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mc:AlternateContent xmlns:mc="http://schemas.openxmlformats.org/markup-compatibility/2006">
    <mc:Choice Requires="x15">
      <x15ac:absPath xmlns:x15ac="http://schemas.microsoft.com/office/spreadsheetml/2010/11/ac" url="H:\溃坝资料\DB程序资料\程序最终版\"/>
    </mc:Choice>
  </mc:AlternateContent>
  <xr:revisionPtr revIDLastSave="0" documentId="13_ncr:1_{B9B7F766-54FD-47CC-A8AA-785D4B3B58CD}" xr6:coauthVersionLast="45" xr6:coauthVersionMax="45" xr10:uidLastSave="{00000000-0000-0000-0000-000000000000}"/>
  <bookViews>
    <workbookView xWindow="-120" yWindow="-120" windowWidth="25440" windowHeight="1599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1" i="4" l="1"/>
  <c r="K10" i="4"/>
  <c r="J10" i="17" l="1"/>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Z61" i="15"/>
  <c r="R61" i="15"/>
  <c r="G61" i="4" l="1"/>
  <c r="Q61" i="4"/>
  <c r="X61" i="4"/>
  <c r="G61" i="15"/>
  <c r="L60" i="15"/>
  <c r="P60" i="15"/>
  <c r="AA61" i="15"/>
  <c r="S61" i="15"/>
  <c r="T61" i="15" s="1"/>
  <c r="M60" i="15"/>
  <c r="M60" i="4"/>
  <c r="H62" i="15"/>
  <c r="AC61" i="15"/>
  <c r="E869" i="4"/>
  <c r="E989" i="4"/>
  <c r="E721" i="4"/>
  <c r="E782" i="4"/>
  <c r="E657" i="4"/>
  <c r="E684" i="4"/>
  <c r="E862" i="4"/>
  <c r="E705" i="4"/>
  <c r="E913" i="4"/>
  <c r="E808" i="4"/>
  <c r="E670" i="4"/>
  <c r="E714" i="4"/>
  <c r="E700" i="4"/>
  <c r="E873" i="4"/>
  <c r="E897" i="4"/>
  <c r="E958" i="4"/>
  <c r="E929" i="4"/>
  <c r="E731" i="4"/>
  <c r="E939" i="4"/>
  <c r="E697" i="4"/>
  <c r="E937" i="4"/>
  <c r="E744" i="4"/>
  <c r="E752" i="4"/>
  <c r="E899" i="4"/>
  <c r="E892" i="4"/>
  <c r="E662" i="4"/>
  <c r="E976" i="4"/>
  <c r="E722" i="4"/>
  <c r="E855" i="4"/>
  <c r="E736" i="4"/>
  <c r="E919" i="4"/>
  <c r="E683" i="4"/>
  <c r="E642" i="4"/>
  <c r="E871" i="4"/>
  <c r="E920" i="4"/>
  <c r="E850" i="4"/>
  <c r="E852" i="4"/>
  <c r="E980" i="4"/>
  <c r="E983" i="4"/>
  <c r="E664" i="4"/>
  <c r="E817" i="4"/>
  <c r="E884" i="4"/>
  <c r="E845" i="4"/>
  <c r="E655" i="4"/>
  <c r="E907" i="4"/>
  <c r="E977" i="4"/>
  <c r="E894" i="4"/>
  <c r="E988" i="4"/>
  <c r="E834" i="4"/>
  <c r="E883" i="4"/>
  <c r="E815" i="4"/>
  <c r="E799" i="4"/>
  <c r="E727" i="4"/>
  <c r="E745" i="4"/>
  <c r="E770" i="4"/>
  <c r="E767" i="4"/>
  <c r="E786" i="4"/>
  <c r="E659" i="4"/>
  <c r="E709" i="4"/>
  <c r="E651" i="4"/>
  <c r="Z61" i="4"/>
  <c r="E689" i="4"/>
  <c r="E866" i="4"/>
  <c r="E707" i="4"/>
  <c r="E762" i="4"/>
  <c r="E911" i="4"/>
  <c r="E800" i="4"/>
  <c r="E660" i="4"/>
  <c r="E994" i="4"/>
  <c r="E982" i="4"/>
  <c r="E887" i="4"/>
  <c r="E737" i="4"/>
  <c r="E804" i="4"/>
  <c r="E942" i="4"/>
  <c r="E938" i="4"/>
  <c r="E775" i="4"/>
  <c r="E822" i="4"/>
  <c r="E751" i="4"/>
  <c r="E926" i="4"/>
  <c r="E910" i="4"/>
  <c r="E999" i="4"/>
  <c r="E794" i="4"/>
  <c r="E891" i="4"/>
  <c r="E680" i="4"/>
  <c r="E726" i="4"/>
  <c r="E749" i="4"/>
  <c r="E896" i="4"/>
  <c r="E653" i="4"/>
  <c r="E863" i="4"/>
  <c r="E681" i="4"/>
  <c r="E656" i="4"/>
  <c r="E928" i="4"/>
  <c r="E813" i="4"/>
  <c r="E864" i="4"/>
  <c r="E931" i="4"/>
  <c r="E946" i="4"/>
  <c r="E904" i="4"/>
  <c r="E985" i="4"/>
  <c r="E806" i="4"/>
  <c r="E704" i="4"/>
  <c r="E940" i="4"/>
  <c r="E795" i="4"/>
  <c r="E842" i="4"/>
  <c r="E688" i="4"/>
  <c r="E912" i="4"/>
  <c r="E874" i="4"/>
  <c r="E791" i="4"/>
  <c r="E827" i="4"/>
  <c r="E833" i="4"/>
  <c r="E780" i="4"/>
  <c r="E760" i="4"/>
  <c r="E918" i="4"/>
  <c r="E968" i="4"/>
  <c r="E898" i="4"/>
  <c r="E951" i="4"/>
  <c r="E824" i="4"/>
  <c r="E716" i="4"/>
  <c r="E957" i="4"/>
  <c r="E694" i="4"/>
  <c r="E758" i="4"/>
  <c r="E925" i="4"/>
  <c r="E909" i="4"/>
  <c r="E764" i="4"/>
  <c r="E900" i="4"/>
  <c r="E703" i="4"/>
  <c r="E723" i="4"/>
  <c r="E932" i="4"/>
  <c r="E853" i="4"/>
  <c r="E708" i="4"/>
  <c r="E886" i="4"/>
  <c r="E984" i="4"/>
  <c r="E729" i="4"/>
  <c r="E810" i="4"/>
  <c r="E763" i="4"/>
  <c r="E695" i="4"/>
  <c r="E849" i="4"/>
  <c r="E802" i="4"/>
  <c r="E967" i="4"/>
  <c r="R61" i="4"/>
  <c r="E750" i="4"/>
  <c r="E809" i="4"/>
  <c r="E949" i="4"/>
  <c r="E879" i="4"/>
  <c r="E789" i="4"/>
  <c r="E836" i="4"/>
  <c r="E696" i="4"/>
  <c r="E715" i="4"/>
  <c r="E644" i="4"/>
  <c r="E880" i="4"/>
  <c r="E966" i="4"/>
  <c r="E678" i="4"/>
  <c r="E787" i="4"/>
  <c r="E835" i="4"/>
  <c r="E663" i="4"/>
  <c r="E777" i="4"/>
  <c r="E888" i="4"/>
  <c r="E785" i="4"/>
  <c r="E818" i="4"/>
  <c r="E739" i="4"/>
  <c r="E814" i="4"/>
  <c r="O61" i="4"/>
  <c r="E881" i="4"/>
  <c r="E740" i="4"/>
  <c r="E865" i="4"/>
  <c r="E914" i="4"/>
  <c r="E828" i="4"/>
  <c r="E702" i="4"/>
  <c r="E952" i="4"/>
  <c r="E801" i="4"/>
  <c r="E821" i="4"/>
  <c r="E831" i="4"/>
  <c r="E973" i="4"/>
  <c r="E901" i="4"/>
  <c r="E978" i="4"/>
  <c r="E674" i="4"/>
  <c r="E796" i="4"/>
  <c r="E643" i="4"/>
  <c r="E986" i="4"/>
  <c r="E717" i="4"/>
  <c r="E761" i="4"/>
  <c r="E675" i="4"/>
  <c r="E781" i="4"/>
  <c r="E746" i="4"/>
  <c r="E906" i="4"/>
  <c r="E905" i="4"/>
  <c r="E860" i="4"/>
  <c r="E718" i="4"/>
  <c r="E927" i="4"/>
  <c r="E829" i="4"/>
  <c r="E753" i="4"/>
  <c r="E652" i="4"/>
  <c r="E820" i="4"/>
  <c r="E837" i="4"/>
  <c r="E885" i="4"/>
  <c r="E933" i="4"/>
  <c r="E779" i="4"/>
  <c r="O62" i="4"/>
  <c r="E908" i="4"/>
  <c r="E783" i="4"/>
  <c r="E944" i="4"/>
  <c r="E964" i="4"/>
  <c r="E903" i="4"/>
  <c r="E768" i="4"/>
  <c r="E701" i="4"/>
  <c r="E673" i="4"/>
  <c r="E872" i="4"/>
  <c r="E648" i="4"/>
  <c r="E803" i="4"/>
  <c r="E724" i="4"/>
  <c r="E868" i="4"/>
  <c r="E649" i="4"/>
  <c r="E743" i="4"/>
  <c r="E974" i="4"/>
  <c r="E959" i="4"/>
  <c r="E738" i="4"/>
  <c r="E859" i="4"/>
  <c r="E658" i="4"/>
  <c r="E990" i="4"/>
  <c r="E917" i="4"/>
  <c r="E847" i="4"/>
  <c r="E646" i="4"/>
  <c r="E870" i="4"/>
  <c r="E934" i="4"/>
  <c r="E819" i="4"/>
  <c r="E877" i="4"/>
  <c r="E878" i="4"/>
  <c r="E685" i="4"/>
  <c r="E890" i="4"/>
  <c r="E710" i="4"/>
  <c r="E706" i="4"/>
  <c r="E945" i="4"/>
  <c r="E666" i="4"/>
  <c r="E667" i="4"/>
  <c r="E950" i="4"/>
  <c r="E747" i="4"/>
  <c r="E840" i="4"/>
  <c r="E755" i="4"/>
  <c r="E857" i="4"/>
  <c r="E732" i="4"/>
  <c r="E725" i="4"/>
  <c r="E672" i="4"/>
  <c r="E699" i="4"/>
  <c r="E832" i="4"/>
  <c r="E741" i="4"/>
  <c r="E936" i="4"/>
  <c r="E858" i="4"/>
  <c r="E759" i="4"/>
  <c r="E861" i="4"/>
  <c r="E844" i="4"/>
  <c r="E826" i="4"/>
  <c r="E902" i="4"/>
  <c r="E876" i="4"/>
  <c r="E895" i="4"/>
  <c r="E772" i="4"/>
  <c r="E838" i="4"/>
  <c r="E766" i="4"/>
  <c r="E924" i="4"/>
  <c r="E997" i="4"/>
  <c r="E728" i="4"/>
  <c r="E956" i="4"/>
  <c r="E941" i="4"/>
  <c r="E987" i="4"/>
  <c r="E647" i="4"/>
  <c r="E778" i="4"/>
  <c r="E991" i="4"/>
  <c r="E719" i="4"/>
  <c r="E998" i="4"/>
  <c r="E893" i="4"/>
  <c r="E730" i="4"/>
  <c r="E875" i="4"/>
  <c r="E698" i="4"/>
  <c r="E734" i="4"/>
  <c r="E830" i="4"/>
  <c r="E947" i="4"/>
  <c r="E935" i="4"/>
  <c r="E970" i="4"/>
  <c r="E975" i="4"/>
  <c r="E955" i="4"/>
  <c r="E742" i="4"/>
  <c r="E645" i="4"/>
  <c r="E650" i="4"/>
  <c r="E693" i="4"/>
  <c r="E882" i="4"/>
  <c r="E992" i="4"/>
  <c r="E677" i="4"/>
  <c r="E720" i="4"/>
  <c r="E856" i="4"/>
  <c r="E960" i="4"/>
  <c r="E922" i="4"/>
  <c r="E993" i="4"/>
  <c r="E996" i="4"/>
  <c r="E867" i="4"/>
  <c r="E954" i="4"/>
  <c r="E969" i="4"/>
  <c r="E851" i="4"/>
  <c r="E962" i="4"/>
  <c r="E963" i="4"/>
  <c r="E812" i="4"/>
  <c r="E713" i="4"/>
  <c r="E841" i="4"/>
  <c r="E805" i="4"/>
  <c r="E798" i="4"/>
  <c r="E971" i="4"/>
  <c r="E797" i="4"/>
  <c r="E748" i="4"/>
  <c r="E774" i="4"/>
  <c r="E769" i="4"/>
  <c r="E661" i="4"/>
  <c r="E686" i="4"/>
  <c r="E921" i="4"/>
  <c r="E816" i="4"/>
  <c r="E784" i="4"/>
  <c r="E953" i="4"/>
  <c r="E854" i="4"/>
  <c r="E979" i="4"/>
  <c r="E923" i="4"/>
  <c r="E995" i="4"/>
  <c r="E807" i="4"/>
  <c r="E676" i="4"/>
  <c r="E792" i="4"/>
  <c r="E668" i="4"/>
  <c r="E843" i="4"/>
  <c r="E711" i="4"/>
  <c r="E671" i="4"/>
  <c r="E665" i="4"/>
  <c r="E972" i="4"/>
  <c r="E930" i="4"/>
  <c r="E771" i="4"/>
  <c r="E735" i="4"/>
  <c r="E965" i="4"/>
  <c r="E916" i="4"/>
  <c r="E687" i="4"/>
  <c r="E712" i="4"/>
  <c r="E811" i="4"/>
  <c r="E765" i="4"/>
  <c r="E733" i="4"/>
  <c r="E682" i="4"/>
  <c r="E692" i="4"/>
  <c r="E889" i="4"/>
  <c r="E823" i="4"/>
  <c r="E691" i="4"/>
  <c r="E790" i="4"/>
  <c r="E915" i="4"/>
  <c r="E788" i="4"/>
  <c r="E848" i="4"/>
  <c r="E654" i="4"/>
  <c r="E690" i="4"/>
  <c r="E825" i="4"/>
  <c r="E756" i="4"/>
  <c r="E948" i="4"/>
  <c r="E776" i="4"/>
  <c r="E669" i="4"/>
  <c r="E757" i="4"/>
  <c r="E793" i="4"/>
  <c r="E961" i="4"/>
  <c r="E754" i="4"/>
  <c r="E846" i="4"/>
  <c r="E839" i="4"/>
  <c r="E943" i="4"/>
  <c r="E981" i="4"/>
  <c r="E679" i="4"/>
  <c r="E773" i="4"/>
  <c r="P60" i="4" l="1"/>
  <c r="L60" i="4"/>
  <c r="N60" i="4" s="1"/>
  <c r="AA61" i="4"/>
  <c r="S61" i="4"/>
  <c r="T61" i="4" s="1"/>
  <c r="N60" i="15"/>
  <c r="AD61" i="15"/>
  <c r="AE61" i="15" s="1"/>
  <c r="AG61" i="15"/>
  <c r="C62" i="15" s="1"/>
  <c r="AI61" i="15"/>
  <c r="AJ61" i="15" s="1"/>
  <c r="AF61" i="15"/>
  <c r="K62" i="15"/>
  <c r="H62" i="4"/>
  <c r="AC61" i="4"/>
  <c r="K62" i="4" l="1"/>
  <c r="AF61" i="4"/>
  <c r="B62" i="4" s="1"/>
  <c r="AD61" i="4"/>
  <c r="AE61" i="4" s="1"/>
  <c r="AG61" i="4"/>
  <c r="C62" i="4" s="1"/>
  <c r="AI61" i="4"/>
  <c r="AL62" i="4" s="1"/>
  <c r="AH61" i="15"/>
  <c r="D62" i="15" s="1"/>
  <c r="L62" i="15" s="1"/>
  <c r="M62" i="15" s="1"/>
  <c r="B62" i="15"/>
  <c r="I62" i="15" s="1"/>
  <c r="O62" i="15"/>
  <c r="E62" i="15"/>
  <c r="O63" i="4"/>
  <c r="AK62" i="4" l="1"/>
  <c r="AJ61" i="4"/>
  <c r="I62" i="4"/>
  <c r="AH61" i="4"/>
  <c r="D62" i="4" s="1"/>
  <c r="U62" i="15"/>
  <c r="V62" i="15" s="1"/>
  <c r="W62" i="15" s="1"/>
  <c r="F62" i="15"/>
  <c r="P62" i="15"/>
  <c r="N62" i="15"/>
  <c r="R62" i="15"/>
  <c r="E62" i="4"/>
  <c r="L62" i="4" l="1"/>
  <c r="U62" i="4" s="1"/>
  <c r="V62" i="4" s="1"/>
  <c r="W62" i="4" s="1"/>
  <c r="F62" i="4"/>
  <c r="Y62" i="15"/>
  <c r="X62" i="15"/>
  <c r="Q62" i="15"/>
  <c r="S62" i="15" s="1"/>
  <c r="G62" i="15"/>
  <c r="Z62" i="15"/>
  <c r="AC62" i="15"/>
  <c r="H63" i="15"/>
  <c r="M62" i="4" l="1"/>
  <c r="P62" i="4" s="1"/>
  <c r="X62" i="4"/>
  <c r="Y62" i="4"/>
  <c r="AA62" i="15"/>
  <c r="AB62" i="15" s="1"/>
  <c r="J63" i="15"/>
  <c r="AF62" i="15"/>
  <c r="AD62" i="15"/>
  <c r="AE62" i="15" s="1"/>
  <c r="AG62" i="15"/>
  <c r="C63" i="15" s="1"/>
  <c r="AI62" i="15"/>
  <c r="T62" i="15"/>
  <c r="K63" i="15"/>
  <c r="R62" i="4"/>
  <c r="Z62" i="4"/>
  <c r="AA62" i="4" l="1"/>
  <c r="AB62" i="4" s="1"/>
  <c r="N62" i="4"/>
  <c r="Q62" i="4" s="1"/>
  <c r="S62" i="4" s="1"/>
  <c r="T62" i="4" s="1"/>
  <c r="AH62" i="15"/>
  <c r="D63" i="15" s="1"/>
  <c r="B63" i="15"/>
  <c r="AK62" i="15"/>
  <c r="AL62" i="15"/>
  <c r="AJ62" i="15"/>
  <c r="O63" i="15"/>
  <c r="H63" i="4"/>
  <c r="AC62" i="4"/>
  <c r="G62" i="4" l="1"/>
  <c r="K63" i="4"/>
  <c r="AD62" i="4"/>
  <c r="AE62" i="4" s="1"/>
  <c r="AI62" i="4"/>
  <c r="AJ62" i="4" s="1"/>
  <c r="AF62" i="4"/>
  <c r="AG62" i="4"/>
  <c r="C63" i="4" s="1"/>
  <c r="I63" i="15"/>
  <c r="L63" i="15"/>
  <c r="M63" i="15" s="1"/>
  <c r="U63" i="15"/>
  <c r="V63" i="15" s="1"/>
  <c r="E63" i="15"/>
  <c r="AL63" i="4" l="1"/>
  <c r="AH62" i="4"/>
  <c r="D63" i="4" s="1"/>
  <c r="B63" i="4"/>
  <c r="AK63" i="4"/>
  <c r="F63" i="15"/>
  <c r="N63" i="15"/>
  <c r="P63" i="15"/>
  <c r="W63" i="15"/>
  <c r="Y63" i="15"/>
  <c r="R63" i="15"/>
  <c r="Z63" i="15"/>
  <c r="O64" i="4"/>
  <c r="L63" i="4" l="1"/>
  <c r="U63" i="4" s="1"/>
  <c r="V63" i="4" s="1"/>
  <c r="Y63" i="4" s="1"/>
  <c r="I63" i="4"/>
  <c r="X63" i="15"/>
  <c r="AA63" i="15" s="1"/>
  <c r="AB63" i="15" s="1"/>
  <c r="Q63" i="15"/>
  <c r="S63" i="15" s="1"/>
  <c r="G63" i="15"/>
  <c r="H64" i="15"/>
  <c r="AC63" i="15"/>
  <c r="Z63" i="4"/>
  <c r="E63" i="4"/>
  <c r="W63" i="4" l="1"/>
  <c r="M63" i="4"/>
  <c r="P63" i="4" s="1"/>
  <c r="F63" i="4"/>
  <c r="J64" i="15"/>
  <c r="AF63" i="15"/>
  <c r="AI63" i="15"/>
  <c r="AD63" i="15"/>
  <c r="AE63" i="15" s="1"/>
  <c r="AG63" i="15"/>
  <c r="C64" i="15" s="1"/>
  <c r="K64" i="15"/>
  <c r="T63" i="15"/>
  <c r="R63" i="4"/>
  <c r="X63" i="4" l="1"/>
  <c r="AA63" i="4" s="1"/>
  <c r="AB63" i="4" s="1"/>
  <c r="N63" i="4"/>
  <c r="G63" i="4" s="1"/>
  <c r="AK63" i="15"/>
  <c r="AL63" i="15"/>
  <c r="AJ63" i="15"/>
  <c r="B64" i="15"/>
  <c r="AH63" i="15"/>
  <c r="D64" i="15" s="1"/>
  <c r="O64" i="15"/>
  <c r="Q63" i="4" l="1"/>
  <c r="S63" i="4" s="1"/>
  <c r="I64" i="15"/>
  <c r="U64" i="15"/>
  <c r="V64" i="15" s="1"/>
  <c r="L64" i="15"/>
  <c r="M64" i="15" s="1"/>
  <c r="E64" i="15"/>
  <c r="AC63" i="4"/>
  <c r="H64" i="4"/>
  <c r="K64" i="4" l="1"/>
  <c r="AG63" i="4"/>
  <c r="C64" i="4" s="1"/>
  <c r="AD63" i="4"/>
  <c r="AE63" i="4" s="1"/>
  <c r="AF63" i="4"/>
  <c r="AH63" i="4" s="1"/>
  <c r="D64" i="4" s="1"/>
  <c r="AI63" i="4"/>
  <c r="AJ63" i="4" s="1"/>
  <c r="T63" i="4"/>
  <c r="F64" i="15"/>
  <c r="N64" i="15"/>
  <c r="P64" i="15"/>
  <c r="W64" i="15"/>
  <c r="Y64" i="15"/>
  <c r="Z64" i="15"/>
  <c r="R64" i="15"/>
  <c r="AK64" i="4" l="1"/>
  <c r="B64" i="4"/>
  <c r="L64" i="4"/>
  <c r="U64" i="4" s="1"/>
  <c r="V64" i="4" s="1"/>
  <c r="Y64" i="4" s="1"/>
  <c r="AL64" i="4"/>
  <c r="X64" i="15"/>
  <c r="AA64" i="15" s="1"/>
  <c r="AB64" i="15" s="1"/>
  <c r="Q64" i="15"/>
  <c r="S64" i="15" s="1"/>
  <c r="G64" i="15"/>
  <c r="M64" i="4"/>
  <c r="P64" i="4" s="1"/>
  <c r="H65" i="15"/>
  <c r="AC64" i="15"/>
  <c r="Z64" i="4"/>
  <c r="O65" i="4"/>
  <c r="R64" i="4"/>
  <c r="W64" i="4" l="1"/>
  <c r="I64" i="4"/>
  <c r="J65" i="15"/>
  <c r="AI64" i="15"/>
  <c r="AD64" i="15"/>
  <c r="AE64" i="15" s="1"/>
  <c r="AF64" i="15"/>
  <c r="AG64" i="15"/>
  <c r="C65" i="15" s="1"/>
  <c r="T64" i="15"/>
  <c r="K65" i="15"/>
  <c r="N64" i="4"/>
  <c r="E64" i="4"/>
  <c r="F64" i="4" l="1"/>
  <c r="G64" i="4" s="1"/>
  <c r="AH64" i="15"/>
  <c r="D65" i="15" s="1"/>
  <c r="B65" i="15"/>
  <c r="AJ64" i="15"/>
  <c r="AK64" i="15"/>
  <c r="AL64" i="15"/>
  <c r="Q64" i="4"/>
  <c r="S64" i="4" s="1"/>
  <c r="O65" i="15"/>
  <c r="H65" i="4"/>
  <c r="AC64" i="4"/>
  <c r="X64" i="4" l="1"/>
  <c r="AA64" i="4" s="1"/>
  <c r="AB64" i="4" s="1"/>
  <c r="I65" i="15"/>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AC65" i="4"/>
  <c r="H66"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Z66" i="15"/>
  <c r="R66" i="15"/>
  <c r="E66" i="4"/>
  <c r="X66" i="15" l="1"/>
  <c r="AA66" i="15" s="1"/>
  <c r="AB66" i="15" s="1"/>
  <c r="Q66" i="15"/>
  <c r="S66" i="15" s="1"/>
  <c r="G66" i="15"/>
  <c r="F66" i="4"/>
  <c r="U66" i="4"/>
  <c r="V66" i="4" s="1"/>
  <c r="M66" i="4"/>
  <c r="AC66" i="15"/>
  <c r="H67" i="15"/>
  <c r="J67" i="15" l="1"/>
  <c r="AG66" i="15"/>
  <c r="C67" i="15" s="1"/>
  <c r="AF66" i="15"/>
  <c r="AI66" i="15"/>
  <c r="AD66" i="15"/>
  <c r="AE66" i="15" s="1"/>
  <c r="T66" i="15"/>
  <c r="K67" i="15"/>
  <c r="Y66" i="4"/>
  <c r="W66" i="4"/>
  <c r="X66" i="4" s="1"/>
  <c r="N66" i="4"/>
  <c r="P66" i="4"/>
  <c r="R66" i="4"/>
  <c r="Z66" i="4"/>
  <c r="B67" i="15" l="1"/>
  <c r="AH66" i="15"/>
  <c r="D67" i="15" s="1"/>
  <c r="AL66" i="15"/>
  <c r="AK66" i="15"/>
  <c r="AJ66" i="15"/>
  <c r="G66" i="4"/>
  <c r="Q66" i="4"/>
  <c r="S66" i="4" s="1"/>
  <c r="AA66" i="4"/>
  <c r="AB66" i="4" s="1"/>
  <c r="O67" i="15"/>
  <c r="H67" i="4"/>
  <c r="AC66"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Z67" i="15"/>
  <c r="R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H68" i="4"/>
  <c r="AC67"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H69" i="15"/>
  <c r="AC68"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Z69" i="15"/>
  <c r="R69" i="15"/>
  <c r="AC68" i="4"/>
  <c r="H69" i="4"/>
  <c r="Q69" i="15" l="1"/>
  <c r="S69" i="15" s="1"/>
  <c r="AA69" i="15"/>
  <c r="AB69" i="15" s="1"/>
  <c r="G69" i="15"/>
  <c r="K69" i="4"/>
  <c r="AD68" i="4"/>
  <c r="AE68" i="4" s="1"/>
  <c r="AG68" i="4"/>
  <c r="C69" i="4" s="1"/>
  <c r="AF68" i="4"/>
  <c r="AI68" i="4"/>
  <c r="AJ68" i="4" s="1"/>
  <c r="T68" i="4"/>
  <c r="AC69" i="15"/>
  <c r="H70"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H70" i="4"/>
  <c r="AC69"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Z71" i="15"/>
  <c r="R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R72" i="15"/>
  <c r="Z72" i="15"/>
  <c r="E71" i="4"/>
  <c r="X72" i="15" l="1"/>
  <c r="AA72" i="15" s="1"/>
  <c r="AB72" i="15" s="1"/>
  <c r="Q72" i="15"/>
  <c r="S72" i="15" s="1"/>
  <c r="G72" i="15"/>
  <c r="M71" i="4"/>
  <c r="P71" i="4" s="1"/>
  <c r="F71" i="4"/>
  <c r="W71" i="4"/>
  <c r="Y71" i="4"/>
  <c r="AC72" i="15"/>
  <c r="H73" i="15"/>
  <c r="R71" i="4"/>
  <c r="Z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H72" i="4"/>
  <c r="AC71"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AC73" i="15"/>
  <c r="H74"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AC72" i="4"/>
  <c r="H73"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Z74" i="15"/>
  <c r="R74" i="15"/>
  <c r="O74" i="4"/>
  <c r="X74" i="15" l="1"/>
  <c r="AA74" i="15" s="1"/>
  <c r="AB74" i="15" s="1"/>
  <c r="Q74" i="15"/>
  <c r="S74" i="15" s="1"/>
  <c r="G74" i="15"/>
  <c r="I73" i="4"/>
  <c r="L73" i="4"/>
  <c r="U73" i="4" s="1"/>
  <c r="V73" i="4" s="1"/>
  <c r="H75" i="15"/>
  <c r="AC74" i="15"/>
  <c r="E73" i="4"/>
  <c r="J75" i="15" l="1"/>
  <c r="AG74" i="15"/>
  <c r="C75" i="15" s="1"/>
  <c r="AI74" i="15"/>
  <c r="AD74" i="15"/>
  <c r="AE74" i="15" s="1"/>
  <c r="AF74" i="15"/>
  <c r="T74" i="15"/>
  <c r="K75" i="15"/>
  <c r="M73" i="4"/>
  <c r="P73" i="4" s="1"/>
  <c r="F73" i="4"/>
  <c r="W73" i="4"/>
  <c r="Y73" i="4"/>
  <c r="Z73" i="4"/>
  <c r="R73" i="4"/>
  <c r="AJ74" i="15" l="1"/>
  <c r="AL74" i="15"/>
  <c r="AK74" i="15"/>
  <c r="AH74" i="15"/>
  <c r="D75" i="15" s="1"/>
  <c r="B75" i="15"/>
  <c r="N73" i="4"/>
  <c r="G73" i="4" s="1"/>
  <c r="X73" i="4"/>
  <c r="AA73" i="4" s="1"/>
  <c r="AB73" i="4" s="1"/>
  <c r="O75" i="15"/>
  <c r="U75" i="15" l="1"/>
  <c r="V75" i="15" s="1"/>
  <c r="L75" i="15"/>
  <c r="M75" i="15" s="1"/>
  <c r="I75" i="15"/>
  <c r="Q73" i="4"/>
  <c r="S73" i="4" s="1"/>
  <c r="E75" i="15"/>
  <c r="H74" i="4"/>
  <c r="AC73"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AC75" i="15"/>
  <c r="H76"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AC74" i="4"/>
  <c r="H75"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AC76" i="15"/>
  <c r="H77"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Z75" i="4"/>
  <c r="R75" i="4"/>
  <c r="U77" i="15" l="1"/>
  <c r="V77" i="15" s="1"/>
  <c r="L77" i="15"/>
  <c r="M77" i="15" s="1"/>
  <c r="I77" i="15"/>
  <c r="N75" i="4"/>
  <c r="Q75" i="4" s="1"/>
  <c r="S75" i="4" s="1"/>
  <c r="T75" i="4" s="1"/>
  <c r="X75" i="4"/>
  <c r="AA75" i="4" s="1"/>
  <c r="AB75" i="4" s="1"/>
  <c r="E77" i="15"/>
  <c r="H76" i="4"/>
  <c r="AC75"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R76" i="4"/>
  <c r="Z76" i="4"/>
  <c r="E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H78" i="4"/>
  <c r="AC77" i="4"/>
  <c r="F79" i="15" l="1"/>
  <c r="W79" i="15"/>
  <c r="Y79" i="15"/>
  <c r="P79" i="15"/>
  <c r="N79" i="15"/>
  <c r="AG77" i="4"/>
  <c r="C78" i="4" s="1"/>
  <c r="AI77" i="4"/>
  <c r="AJ77" i="4" s="1"/>
  <c r="AF77" i="4"/>
  <c r="B78" i="4" s="1"/>
  <c r="AD77" i="4"/>
  <c r="AE77" i="4" s="1"/>
  <c r="K78" i="4"/>
  <c r="R79" i="15"/>
  <c r="Z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H79" i="4"/>
  <c r="AC78"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R80" i="4"/>
  <c r="Z80" i="4"/>
  <c r="F82" i="15" l="1"/>
  <c r="Y82" i="15"/>
  <c r="W82" i="15"/>
  <c r="N82" i="15"/>
  <c r="P82" i="15"/>
  <c r="X80" i="4"/>
  <c r="AA80" i="4" s="1"/>
  <c r="AB80" i="4" s="1"/>
  <c r="N80" i="4"/>
  <c r="G80" i="4" s="1"/>
  <c r="Z82" i="15"/>
  <c r="R82" i="15"/>
  <c r="X82" i="15" l="1"/>
  <c r="AA82" i="15" s="1"/>
  <c r="AB82" i="15" s="1"/>
  <c r="Q82" i="15"/>
  <c r="S82" i="15" s="1"/>
  <c r="G82" i="15"/>
  <c r="Q80" i="4"/>
  <c r="S80" i="4" s="1"/>
  <c r="AC82" i="15"/>
  <c r="H83" i="15"/>
  <c r="H81" i="4"/>
  <c r="AC80"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H85" i="15"/>
  <c r="AC84"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E83" i="4"/>
  <c r="Z83" i="4"/>
  <c r="R83" i="4"/>
  <c r="X85" i="15" l="1"/>
  <c r="AA85" i="15" s="1"/>
  <c r="AB85" i="15" s="1"/>
  <c r="N83" i="4"/>
  <c r="Q83" i="4" s="1"/>
  <c r="S83" i="4" s="1"/>
  <c r="T83" i="4" s="1"/>
  <c r="S85" i="15"/>
  <c r="G85" i="15"/>
  <c r="F83" i="4"/>
  <c r="AC85" i="15"/>
  <c r="H86" i="15"/>
  <c r="AC83" i="4"/>
  <c r="H84"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R84" i="4"/>
  <c r="Z84" i="4"/>
  <c r="X86" i="15" l="1"/>
  <c r="AA86" i="15" s="1"/>
  <c r="AB86" i="15" s="1"/>
  <c r="Q86" i="15"/>
  <c r="S86" i="15" s="1"/>
  <c r="G86" i="15"/>
  <c r="X84" i="4"/>
  <c r="AA84" i="4" s="1"/>
  <c r="AB84" i="4" s="1"/>
  <c r="N84" i="4"/>
  <c r="G84" i="4" s="1"/>
  <c r="AC86" i="15"/>
  <c r="H87" i="15"/>
  <c r="J87" i="15" l="1"/>
  <c r="AG86" i="15"/>
  <c r="C87" i="15" s="1"/>
  <c r="AD86" i="15"/>
  <c r="AE86" i="15" s="1"/>
  <c r="AF86" i="15"/>
  <c r="AI86" i="15"/>
  <c r="T86" i="15"/>
  <c r="K87" i="15"/>
  <c r="Q84" i="4"/>
  <c r="S84" i="4" s="1"/>
  <c r="T84" i="4" s="1"/>
  <c r="H85" i="4"/>
  <c r="AC84"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R87" i="15"/>
  <c r="Z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AC85" i="4"/>
  <c r="H86"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AC88" i="15"/>
  <c r="H89"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AC86" i="4"/>
  <c r="H87"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Z89" i="15"/>
  <c r="R89" i="15"/>
  <c r="O88" i="4"/>
  <c r="W87" i="4" l="1"/>
  <c r="X89" i="15"/>
  <c r="AA89" i="15" s="1"/>
  <c r="AB89" i="15" s="1"/>
  <c r="Q89" i="15"/>
  <c r="S89" i="15" s="1"/>
  <c r="G89" i="15"/>
  <c r="M87" i="4"/>
  <c r="N87" i="4" s="1"/>
  <c r="I87" i="4"/>
  <c r="Y87" i="4"/>
  <c r="H90" i="15"/>
  <c r="AC89" i="15"/>
  <c r="Z87" i="4"/>
  <c r="E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AC87" i="4"/>
  <c r="H88"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AC88" i="4"/>
  <c r="H89"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R91" i="15"/>
  <c r="Z91" i="15"/>
  <c r="O90" i="4"/>
  <c r="Q91" i="15" l="1"/>
  <c r="S91" i="15" s="1"/>
  <c r="AA91" i="15"/>
  <c r="AB91" i="15" s="1"/>
  <c r="G91" i="15"/>
  <c r="I89" i="4"/>
  <c r="L89" i="4"/>
  <c r="U89" i="4" s="1"/>
  <c r="V89" i="4" s="1"/>
  <c r="H92" i="15"/>
  <c r="AC91"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AC89" i="4"/>
  <c r="H90" i="4"/>
  <c r="AD89" i="4" l="1"/>
  <c r="AE89" i="4" s="1"/>
  <c r="AI89" i="4"/>
  <c r="AJ89" i="4" s="1"/>
  <c r="AG89" i="4"/>
  <c r="C90" i="4" s="1"/>
  <c r="AF89" i="4"/>
  <c r="B90" i="4" s="1"/>
  <c r="K90" i="4"/>
  <c r="T89" i="4"/>
  <c r="F92" i="15"/>
  <c r="N92" i="15"/>
  <c r="P92" i="15"/>
  <c r="Y92" i="15"/>
  <c r="W92" i="15"/>
  <c r="R92" i="15"/>
  <c r="Z92" i="15"/>
  <c r="O91" i="4"/>
  <c r="X92" i="15" l="1"/>
  <c r="AK90" i="4"/>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R90" i="4"/>
  <c r="Z90" i="4"/>
  <c r="X90" i="4" l="1"/>
  <c r="AA90" i="4" s="1"/>
  <c r="AB90" i="4" s="1"/>
  <c r="AJ92" i="15"/>
  <c r="AK92" i="15"/>
  <c r="AL92" i="15"/>
  <c r="AH92" i="15"/>
  <c r="D93" i="15" s="1"/>
  <c r="B93" i="15"/>
  <c r="N90" i="4"/>
  <c r="Q90" i="4" s="1"/>
  <c r="S90" i="4" s="1"/>
  <c r="T90" i="4" s="1"/>
  <c r="O93" i="15"/>
  <c r="AC90" i="4"/>
  <c r="H91"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AC91" i="4"/>
  <c r="H92"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AC94" i="15"/>
  <c r="H95" i="15"/>
  <c r="O93" i="4"/>
  <c r="J95" i="15" l="1"/>
  <c r="AF94" i="15"/>
  <c r="AI94" i="15"/>
  <c r="AD94" i="15"/>
  <c r="AE94" i="15" s="1"/>
  <c r="AG94" i="15"/>
  <c r="C95" i="15" s="1"/>
  <c r="T94" i="15"/>
  <c r="K95" i="15"/>
  <c r="M92" i="4"/>
  <c r="N92" i="4" s="1"/>
  <c r="W92" i="4"/>
  <c r="Y92" i="4"/>
  <c r="I92" i="4"/>
  <c r="Z92" i="4"/>
  <c r="E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H93" i="4"/>
  <c r="AC92" i="4"/>
  <c r="K93" i="4" l="1"/>
  <c r="AG92" i="4"/>
  <c r="C93" i="4" s="1"/>
  <c r="AF92" i="4"/>
  <c r="AD92" i="4"/>
  <c r="AE92" i="4" s="1"/>
  <c r="AI92" i="4"/>
  <c r="AJ92" i="4" s="1"/>
  <c r="F95" i="15"/>
  <c r="P95" i="15"/>
  <c r="N95" i="15"/>
  <c r="W95" i="15"/>
  <c r="Y95" i="15"/>
  <c r="R95" i="15"/>
  <c r="Z95" i="15"/>
  <c r="AL93" i="4" l="1"/>
  <c r="AH92" i="4"/>
  <c r="D93" i="4" s="1"/>
  <c r="L93" i="4" s="1"/>
  <c r="U93" i="4" s="1"/>
  <c r="V93" i="4" s="1"/>
  <c r="AK93" i="4"/>
  <c r="B93" i="4"/>
  <c r="I93" i="4" s="1"/>
  <c r="X95" i="15"/>
  <c r="AA95" i="15" s="1"/>
  <c r="AB95" i="15" s="1"/>
  <c r="Q95" i="15"/>
  <c r="S95" i="15" s="1"/>
  <c r="G95" i="15"/>
  <c r="AC95" i="15"/>
  <c r="H96" i="15"/>
  <c r="O94" i="4"/>
  <c r="E93" i="4"/>
  <c r="J96" i="15" l="1"/>
  <c r="AG95" i="15"/>
  <c r="C96" i="15" s="1"/>
  <c r="AF95" i="15"/>
  <c r="AD95" i="15"/>
  <c r="AE95" i="15" s="1"/>
  <c r="AI95" i="15"/>
  <c r="T95" i="15"/>
  <c r="K96" i="15"/>
  <c r="M93" i="4"/>
  <c r="P93" i="4" s="1"/>
  <c r="F93" i="4"/>
  <c r="W93" i="4"/>
  <c r="Y93" i="4"/>
  <c r="Z93" i="4"/>
  <c r="R93" i="4"/>
  <c r="B96" i="15" l="1"/>
  <c r="AH95" i="15"/>
  <c r="D96" i="15" s="1"/>
  <c r="AK95" i="15"/>
  <c r="AJ95" i="15"/>
  <c r="AL95" i="15"/>
  <c r="N93" i="4"/>
  <c r="Q93" i="4" s="1"/>
  <c r="S93" i="4" s="1"/>
  <c r="T93" i="4" s="1"/>
  <c r="X93" i="4"/>
  <c r="AA93" i="4" s="1"/>
  <c r="AB93" i="4" s="1"/>
  <c r="O96" i="15"/>
  <c r="AC93" i="4"/>
  <c r="H94"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Z96" i="15"/>
  <c r="R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H95" i="4"/>
  <c r="AC94"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H96" i="4"/>
  <c r="AC95" i="4"/>
  <c r="X98" i="15" l="1"/>
  <c r="AA98" i="15" s="1"/>
  <c r="AB98" i="15" s="1"/>
  <c r="Q98" i="15"/>
  <c r="S98" i="15" s="1"/>
  <c r="G98" i="15"/>
  <c r="K96" i="4"/>
  <c r="AG95" i="4"/>
  <c r="C96" i="4" s="1"/>
  <c r="AI95" i="4"/>
  <c r="AJ95" i="4" s="1"/>
  <c r="AD95" i="4"/>
  <c r="AE95" i="4" s="1"/>
  <c r="AF95" i="4"/>
  <c r="B96" i="4" s="1"/>
  <c r="T95" i="4"/>
  <c r="H99" i="15"/>
  <c r="AC98"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Z99" i="15"/>
  <c r="R99" i="15"/>
  <c r="R96" i="4"/>
  <c r="X99" i="15" l="1"/>
  <c r="AA99" i="15" s="1"/>
  <c r="AB99" i="15" s="1"/>
  <c r="Q99" i="15"/>
  <c r="S99" i="15" s="1"/>
  <c r="G99" i="15"/>
  <c r="S96" i="4"/>
  <c r="H100" i="15"/>
  <c r="AC99" i="15"/>
  <c r="H97" i="4"/>
  <c r="AC96"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Z97" i="4"/>
  <c r="R97" i="4"/>
  <c r="F100" i="15" l="1"/>
  <c r="P100" i="15"/>
  <c r="N100" i="15"/>
  <c r="W100" i="15"/>
  <c r="Y100" i="15"/>
  <c r="N97" i="4"/>
  <c r="Q97" i="4" s="1"/>
  <c r="S97" i="4" s="1"/>
  <c r="X97" i="4"/>
  <c r="AA97" i="4" s="1"/>
  <c r="AB97" i="4" s="1"/>
  <c r="Z100" i="15"/>
  <c r="R100" i="15"/>
  <c r="AC97" i="4"/>
  <c r="H98" i="4"/>
  <c r="X100" i="15" l="1"/>
  <c r="AA100" i="15" s="1"/>
  <c r="AB100" i="15" s="1"/>
  <c r="Q100" i="15"/>
  <c r="S100" i="15" s="1"/>
  <c r="G100" i="15"/>
  <c r="T97" i="4"/>
  <c r="G97" i="4"/>
  <c r="K98" i="4"/>
  <c r="AG97" i="4"/>
  <c r="C98" i="4" s="1"/>
  <c r="AD97" i="4"/>
  <c r="AE97" i="4" s="1"/>
  <c r="AI97" i="4"/>
  <c r="AJ97" i="4" s="1"/>
  <c r="AF97" i="4"/>
  <c r="B98" i="4" s="1"/>
  <c r="AC100" i="15"/>
  <c r="H101" i="15"/>
  <c r="O99" i="4"/>
  <c r="J101" i="15" l="1"/>
  <c r="AI100" i="15"/>
  <c r="AD100" i="15"/>
  <c r="AE100" i="15" s="1"/>
  <c r="AF100" i="15"/>
  <c r="AG100" i="15"/>
  <c r="C101" i="15" s="1"/>
  <c r="T100" i="15"/>
  <c r="K101" i="15"/>
  <c r="AK98" i="4"/>
  <c r="AL98" i="4"/>
  <c r="AH97" i="4"/>
  <c r="D98" i="4" s="1"/>
  <c r="L98" i="4" s="1"/>
  <c r="U98" i="4" s="1"/>
  <c r="V98" i="4" s="1"/>
  <c r="Y98" i="4" s="1"/>
  <c r="I98" i="4"/>
  <c r="Z98" i="4"/>
  <c r="E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Z101" i="15"/>
  <c r="R101" i="15"/>
  <c r="AC98" i="4"/>
  <c r="H99"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Z99" i="4"/>
  <c r="R99" i="4"/>
  <c r="I102" i="15" l="1"/>
  <c r="U102" i="15"/>
  <c r="V102" i="15" s="1"/>
  <c r="L102" i="15"/>
  <c r="M102" i="15" s="1"/>
  <c r="N99" i="4"/>
  <c r="Q99" i="4" s="1"/>
  <c r="S99" i="4" s="1"/>
  <c r="T99" i="4" s="1"/>
  <c r="X99" i="4"/>
  <c r="AA99" i="4" s="1"/>
  <c r="AB99" i="4" s="1"/>
  <c r="E102" i="15"/>
  <c r="AC99" i="4"/>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Z100" i="4"/>
  <c r="R100" i="4"/>
  <c r="L103" i="15" l="1"/>
  <c r="M103" i="15" s="1"/>
  <c r="U103" i="15"/>
  <c r="V103" i="15" s="1"/>
  <c r="I103" i="15"/>
  <c r="X100" i="4"/>
  <c r="AA100" i="4" s="1"/>
  <c r="AB100" i="4" s="1"/>
  <c r="N100" i="4"/>
  <c r="Q100" i="4" s="1"/>
  <c r="S100" i="4" s="1"/>
  <c r="E103" i="15"/>
  <c r="AC100" i="4"/>
  <c r="H101"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H102" i="4"/>
  <c r="AC101"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R105" i="15"/>
  <c r="Z105" i="15"/>
  <c r="AC102" i="4"/>
  <c r="H103"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Z106" i="15"/>
  <c r="R106" i="15"/>
  <c r="R103" i="4"/>
  <c r="X106" i="15" l="1"/>
  <c r="AA106" i="15" s="1"/>
  <c r="AB106" i="15" s="1"/>
  <c r="Q106" i="15"/>
  <c r="S106" i="15" s="1"/>
  <c r="G106" i="15"/>
  <c r="S103" i="4"/>
  <c r="H107" i="15"/>
  <c r="AC106" i="15"/>
  <c r="H104" i="4"/>
  <c r="AC103"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R108" i="15"/>
  <c r="Z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H106" i="4"/>
  <c r="AC105"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H110" i="15"/>
  <c r="AC109"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AC106" i="4"/>
  <c r="H107"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R110" i="15"/>
  <c r="Z110" i="15"/>
  <c r="E107" i="4"/>
  <c r="X110" i="15" l="1"/>
  <c r="AA110" i="15" s="1"/>
  <c r="AB110" i="15" s="1"/>
  <c r="Q110" i="15"/>
  <c r="S110" i="15" s="1"/>
  <c r="G110" i="15"/>
  <c r="F107" i="4"/>
  <c r="Y107" i="4"/>
  <c r="W107" i="4"/>
  <c r="M107" i="4"/>
  <c r="AC110" i="15"/>
  <c r="H111"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R112" i="15"/>
  <c r="Z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Z109" i="4"/>
  <c r="R109" i="4"/>
  <c r="E109" i="4"/>
  <c r="AH112" i="15" l="1"/>
  <c r="D113" i="15" s="1"/>
  <c r="B113" i="15"/>
  <c r="AJ112" i="15"/>
  <c r="AL112" i="15"/>
  <c r="AK112" i="15"/>
  <c r="N109" i="4"/>
  <c r="Q109" i="4" s="1"/>
  <c r="S109" i="4" s="1"/>
  <c r="F109" i="4"/>
  <c r="O113" i="15"/>
  <c r="H110" i="4"/>
  <c r="AC109"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R113" i="15"/>
  <c r="Z113" i="15"/>
  <c r="O111" i="4"/>
  <c r="X113" i="15" l="1"/>
  <c r="AA113" i="15" s="1"/>
  <c r="AB113" i="15" s="1"/>
  <c r="Q113" i="15"/>
  <c r="S113" i="15" s="1"/>
  <c r="G113" i="15"/>
  <c r="M110" i="4"/>
  <c r="N110" i="4" s="1"/>
  <c r="I110" i="4"/>
  <c r="W110" i="4"/>
  <c r="Y110" i="4"/>
  <c r="H114" i="15"/>
  <c r="AC113" i="15"/>
  <c r="Z110" i="4"/>
  <c r="E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H111" i="4"/>
  <c r="AC110"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E111" i="4"/>
  <c r="O112"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H112" i="4"/>
  <c r="AC111"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AC115" i="15"/>
  <c r="H116" i="15"/>
  <c r="R112" i="4"/>
  <c r="Z112" i="4"/>
  <c r="J116" i="15" l="1"/>
  <c r="AI115" i="15"/>
  <c r="AD115" i="15"/>
  <c r="AE115" i="15" s="1"/>
  <c r="AG115" i="15"/>
  <c r="C116" i="15" s="1"/>
  <c r="AF115" i="15"/>
  <c r="K116" i="15"/>
  <c r="T115" i="15"/>
  <c r="N112" i="4"/>
  <c r="Q112" i="4" s="1"/>
  <c r="S112" i="4" s="1"/>
  <c r="X112" i="4"/>
  <c r="AA112" i="4" s="1"/>
  <c r="AB112" i="4" s="1"/>
  <c r="AC112" i="4"/>
  <c r="H113"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Z116" i="15"/>
  <c r="R116" i="15"/>
  <c r="E113" i="4"/>
  <c r="X116" i="15" l="1"/>
  <c r="AA116" i="15" s="1"/>
  <c r="AB116" i="15" s="1"/>
  <c r="Q116" i="15"/>
  <c r="S116" i="15" s="1"/>
  <c r="G116" i="15"/>
  <c r="M113" i="4"/>
  <c r="P113" i="4" s="1"/>
  <c r="F113" i="4"/>
  <c r="Y113" i="4"/>
  <c r="W113" i="4"/>
  <c r="H117" i="15"/>
  <c r="AC116" i="15"/>
  <c r="Z113" i="4"/>
  <c r="R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AC113" i="4"/>
  <c r="H114"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H115" i="4"/>
  <c r="AC114"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Z118" i="15"/>
  <c r="R118" i="15"/>
  <c r="O116" i="4"/>
  <c r="X118" i="15" l="1"/>
  <c r="AA118" i="15" s="1"/>
  <c r="AB118" i="15" s="1"/>
  <c r="Q118" i="15"/>
  <c r="S118" i="15" s="1"/>
  <c r="G118" i="15"/>
  <c r="L115" i="4"/>
  <c r="U115" i="4" s="1"/>
  <c r="V115" i="4" s="1"/>
  <c r="I115" i="4"/>
  <c r="AC118" i="15"/>
  <c r="H119" i="15"/>
  <c r="E115" i="4"/>
  <c r="J119" i="15" l="1"/>
  <c r="AG118" i="15"/>
  <c r="C119" i="15" s="1"/>
  <c r="AD118" i="15"/>
  <c r="AE118" i="15" s="1"/>
  <c r="AF118" i="15"/>
  <c r="AI118" i="15"/>
  <c r="T118" i="15"/>
  <c r="K119" i="15"/>
  <c r="M115" i="4"/>
  <c r="P115" i="4" s="1"/>
  <c r="F115" i="4"/>
  <c r="W115" i="4"/>
  <c r="Y115" i="4"/>
  <c r="R115" i="4"/>
  <c r="Z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R119" i="15"/>
  <c r="Z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Z121" i="15"/>
  <c r="R121" i="15"/>
  <c r="AC117" i="4"/>
  <c r="H118"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Z118" i="4"/>
  <c r="E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AC122" i="15"/>
  <c r="H123"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H120" i="4"/>
  <c r="AC119"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E120" i="4"/>
  <c r="Z120" i="4"/>
  <c r="F124" i="15" l="1"/>
  <c r="W124" i="15"/>
  <c r="Y124" i="15"/>
  <c r="N124" i="15"/>
  <c r="P124" i="15"/>
  <c r="P120" i="4"/>
  <c r="F120" i="4"/>
  <c r="Q120" i="4"/>
  <c r="Z124" i="15"/>
  <c r="R124" i="15"/>
  <c r="R120" i="4"/>
  <c r="X124" i="15" l="1"/>
  <c r="AA124" i="15" s="1"/>
  <c r="AB124" i="15" s="1"/>
  <c r="Q124" i="15"/>
  <c r="S124" i="15" s="1"/>
  <c r="G124" i="15"/>
  <c r="S120" i="4"/>
  <c r="T120" i="4" s="1"/>
  <c r="G120" i="4"/>
  <c r="X120" i="4"/>
  <c r="AA120" i="4" s="1"/>
  <c r="AB120" i="4" s="1"/>
  <c r="H125" i="15"/>
  <c r="AC124" i="15"/>
  <c r="H121" i="4"/>
  <c r="AC120"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H122" i="4"/>
  <c r="AC121"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R122" i="4"/>
  <c r="Z122" i="4"/>
  <c r="N122" i="4" l="1"/>
  <c r="Q122" i="4" s="1"/>
  <c r="S122" i="4" s="1"/>
  <c r="X126" i="15"/>
  <c r="AA126" i="15" s="1"/>
  <c r="AB126" i="15" s="1"/>
  <c r="Q126" i="15"/>
  <c r="S126" i="15" s="1"/>
  <c r="G126" i="15"/>
  <c r="X122" i="4"/>
  <c r="AA122" i="4" s="1"/>
  <c r="AB122" i="4" s="1"/>
  <c r="H127" i="15"/>
  <c r="AC126" i="15"/>
  <c r="AC122" i="4"/>
  <c r="H123"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Z127" i="15"/>
  <c r="R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H124" i="4"/>
  <c r="AC123"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R128" i="15"/>
  <c r="Z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H125" i="4"/>
  <c r="AC124"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AC129" i="15"/>
  <c r="H130"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H126" i="4"/>
  <c r="AC125"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R130" i="15"/>
  <c r="Z130" i="15"/>
  <c r="E126" i="4"/>
  <c r="O127" i="4"/>
  <c r="X130" i="15" l="1"/>
  <c r="AA130" i="15" s="1"/>
  <c r="AB130" i="15" s="1"/>
  <c r="Q130" i="15"/>
  <c r="S130" i="15" s="1"/>
  <c r="G130" i="15"/>
  <c r="U126" i="4"/>
  <c r="V126" i="4" s="1"/>
  <c r="M126" i="4"/>
  <c r="F126" i="4"/>
  <c r="H131" i="15"/>
  <c r="AC130" i="15"/>
  <c r="J131" i="15" l="1"/>
  <c r="AG130" i="15"/>
  <c r="C131" i="15" s="1"/>
  <c r="AI130" i="15"/>
  <c r="AF130" i="15"/>
  <c r="AD130" i="15"/>
  <c r="AE130" i="15" s="1"/>
  <c r="T130" i="15"/>
  <c r="K131" i="15"/>
  <c r="Y126" i="4"/>
  <c r="W126" i="4"/>
  <c r="X126" i="4" s="1"/>
  <c r="P126" i="4"/>
  <c r="N126" i="4"/>
  <c r="G126" i="4" s="1"/>
  <c r="R126" i="4"/>
  <c r="Z126" i="4"/>
  <c r="AH130" i="15" l="1"/>
  <c r="D131" i="15" s="1"/>
  <c r="B131" i="15"/>
  <c r="AJ130" i="15"/>
  <c r="AK130" i="15"/>
  <c r="AL130" i="15"/>
  <c r="Q126" i="4"/>
  <c r="S126" i="4" s="1"/>
  <c r="AA126" i="4"/>
  <c r="AB126" i="4" s="1"/>
  <c r="O131" i="15"/>
  <c r="AC126" i="4"/>
  <c r="H127"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H132" i="15"/>
  <c r="AC131" i="15"/>
  <c r="E127" i="4"/>
  <c r="J132" i="15" l="1"/>
  <c r="AD131" i="15"/>
  <c r="AE131" i="15" s="1"/>
  <c r="AG131" i="15"/>
  <c r="C132" i="15" s="1"/>
  <c r="AF131" i="15"/>
  <c r="AI131" i="15"/>
  <c r="T131" i="15"/>
  <c r="K132" i="15"/>
  <c r="M127" i="4"/>
  <c r="P127" i="4" s="1"/>
  <c r="F127" i="4"/>
  <c r="W127" i="4"/>
  <c r="Y127" i="4"/>
  <c r="Z127" i="4"/>
  <c r="R127" i="4"/>
  <c r="B132" i="15" l="1"/>
  <c r="AH131" i="15"/>
  <c r="D132" i="15" s="1"/>
  <c r="AK131" i="15"/>
  <c r="AL131" i="15"/>
  <c r="AJ131" i="15"/>
  <c r="N127" i="4"/>
  <c r="Q127" i="4" s="1"/>
  <c r="S127" i="4" s="1"/>
  <c r="X127" i="4"/>
  <c r="AA127" i="4" s="1"/>
  <c r="AB127" i="4" s="1"/>
  <c r="O132" i="15"/>
  <c r="H128" i="4"/>
  <c r="AC127"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E128" i="4"/>
  <c r="Z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H129" i="4"/>
  <c r="AC128"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Z129" i="4"/>
  <c r="E129" i="4"/>
  <c r="X133" i="15" l="1"/>
  <c r="AA133" i="15" s="1"/>
  <c r="AB133" i="15" s="1"/>
  <c r="Q133" i="15"/>
  <c r="S133" i="15" s="1"/>
  <c r="G133" i="15"/>
  <c r="F129" i="4"/>
  <c r="M129" i="4"/>
  <c r="P129" i="4" s="1"/>
  <c r="W129" i="4"/>
  <c r="H134" i="15"/>
  <c r="AC133"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AC129" i="4"/>
  <c r="H130"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Z135" i="15"/>
  <c r="R135" i="15"/>
  <c r="O132" i="4"/>
  <c r="X135" i="15" l="1"/>
  <c r="AA135" i="15" s="1"/>
  <c r="AB135" i="15" s="1"/>
  <c r="Q135" i="15"/>
  <c r="S135" i="15" s="1"/>
  <c r="G135" i="15"/>
  <c r="I131" i="4"/>
  <c r="L131" i="4"/>
  <c r="U131" i="4" s="1"/>
  <c r="V131" i="4" s="1"/>
  <c r="AC135" i="15"/>
  <c r="H136"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AC131" i="4"/>
  <c r="H132" i="4"/>
  <c r="F136" i="15" l="1"/>
  <c r="P136" i="15"/>
  <c r="N136" i="15"/>
  <c r="Y136" i="15"/>
  <c r="W136" i="15"/>
  <c r="X136" i="15" s="1"/>
  <c r="K132" i="4"/>
  <c r="AD131" i="4"/>
  <c r="AE131" i="4" s="1"/>
  <c r="AI131" i="4"/>
  <c r="AJ131" i="4" s="1"/>
  <c r="AG131" i="4"/>
  <c r="C132" i="4" s="1"/>
  <c r="AF131" i="4"/>
  <c r="Z136" i="15"/>
  <c r="R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H133" i="4"/>
  <c r="AC132"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Z133" i="4"/>
  <c r="R133" i="4"/>
  <c r="N133" i="4" l="1"/>
  <c r="Q133" i="4" s="1"/>
  <c r="S133" i="4" s="1"/>
  <c r="F138" i="15"/>
  <c r="N138" i="15"/>
  <c r="P138" i="15"/>
  <c r="W138" i="15"/>
  <c r="Y138" i="15"/>
  <c r="X133" i="4"/>
  <c r="AA133" i="4" s="1"/>
  <c r="AB133" i="4" s="1"/>
  <c r="R138" i="15"/>
  <c r="Z138" i="15"/>
  <c r="H134" i="4"/>
  <c r="AC133"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E134" i="4"/>
  <c r="Z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AC134" i="4"/>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Z140" i="15"/>
  <c r="R140" i="15"/>
  <c r="AC135" i="4"/>
  <c r="H136"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R141" i="15"/>
  <c r="Z141" i="15"/>
  <c r="R136" i="4"/>
  <c r="X141" i="15" l="1"/>
  <c r="AA141" i="15" s="1"/>
  <c r="AB141" i="15" s="1"/>
  <c r="Q141" i="15"/>
  <c r="S141" i="15" s="1"/>
  <c r="G141" i="15"/>
  <c r="Q136" i="4"/>
  <c r="S136" i="4" s="1"/>
  <c r="T136" i="4" s="1"/>
  <c r="H142" i="15"/>
  <c r="AC141"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H143" i="15"/>
  <c r="AC142" i="15"/>
  <c r="R137" i="4"/>
  <c r="J143" i="15" l="1"/>
  <c r="AG142" i="15"/>
  <c r="C143" i="15" s="1"/>
  <c r="AF142" i="15"/>
  <c r="AI142" i="15"/>
  <c r="AD142" i="15"/>
  <c r="AE142" i="15" s="1"/>
  <c r="T142" i="15"/>
  <c r="K143" i="15"/>
  <c r="Q137" i="4"/>
  <c r="S137" i="4" s="1"/>
  <c r="G137" i="4"/>
  <c r="H138" i="4"/>
  <c r="AC137"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E138" i="4"/>
  <c r="Z138" i="4"/>
  <c r="S143" i="15" l="1"/>
  <c r="AA143" i="15"/>
  <c r="AB143" i="15" s="1"/>
  <c r="G143" i="15"/>
  <c r="P138" i="4"/>
  <c r="F138" i="4"/>
  <c r="Q138" i="4"/>
  <c r="H144" i="15"/>
  <c r="AC143" i="15"/>
  <c r="R138" i="4"/>
  <c r="J144" i="15" l="1"/>
  <c r="AD143" i="15"/>
  <c r="AE143" i="15" s="1"/>
  <c r="AG143" i="15"/>
  <c r="C144" i="15" s="1"/>
  <c r="AF143" i="15"/>
  <c r="AI143" i="15"/>
  <c r="T143" i="15"/>
  <c r="K144" i="15"/>
  <c r="S138" i="4"/>
  <c r="T138" i="4" s="1"/>
  <c r="G138" i="4"/>
  <c r="X138" i="4"/>
  <c r="AA138" i="4" s="1"/>
  <c r="AB138" i="4" s="1"/>
  <c r="H139" i="4"/>
  <c r="AC138"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AC144" i="15"/>
  <c r="H145" i="15"/>
  <c r="R139" i="4"/>
  <c r="J145" i="15" l="1"/>
  <c r="AF144" i="15"/>
  <c r="AI144" i="15"/>
  <c r="AD144" i="15"/>
  <c r="AE144" i="15" s="1"/>
  <c r="AG144" i="15"/>
  <c r="C145" i="15" s="1"/>
  <c r="T144" i="15"/>
  <c r="K145" i="15"/>
  <c r="Q139" i="4"/>
  <c r="S139" i="4" s="1"/>
  <c r="H140" i="4"/>
  <c r="AC139"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R145" i="15"/>
  <c r="Z145" i="15"/>
  <c r="R140" i="4"/>
  <c r="E140" i="4"/>
  <c r="Z140" i="4"/>
  <c r="X145" i="15" l="1"/>
  <c r="AA145" i="15" s="1"/>
  <c r="AB145" i="15" s="1"/>
  <c r="N140" i="4"/>
  <c r="Q140" i="4" s="1"/>
  <c r="S140" i="4" s="1"/>
  <c r="T140" i="4" s="1"/>
  <c r="Q145" i="15"/>
  <c r="S145" i="15" s="1"/>
  <c r="G145" i="15"/>
  <c r="F140" i="4"/>
  <c r="X140" i="4" s="1"/>
  <c r="AA140" i="4" s="1"/>
  <c r="AB140" i="4" s="1"/>
  <c r="AC145" i="15"/>
  <c r="H146" i="15"/>
  <c r="H141" i="4"/>
  <c r="AC140"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H142" i="4"/>
  <c r="AC141"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H143" i="4"/>
  <c r="AC142"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AC143" i="4"/>
  <c r="H144"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Z144" i="4"/>
  <c r="R144" i="4"/>
  <c r="N144" i="4" l="1"/>
  <c r="Q144" i="4" s="1"/>
  <c r="S144" i="4" s="1"/>
  <c r="J150" i="15"/>
  <c r="AI149" i="15"/>
  <c r="AG149" i="15"/>
  <c r="C150" i="15" s="1"/>
  <c r="AD149" i="15"/>
  <c r="AE149" i="15" s="1"/>
  <c r="AF149" i="15"/>
  <c r="T149" i="15"/>
  <c r="K150" i="15"/>
  <c r="X144" i="4"/>
  <c r="AA144" i="4" s="1"/>
  <c r="AB144" i="4" s="1"/>
  <c r="AC144" i="4"/>
  <c r="H145"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AC145" i="4"/>
  <c r="H146"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R151" i="15"/>
  <c r="Z151" i="15"/>
  <c r="O147" i="4"/>
  <c r="X151" i="15" l="1"/>
  <c r="AA151" i="15" s="1"/>
  <c r="AB151" i="15" s="1"/>
  <c r="Q151" i="15"/>
  <c r="S151" i="15" s="1"/>
  <c r="G151" i="15"/>
  <c r="Y146" i="4"/>
  <c r="M146" i="4"/>
  <c r="N146" i="4" s="1"/>
  <c r="W146" i="4"/>
  <c r="I146" i="4"/>
  <c r="H152" i="15"/>
  <c r="AC151" i="15"/>
  <c r="Z146" i="4"/>
  <c r="E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AC147" i="4"/>
  <c r="H148"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Z153" i="15"/>
  <c r="R153" i="15"/>
  <c r="E148" i="4"/>
  <c r="F148" i="4" l="1"/>
  <c r="X153" i="15"/>
  <c r="AA153" i="15" s="1"/>
  <c r="AB153" i="15" s="1"/>
  <c r="Q153" i="15"/>
  <c r="S153" i="15" s="1"/>
  <c r="G153" i="15"/>
  <c r="L148" i="4"/>
  <c r="U148" i="4" s="1"/>
  <c r="V148" i="4" s="1"/>
  <c r="H154" i="15"/>
  <c r="AC153"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H149" i="4"/>
  <c r="AC148" i="4"/>
  <c r="F154" i="15" l="1"/>
  <c r="P154" i="15"/>
  <c r="N154" i="15"/>
  <c r="W154" i="15"/>
  <c r="Y154" i="15"/>
  <c r="K149" i="4"/>
  <c r="AD148" i="4"/>
  <c r="AE148" i="4" s="1"/>
  <c r="AI148" i="4"/>
  <c r="AJ148" i="4" s="1"/>
  <c r="AG148" i="4"/>
  <c r="C149" i="4" s="1"/>
  <c r="AF148" i="4"/>
  <c r="T148" i="4"/>
  <c r="R154" i="15"/>
  <c r="Z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Z150" i="4"/>
  <c r="E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H151" i="4"/>
  <c r="AC150"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H152" i="4"/>
  <c r="AC151" i="4"/>
  <c r="X157" i="15" l="1"/>
  <c r="AA157" i="15" s="1"/>
  <c r="AB157" i="15" s="1"/>
  <c r="Q157" i="15"/>
  <c r="S157" i="15" s="1"/>
  <c r="T157" i="15" s="1"/>
  <c r="G157" i="15"/>
  <c r="K152" i="4"/>
  <c r="AD151" i="4"/>
  <c r="AE151" i="4" s="1"/>
  <c r="AI151" i="4"/>
  <c r="AJ151" i="4" s="1"/>
  <c r="AG151" i="4"/>
  <c r="C152" i="4" s="1"/>
  <c r="AF151" i="4"/>
  <c r="T151" i="4"/>
  <c r="AC157" i="15"/>
  <c r="H158"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AC152" i="4"/>
  <c r="H153"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H154" i="4"/>
  <c r="AC153"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R160" i="15"/>
  <c r="Z160" i="15"/>
  <c r="Z154" i="4"/>
  <c r="X154" i="4" l="1"/>
  <c r="AA154" i="4" s="1"/>
  <c r="AB154" i="4" s="1"/>
  <c r="X160" i="15"/>
  <c r="AA160" i="15" s="1"/>
  <c r="AB160" i="15" s="1"/>
  <c r="Q160" i="15"/>
  <c r="S160" i="15" s="1"/>
  <c r="G160" i="15"/>
  <c r="P154" i="4"/>
  <c r="N154" i="4"/>
  <c r="H161" i="15"/>
  <c r="AC160" i="15"/>
  <c r="R154" i="4"/>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R161" i="15"/>
  <c r="Z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H156" i="4"/>
  <c r="AC155"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R162" i="15"/>
  <c r="Z162" i="15"/>
  <c r="O157" i="4"/>
  <c r="X162" i="15" l="1"/>
  <c r="AA162" i="15" s="1"/>
  <c r="AB162" i="15" s="1"/>
  <c r="Q162" i="15"/>
  <c r="S162" i="15" s="1"/>
  <c r="G162" i="15"/>
  <c r="I156" i="4"/>
  <c r="L156" i="4"/>
  <c r="U156" i="4" s="1"/>
  <c r="V156" i="4" s="1"/>
  <c r="H163" i="15"/>
  <c r="AC162"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H157" i="4"/>
  <c r="AC156" i="4"/>
  <c r="F163" i="15" l="1"/>
  <c r="N163" i="15"/>
  <c r="P163" i="15"/>
  <c r="Y163" i="15"/>
  <c r="W163" i="15"/>
  <c r="X163" i="15" s="1"/>
  <c r="K157" i="4"/>
  <c r="AI156" i="4"/>
  <c r="AJ156" i="4" s="1"/>
  <c r="AF156" i="4"/>
  <c r="B157" i="4" s="1"/>
  <c r="AG156" i="4"/>
  <c r="C157" i="4" s="1"/>
  <c r="AD156" i="4"/>
  <c r="AE156" i="4" s="1"/>
  <c r="T156" i="4"/>
  <c r="Z163" i="15"/>
  <c r="R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X157" i="4" s="1"/>
  <c r="Y157" i="4"/>
  <c r="M157" i="4"/>
  <c r="Z157" i="4"/>
  <c r="AL163" i="15" l="1"/>
  <c r="AJ163" i="15"/>
  <c r="AK163" i="15"/>
  <c r="AH163" i="15"/>
  <c r="D164" i="15" s="1"/>
  <c r="B164" i="15"/>
  <c r="N157" i="4"/>
  <c r="P157" i="4"/>
  <c r="AA157" i="4"/>
  <c r="AB157" i="4" s="1"/>
  <c r="O164" i="15"/>
  <c r="R157" i="4"/>
  <c r="L164" i="15" l="1"/>
  <c r="M164" i="15" s="1"/>
  <c r="U164" i="15"/>
  <c r="V164" i="15" s="1"/>
  <c r="I164" i="15"/>
  <c r="Q157" i="4"/>
  <c r="S157" i="4" s="1"/>
  <c r="G157" i="4"/>
  <c r="E164" i="15"/>
  <c r="AC157" i="4"/>
  <c r="H158"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Z165" i="15"/>
  <c r="R165" i="15"/>
  <c r="AC158" i="4"/>
  <c r="H159" i="4"/>
  <c r="X165" i="15" l="1"/>
  <c r="AA165" i="15" s="1"/>
  <c r="AB165" i="15" s="1"/>
  <c r="Q165" i="15"/>
  <c r="S165" i="15" s="1"/>
  <c r="G165" i="15"/>
  <c r="K159" i="4"/>
  <c r="AI158" i="4"/>
  <c r="AJ158" i="4" s="1"/>
  <c r="AD158" i="4"/>
  <c r="AE158" i="4" s="1"/>
  <c r="AG158" i="4"/>
  <c r="C159" i="4" s="1"/>
  <c r="AF158" i="4"/>
  <c r="T158" i="4"/>
  <c r="AC165" i="15"/>
  <c r="H166"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H167" i="15"/>
  <c r="AC166"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H168" i="15"/>
  <c r="AC167" i="15"/>
  <c r="R160" i="4"/>
  <c r="J168" i="15" l="1"/>
  <c r="AF167" i="15"/>
  <c r="AI167" i="15"/>
  <c r="AG167" i="15"/>
  <c r="C168" i="15" s="1"/>
  <c r="AD167" i="15"/>
  <c r="AE167" i="15" s="1"/>
  <c r="T167" i="15"/>
  <c r="K168" i="15"/>
  <c r="S160" i="4"/>
  <c r="G160" i="4"/>
  <c r="H161" i="4"/>
  <c r="AC160"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AC161" i="4"/>
  <c r="H162"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H170" i="15"/>
  <c r="AC169" i="15"/>
  <c r="Z162" i="4"/>
  <c r="E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AC162" i="4"/>
  <c r="H163" i="4"/>
  <c r="AG162" i="4" l="1"/>
  <c r="C163" i="4" s="1"/>
  <c r="AD162" i="4"/>
  <c r="AE162" i="4" s="1"/>
  <c r="AF162" i="4"/>
  <c r="B163" i="4" s="1"/>
  <c r="AI162" i="4"/>
  <c r="AJ162" i="4" s="1"/>
  <c r="K163" i="4"/>
  <c r="T162" i="4"/>
  <c r="F170" i="15"/>
  <c r="W170" i="15"/>
  <c r="Y170" i="15"/>
  <c r="N170" i="15"/>
  <c r="P170" i="15"/>
  <c r="Z170" i="15"/>
  <c r="R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Z171" i="15"/>
  <c r="R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R164" i="4"/>
  <c r="Z164" i="4"/>
  <c r="U172" i="15" l="1"/>
  <c r="V172" i="15" s="1"/>
  <c r="L172" i="15"/>
  <c r="M172" i="15" s="1"/>
  <c r="I172" i="15"/>
  <c r="N164" i="4"/>
  <c r="G164" i="4" s="1"/>
  <c r="AA164" i="4"/>
  <c r="AB164" i="4" s="1"/>
  <c r="E172" i="15"/>
  <c r="Q164" i="4" l="1"/>
  <c r="S164" i="4" s="1"/>
  <c r="T164" i="4" s="1"/>
  <c r="F172" i="15"/>
  <c r="P172" i="15"/>
  <c r="N172" i="15"/>
  <c r="Y172" i="15"/>
  <c r="W172" i="15"/>
  <c r="Z172" i="15"/>
  <c r="R172" i="15"/>
  <c r="H165" i="4"/>
  <c r="AC164"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R165" i="4"/>
  <c r="Z165" i="4"/>
  <c r="N165" i="4" l="1"/>
  <c r="Q165" i="4" s="1"/>
  <c r="S165" i="4" s="1"/>
  <c r="T165" i="4" s="1"/>
  <c r="AA165" i="4"/>
  <c r="AB165" i="4" s="1"/>
  <c r="U173" i="15"/>
  <c r="V173" i="15" s="1"/>
  <c r="L173" i="15"/>
  <c r="M173" i="15" s="1"/>
  <c r="I173" i="15"/>
  <c r="E173" i="15"/>
  <c r="H166" i="4"/>
  <c r="AC165"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H174" i="15"/>
  <c r="AC173" i="15"/>
  <c r="E166" i="4"/>
  <c r="F166" i="4" l="1"/>
  <c r="M166" i="4"/>
  <c r="P166" i="4" s="1"/>
  <c r="J174" i="15"/>
  <c r="AG173" i="15"/>
  <c r="C174" i="15" s="1"/>
  <c r="AF173" i="15"/>
  <c r="AI173" i="15"/>
  <c r="AD173" i="15"/>
  <c r="AE173" i="15" s="1"/>
  <c r="T173" i="15"/>
  <c r="K174" i="15"/>
  <c r="W166" i="4"/>
  <c r="Y166" i="4"/>
  <c r="R166" i="4"/>
  <c r="Z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R174" i="15"/>
  <c r="Z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H168" i="4"/>
  <c r="AC167" i="4"/>
  <c r="F175" i="15" l="1"/>
  <c r="W175" i="15"/>
  <c r="Y175" i="15"/>
  <c r="P175" i="15"/>
  <c r="N175" i="15"/>
  <c r="K168" i="4"/>
  <c r="AD167" i="4"/>
  <c r="AE167" i="4" s="1"/>
  <c r="AI167" i="4"/>
  <c r="AJ167" i="4" s="1"/>
  <c r="AF167" i="4"/>
  <c r="AG167" i="4"/>
  <c r="C168" i="4" s="1"/>
  <c r="T167" i="4"/>
  <c r="Z175" i="15"/>
  <c r="R175" i="15"/>
  <c r="X175" i="15" l="1"/>
  <c r="AA175" i="15" s="1"/>
  <c r="AB175" i="15" s="1"/>
  <c r="Q175" i="15"/>
  <c r="S175" i="15" s="1"/>
  <c r="G175" i="15"/>
  <c r="B168" i="4"/>
  <c r="AH167" i="4"/>
  <c r="D168" i="4" s="1"/>
  <c r="AL168" i="4"/>
  <c r="AK168" i="4"/>
  <c r="AC175" i="15"/>
  <c r="H176"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AC176" i="15"/>
  <c r="H177"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X169" i="4" s="1"/>
  <c r="Y169" i="4"/>
  <c r="M169" i="4"/>
  <c r="E177" i="15"/>
  <c r="Z169" i="4"/>
  <c r="F177" i="15" l="1"/>
  <c r="N177" i="15"/>
  <c r="Q177" i="15" s="1"/>
  <c r="P177" i="15"/>
  <c r="Y177" i="15"/>
  <c r="W177" i="15"/>
  <c r="X177" i="15" s="1"/>
  <c r="AA169" i="4"/>
  <c r="AB169" i="4" s="1"/>
  <c r="P169" i="4"/>
  <c r="N169" i="4"/>
  <c r="Z177" i="15"/>
  <c r="R177" i="15"/>
  <c r="R169" i="4"/>
  <c r="S177" i="15" l="1"/>
  <c r="AA177" i="15"/>
  <c r="AB177" i="15" s="1"/>
  <c r="G177" i="15"/>
  <c r="Q169" i="4"/>
  <c r="S169" i="4" s="1"/>
  <c r="T169" i="4" s="1"/>
  <c r="G169" i="4"/>
  <c r="H178" i="15"/>
  <c r="AC177" i="15"/>
  <c r="AC169" i="4"/>
  <c r="H170"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Z178" i="15"/>
  <c r="R178" i="15"/>
  <c r="Z170" i="4"/>
  <c r="R170" i="4"/>
  <c r="X170" i="4" l="1"/>
  <c r="AA170" i="4" s="1"/>
  <c r="AB170" i="4" s="1"/>
  <c r="X178" i="15"/>
  <c r="AA178" i="15" s="1"/>
  <c r="AB178" i="15" s="1"/>
  <c r="Q178" i="15"/>
  <c r="S178" i="15" s="1"/>
  <c r="G178" i="15"/>
  <c r="N170" i="4"/>
  <c r="G170" i="4" s="1"/>
  <c r="AC178" i="15"/>
  <c r="H179"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O172" i="4"/>
  <c r="E171" i="4"/>
  <c r="F171" i="4" l="1"/>
  <c r="W171" i="4"/>
  <c r="M171" i="4"/>
  <c r="P171" i="4" s="1"/>
  <c r="F179" i="15"/>
  <c r="W179" i="15"/>
  <c r="Y179" i="15"/>
  <c r="N179" i="15"/>
  <c r="P179" i="15"/>
  <c r="Y171" i="4"/>
  <c r="R179" i="15"/>
  <c r="Z179" i="15"/>
  <c r="R171" i="4"/>
  <c r="Z171" i="4"/>
  <c r="X171" i="4" l="1"/>
  <c r="AA171" i="4" s="1"/>
  <c r="AB171" i="4" s="1"/>
  <c r="N171" i="4"/>
  <c r="Q171" i="4" s="1"/>
  <c r="S171" i="4" s="1"/>
  <c r="X179" i="15"/>
  <c r="AA179" i="15" s="1"/>
  <c r="AB179" i="15" s="1"/>
  <c r="Q179" i="15"/>
  <c r="S179" i="15" s="1"/>
  <c r="T179" i="15" s="1"/>
  <c r="G179" i="15"/>
  <c r="H180" i="15"/>
  <c r="AC179"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Z180" i="15"/>
  <c r="R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H173" i="4"/>
  <c r="AC172"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O174" i="4"/>
  <c r="E173" i="4"/>
  <c r="F173" i="4" l="1"/>
  <c r="F181" i="15"/>
  <c r="Y181" i="15"/>
  <c r="W181" i="15"/>
  <c r="N181" i="15"/>
  <c r="P181" i="15"/>
  <c r="U173" i="4"/>
  <c r="V173" i="4" s="1"/>
  <c r="M173" i="4"/>
  <c r="Z181" i="15"/>
  <c r="R181" i="15"/>
  <c r="X181" i="15" l="1"/>
  <c r="AA181" i="15" s="1"/>
  <c r="AB181" i="15" s="1"/>
  <c r="Q181" i="15"/>
  <c r="S181" i="15" s="1"/>
  <c r="T181" i="15" s="1"/>
  <c r="G181" i="15"/>
  <c r="Y173" i="4"/>
  <c r="W173" i="4"/>
  <c r="X173" i="4" s="1"/>
  <c r="N173" i="4"/>
  <c r="Q173" i="4" s="1"/>
  <c r="P173" i="4"/>
  <c r="H182" i="15"/>
  <c r="AC181" i="15"/>
  <c r="R173" i="4"/>
  <c r="Z173" i="4"/>
  <c r="J182" i="15" l="1"/>
  <c r="AI181" i="15"/>
  <c r="AD181" i="15"/>
  <c r="AE181" i="15" s="1"/>
  <c r="AG181" i="15"/>
  <c r="C182" i="15" s="1"/>
  <c r="AF181" i="15"/>
  <c r="K182" i="15"/>
  <c r="AA173" i="4"/>
  <c r="AB173" i="4" s="1"/>
  <c r="G173" i="4"/>
  <c r="S173" i="4"/>
  <c r="T173" i="4" s="1"/>
  <c r="AC173" i="4"/>
  <c r="H174"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Z174" i="4"/>
  <c r="E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AC174" i="4"/>
  <c r="H175"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Z183" i="15"/>
  <c r="R183" i="15"/>
  <c r="Z175" i="4"/>
  <c r="X175" i="4" l="1"/>
  <c r="AA175" i="4" s="1"/>
  <c r="AB175" i="4" s="1"/>
  <c r="X183" i="15"/>
  <c r="AA183" i="15" s="1"/>
  <c r="AB183" i="15" s="1"/>
  <c r="Q183" i="15"/>
  <c r="S183" i="15" s="1"/>
  <c r="G183" i="15"/>
  <c r="P175" i="4"/>
  <c r="N175" i="4"/>
  <c r="Q175" i="4" s="1"/>
  <c r="AC183" i="15"/>
  <c r="H184"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H185" i="15"/>
  <c r="AC184" i="15"/>
  <c r="Z176" i="4"/>
  <c r="X176" i="4" l="1"/>
  <c r="J185" i="15"/>
  <c r="AI184" i="15"/>
  <c r="AG184" i="15"/>
  <c r="C185" i="15" s="1"/>
  <c r="AD184" i="15"/>
  <c r="AE184" i="15" s="1"/>
  <c r="AF184" i="15"/>
  <c r="T184" i="15"/>
  <c r="K185" i="15"/>
  <c r="AA176" i="4"/>
  <c r="AB176" i="4" s="1"/>
  <c r="P176" i="4"/>
  <c r="N176" i="4"/>
  <c r="R176" i="4"/>
  <c r="AJ184" i="15" l="1"/>
  <c r="AK184" i="15"/>
  <c r="AL184" i="15"/>
  <c r="AH184" i="15"/>
  <c r="D185" i="15" s="1"/>
  <c r="B185" i="15"/>
  <c r="Q176" i="4"/>
  <c r="S176" i="4" s="1"/>
  <c r="G176" i="4"/>
  <c r="O185" i="15"/>
  <c r="AC176" i="4"/>
  <c r="H177"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H178" i="4"/>
  <c r="AC177" i="4"/>
  <c r="F186" i="15" l="1"/>
  <c r="N186" i="15"/>
  <c r="P186" i="15"/>
  <c r="Y186" i="15"/>
  <c r="W186" i="15"/>
  <c r="X186" i="15" s="1"/>
  <c r="K178" i="4"/>
  <c r="AI177" i="4"/>
  <c r="AJ177" i="4" s="1"/>
  <c r="AD177" i="4"/>
  <c r="AE177" i="4" s="1"/>
  <c r="AG177" i="4"/>
  <c r="C178" i="4" s="1"/>
  <c r="AF177" i="4"/>
  <c r="T177" i="4"/>
  <c r="R186" i="15"/>
  <c r="Z186" i="15"/>
  <c r="Q186" i="15" l="1"/>
  <c r="S186" i="15" s="1"/>
  <c r="AA186" i="15"/>
  <c r="AB186" i="15" s="1"/>
  <c r="G186" i="15"/>
  <c r="B178" i="4"/>
  <c r="AH177" i="4"/>
  <c r="D178" i="4" s="1"/>
  <c r="AK178" i="4"/>
  <c r="AL178" i="4"/>
  <c r="AC186" i="15"/>
  <c r="H187"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H179" i="4"/>
  <c r="AC178"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X179" i="4" s="1"/>
  <c r="Y179" i="4"/>
  <c r="M179" i="4"/>
  <c r="E188" i="15"/>
  <c r="Z179" i="4"/>
  <c r="F188" i="15" l="1"/>
  <c r="N188" i="15"/>
  <c r="P188" i="15"/>
  <c r="W188" i="15"/>
  <c r="Y188" i="15"/>
  <c r="P179" i="4"/>
  <c r="N179" i="4"/>
  <c r="AA179" i="4"/>
  <c r="AB179" i="4" s="1"/>
  <c r="Z188" i="15"/>
  <c r="R188" i="15"/>
  <c r="R179" i="4"/>
  <c r="X188" i="15" l="1"/>
  <c r="AA188" i="15" s="1"/>
  <c r="AB188" i="15" s="1"/>
  <c r="Q188" i="15"/>
  <c r="S188" i="15" s="1"/>
  <c r="G188" i="15"/>
  <c r="Q179" i="4"/>
  <c r="S179" i="4" s="1"/>
  <c r="G179" i="4"/>
  <c r="H189" i="15"/>
  <c r="AC188" i="15"/>
  <c r="H180" i="4"/>
  <c r="AC179"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Z190" i="15"/>
  <c r="R190" i="15"/>
  <c r="E181" i="4"/>
  <c r="F181" i="4" l="1"/>
  <c r="X190" i="15"/>
  <c r="AA190" i="15" s="1"/>
  <c r="AB190" i="15" s="1"/>
  <c r="Q190" i="15"/>
  <c r="S190" i="15" s="1"/>
  <c r="G190" i="15"/>
  <c r="M181" i="4"/>
  <c r="P181" i="4" s="1"/>
  <c r="W181" i="4"/>
  <c r="Y181" i="4"/>
  <c r="AC190" i="15"/>
  <c r="H191" i="15"/>
  <c r="R181" i="4"/>
  <c r="Z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AC181" i="4"/>
  <c r="H182"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H192" i="15"/>
  <c r="AC191"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H183" i="4"/>
  <c r="AC182"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H184" i="4"/>
  <c r="AC183" i="4"/>
  <c r="F193" i="15" l="1"/>
  <c r="N193" i="15"/>
  <c r="P193" i="15"/>
  <c r="Y193" i="15"/>
  <c r="W193" i="15"/>
  <c r="K184" i="4"/>
  <c r="AI183" i="4"/>
  <c r="AJ183" i="4" s="1"/>
  <c r="AG183" i="4"/>
  <c r="C184" i="4" s="1"/>
  <c r="AD183" i="4"/>
  <c r="AE183" i="4" s="1"/>
  <c r="AF183" i="4"/>
  <c r="T183" i="4"/>
  <c r="R193" i="15"/>
  <c r="Z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R194" i="15"/>
  <c r="Z194" i="15"/>
  <c r="AC184" i="4"/>
  <c r="H185" i="4"/>
  <c r="Q194" i="15" l="1"/>
  <c r="S194" i="15" s="1"/>
  <c r="AA194" i="15"/>
  <c r="AB194" i="15" s="1"/>
  <c r="G194" i="15"/>
  <c r="K185" i="4"/>
  <c r="AD184" i="4"/>
  <c r="AE184" i="4" s="1"/>
  <c r="AG184" i="4"/>
  <c r="C185" i="4" s="1"/>
  <c r="AI184" i="4"/>
  <c r="AJ184" i="4" s="1"/>
  <c r="AF184" i="4"/>
  <c r="T184" i="4"/>
  <c r="H195" i="15"/>
  <c r="AC194"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H196" i="15"/>
  <c r="AC195" i="15"/>
  <c r="AC185" i="4"/>
  <c r="H186"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Z186" i="4"/>
  <c r="E186" i="4"/>
  <c r="F186" i="4" l="1"/>
  <c r="G186" i="4" s="1"/>
  <c r="P186" i="4"/>
  <c r="F196" i="15"/>
  <c r="W196" i="15"/>
  <c r="Y196" i="15"/>
  <c r="P196" i="15"/>
  <c r="N196" i="15"/>
  <c r="Q186" i="4"/>
  <c r="Z196" i="15"/>
  <c r="R196" i="15"/>
  <c r="R186" i="4"/>
  <c r="X186" i="4" l="1"/>
  <c r="AA186" i="4" s="1"/>
  <c r="AB186" i="4" s="1"/>
  <c r="X196" i="15"/>
  <c r="AA196" i="15" s="1"/>
  <c r="AB196" i="15" s="1"/>
  <c r="S186" i="4"/>
  <c r="T186" i="4" s="1"/>
  <c r="Q196" i="15"/>
  <c r="S196" i="15" s="1"/>
  <c r="G196" i="15"/>
  <c r="H197" i="15"/>
  <c r="AC196" i="15"/>
  <c r="H187" i="4"/>
  <c r="AC186"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Z197" i="15"/>
  <c r="R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AC188" i="4"/>
  <c r="H189"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Z189" i="4"/>
  <c r="E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H190" i="4"/>
  <c r="AC189"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R190" i="4"/>
  <c r="Z190" i="4"/>
  <c r="X190" i="4" l="1"/>
  <c r="AA190" i="4" s="1"/>
  <c r="AB190" i="4" s="1"/>
  <c r="X200" i="15"/>
  <c r="AA200" i="15" s="1"/>
  <c r="AB200" i="15" s="1"/>
  <c r="Q200" i="15"/>
  <c r="S200" i="15" s="1"/>
  <c r="G200" i="15"/>
  <c r="N190" i="4"/>
  <c r="Q190" i="4" s="1"/>
  <c r="S190" i="4" s="1"/>
  <c r="AC200" i="15"/>
  <c r="H201" i="15"/>
  <c r="H191" i="4"/>
  <c r="AC190"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Z201" i="15"/>
  <c r="R201" i="15"/>
  <c r="Z191" i="4"/>
  <c r="X191" i="4" l="1"/>
  <c r="AA191" i="4" s="1"/>
  <c r="AB191" i="4" s="1"/>
  <c r="X201" i="15"/>
  <c r="AA201" i="15" s="1"/>
  <c r="AB201" i="15" s="1"/>
  <c r="Q201" i="15"/>
  <c r="S201" i="15" s="1"/>
  <c r="T201" i="15" s="1"/>
  <c r="G201" i="15"/>
  <c r="N191" i="4"/>
  <c r="P191" i="4"/>
  <c r="AC201" i="15"/>
  <c r="H202" i="15"/>
  <c r="R191" i="4"/>
  <c r="J202" i="15" l="1"/>
  <c r="AF201" i="15"/>
  <c r="AI201" i="15"/>
  <c r="AG201" i="15"/>
  <c r="C202" i="15" s="1"/>
  <c r="AD201" i="15"/>
  <c r="AE201" i="15" s="1"/>
  <c r="K202" i="15"/>
  <c r="Q191" i="4"/>
  <c r="S191" i="4" s="1"/>
  <c r="G191" i="4"/>
  <c r="AC191" i="4"/>
  <c r="H192"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Z202" i="15"/>
  <c r="R202" i="15"/>
  <c r="Z192" i="4"/>
  <c r="R192" i="4"/>
  <c r="E192" i="4"/>
  <c r="X202" i="15" l="1"/>
  <c r="AA202" i="15" s="1"/>
  <c r="AB202" i="15" s="1"/>
  <c r="F192" i="4"/>
  <c r="X192" i="4" s="1"/>
  <c r="AA192" i="4" s="1"/>
  <c r="AB192" i="4" s="1"/>
  <c r="S202" i="15"/>
  <c r="G202" i="15"/>
  <c r="N192" i="4"/>
  <c r="AC202" i="15"/>
  <c r="H203" i="15"/>
  <c r="J203" i="15" l="1"/>
  <c r="AD202" i="15"/>
  <c r="AE202" i="15" s="1"/>
  <c r="AI202" i="15"/>
  <c r="AG202" i="15"/>
  <c r="C203" i="15" s="1"/>
  <c r="AF202" i="15"/>
  <c r="T202" i="15"/>
  <c r="K203" i="15"/>
  <c r="Q192" i="4"/>
  <c r="S192" i="4" s="1"/>
  <c r="G192" i="4"/>
  <c r="AC192" i="4"/>
  <c r="H193"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E193" i="4"/>
  <c r="O194"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H194" i="4"/>
  <c r="AC193"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O195" i="4"/>
  <c r="E194"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AC204" i="15"/>
  <c r="H205"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R205" i="15"/>
  <c r="Z205" i="15"/>
  <c r="E195" i="4"/>
  <c r="F195" i="4" l="1"/>
  <c r="X205" i="15"/>
  <c r="AA205" i="15" s="1"/>
  <c r="AB205" i="15" s="1"/>
  <c r="Q205" i="15"/>
  <c r="S205" i="15" s="1"/>
  <c r="G205" i="15"/>
  <c r="W195" i="4"/>
  <c r="X195" i="4" s="1"/>
  <c r="Y195" i="4"/>
  <c r="M195" i="4"/>
  <c r="AC205" i="15"/>
  <c r="H206" i="15"/>
  <c r="Z195" i="4"/>
  <c r="J206" i="15" l="1"/>
  <c r="AI205" i="15"/>
  <c r="AD205" i="15"/>
  <c r="AE205" i="15" s="1"/>
  <c r="AG205" i="15"/>
  <c r="C206" i="15" s="1"/>
  <c r="AF205" i="15"/>
  <c r="T205" i="15"/>
  <c r="K206" i="15"/>
  <c r="AA195" i="4"/>
  <c r="AB195" i="4" s="1"/>
  <c r="N195" i="4"/>
  <c r="Q195" i="4" s="1"/>
  <c r="P195" i="4"/>
  <c r="R195" i="4"/>
  <c r="AK205" i="15" l="1"/>
  <c r="AJ205" i="15"/>
  <c r="AL205" i="15"/>
  <c r="AH205" i="15"/>
  <c r="D206" i="15" s="1"/>
  <c r="B206" i="15"/>
  <c r="G195" i="4"/>
  <c r="S195" i="4"/>
  <c r="T195" i="4" s="1"/>
  <c r="O206" i="15"/>
  <c r="H196" i="4"/>
  <c r="AC195"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Z206" i="15"/>
  <c r="R206" i="15"/>
  <c r="O197" i="4"/>
  <c r="X206" i="15" l="1"/>
  <c r="AA206" i="15" s="1"/>
  <c r="AB206" i="15" s="1"/>
  <c r="Q206" i="15"/>
  <c r="S206" i="15" s="1"/>
  <c r="G206" i="15"/>
  <c r="W196" i="4"/>
  <c r="Y196" i="4"/>
  <c r="I196" i="4"/>
  <c r="M196" i="4"/>
  <c r="H207" i="15"/>
  <c r="AC206" i="15"/>
  <c r="E196" i="4"/>
  <c r="Z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H197" i="4"/>
  <c r="AC196" i="4"/>
  <c r="U207" i="15" l="1"/>
  <c r="V207" i="15" s="1"/>
  <c r="L207" i="15"/>
  <c r="M207" i="15" s="1"/>
  <c r="I207" i="15"/>
  <c r="K197" i="4"/>
  <c r="AI196" i="4"/>
  <c r="AJ196" i="4" s="1"/>
  <c r="AD196" i="4"/>
  <c r="AE196" i="4" s="1"/>
  <c r="AG196" i="4"/>
  <c r="C197" i="4" s="1"/>
  <c r="AF196" i="4"/>
  <c r="T196" i="4"/>
  <c r="E207" i="15"/>
  <c r="F207" i="15" l="1"/>
  <c r="N207" i="15"/>
  <c r="P207" i="15"/>
  <c r="Y207" i="15"/>
  <c r="W207" i="15"/>
  <c r="X207" i="15" s="1"/>
  <c r="AH196" i="4"/>
  <c r="D197" i="4" s="1"/>
  <c r="L197" i="4" s="1"/>
  <c r="U197" i="4" s="1"/>
  <c r="B197" i="4"/>
  <c r="AL197" i="4"/>
  <c r="AK197" i="4"/>
  <c r="Z207" i="15"/>
  <c r="R207" i="15"/>
  <c r="O198" i="4"/>
  <c r="Q207" i="15" l="1"/>
  <c r="S207" i="15" s="1"/>
  <c r="AA207" i="15"/>
  <c r="AB207" i="15" s="1"/>
  <c r="G207" i="15"/>
  <c r="V197" i="4"/>
  <c r="W197" i="4" s="1"/>
  <c r="M197" i="4"/>
  <c r="P197" i="4" s="1"/>
  <c r="I197" i="4"/>
  <c r="H208" i="15"/>
  <c r="AC207" i="15"/>
  <c r="E197" i="4"/>
  <c r="R197" i="4"/>
  <c r="F197" i="4" l="1"/>
  <c r="X197" i="4" s="1"/>
  <c r="J208" i="15"/>
  <c r="AG207" i="15"/>
  <c r="C208" i="15" s="1"/>
  <c r="AF207" i="15"/>
  <c r="AD207" i="15"/>
  <c r="AE207" i="15" s="1"/>
  <c r="AI207" i="15"/>
  <c r="T207" i="15"/>
  <c r="K208" i="15"/>
  <c r="N197" i="4"/>
  <c r="Q197" i="4" s="1"/>
  <c r="S197" i="4" s="1"/>
  <c r="Y197" i="4"/>
  <c r="H198" i="4"/>
  <c r="AC197" i="4"/>
  <c r="Z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E198" i="4"/>
  <c r="Z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E199" i="4"/>
  <c r="O200" i="4"/>
  <c r="F199" i="4" l="1"/>
  <c r="Y199" i="4"/>
  <c r="W199" i="4"/>
  <c r="M199" i="4"/>
  <c r="P199" i="4" s="1"/>
  <c r="Z199" i="4"/>
  <c r="R199" i="4"/>
  <c r="X199" i="4" l="1"/>
  <c r="AA199" i="4" s="1"/>
  <c r="AB199" i="4" s="1"/>
  <c r="N199" i="4"/>
  <c r="G199" i="4" s="1"/>
  <c r="Q199" i="4" l="1"/>
  <c r="S199" i="4" s="1"/>
  <c r="AC199" i="4"/>
  <c r="H200"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Z200" i="4"/>
  <c r="E200" i="4"/>
  <c r="F200" i="4" l="1"/>
  <c r="G200" i="4" s="1"/>
  <c r="Q200" i="4"/>
  <c r="P200" i="4"/>
  <c r="R200" i="4"/>
  <c r="X200" i="4" l="1"/>
  <c r="AA200" i="4" s="1"/>
  <c r="AB200" i="4" s="1"/>
  <c r="S200" i="4"/>
  <c r="T200" i="4" s="1"/>
  <c r="AC200" i="4"/>
  <c r="H201" i="4"/>
  <c r="AD200" i="4" l="1"/>
  <c r="AE200" i="4" s="1"/>
  <c r="AI200" i="4"/>
  <c r="AJ200" i="4" s="1"/>
  <c r="AG200" i="4"/>
  <c r="C201" i="4" s="1"/>
  <c r="AF200" i="4"/>
  <c r="B201" i="4" s="1"/>
  <c r="K201" i="4"/>
  <c r="O202" i="4"/>
  <c r="AL201" i="4" l="1"/>
  <c r="I201" i="4"/>
  <c r="AK201" i="4"/>
  <c r="AH200" i="4"/>
  <c r="D201" i="4" s="1"/>
  <c r="L201" i="4" s="1"/>
  <c r="U201" i="4" s="1"/>
  <c r="V201" i="4" s="1"/>
  <c r="Y201" i="4" s="1"/>
  <c r="Z201" i="4"/>
  <c r="E201" i="4"/>
  <c r="F201" i="4" l="1"/>
  <c r="M201" i="4"/>
  <c r="P201" i="4" s="1"/>
  <c r="W201" i="4"/>
  <c r="R201" i="4"/>
  <c r="X201" i="4" l="1"/>
  <c r="AA201" i="4" s="1"/>
  <c r="AB201" i="4" s="1"/>
  <c r="N201" i="4"/>
  <c r="G201" i="4" s="1"/>
  <c r="Q201" i="4" l="1"/>
  <c r="S201" i="4" s="1"/>
  <c r="T201" i="4" s="1"/>
  <c r="H202" i="4"/>
  <c r="AC201"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R202" i="4"/>
  <c r="Z202" i="4"/>
  <c r="N202" i="4" l="1"/>
  <c r="Q202" i="4" s="1"/>
  <c r="S202" i="4" s="1"/>
  <c r="T202" i="4" s="1"/>
  <c r="AA202" i="4"/>
  <c r="AB202" i="4" s="1"/>
  <c r="AC202" i="4"/>
  <c r="H203"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H204" i="4"/>
  <c r="AC203"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AC204" i="4"/>
  <c r="H205"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Z205" i="4"/>
  <c r="E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H207" i="4"/>
  <c r="AC206" i="4"/>
  <c r="K207" i="4" l="1"/>
  <c r="AI206" i="4"/>
  <c r="AJ206" i="4" s="1"/>
  <c r="AF206" i="4"/>
  <c r="B207" i="4" s="1"/>
  <c r="AD206" i="4"/>
  <c r="AE206" i="4" s="1"/>
  <c r="AG206" i="4"/>
  <c r="C207" i="4" s="1"/>
  <c r="T206" i="4"/>
  <c r="O208" i="4"/>
  <c r="AL207" i="4" l="1"/>
  <c r="AK207" i="4"/>
  <c r="I207" i="4"/>
  <c r="AH206" i="4"/>
  <c r="D207" i="4" s="1"/>
  <c r="E207" i="4"/>
  <c r="C32" i="4"/>
  <c r="F207" i="4" l="1"/>
  <c r="L207" i="4"/>
  <c r="U207" i="4" s="1"/>
  <c r="V207" i="4" s="1"/>
  <c r="W207" i="4" l="1"/>
  <c r="X207" i="4" s="1"/>
  <c r="Y207" i="4"/>
  <c r="M207" i="4"/>
  <c r="Z207" i="4"/>
  <c r="N207" i="4" l="1"/>
  <c r="Q207" i="4" s="1"/>
  <c r="P207" i="4"/>
  <c r="AA207" i="4"/>
  <c r="AB207" i="4" s="1"/>
  <c r="R207" i="4"/>
  <c r="S207" i="4" l="1"/>
  <c r="T207" i="4" s="1"/>
  <c r="G207" i="4"/>
  <c r="AC207" i="4"/>
  <c r="H208"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AC208" i="4"/>
  <c r="H209" i="4"/>
  <c r="AG208" i="4" l="1"/>
  <c r="C209" i="4" s="1"/>
  <c r="AD208" i="4"/>
  <c r="AE208" i="4" s="1"/>
  <c r="AF208" i="4"/>
  <c r="B209" i="4" s="1"/>
  <c r="AI208" i="4"/>
  <c r="AJ208" i="4" s="1"/>
  <c r="K209" i="4"/>
  <c r="O210" i="4"/>
  <c r="I209" i="4" l="1"/>
  <c r="AH208" i="4"/>
  <c r="D209" i="4" s="1"/>
  <c r="L209" i="4" s="1"/>
  <c r="U209" i="4" s="1"/>
  <c r="V209" i="4" s="1"/>
  <c r="Y209" i="4" s="1"/>
  <c r="AK209" i="4"/>
  <c r="AL209" i="4"/>
  <c r="E209" i="4"/>
  <c r="Z209" i="4"/>
  <c r="F209" i="4" l="1"/>
  <c r="M209" i="4"/>
  <c r="P209" i="4" s="1"/>
  <c r="W209" i="4"/>
  <c r="R209" i="4"/>
  <c r="X209" i="4" l="1"/>
  <c r="AA209" i="4" s="1"/>
  <c r="AB209" i="4" s="1"/>
  <c r="N209" i="4"/>
  <c r="Q209" i="4" s="1"/>
  <c r="S209" i="4" s="1"/>
  <c r="H210" i="4"/>
  <c r="AC209"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AC210" i="4"/>
  <c r="H211"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Z211" i="4"/>
  <c r="R211" i="4"/>
  <c r="X211" i="4" l="1"/>
  <c r="AA211" i="4" s="1"/>
  <c r="AB211" i="4" s="1"/>
  <c r="N211" i="4"/>
  <c r="G211" i="4" s="1"/>
  <c r="Q211" i="4" l="1"/>
  <c r="S211" i="4" s="1"/>
  <c r="AC211" i="4"/>
  <c r="H212" i="4"/>
  <c r="K212" i="4" l="1"/>
  <c r="AD211" i="4"/>
  <c r="AE211" i="4" s="1"/>
  <c r="AI211" i="4"/>
  <c r="AJ211" i="4" s="1"/>
  <c r="AG211" i="4"/>
  <c r="C212" i="4" s="1"/>
  <c r="AF211" i="4"/>
  <c r="B212" i="4" s="1"/>
  <c r="T211" i="4"/>
  <c r="O213" i="4"/>
  <c r="AK212" i="4" l="1"/>
  <c r="AL212" i="4"/>
  <c r="I212" i="4"/>
  <c r="AH211" i="4"/>
  <c r="D212" i="4" s="1"/>
  <c r="L212" i="4" s="1"/>
  <c r="U212" i="4" s="1"/>
  <c r="V212" i="4" s="1"/>
  <c r="Y212" i="4" s="1"/>
  <c r="E212" i="4"/>
  <c r="Z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E213" i="4"/>
  <c r="Z213" i="4"/>
  <c r="F213" i="4" l="1"/>
  <c r="X213" i="4" s="1"/>
  <c r="AA213" i="4" s="1"/>
  <c r="AB213" i="4" s="1"/>
  <c r="P213" i="4"/>
  <c r="Q213" i="4"/>
  <c r="R213" i="4"/>
  <c r="G213" i="4" l="1"/>
  <c r="S213" i="4"/>
  <c r="T213" i="4" s="1"/>
  <c r="AC213" i="4"/>
  <c r="H214"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H215" i="4"/>
  <c r="AC214"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R215" i="4"/>
  <c r="Z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H218" i="4"/>
  <c r="AC217"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H219" i="4"/>
  <c r="AC218"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O222" i="4"/>
  <c r="E221" i="4"/>
  <c r="F221" i="4" l="1"/>
  <c r="U221" i="4"/>
  <c r="V221" i="4" s="1"/>
  <c r="Y221" i="4" s="1"/>
  <c r="P221" i="4"/>
  <c r="N221" i="4"/>
  <c r="Z221" i="4"/>
  <c r="R221" i="4"/>
  <c r="W221" i="4" l="1"/>
  <c r="X221" i="4" s="1"/>
  <c r="AA221" i="4" s="1"/>
  <c r="AB221" i="4" s="1"/>
  <c r="G221" i="4"/>
  <c r="Q221" i="4"/>
  <c r="S221" i="4" s="1"/>
  <c r="AC221" i="4"/>
  <c r="H222"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AC222" i="4"/>
  <c r="H223"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AC223" i="4"/>
  <c r="H224"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Z224" i="4"/>
  <c r="R224" i="4"/>
  <c r="X224" i="4" l="1"/>
  <c r="AA224" i="4" s="1"/>
  <c r="AB224" i="4" s="1"/>
  <c r="N224" i="4"/>
  <c r="Q224" i="4" s="1"/>
  <c r="S224" i="4" s="1"/>
  <c r="AC224" i="4"/>
  <c r="H225"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AC225" i="4"/>
  <c r="H226" i="4"/>
  <c r="K226" i="4" l="1"/>
  <c r="AG225" i="4"/>
  <c r="C226" i="4" s="1"/>
  <c r="AF225" i="4"/>
  <c r="AD225" i="4"/>
  <c r="AE225" i="4" s="1"/>
  <c r="AI225" i="4"/>
  <c r="AJ225" i="4" s="1"/>
  <c r="T225" i="4"/>
  <c r="AK226" i="4" l="1"/>
  <c r="AL226" i="4"/>
  <c r="AH225" i="4"/>
  <c r="D226" i="4" s="1"/>
  <c r="L226" i="4" s="1"/>
  <c r="U226" i="4" s="1"/>
  <c r="V226" i="4" s="1"/>
  <c r="B226" i="4"/>
  <c r="I226" i="4" s="1"/>
  <c r="E226" i="4"/>
  <c r="O227" i="4"/>
  <c r="F226" i="4" l="1"/>
  <c r="W226" i="4"/>
  <c r="Y226" i="4"/>
  <c r="M226" i="4"/>
  <c r="Z226" i="4"/>
  <c r="X226" i="4" l="1"/>
  <c r="AA226" i="4" s="1"/>
  <c r="AB226" i="4" s="1"/>
  <c r="P226" i="4"/>
  <c r="N226" i="4"/>
  <c r="R226" i="4"/>
  <c r="Q226" i="4" l="1"/>
  <c r="S226" i="4" s="1"/>
  <c r="G226" i="4"/>
  <c r="AC226" i="4"/>
  <c r="H227"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Z227" i="4"/>
  <c r="R227" i="4"/>
  <c r="X227" i="4" l="1"/>
  <c r="AA227" i="4" s="1"/>
  <c r="AB227" i="4" s="1"/>
  <c r="N227" i="4"/>
  <c r="Q227" i="4" s="1"/>
  <c r="S227" i="4" s="1"/>
  <c r="H228" i="4"/>
  <c r="AC227"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R228" i="4"/>
  <c r="Z228" i="4"/>
  <c r="X228" i="4" l="1"/>
  <c r="AA228" i="4" s="1"/>
  <c r="AB228" i="4" s="1"/>
  <c r="N228" i="4"/>
  <c r="Q228" i="4" s="1"/>
  <c r="S228" i="4" s="1"/>
  <c r="AC228" i="4"/>
  <c r="H229"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E229" i="4"/>
  <c r="Z229" i="4"/>
  <c r="F229" i="4" l="1"/>
  <c r="X229" i="4" s="1"/>
  <c r="AA229" i="4" s="1"/>
  <c r="AB229" i="4" s="1"/>
  <c r="P229" i="4"/>
  <c r="Q229" i="4"/>
  <c r="R229" i="4"/>
  <c r="G229" i="4" l="1"/>
  <c r="S229" i="4"/>
  <c r="AC229" i="4"/>
  <c r="H230"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Z231" i="4"/>
  <c r="E231" i="4"/>
  <c r="R231" i="4"/>
  <c r="F231" i="4" l="1"/>
  <c r="X231" i="4" s="1"/>
  <c r="AA231" i="4" s="1"/>
  <c r="AB231" i="4" s="1"/>
  <c r="N231" i="4"/>
  <c r="G231" i="4" l="1"/>
  <c r="Q231" i="4"/>
  <c r="S231" i="4" s="1"/>
  <c r="T231" i="4" s="1"/>
  <c r="AC231" i="4"/>
  <c r="H232"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H233" i="4"/>
  <c r="AC232"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AC234" i="4"/>
  <c r="H235"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H236" i="4"/>
  <c r="AC235" i="4"/>
  <c r="K236" i="4" l="1"/>
  <c r="AG235" i="4"/>
  <c r="C236" i="4" s="1"/>
  <c r="AI235" i="4"/>
  <c r="AJ235" i="4" s="1"/>
  <c r="AD235" i="4"/>
  <c r="AE235" i="4" s="1"/>
  <c r="AF235" i="4"/>
  <c r="AH235" i="4" l="1"/>
  <c r="D236" i="4" s="1"/>
  <c r="L236" i="4" s="1"/>
  <c r="U236" i="4" s="1"/>
  <c r="V236" i="4" s="1"/>
  <c r="AK236" i="4"/>
  <c r="B236" i="4"/>
  <c r="I236" i="4" s="1"/>
  <c r="AL236" i="4"/>
  <c r="O237" i="4"/>
  <c r="E236" i="4"/>
  <c r="F236" i="4" l="1"/>
  <c r="W236" i="4"/>
  <c r="Y236" i="4"/>
  <c r="M236" i="4"/>
  <c r="Z236" i="4"/>
  <c r="X236" i="4" l="1"/>
  <c r="AA236" i="4" s="1"/>
  <c r="AB236" i="4" s="1"/>
  <c r="N236" i="4"/>
  <c r="P236" i="4"/>
  <c r="R236" i="4"/>
  <c r="G236" i="4" l="1"/>
  <c r="Q236" i="4"/>
  <c r="S236" i="4" s="1"/>
  <c r="H237" i="4"/>
  <c r="AC236"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H239" i="4"/>
  <c r="AC238"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AC240" i="4"/>
  <c r="H241"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AC242" i="4"/>
  <c r="H243"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E243" i="4"/>
  <c r="R243" i="4"/>
  <c r="Z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AC245" i="4"/>
  <c r="H246"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AC246" i="4"/>
  <c r="H247"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H248" i="4"/>
  <c r="AC247"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H250" i="4"/>
  <c r="AC249"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H251" i="4"/>
  <c r="AC250"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Z252" i="4"/>
  <c r="R252" i="4"/>
  <c r="E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Z253" i="4"/>
  <c r="E253" i="4"/>
  <c r="F253" i="4" l="1"/>
  <c r="X253" i="4" s="1"/>
  <c r="AA253" i="4" s="1"/>
  <c r="AB253" i="4" s="1"/>
  <c r="P253" i="4"/>
  <c r="Q253" i="4"/>
  <c r="R253" i="4"/>
  <c r="G253" i="4" l="1"/>
  <c r="S253" i="4"/>
  <c r="AC253" i="4"/>
  <c r="H254"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AC254" i="4"/>
  <c r="H255"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AC255" i="4"/>
  <c r="H256"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AC256" i="4"/>
  <c r="H257"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E257" i="4"/>
  <c r="Z257" i="4"/>
  <c r="F257" i="4" l="1"/>
  <c r="G257" i="4" s="1"/>
  <c r="P257" i="4"/>
  <c r="Q257" i="4"/>
  <c r="R257" i="4"/>
  <c r="X257" i="4" l="1"/>
  <c r="AA257" i="4" s="1"/>
  <c r="AB257" i="4" s="1"/>
  <c r="S257" i="4"/>
  <c r="AC257" i="4"/>
  <c r="H258"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H259" i="4"/>
  <c r="AC258"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AC259" i="4"/>
  <c r="H260"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AC260" i="4"/>
  <c r="H261"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AC261" i="4"/>
  <c r="H262"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R262" i="4"/>
  <c r="Z262" i="4"/>
  <c r="N262" i="4" l="1"/>
  <c r="G262" i="4" s="1"/>
  <c r="AA262" i="4"/>
  <c r="AB262" i="4" s="1"/>
  <c r="Q262" i="4" l="1"/>
  <c r="S262" i="4" s="1"/>
  <c r="AC262" i="4"/>
  <c r="H263"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Z263" i="4"/>
  <c r="R263" i="4"/>
  <c r="F263" i="4" l="1"/>
  <c r="X263" i="4" s="1"/>
  <c r="AA263" i="4" s="1"/>
  <c r="AB263" i="4" s="1"/>
  <c r="N263" i="4"/>
  <c r="Q263" i="4" s="1"/>
  <c r="S263" i="4" s="1"/>
  <c r="H264" i="4"/>
  <c r="AC263"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AC264" i="4"/>
  <c r="H265"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H266" i="4"/>
  <c r="AC265"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Z266" i="4"/>
  <c r="R266" i="4"/>
  <c r="E266" i="4"/>
  <c r="F266" i="4" l="1"/>
  <c r="X266" i="4" s="1"/>
  <c r="AA266" i="4" s="1"/>
  <c r="AB266" i="4" s="1"/>
  <c r="N266" i="4"/>
  <c r="G266" i="4" l="1"/>
  <c r="Q266" i="4"/>
  <c r="S266" i="4" s="1"/>
  <c r="T266" i="4" s="1"/>
  <c r="AC266" i="4"/>
  <c r="H267"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H268" i="4"/>
  <c r="AC267"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AC268" i="4"/>
  <c r="H269"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H271" i="4"/>
  <c r="AC270"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E271" i="4"/>
  <c r="Z271" i="4"/>
  <c r="F271" i="4" l="1"/>
  <c r="X271" i="4" s="1"/>
  <c r="AA271" i="4" s="1"/>
  <c r="AB271" i="4" s="1"/>
  <c r="Q271" i="4"/>
  <c r="P271" i="4"/>
  <c r="R271" i="4"/>
  <c r="G271" i="4" l="1"/>
  <c r="S271" i="4"/>
  <c r="AC271" i="4"/>
  <c r="H272"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Z272" i="4"/>
  <c r="R272" i="4"/>
  <c r="N272" i="4" l="1"/>
  <c r="Q272" i="4" s="1"/>
  <c r="S272" i="4" s="1"/>
  <c r="AA272" i="4"/>
  <c r="AB272" i="4" s="1"/>
  <c r="H273" i="4"/>
  <c r="AC272"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AC273" i="4"/>
  <c r="H274"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R274" i="4"/>
  <c r="Z274" i="4"/>
  <c r="X274" i="4" l="1"/>
  <c r="AA274" i="4" s="1"/>
  <c r="AB274" i="4" s="1"/>
  <c r="N274" i="4"/>
  <c r="Q274" i="4" s="1"/>
  <c r="S274" i="4" s="1"/>
  <c r="T274" i="4" s="1"/>
  <c r="H275" i="4"/>
  <c r="AC274"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H276" i="4"/>
  <c r="AC275"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Z276" i="4"/>
  <c r="R276" i="4"/>
  <c r="X276" i="4" l="1"/>
  <c r="AA276" i="4" s="1"/>
  <c r="AB276" i="4" s="1"/>
  <c r="N276" i="4"/>
  <c r="Q276" i="4" s="1"/>
  <c r="S276" i="4" s="1"/>
  <c r="H277" i="4"/>
  <c r="AC276"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AC278" i="4"/>
  <c r="H279"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Z281" i="4"/>
  <c r="R281" i="4"/>
  <c r="X281" i="4" l="1"/>
  <c r="AA281" i="4" s="1"/>
  <c r="AB281" i="4" s="1"/>
  <c r="N281" i="4"/>
  <c r="Q281" i="4" s="1"/>
  <c r="S281" i="4" s="1"/>
  <c r="AC281" i="4"/>
  <c r="H282"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H283" i="4"/>
  <c r="AC282"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AC283" i="4"/>
  <c r="H284"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H285" i="4"/>
  <c r="AC284"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H286" i="4"/>
  <c r="AC285"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AC286" i="4"/>
  <c r="H287"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AC287" i="4"/>
  <c r="H288"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H289" i="4"/>
  <c r="AC288"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Z289" i="4"/>
  <c r="R289" i="4"/>
  <c r="N289" i="4" l="1"/>
  <c r="G289" i="4" s="1"/>
  <c r="AA289" i="4"/>
  <c r="AB289" i="4" s="1"/>
  <c r="Q289" i="4" l="1"/>
  <c r="S289" i="4" s="1"/>
  <c r="H290" i="4"/>
  <c r="AC289"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H292" i="4"/>
  <c r="AC291"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H294" i="4"/>
  <c r="AC293"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H295" i="4"/>
  <c r="AC294"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H296" i="4"/>
  <c r="AC295"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H297" i="4"/>
  <c r="AC296"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Z298" i="4"/>
  <c r="E298" i="4"/>
  <c r="F298" i="4" l="1"/>
  <c r="X298" i="4" s="1"/>
  <c r="AA298" i="4" s="1"/>
  <c r="AB298" i="4" s="1"/>
  <c r="P298" i="4"/>
  <c r="Q298" i="4"/>
  <c r="R298" i="4"/>
  <c r="G298" i="4" l="1"/>
  <c r="S298" i="4"/>
  <c r="AC298" i="4"/>
  <c r="H299"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AC300" i="4"/>
  <c r="H301"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H302" i="4"/>
  <c r="AC301"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AC302" i="4"/>
  <c r="H303"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AC303" i="4"/>
  <c r="H304"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Z304" i="4"/>
  <c r="E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H306" i="4"/>
  <c r="AC305"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R306" i="4"/>
  <c r="Z306" i="4"/>
  <c r="X306" i="4" l="1"/>
  <c r="AA306" i="4" s="1"/>
  <c r="AB306" i="4" s="1"/>
  <c r="N306" i="4"/>
  <c r="G306" i="4" s="1"/>
  <c r="Q306" i="4" l="1"/>
  <c r="S306" i="4" s="1"/>
  <c r="T306" i="4" s="1"/>
  <c r="AC306" i="4"/>
  <c r="H307" i="4"/>
  <c r="AD306" i="4" l="1"/>
  <c r="AE306" i="4" s="1"/>
  <c r="AF306" i="4"/>
  <c r="AG306" i="4"/>
  <c r="C307" i="4" s="1"/>
  <c r="AI306" i="4"/>
  <c r="AJ306" i="4" s="1"/>
  <c r="K307" i="4"/>
  <c r="AH306" i="4" l="1"/>
  <c r="D307" i="4" s="1"/>
  <c r="L307" i="4" s="1"/>
  <c r="U307" i="4" s="1"/>
  <c r="V307" i="4" s="1"/>
  <c r="AK307" i="4"/>
  <c r="B307" i="4"/>
  <c r="I307" i="4" s="1"/>
  <c r="AL307" i="4"/>
  <c r="O308" i="4"/>
  <c r="E307" i="4"/>
  <c r="F307" i="4" l="1"/>
  <c r="Y307" i="4"/>
  <c r="W307" i="4"/>
  <c r="M307" i="4"/>
  <c r="Z307" i="4"/>
  <c r="X307" i="4" l="1"/>
  <c r="AA307" i="4" s="1"/>
  <c r="AB307" i="4" s="1"/>
  <c r="N307" i="4"/>
  <c r="Q307" i="4" s="1"/>
  <c r="P307" i="4"/>
  <c r="R307" i="4"/>
  <c r="G307" i="4" l="1"/>
  <c r="S307" i="4"/>
  <c r="T307" i="4" s="1"/>
  <c r="AC307" i="4"/>
  <c r="H308"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AC308" i="4"/>
  <c r="H309"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Z309" i="4"/>
  <c r="R309" i="4"/>
  <c r="AA309" i="4" l="1"/>
  <c r="AB309" i="4" s="1"/>
  <c r="G309" i="4"/>
  <c r="S309" i="4"/>
  <c r="H310" i="4"/>
  <c r="AC309"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Z310" i="4"/>
  <c r="R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E311" i="4"/>
  <c r="R311" i="4"/>
  <c r="Z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AC313" i="4"/>
  <c r="H314"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H315" i="4"/>
  <c r="AC314"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Z315" i="4"/>
  <c r="R315" i="4"/>
  <c r="X315" i="4" l="1"/>
  <c r="AA315" i="4" s="1"/>
  <c r="AB315" i="4" s="1"/>
  <c r="N315" i="4"/>
  <c r="Q315" i="4" s="1"/>
  <c r="S315" i="4" s="1"/>
  <c r="H316" i="4"/>
  <c r="AC315"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E317" i="4"/>
  <c r="Z317" i="4"/>
  <c r="F317" i="4" l="1"/>
  <c r="X317" i="4" s="1"/>
  <c r="AA317" i="4" s="1"/>
  <c r="AB317" i="4" s="1"/>
  <c r="P317" i="4"/>
  <c r="Q317" i="4"/>
  <c r="R317" i="4"/>
  <c r="G317" i="4" l="1"/>
  <c r="S317" i="4"/>
  <c r="T317" i="4" s="1"/>
  <c r="AC317" i="4"/>
  <c r="H318" i="4"/>
  <c r="AF317" i="4" l="1"/>
  <c r="AG317" i="4"/>
  <c r="C318" i="4" s="1"/>
  <c r="AI317" i="4"/>
  <c r="AJ317" i="4" s="1"/>
  <c r="AD317" i="4"/>
  <c r="AE317" i="4" s="1"/>
  <c r="K318" i="4"/>
  <c r="AH317" i="4" l="1"/>
  <c r="D318" i="4" s="1"/>
  <c r="L318" i="4" s="1"/>
  <c r="U318" i="4" s="1"/>
  <c r="V318" i="4" s="1"/>
  <c r="AL318" i="4"/>
  <c r="AK318" i="4"/>
  <c r="B318" i="4"/>
  <c r="O319" i="4"/>
  <c r="I318" i="4" l="1"/>
  <c r="Y318" i="4"/>
  <c r="W318" i="4"/>
  <c r="M318" i="4"/>
  <c r="E318" i="4"/>
  <c r="Z318" i="4"/>
  <c r="F318" i="4" l="1"/>
  <c r="X318" i="4" s="1"/>
  <c r="AA318" i="4" s="1"/>
  <c r="AB318" i="4" s="1"/>
  <c r="P318" i="4"/>
  <c r="N318" i="4"/>
  <c r="Q318" i="4" s="1"/>
  <c r="R318" i="4"/>
  <c r="S318" i="4" l="1"/>
  <c r="G318" i="4"/>
  <c r="H319" i="4"/>
  <c r="AC318"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Z319" i="4"/>
  <c r="R319" i="4"/>
  <c r="X319" i="4" l="1"/>
  <c r="AA319" i="4" s="1"/>
  <c r="AB319" i="4" s="1"/>
  <c r="N319" i="4"/>
  <c r="G319" i="4" s="1"/>
  <c r="Q319" i="4" l="1"/>
  <c r="S319" i="4" s="1"/>
  <c r="AC319" i="4"/>
  <c r="H320"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AC320" i="4"/>
  <c r="H321"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R321" i="4"/>
  <c r="Z321" i="4"/>
  <c r="X321" i="4" l="1"/>
  <c r="AA321" i="4" s="1"/>
  <c r="AB321" i="4" s="1"/>
  <c r="N321" i="4"/>
  <c r="Q321" i="4" s="1"/>
  <c r="S321" i="4" s="1"/>
  <c r="T321" i="4" s="1"/>
  <c r="AC321" i="4"/>
  <c r="H322"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E322" i="4"/>
  <c r="Z322" i="4"/>
  <c r="F322" i="4" l="1"/>
  <c r="G322" i="4" s="1"/>
  <c r="Q322" i="4"/>
  <c r="P322" i="4"/>
  <c r="R322" i="4"/>
  <c r="X322" i="4" l="1"/>
  <c r="AA322" i="4" s="1"/>
  <c r="AB322" i="4" s="1"/>
  <c r="S322" i="4"/>
  <c r="H323" i="4"/>
  <c r="AC322"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H324" i="4"/>
  <c r="AC323"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H325" i="4"/>
  <c r="AC324"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H326" i="4"/>
  <c r="AC325"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H327" i="4"/>
  <c r="AC326"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AC327" i="4"/>
  <c r="H328"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H329" i="4"/>
  <c r="AC328"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Z329" i="4"/>
  <c r="E329" i="4"/>
  <c r="R329" i="4"/>
  <c r="F329" i="4" l="1"/>
  <c r="X329" i="4" s="1"/>
  <c r="AA329" i="4" s="1"/>
  <c r="AB329" i="4" s="1"/>
  <c r="N329" i="4"/>
  <c r="Q329" i="4" s="1"/>
  <c r="S329" i="4" s="1"/>
  <c r="H330" i="4"/>
  <c r="AC329"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R330" i="4"/>
  <c r="Z330" i="4"/>
  <c r="E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AC332" i="4"/>
  <c r="H333"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E333" i="4"/>
  <c r="Z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O335" i="4"/>
  <c r="E334" i="4"/>
  <c r="F334" i="4" l="1"/>
  <c r="W334" i="4"/>
  <c r="Y334" i="4"/>
  <c r="M334" i="4"/>
  <c r="Z334" i="4"/>
  <c r="X334" i="4" l="1"/>
  <c r="AA334" i="4" s="1"/>
  <c r="AB334" i="4" s="1"/>
  <c r="P334" i="4"/>
  <c r="N334" i="4"/>
  <c r="Q334" i="4" s="1"/>
  <c r="R334" i="4"/>
  <c r="S334" i="4" l="1"/>
  <c r="T334" i="4" s="1"/>
  <c r="G334" i="4"/>
  <c r="H335" i="4"/>
  <c r="AC334"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H336" i="4"/>
  <c r="AC335"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AC337" i="4"/>
  <c r="H338"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H339" i="4"/>
  <c r="AC338"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E340" i="4"/>
  <c r="Z340" i="4"/>
  <c r="F340" i="4" l="1"/>
  <c r="G340" i="4" s="1"/>
  <c r="P340" i="4"/>
  <c r="Q340" i="4"/>
  <c r="R340" i="4"/>
  <c r="X340" i="4" l="1"/>
  <c r="AA340" i="4" s="1"/>
  <c r="AB340" i="4" s="1"/>
  <c r="S340" i="4"/>
  <c r="T340" i="4" s="1"/>
  <c r="H341" i="4"/>
  <c r="AC340" i="4"/>
  <c r="K341" i="4" l="1"/>
  <c r="AG340" i="4"/>
  <c r="C341" i="4" s="1"/>
  <c r="AI340" i="4"/>
  <c r="AJ340" i="4" s="1"/>
  <c r="AD340" i="4"/>
  <c r="AE340" i="4" s="1"/>
  <c r="AF340" i="4"/>
  <c r="AH340" i="4" l="1"/>
  <c r="D341" i="4" s="1"/>
  <c r="L341" i="4" s="1"/>
  <c r="U341" i="4" s="1"/>
  <c r="V341" i="4" s="1"/>
  <c r="AK341" i="4"/>
  <c r="B341" i="4"/>
  <c r="AL341" i="4"/>
  <c r="O342" i="4"/>
  <c r="I341" i="4" l="1"/>
  <c r="Y341" i="4"/>
  <c r="W341" i="4"/>
  <c r="M341" i="4"/>
  <c r="E341" i="4"/>
  <c r="Z341" i="4"/>
  <c r="F341" i="4" l="1"/>
  <c r="X341" i="4" s="1"/>
  <c r="AA341" i="4" s="1"/>
  <c r="AB341" i="4" s="1"/>
  <c r="N341" i="4"/>
  <c r="P341" i="4"/>
  <c r="R341" i="4"/>
  <c r="Q341" i="4" l="1"/>
  <c r="S341" i="4" s="1"/>
  <c r="G341" i="4"/>
  <c r="H342" i="4"/>
  <c r="AC341"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E343" i="4"/>
  <c r="Z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R344" i="4"/>
  <c r="Z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R345" i="4"/>
  <c r="Z345" i="4"/>
  <c r="X345" i="4" l="1"/>
  <c r="AA345" i="4" s="1"/>
  <c r="AB345" i="4" s="1"/>
  <c r="N345" i="4"/>
  <c r="G345" i="4" s="1"/>
  <c r="Q345" i="4" l="1"/>
  <c r="S345" i="4" s="1"/>
  <c r="AC345" i="4"/>
  <c r="H346"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H347" i="4"/>
  <c r="AC346"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H348" i="4"/>
  <c r="AC347"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H349" i="4"/>
  <c r="AC348"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E349" i="4"/>
  <c r="R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H351" i="4"/>
  <c r="AC350"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R351" i="4"/>
  <c r="Z351" i="4"/>
  <c r="N351" i="4" l="1"/>
  <c r="G351" i="4" s="1"/>
  <c r="AA351" i="4"/>
  <c r="AB351" i="4" s="1"/>
  <c r="Q351" i="4" l="1"/>
  <c r="S351" i="4" s="1"/>
  <c r="H352" i="4"/>
  <c r="AC351"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H353" i="4"/>
  <c r="AC352"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E353" i="4"/>
  <c r="Z353" i="4"/>
  <c r="F353" i="4" l="1"/>
  <c r="G353" i="4" s="1"/>
  <c r="P353" i="4"/>
  <c r="Q353" i="4"/>
  <c r="R353" i="4"/>
  <c r="X353" i="4" l="1"/>
  <c r="AA353" i="4" s="1"/>
  <c r="AB353" i="4" s="1"/>
  <c r="S353" i="4"/>
  <c r="T353" i="4" s="1"/>
  <c r="H354" i="4"/>
  <c r="AC353"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AC354" i="4"/>
  <c r="H355"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Z355" i="4"/>
  <c r="R355" i="4"/>
  <c r="E355" i="4"/>
  <c r="F355" i="4" l="1"/>
  <c r="X355" i="4" s="1"/>
  <c r="AA355" i="4" s="1"/>
  <c r="AB355" i="4" s="1"/>
  <c r="N355" i="4"/>
  <c r="G355" i="4" l="1"/>
  <c r="Q355" i="4"/>
  <c r="S355" i="4" s="1"/>
  <c r="H356" i="4"/>
  <c r="AC355" i="4"/>
  <c r="AI355" i="4" l="1"/>
  <c r="AJ355" i="4" s="1"/>
  <c r="AF355" i="4"/>
  <c r="AD355" i="4"/>
  <c r="AE355" i="4" s="1"/>
  <c r="AG355" i="4"/>
  <c r="C356" i="4" s="1"/>
  <c r="K356" i="4"/>
  <c r="T355" i="4"/>
  <c r="AL356" i="4" l="1"/>
  <c r="AH355" i="4"/>
  <c r="D356" i="4" s="1"/>
  <c r="L356" i="4" s="1"/>
  <c r="U356" i="4" s="1"/>
  <c r="V356" i="4" s="1"/>
  <c r="B356" i="4"/>
  <c r="I356" i="4" s="1"/>
  <c r="AK356" i="4"/>
  <c r="E356" i="4"/>
  <c r="O357" i="4"/>
  <c r="F356" i="4" l="1"/>
  <c r="Y356" i="4"/>
  <c r="W356" i="4"/>
  <c r="M356" i="4"/>
  <c r="N356" i="4" s="1"/>
  <c r="Q356" i="4" s="1"/>
  <c r="Z356" i="4"/>
  <c r="X356" i="4" l="1"/>
  <c r="AA356" i="4" s="1"/>
  <c r="AB356" i="4" s="1"/>
  <c r="P356" i="4"/>
  <c r="G356" i="4"/>
  <c r="R356" i="4"/>
  <c r="S356" i="4" l="1"/>
  <c r="T356" i="4" s="1"/>
  <c r="H357" i="4"/>
  <c r="AC356"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R357" i="4"/>
  <c r="Z357" i="4"/>
  <c r="X357" i="4" l="1"/>
  <c r="AA357" i="4" s="1"/>
  <c r="AB357" i="4" s="1"/>
  <c r="N357" i="4"/>
  <c r="Q357" i="4" s="1"/>
  <c r="S357" i="4" s="1"/>
  <c r="T357" i="4" s="1"/>
  <c r="AC357" i="4"/>
  <c r="H358"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Z360" i="4"/>
  <c r="E360" i="4"/>
  <c r="F360" i="4" l="1"/>
  <c r="G360" i="4" s="1"/>
  <c r="P360" i="4"/>
  <c r="Q360" i="4"/>
  <c r="R360" i="4"/>
  <c r="X360" i="4" l="1"/>
  <c r="AA360" i="4" s="1"/>
  <c r="AB360" i="4" s="1"/>
  <c r="S360" i="4"/>
  <c r="AC360" i="4"/>
  <c r="H361"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AC361" i="4"/>
  <c r="H362"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H363" i="4"/>
  <c r="AC362"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H364" i="4"/>
  <c r="AC363"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AC364" i="4"/>
  <c r="H365"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R365" i="4"/>
  <c r="Z365" i="4"/>
  <c r="X365" i="4" l="1"/>
  <c r="AA365" i="4" s="1"/>
  <c r="AB365" i="4" s="1"/>
  <c r="N365" i="4"/>
  <c r="Q365" i="4" s="1"/>
  <c r="S365" i="4" s="1"/>
  <c r="H366" i="4"/>
  <c r="AC365"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Z367" i="4"/>
  <c r="R367" i="4"/>
  <c r="N367" i="4" l="1"/>
  <c r="Q367" i="4" s="1"/>
  <c r="S367" i="4" s="1"/>
  <c r="T367" i="4" s="1"/>
  <c r="AA367" i="4"/>
  <c r="AB367" i="4" s="1"/>
  <c r="H368" i="4"/>
  <c r="AC367"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E368" i="4"/>
  <c r="R368" i="4"/>
  <c r="Z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H371" i="4"/>
  <c r="AC370"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R372" i="4"/>
  <c r="Z372" i="4"/>
  <c r="X372" i="4" l="1"/>
  <c r="AA372" i="4" s="1"/>
  <c r="AB372" i="4" s="1"/>
  <c r="N372" i="4"/>
  <c r="G372" i="4" s="1"/>
  <c r="Q372" i="4" l="1"/>
  <c r="S372" i="4" s="1"/>
  <c r="H373" i="4"/>
  <c r="AC372"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H374" i="4"/>
  <c r="AC373"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Z374" i="4"/>
  <c r="E374" i="4"/>
  <c r="F374" i="4" l="1"/>
  <c r="X374" i="4" s="1"/>
  <c r="AA374" i="4" s="1"/>
  <c r="AB374" i="4" s="1"/>
  <c r="P374" i="4"/>
  <c r="Q374" i="4"/>
  <c r="R374" i="4"/>
  <c r="G374" i="4" l="1"/>
  <c r="S374" i="4"/>
  <c r="H375" i="4"/>
  <c r="AC374" i="4"/>
  <c r="K375" i="4" l="1"/>
  <c r="AG374" i="4"/>
  <c r="C375" i="4" s="1"/>
  <c r="AF374" i="4"/>
  <c r="AD374" i="4"/>
  <c r="AE374" i="4" s="1"/>
  <c r="AI374" i="4"/>
  <c r="AJ374" i="4" s="1"/>
  <c r="T374" i="4"/>
  <c r="AK375" i="4" l="1"/>
  <c r="AL375" i="4"/>
  <c r="AH374" i="4"/>
  <c r="D375" i="4" s="1"/>
  <c r="L375" i="4" s="1"/>
  <c r="U375" i="4" s="1"/>
  <c r="V375" i="4" s="1"/>
  <c r="B375" i="4"/>
  <c r="I375" i="4" s="1"/>
  <c r="E375" i="4"/>
  <c r="O376" i="4"/>
  <c r="F375" i="4" l="1"/>
  <c r="Y375" i="4"/>
  <c r="M375" i="4"/>
  <c r="W375" i="4"/>
  <c r="Z375" i="4"/>
  <c r="X375" i="4" l="1"/>
  <c r="AA375" i="4" s="1"/>
  <c r="AB375" i="4" s="1"/>
  <c r="N375" i="4"/>
  <c r="P375" i="4"/>
  <c r="R375" i="4"/>
  <c r="G375" i="4" l="1"/>
  <c r="Q375" i="4"/>
  <c r="S375" i="4" s="1"/>
  <c r="AC375" i="4"/>
  <c r="H376"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E376" i="4"/>
  <c r="Z376" i="4"/>
  <c r="F376" i="4" l="1"/>
  <c r="X376" i="4" s="1"/>
  <c r="AA376" i="4" s="1"/>
  <c r="AB376" i="4" s="1"/>
  <c r="P376" i="4"/>
  <c r="Q376" i="4"/>
  <c r="R376" i="4"/>
  <c r="G376" i="4" l="1"/>
  <c r="S376" i="4"/>
  <c r="T376" i="4" s="1"/>
  <c r="H377" i="4"/>
  <c r="AC376"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R377" i="4"/>
  <c r="Z377" i="4"/>
  <c r="E377" i="4"/>
  <c r="F377" i="4" l="1"/>
  <c r="X377" i="4" s="1"/>
  <c r="AA377" i="4" s="1"/>
  <c r="AB377" i="4" s="1"/>
  <c r="N377" i="4"/>
  <c r="Q377" i="4" s="1"/>
  <c r="S377" i="4" s="1"/>
  <c r="H378" i="4"/>
  <c r="AC377"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AC380" i="4"/>
  <c r="H381"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H382" i="4"/>
  <c r="AC381"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H383" i="4"/>
  <c r="AC382"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E383" i="4"/>
  <c r="Z383" i="4"/>
  <c r="F383" i="4" l="1"/>
  <c r="G383" i="4" s="1"/>
  <c r="P383" i="4"/>
  <c r="Q383" i="4"/>
  <c r="R383" i="4"/>
  <c r="X383" i="4" l="1"/>
  <c r="AA383" i="4" s="1"/>
  <c r="AB383" i="4" s="1"/>
  <c r="S383" i="4"/>
  <c r="H384" i="4"/>
  <c r="AC383"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AC384" i="4"/>
  <c r="H385"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E386" i="4"/>
  <c r="Z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H388" i="4"/>
  <c r="AC387"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AC388" i="4"/>
  <c r="H389"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H391" i="4"/>
  <c r="AC390"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H393" i="4"/>
  <c r="AC392"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R393" i="4"/>
  <c r="Z393" i="4"/>
  <c r="N393" i="4" l="1"/>
  <c r="Q393" i="4" s="1"/>
  <c r="S393" i="4" s="1"/>
  <c r="AA393" i="4"/>
  <c r="AB393" i="4" s="1"/>
  <c r="AC393" i="4"/>
  <c r="H394"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E394" i="4"/>
  <c r="Z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E395" i="4"/>
  <c r="Z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Z396" i="4"/>
  <c r="E396" i="4"/>
  <c r="F396" i="4" l="1"/>
  <c r="W396" i="4"/>
  <c r="M396" i="4"/>
  <c r="P396" i="4" s="1"/>
  <c r="R396" i="4"/>
  <c r="X396" i="4" l="1"/>
  <c r="AA396" i="4" s="1"/>
  <c r="AB396" i="4" s="1"/>
  <c r="N396" i="4"/>
  <c r="Q396" i="4" l="1"/>
  <c r="S396" i="4" s="1"/>
  <c r="G396" i="4"/>
  <c r="AC396" i="4"/>
  <c r="H397" i="4"/>
  <c r="K397" i="4" l="1"/>
  <c r="AD396" i="4"/>
  <c r="AE396" i="4" s="1"/>
  <c r="AF396" i="4"/>
  <c r="B397" i="4" s="1"/>
  <c r="AI396" i="4"/>
  <c r="AJ396" i="4" s="1"/>
  <c r="AG396" i="4"/>
  <c r="C397" i="4" s="1"/>
  <c r="T396" i="4"/>
  <c r="O398" i="4"/>
  <c r="I397" i="4" l="1"/>
  <c r="AH396" i="4"/>
  <c r="D397" i="4" s="1"/>
  <c r="L397" i="4" s="1"/>
  <c r="U397" i="4" s="1"/>
  <c r="V397" i="4" s="1"/>
  <c r="Y397" i="4" s="1"/>
  <c r="AL397" i="4"/>
  <c r="AK397" i="4"/>
  <c r="Z397" i="4"/>
  <c r="E397" i="4"/>
  <c r="F397" i="4" l="1"/>
  <c r="W397" i="4"/>
  <c r="M397" i="4"/>
  <c r="N397" i="4" s="1"/>
  <c r="X397" i="4" l="1"/>
  <c r="AA397" i="4" s="1"/>
  <c r="AB397" i="4" s="1"/>
  <c r="G397" i="4"/>
  <c r="P397" i="4"/>
  <c r="Q397" i="4"/>
  <c r="R397" i="4"/>
  <c r="S397" i="4" l="1"/>
  <c r="T397" i="4" s="1"/>
  <c r="AC397" i="4"/>
  <c r="H398" i="4"/>
  <c r="AD397" i="4" l="1"/>
  <c r="AE397" i="4" s="1"/>
  <c r="AI397" i="4"/>
  <c r="AJ397" i="4" s="1"/>
  <c r="AF397" i="4"/>
  <c r="B398" i="4" s="1"/>
  <c r="AG397" i="4"/>
  <c r="C398" i="4" s="1"/>
  <c r="K398" i="4"/>
  <c r="O399" i="4"/>
  <c r="AK398" i="4" l="1"/>
  <c r="AL398" i="4"/>
  <c r="AH397" i="4"/>
  <c r="D398" i="4" s="1"/>
  <c r="L398" i="4" s="1"/>
  <c r="U398" i="4" s="1"/>
  <c r="V398" i="4" s="1"/>
  <c r="Y398" i="4" s="1"/>
  <c r="I398" i="4"/>
  <c r="E398" i="4"/>
  <c r="Z398" i="4"/>
  <c r="F398" i="4" l="1"/>
  <c r="W398" i="4"/>
  <c r="M398" i="4"/>
  <c r="N398" i="4" s="1"/>
  <c r="X398" i="4" l="1"/>
  <c r="AA398" i="4" s="1"/>
  <c r="AB398" i="4" s="1"/>
  <c r="G398" i="4"/>
  <c r="Q398" i="4"/>
  <c r="P398" i="4"/>
  <c r="R398" i="4"/>
  <c r="S398" i="4" l="1"/>
  <c r="T398" i="4" s="1"/>
  <c r="H399" i="4"/>
  <c r="AC398"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H400" i="4"/>
  <c r="AC399"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AC400" i="4"/>
  <c r="H401"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R401" i="4"/>
  <c r="Z401" i="4"/>
  <c r="N401" i="4" l="1"/>
  <c r="Q401" i="4" s="1"/>
  <c r="S401" i="4" s="1"/>
  <c r="AA401" i="4"/>
  <c r="AB401" i="4" s="1"/>
  <c r="AC401" i="4"/>
  <c r="H402"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AC402" i="4"/>
  <c r="H403" i="4"/>
  <c r="AF402" i="4" l="1"/>
  <c r="B403" i="4" s="1"/>
  <c r="AD402" i="4"/>
  <c r="AE402" i="4" s="1"/>
  <c r="AG402" i="4"/>
  <c r="C403" i="4" s="1"/>
  <c r="AI402" i="4"/>
  <c r="AJ402" i="4" s="1"/>
  <c r="K403" i="4"/>
  <c r="T402" i="4"/>
  <c r="O404" i="4"/>
  <c r="AH402" i="4" l="1"/>
  <c r="D403" i="4" s="1"/>
  <c r="L403" i="4" s="1"/>
  <c r="U403" i="4" s="1"/>
  <c r="V403" i="4" s="1"/>
  <c r="Y403" i="4" s="1"/>
  <c r="AK403" i="4"/>
  <c r="AL403" i="4"/>
  <c r="I403" i="4"/>
  <c r="Z403" i="4"/>
  <c r="E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E404" i="4"/>
  <c r="Z404" i="4"/>
  <c r="F404" i="4" l="1"/>
  <c r="X404" i="4" s="1"/>
  <c r="AA404" i="4" s="1"/>
  <c r="AB404" i="4" s="1"/>
  <c r="Q404" i="4"/>
  <c r="P404" i="4"/>
  <c r="R404" i="4"/>
  <c r="G404" i="4" l="1"/>
  <c r="S404" i="4"/>
  <c r="H405" i="4"/>
  <c r="AC404" i="4"/>
  <c r="AI404" i="4" l="1"/>
  <c r="AJ404" i="4" s="1"/>
  <c r="AG404" i="4"/>
  <c r="C405" i="4" s="1"/>
  <c r="AD404" i="4"/>
  <c r="AE404" i="4" s="1"/>
  <c r="AF404" i="4"/>
  <c r="B405" i="4" s="1"/>
  <c r="K405" i="4"/>
  <c r="T404" i="4"/>
  <c r="O406" i="4"/>
  <c r="AK405" i="4" l="1"/>
  <c r="AH404" i="4"/>
  <c r="D405" i="4" s="1"/>
  <c r="L405" i="4" s="1"/>
  <c r="U405" i="4" s="1"/>
  <c r="V405" i="4" s="1"/>
  <c r="Y405" i="4" s="1"/>
  <c r="AL405" i="4"/>
  <c r="I405" i="4"/>
  <c r="Z405" i="4"/>
  <c r="E405" i="4"/>
  <c r="F405" i="4" l="1"/>
  <c r="M405" i="4"/>
  <c r="N405" i="4" s="1"/>
  <c r="W405" i="4"/>
  <c r="X405" i="4" l="1"/>
  <c r="AA405" i="4" s="1"/>
  <c r="AB405" i="4" s="1"/>
  <c r="G405" i="4"/>
  <c r="P405" i="4"/>
  <c r="Q405" i="4"/>
  <c r="R405" i="4"/>
  <c r="S405" i="4" l="1"/>
  <c r="H406" i="4"/>
  <c r="AC405" i="4"/>
  <c r="AI405" i="4" l="1"/>
  <c r="AJ405" i="4" s="1"/>
  <c r="AG405" i="4"/>
  <c r="C406" i="4" s="1"/>
  <c r="AD405" i="4"/>
  <c r="AE405" i="4" s="1"/>
  <c r="AF405" i="4"/>
  <c r="B406" i="4" s="1"/>
  <c r="K406" i="4"/>
  <c r="T405" i="4"/>
  <c r="O407" i="4"/>
  <c r="I406" i="4" l="1"/>
  <c r="AL406" i="4"/>
  <c r="AH405" i="4"/>
  <c r="D406" i="4" s="1"/>
  <c r="L406" i="4" s="1"/>
  <c r="U406" i="4" s="1"/>
  <c r="V406" i="4" s="1"/>
  <c r="Y406" i="4" s="1"/>
  <c r="AK406" i="4"/>
  <c r="Z406" i="4"/>
  <c r="E406" i="4"/>
  <c r="F406" i="4" l="1"/>
  <c r="W406" i="4"/>
  <c r="M406" i="4"/>
  <c r="N406" i="4" s="1"/>
  <c r="X406" i="4" l="1"/>
  <c r="AA406" i="4" s="1"/>
  <c r="AB406" i="4" s="1"/>
  <c r="G406" i="4"/>
  <c r="P406" i="4"/>
  <c r="Q406" i="4"/>
  <c r="R406" i="4"/>
  <c r="S406" i="4" l="1"/>
  <c r="AC406" i="4"/>
  <c r="H407" i="4"/>
  <c r="AI406" i="4" l="1"/>
  <c r="AJ406" i="4" s="1"/>
  <c r="AG406" i="4"/>
  <c r="C407" i="4" s="1"/>
  <c r="AD406" i="4"/>
  <c r="AE406" i="4" s="1"/>
  <c r="AF406" i="4"/>
  <c r="B407" i="4" s="1"/>
  <c r="K407" i="4"/>
  <c r="T406" i="4"/>
  <c r="O408" i="4"/>
  <c r="AK407" i="4" l="1"/>
  <c r="AL407" i="4"/>
  <c r="I407" i="4"/>
  <c r="AH406" i="4"/>
  <c r="D407" i="4" s="1"/>
  <c r="L407" i="4" s="1"/>
  <c r="U407" i="4" s="1"/>
  <c r="V407" i="4" s="1"/>
  <c r="Y407" i="4" s="1"/>
  <c r="Z407" i="4"/>
  <c r="E407" i="4"/>
  <c r="F407" i="4" l="1"/>
  <c r="M407" i="4"/>
  <c r="N407" i="4" s="1"/>
  <c r="W407" i="4"/>
  <c r="X407" i="4" s="1"/>
  <c r="AA407" i="4" s="1"/>
  <c r="AB407" i="4" s="1"/>
  <c r="G407" i="4" l="1"/>
  <c r="P407" i="4"/>
  <c r="Q407" i="4"/>
  <c r="R407" i="4"/>
  <c r="S407" i="4" l="1"/>
  <c r="H408" i="4"/>
  <c r="AC407"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X409" i="4" s="1"/>
  <c r="M409" i="4"/>
  <c r="Z409" i="4"/>
  <c r="N409" i="4" l="1"/>
  <c r="P409" i="4"/>
  <c r="AA409" i="4"/>
  <c r="AB409" i="4" s="1"/>
  <c r="R409" i="4"/>
  <c r="Q409" i="4" l="1"/>
  <c r="S409" i="4" s="1"/>
  <c r="G409" i="4"/>
  <c r="H410" i="4"/>
  <c r="AC409" i="4"/>
  <c r="K410" i="4" l="1"/>
  <c r="AG409" i="4"/>
  <c r="C410" i="4" s="1"/>
  <c r="AI409" i="4"/>
  <c r="AJ409" i="4" s="1"/>
  <c r="AF409" i="4"/>
  <c r="AD409" i="4"/>
  <c r="AE409" i="4" s="1"/>
  <c r="T409" i="4"/>
  <c r="AH409" i="4" l="1"/>
  <c r="D410" i="4" s="1"/>
  <c r="B410" i="4"/>
  <c r="AL410" i="4"/>
  <c r="AK410" i="4"/>
  <c r="O411" i="4"/>
  <c r="L410" i="4" l="1"/>
  <c r="U410" i="4" s="1"/>
  <c r="V410" i="4" s="1"/>
  <c r="Y410" i="4" s="1"/>
  <c r="I410" i="4"/>
  <c r="E410" i="4"/>
  <c r="Z410" i="4"/>
  <c r="F410" i="4" l="1"/>
  <c r="W410" i="4"/>
  <c r="M410" i="4"/>
  <c r="P410" i="4" s="1"/>
  <c r="R410" i="4"/>
  <c r="X410" i="4" l="1"/>
  <c r="AA410" i="4" s="1"/>
  <c r="AB410" i="4" s="1"/>
  <c r="N410" i="4"/>
  <c r="G410" i="4" s="1"/>
  <c r="Q410" i="4" l="1"/>
  <c r="S410" i="4" s="1"/>
  <c r="T410" i="4" s="1"/>
  <c r="AC410" i="4"/>
  <c r="H411"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AC411" i="4"/>
  <c r="H412"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R412" i="4"/>
  <c r="E412" i="4"/>
  <c r="Z412" i="4"/>
  <c r="F412" i="4" l="1"/>
  <c r="X412" i="4" s="1"/>
  <c r="AA412" i="4" s="1"/>
  <c r="AB412" i="4" s="1"/>
  <c r="N412" i="4"/>
  <c r="Q412" i="4" s="1"/>
  <c r="S412" i="4" s="1"/>
  <c r="AC412" i="4"/>
  <c r="H413"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AC413" i="4"/>
  <c r="H414"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H415" i="4"/>
  <c r="AC414"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H416" i="4"/>
  <c r="AC415"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H417" i="4"/>
  <c r="AC416"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Z417" i="4"/>
  <c r="E417" i="4"/>
  <c r="F417" i="4" l="1"/>
  <c r="X417" i="4" s="1"/>
  <c r="AA417" i="4" s="1"/>
  <c r="AB417" i="4" s="1"/>
  <c r="Q417" i="4"/>
  <c r="P417" i="4"/>
  <c r="R417" i="4"/>
  <c r="G417" i="4" l="1"/>
  <c r="S417" i="4"/>
  <c r="T417" i="4" s="1"/>
  <c r="AC417" i="4"/>
  <c r="H418"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Z419" i="4"/>
  <c r="R419" i="4"/>
  <c r="X419" i="4" l="1"/>
  <c r="AA419" i="4" s="1"/>
  <c r="AB419" i="4" s="1"/>
  <c r="N419" i="4"/>
  <c r="Q419" i="4" s="1"/>
  <c r="S419" i="4" s="1"/>
  <c r="AC419" i="4"/>
  <c r="H420"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Z420" i="4"/>
  <c r="R420" i="4"/>
  <c r="Q420" i="4" l="1"/>
  <c r="S420" i="4" s="1"/>
  <c r="G420" i="4"/>
  <c r="AA420" i="4"/>
  <c r="AB420" i="4" s="1"/>
  <c r="H421" i="4"/>
  <c r="AC420"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R421" i="4"/>
  <c r="E421" i="4"/>
  <c r="F421" i="4" l="1"/>
  <c r="X421" i="4" s="1"/>
  <c r="Q421" i="4"/>
  <c r="S421" i="4" s="1"/>
  <c r="T421" i="4" s="1"/>
  <c r="Y421" i="4"/>
  <c r="H422" i="4"/>
  <c r="Z421"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H423" i="4"/>
  <c r="AC422"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Z423" i="4"/>
  <c r="E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R424" i="4"/>
  <c r="Z424" i="4"/>
  <c r="E424" i="4"/>
  <c r="F424" i="4" l="1"/>
  <c r="X424" i="4" s="1"/>
  <c r="AA424" i="4" s="1"/>
  <c r="AB424" i="4" s="1"/>
  <c r="N424" i="4"/>
  <c r="Q424" i="4" s="1"/>
  <c r="S424" i="4" s="1"/>
  <c r="H425" i="4"/>
  <c r="AC424"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AC425" i="4"/>
  <c r="H426"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AC426" i="4"/>
  <c r="H427" i="4"/>
  <c r="K427" i="4" l="1"/>
  <c r="AI426" i="4"/>
  <c r="AJ426" i="4" s="1"/>
  <c r="AG426" i="4"/>
  <c r="C427" i="4" s="1"/>
  <c r="AF426" i="4"/>
  <c r="B427" i="4" s="1"/>
  <c r="AD426" i="4"/>
  <c r="AE426" i="4" s="1"/>
  <c r="T426" i="4"/>
  <c r="O428" i="4"/>
  <c r="AH426" i="4" l="1"/>
  <c r="D427" i="4" s="1"/>
  <c r="L427" i="4" s="1"/>
  <c r="U427" i="4" s="1"/>
  <c r="V427" i="4" s="1"/>
  <c r="Y427" i="4" s="1"/>
  <c r="AL427" i="4"/>
  <c r="AK427" i="4"/>
  <c r="I427" i="4"/>
  <c r="Z427" i="4"/>
  <c r="E427" i="4"/>
  <c r="F427" i="4" l="1"/>
  <c r="W427" i="4"/>
  <c r="M427" i="4"/>
  <c r="X427" i="4" l="1"/>
  <c r="AA427" i="4" s="1"/>
  <c r="AB427" i="4" s="1"/>
  <c r="P427" i="4"/>
  <c r="N427" i="4"/>
  <c r="R427" i="4"/>
  <c r="G427" i="4" l="1"/>
  <c r="Q427" i="4"/>
  <c r="S427" i="4" s="1"/>
  <c r="H428" i="4"/>
  <c r="AC427"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R428" i="4"/>
  <c r="Z428" i="4"/>
  <c r="AA428" i="4" l="1"/>
  <c r="AB428" i="4" s="1"/>
  <c r="N428" i="4"/>
  <c r="Q428" i="4" l="1"/>
  <c r="S428" i="4" s="1"/>
  <c r="G428" i="4"/>
  <c r="AC428" i="4"/>
  <c r="H429"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Z429" i="4"/>
  <c r="E429" i="4"/>
  <c r="F429" i="4" l="1"/>
  <c r="X429" i="4" s="1"/>
  <c r="AA429" i="4" s="1"/>
  <c r="AB429" i="4" s="1"/>
  <c r="P429" i="4"/>
  <c r="Q429" i="4"/>
  <c r="R429" i="4"/>
  <c r="G429" i="4" l="1"/>
  <c r="S429" i="4"/>
  <c r="T429" i="4" s="1"/>
  <c r="AC429" i="4"/>
  <c r="H430"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AC431" i="4"/>
  <c r="H432"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AC432" i="4"/>
  <c r="H433"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H435" i="4"/>
  <c r="AC434"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Z436" i="4"/>
  <c r="E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H438" i="4"/>
  <c r="AC437"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Z439" i="4"/>
  <c r="R439" i="4"/>
  <c r="N439" i="4" l="1"/>
  <c r="G439" i="4" s="1"/>
  <c r="AA439" i="4"/>
  <c r="AB439" i="4" s="1"/>
  <c r="Q439" i="4" l="1"/>
  <c r="S439" i="4" s="1"/>
  <c r="T439" i="4" s="1"/>
  <c r="AC439" i="4"/>
  <c r="H440" i="4"/>
  <c r="AD439" i="4" l="1"/>
  <c r="AE439" i="4" s="1"/>
  <c r="AF439" i="4"/>
  <c r="B440" i="4" s="1"/>
  <c r="AG439" i="4"/>
  <c r="C440" i="4" s="1"/>
  <c r="AI439" i="4"/>
  <c r="AJ439" i="4" s="1"/>
  <c r="K440" i="4"/>
  <c r="O441" i="4"/>
  <c r="AK440" i="4" l="1"/>
  <c r="AH439" i="4"/>
  <c r="D440" i="4" s="1"/>
  <c r="L440" i="4" s="1"/>
  <c r="U440" i="4" s="1"/>
  <c r="V440" i="4" s="1"/>
  <c r="Y440" i="4" s="1"/>
  <c r="AL440" i="4"/>
  <c r="I440" i="4"/>
  <c r="Z440" i="4"/>
  <c r="E440" i="4"/>
  <c r="F440" i="4" l="1"/>
  <c r="M440" i="4"/>
  <c r="N440" i="4" s="1"/>
  <c r="Q440" i="4" s="1"/>
  <c r="W440" i="4"/>
  <c r="X440" i="4" l="1"/>
  <c r="AA440" i="4" s="1"/>
  <c r="AB440" i="4" s="1"/>
  <c r="P440" i="4"/>
  <c r="G440" i="4"/>
  <c r="R440" i="4"/>
  <c r="S440" i="4" l="1"/>
  <c r="T440" i="4" s="1"/>
  <c r="H441" i="4"/>
  <c r="AC440" i="4"/>
  <c r="AG440" i="4" l="1"/>
  <c r="C441" i="4" s="1"/>
  <c r="AF440" i="4"/>
  <c r="AI440" i="4"/>
  <c r="AJ440" i="4" s="1"/>
  <c r="AD440" i="4"/>
  <c r="AE440" i="4" s="1"/>
  <c r="K441" i="4"/>
  <c r="AH440" i="4" l="1"/>
  <c r="D441" i="4" s="1"/>
  <c r="L441" i="4" s="1"/>
  <c r="U441" i="4" s="1"/>
  <c r="V441" i="4" s="1"/>
  <c r="B441" i="4"/>
  <c r="I441" i="4" s="1"/>
  <c r="AK441" i="4"/>
  <c r="AL441" i="4"/>
  <c r="E441" i="4"/>
  <c r="O442" i="4"/>
  <c r="F441" i="4" l="1"/>
  <c r="M441" i="4"/>
  <c r="N441" i="4" s="1"/>
  <c r="W441" i="4"/>
  <c r="Y441" i="4"/>
  <c r="Z441" i="4"/>
  <c r="X441" i="4" l="1"/>
  <c r="AA441" i="4" s="1"/>
  <c r="AB441" i="4" s="1"/>
  <c r="P441" i="4"/>
  <c r="Q441" i="4"/>
  <c r="G441" i="4"/>
  <c r="R441" i="4"/>
  <c r="S441" i="4" l="1"/>
  <c r="T441" i="4" s="1"/>
  <c r="AC441" i="4"/>
  <c r="H442" i="4"/>
  <c r="AD441" i="4" l="1"/>
  <c r="AE441" i="4" s="1"/>
  <c r="AI441" i="4"/>
  <c r="AJ441" i="4" s="1"/>
  <c r="AF441" i="4"/>
  <c r="B442" i="4" s="1"/>
  <c r="AG441" i="4"/>
  <c r="C442" i="4" s="1"/>
  <c r="K442" i="4"/>
  <c r="O443" i="4"/>
  <c r="AK442" i="4" l="1"/>
  <c r="AL442" i="4"/>
  <c r="AH441" i="4"/>
  <c r="D442" i="4" s="1"/>
  <c r="L442" i="4" s="1"/>
  <c r="U442" i="4" s="1"/>
  <c r="V442" i="4" s="1"/>
  <c r="Y442" i="4" s="1"/>
  <c r="I442" i="4"/>
  <c r="Z442" i="4"/>
  <c r="E442" i="4"/>
  <c r="F442" i="4" l="1"/>
  <c r="W442" i="4"/>
  <c r="M442" i="4"/>
  <c r="X442" i="4" l="1"/>
  <c r="AA442" i="4" s="1"/>
  <c r="AB442" i="4" s="1"/>
  <c r="P442" i="4"/>
  <c r="N442" i="4"/>
  <c r="R442" i="4"/>
  <c r="Q442" i="4" l="1"/>
  <c r="S442" i="4" s="1"/>
  <c r="G442" i="4"/>
  <c r="AC442" i="4"/>
  <c r="H443"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Z443" i="4"/>
  <c r="E443" i="4"/>
  <c r="F443" i="4" l="1"/>
  <c r="X443" i="4" s="1"/>
  <c r="AA443" i="4" s="1"/>
  <c r="AB443" i="4" s="1"/>
  <c r="Q443" i="4"/>
  <c r="P443" i="4"/>
  <c r="R443" i="4"/>
  <c r="G443" i="4" l="1"/>
  <c r="S443" i="4"/>
  <c r="T443" i="4" s="1"/>
  <c r="H444" i="4"/>
  <c r="AC443"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AC444" i="4"/>
  <c r="H445"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Z445" i="4"/>
  <c r="R445" i="4"/>
  <c r="AA445" i="4" l="1"/>
  <c r="AB445" i="4" s="1"/>
  <c r="N445" i="4"/>
  <c r="G445" i="4" s="1"/>
  <c r="Q445" i="4" l="1"/>
  <c r="S445" i="4" s="1"/>
  <c r="T445" i="4" s="1"/>
  <c r="AC445" i="4"/>
  <c r="H446" i="4"/>
  <c r="AG445" i="4" l="1"/>
  <c r="C446" i="4" s="1"/>
  <c r="AD445" i="4"/>
  <c r="AE445" i="4" s="1"/>
  <c r="AI445" i="4"/>
  <c r="AJ445" i="4" s="1"/>
  <c r="AF445" i="4"/>
  <c r="B446" i="4" s="1"/>
  <c r="K446" i="4"/>
  <c r="O447" i="4"/>
  <c r="I446" i="4" l="1"/>
  <c r="AH445" i="4"/>
  <c r="D446" i="4" s="1"/>
  <c r="L446" i="4" s="1"/>
  <c r="U446" i="4" s="1"/>
  <c r="V446" i="4" s="1"/>
  <c r="Y446" i="4" s="1"/>
  <c r="AK446" i="4"/>
  <c r="AL446" i="4"/>
  <c r="E446" i="4"/>
  <c r="Z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Z447" i="4"/>
  <c r="E447" i="4"/>
  <c r="F447" i="4" l="1"/>
  <c r="X447" i="4" s="1"/>
  <c r="AA447" i="4" s="1"/>
  <c r="AB447" i="4" s="1"/>
  <c r="Q447" i="4"/>
  <c r="P447" i="4"/>
  <c r="R447" i="4"/>
  <c r="G447" i="4" l="1"/>
  <c r="S447" i="4"/>
  <c r="H448" i="4"/>
  <c r="AC447"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H449" i="4"/>
  <c r="AC448"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H450" i="4"/>
  <c r="AC449" i="4"/>
  <c r="AI449" i="4" l="1"/>
  <c r="AJ449" i="4" s="1"/>
  <c r="AD449" i="4"/>
  <c r="AE449" i="4" s="1"/>
  <c r="AG449" i="4"/>
  <c r="C450" i="4" s="1"/>
  <c r="AF449" i="4"/>
  <c r="K450" i="4"/>
  <c r="T449" i="4"/>
  <c r="AK450" i="4" l="1"/>
  <c r="AL450" i="4"/>
  <c r="AH449" i="4"/>
  <c r="D450" i="4" s="1"/>
  <c r="L450" i="4" s="1"/>
  <c r="B450" i="4"/>
  <c r="I450" i="4" s="1"/>
  <c r="O451" i="4"/>
  <c r="E450" i="4"/>
  <c r="F450" i="4" l="1"/>
  <c r="U450" i="4"/>
  <c r="V450" i="4" s="1"/>
  <c r="M450" i="4"/>
  <c r="N450" i="4" l="1"/>
  <c r="P450" i="4"/>
  <c r="Y450" i="4"/>
  <c r="W450" i="4"/>
  <c r="X450" i="4" s="1"/>
  <c r="Z450" i="4"/>
  <c r="R450" i="4"/>
  <c r="AA450" i="4" l="1"/>
  <c r="AB450" i="4" s="1"/>
  <c r="G450" i="4"/>
  <c r="Q450" i="4"/>
  <c r="S450" i="4" s="1"/>
  <c r="T450" i="4" s="1"/>
  <c r="AC450" i="4"/>
  <c r="H451" i="4"/>
  <c r="K451" i="4" l="1"/>
  <c r="AI450" i="4"/>
  <c r="AJ450" i="4" s="1"/>
  <c r="AG450" i="4"/>
  <c r="C451" i="4" s="1"/>
  <c r="AD450" i="4"/>
  <c r="AE450" i="4" s="1"/>
  <c r="AF450" i="4"/>
  <c r="B451" i="4" s="1"/>
  <c r="O452" i="4"/>
  <c r="I451" i="4" l="1"/>
  <c r="AK451" i="4"/>
  <c r="AH450" i="4"/>
  <c r="D451" i="4" s="1"/>
  <c r="L451" i="4" s="1"/>
  <c r="U451" i="4" s="1"/>
  <c r="V451" i="4" s="1"/>
  <c r="Y451" i="4" s="1"/>
  <c r="AL451" i="4"/>
  <c r="Z451" i="4"/>
  <c r="E451" i="4"/>
  <c r="F451" i="4" l="1"/>
  <c r="W451" i="4"/>
  <c r="M451" i="4"/>
  <c r="N451" i="4" s="1"/>
  <c r="X451" i="4" l="1"/>
  <c r="AA451" i="4" s="1"/>
  <c r="AB451" i="4" s="1"/>
  <c r="P451" i="4"/>
  <c r="G451" i="4"/>
  <c r="Q451" i="4"/>
  <c r="R451" i="4"/>
  <c r="S451" i="4" l="1"/>
  <c r="T451" i="4" s="1"/>
  <c r="H452" i="4"/>
  <c r="AC451"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Z452" i="4"/>
  <c r="E452" i="4"/>
  <c r="R452" i="4"/>
  <c r="F452" i="4" l="1"/>
  <c r="X452" i="4" s="1"/>
  <c r="AA452" i="4" s="1"/>
  <c r="AB452" i="4" s="1"/>
  <c r="N452" i="4"/>
  <c r="Q452" i="4" s="1"/>
  <c r="S452" i="4" s="1"/>
  <c r="T452" i="4" s="1"/>
  <c r="AC452" i="4"/>
  <c r="H453"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H455" i="4"/>
  <c r="AC454"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AC455" i="4"/>
  <c r="H456"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H457" i="4"/>
  <c r="AC456"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H458" i="4"/>
  <c r="AC457"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H459" i="4"/>
  <c r="AC458"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H460" i="4"/>
  <c r="AC459"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AC460" i="4"/>
  <c r="H461"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AC462" i="4"/>
  <c r="H463"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Z463" i="4"/>
  <c r="E463" i="4"/>
  <c r="F463" i="4" l="1"/>
  <c r="X463" i="4" s="1"/>
  <c r="AA463" i="4" s="1"/>
  <c r="AB463" i="4" s="1"/>
  <c r="P463" i="4"/>
  <c r="N463" i="4"/>
  <c r="R463" i="4"/>
  <c r="Q463" i="4" l="1"/>
  <c r="S463" i="4" s="1"/>
  <c r="G463" i="4"/>
  <c r="H464" i="4"/>
  <c r="AC463"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R464" i="4"/>
  <c r="Z464" i="4"/>
  <c r="E464" i="4"/>
  <c r="F464" i="4" l="1"/>
  <c r="X464" i="4" s="1"/>
  <c r="AA464" i="4" s="1"/>
  <c r="AB464" i="4" s="1"/>
  <c r="N464" i="4"/>
  <c r="Q464" i="4" s="1"/>
  <c r="S464" i="4" s="1"/>
  <c r="AC464" i="4"/>
  <c r="H465"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R465" i="4"/>
  <c r="E465" i="4"/>
  <c r="Z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O467" i="4"/>
  <c r="E466" i="4"/>
  <c r="F466" i="4" l="1"/>
  <c r="Y466" i="4"/>
  <c r="M466" i="4"/>
  <c r="W466" i="4"/>
  <c r="Z466" i="4"/>
  <c r="X466" i="4" l="1"/>
  <c r="AA466" i="4" s="1"/>
  <c r="AB466" i="4" s="1"/>
  <c r="N466" i="4"/>
  <c r="P466" i="4"/>
  <c r="R466" i="4"/>
  <c r="G466" i="4" l="1"/>
  <c r="Q466" i="4"/>
  <c r="S466" i="4" s="1"/>
  <c r="H467" i="4"/>
  <c r="AC466"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Z467" i="4"/>
  <c r="E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E468" i="4"/>
  <c r="Z468" i="4"/>
  <c r="F468" i="4" l="1"/>
  <c r="G468" i="4" s="1"/>
  <c r="P468" i="4"/>
  <c r="Q468" i="4"/>
  <c r="R468" i="4"/>
  <c r="X468" i="4" l="1"/>
  <c r="AA468" i="4" s="1"/>
  <c r="AB468" i="4" s="1"/>
  <c r="S468" i="4"/>
  <c r="H469" i="4"/>
  <c r="AC468"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AC469" i="4"/>
  <c r="H470"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AC470" i="4"/>
  <c r="H471"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AC471" i="4"/>
  <c r="H472"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AC472" i="4"/>
  <c r="H473"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AC473" i="4"/>
  <c r="H474"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AC474" i="4"/>
  <c r="H475"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Z475" i="4"/>
  <c r="R475" i="4"/>
  <c r="X475" i="4" l="1"/>
  <c r="AA475" i="4" s="1"/>
  <c r="AB475" i="4" s="1"/>
  <c r="N475" i="4"/>
  <c r="G475" i="4" s="1"/>
  <c r="Q475" i="4" l="1"/>
  <c r="S475" i="4" s="1"/>
  <c r="H476" i="4"/>
  <c r="AC475" i="4"/>
  <c r="K476" i="4" l="1"/>
  <c r="AI475" i="4"/>
  <c r="AJ475" i="4" s="1"/>
  <c r="AF475" i="4"/>
  <c r="AG475" i="4"/>
  <c r="C476" i="4" s="1"/>
  <c r="AD475" i="4"/>
  <c r="AE475" i="4" s="1"/>
  <c r="T475" i="4"/>
  <c r="AK476" i="4" l="1"/>
  <c r="AL476" i="4"/>
  <c r="AH475" i="4"/>
  <c r="D476" i="4" s="1"/>
  <c r="L476" i="4" s="1"/>
  <c r="U476" i="4" s="1"/>
  <c r="V476" i="4" s="1"/>
  <c r="B476" i="4"/>
  <c r="I476" i="4" s="1"/>
  <c r="O477" i="4"/>
  <c r="E476" i="4"/>
  <c r="F476" i="4" l="1"/>
  <c r="M476" i="4"/>
  <c r="P476" i="4" s="1"/>
  <c r="Y476" i="4"/>
  <c r="W476" i="4"/>
  <c r="Z476" i="4"/>
  <c r="R476" i="4"/>
  <c r="X476" i="4" l="1"/>
  <c r="AA476" i="4" s="1"/>
  <c r="AB476" i="4" s="1"/>
  <c r="N476" i="4"/>
  <c r="G476" i="4" s="1"/>
  <c r="Q476" i="4" l="1"/>
  <c r="S476" i="4" s="1"/>
  <c r="AC476" i="4"/>
  <c r="H477"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R477" i="4"/>
  <c r="Z477" i="4"/>
  <c r="X477" i="4" l="1"/>
  <c r="AA477" i="4" s="1"/>
  <c r="AB477" i="4" s="1"/>
  <c r="N477" i="4"/>
  <c r="Q477" i="4" s="1"/>
  <c r="S477" i="4" s="1"/>
  <c r="AC477" i="4"/>
  <c r="H478"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H479" i="4"/>
  <c r="AC478"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AC479" i="4"/>
  <c r="H480"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R480" i="4"/>
  <c r="Z480" i="4"/>
  <c r="X480" i="4" l="1"/>
  <c r="AA480" i="4" s="1"/>
  <c r="AB480" i="4" s="1"/>
  <c r="N480" i="4"/>
  <c r="Q480" i="4" s="1"/>
  <c r="S480" i="4" s="1"/>
  <c r="AC480" i="4"/>
  <c r="H481"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E482" i="4"/>
  <c r="Z482" i="4"/>
  <c r="F482" i="4" l="1"/>
  <c r="X482" i="4" s="1"/>
  <c r="AA482" i="4" s="1"/>
  <c r="AB482" i="4" s="1"/>
  <c r="Q482" i="4"/>
  <c r="P482" i="4"/>
  <c r="R482" i="4"/>
  <c r="G482" i="4" l="1"/>
  <c r="S482" i="4"/>
  <c r="AC482" i="4"/>
  <c r="H483"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Z483" i="4"/>
  <c r="E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H485" i="4"/>
  <c r="AC484"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H486" i="4"/>
  <c r="AC485"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H488" i="4"/>
  <c r="AC487"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H489" i="4"/>
  <c r="AC488"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R489" i="4"/>
  <c r="Z489" i="4"/>
  <c r="X489" i="4" l="1"/>
  <c r="AA489" i="4" s="1"/>
  <c r="AB489" i="4" s="1"/>
  <c r="N489" i="4"/>
  <c r="Q489" i="4" s="1"/>
  <c r="S489" i="4" s="1"/>
  <c r="T489" i="4" s="1"/>
  <c r="AC489" i="4"/>
  <c r="H490"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H491" i="4"/>
  <c r="AC490"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H493" i="4"/>
  <c r="AC492" i="4"/>
  <c r="AF492" i="4" l="1"/>
  <c r="AG492" i="4"/>
  <c r="C493" i="4" s="1"/>
  <c r="AD492" i="4"/>
  <c r="AE492" i="4" s="1"/>
  <c r="AI492" i="4"/>
  <c r="AJ492" i="4" s="1"/>
  <c r="K493" i="4"/>
  <c r="AH492" i="4" l="1"/>
  <c r="D493" i="4" s="1"/>
  <c r="L493" i="4" s="1"/>
  <c r="U493" i="4" s="1"/>
  <c r="V493" i="4" s="1"/>
  <c r="B493" i="4"/>
  <c r="I493" i="4" s="1"/>
  <c r="AK493" i="4"/>
  <c r="AL493" i="4"/>
  <c r="E493" i="4"/>
  <c r="O494" i="4"/>
  <c r="F493" i="4" l="1"/>
  <c r="M493" i="4"/>
  <c r="P493" i="4" s="1"/>
  <c r="W493" i="4"/>
  <c r="Y493" i="4"/>
  <c r="R493" i="4"/>
  <c r="Z493" i="4"/>
  <c r="X493" i="4" l="1"/>
  <c r="AA493" i="4" s="1"/>
  <c r="AB493" i="4" s="1"/>
  <c r="N493" i="4"/>
  <c r="Q493" i="4" s="1"/>
  <c r="S493" i="4" s="1"/>
  <c r="AC493" i="4"/>
  <c r="H494"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R494" i="4"/>
  <c r="Z494" i="4"/>
  <c r="X494" i="4" l="1"/>
  <c r="AA494" i="4" s="1"/>
  <c r="AB494" i="4" s="1"/>
  <c r="N494" i="4"/>
  <c r="Q494" i="4" s="1"/>
  <c r="S494" i="4" s="1"/>
  <c r="H495" i="4"/>
  <c r="AC494"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R495" i="4"/>
  <c r="Z495" i="4"/>
  <c r="X495" i="4" l="1"/>
  <c r="AA495" i="4" s="1"/>
  <c r="AB495" i="4" s="1"/>
  <c r="G495" i="4"/>
  <c r="S495" i="4"/>
  <c r="H496" i="4"/>
  <c r="AC495"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AC496" i="4"/>
  <c r="H497" i="4"/>
  <c r="K497" i="4" l="1"/>
  <c r="AD496" i="4"/>
  <c r="AE496" i="4" s="1"/>
  <c r="AI496" i="4"/>
  <c r="AJ496" i="4" s="1"/>
  <c r="AG496" i="4"/>
  <c r="C497" i="4" s="1"/>
  <c r="AF496" i="4"/>
  <c r="T496" i="4"/>
  <c r="AH496" i="4" l="1"/>
  <c r="D497" i="4" s="1"/>
  <c r="L497" i="4" s="1"/>
  <c r="U497" i="4" s="1"/>
  <c r="V497" i="4" s="1"/>
  <c r="B497" i="4"/>
  <c r="I497" i="4" s="1"/>
  <c r="AK497" i="4"/>
  <c r="AL497" i="4"/>
  <c r="O498" i="4"/>
  <c r="E497"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H499" i="4"/>
  <c r="AC498"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AC499" i="4"/>
  <c r="H500"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AC500" i="4"/>
  <c r="H501"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AC502" i="4"/>
  <c r="H503"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H504" i="4"/>
  <c r="AC503"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R504" i="4"/>
  <c r="Z504" i="4"/>
  <c r="X504" i="4" l="1"/>
  <c r="AA504" i="4" s="1"/>
  <c r="AB504" i="4" s="1"/>
  <c r="N504" i="4"/>
  <c r="Q504" i="4" s="1"/>
  <c r="S504" i="4" s="1"/>
  <c r="T504" i="4" s="1"/>
  <c r="AC504" i="4"/>
  <c r="H505"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Z507" i="4"/>
  <c r="R507" i="4"/>
  <c r="X507" i="4" l="1"/>
  <c r="AA507" i="4" s="1"/>
  <c r="AB507" i="4" s="1"/>
  <c r="N507" i="4"/>
  <c r="Q507" i="4" s="1"/>
  <c r="S507" i="4" s="1"/>
  <c r="H508" i="4"/>
  <c r="AC507"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R508" i="4"/>
  <c r="Z508" i="4"/>
  <c r="X508" i="4" l="1"/>
  <c r="AA508" i="4" s="1"/>
  <c r="AB508" i="4" s="1"/>
  <c r="N508" i="4"/>
  <c r="G508" i="4" s="1"/>
  <c r="Q508" i="4" l="1"/>
  <c r="S508" i="4" s="1"/>
  <c r="AC508" i="4"/>
  <c r="H509"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AC509" i="4"/>
  <c r="H510"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E510" i="4"/>
  <c r="R510" i="4"/>
  <c r="Z510" i="4"/>
  <c r="F510" i="4" l="1"/>
  <c r="X510" i="4" s="1"/>
  <c r="AA510" i="4" s="1"/>
  <c r="AB510" i="4" s="1"/>
  <c r="N510" i="4"/>
  <c r="Q510" i="4" s="1"/>
  <c r="S510" i="4" s="1"/>
  <c r="T510" i="4" s="1"/>
  <c r="AC510" i="4"/>
  <c r="H511"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R511" i="4"/>
  <c r="Z511" i="4"/>
  <c r="X511" i="4" l="1"/>
  <c r="AA511" i="4" s="1"/>
  <c r="AB511" i="4" s="1"/>
  <c r="N511" i="4"/>
  <c r="G511" i="4" s="1"/>
  <c r="Q511" i="4" l="1"/>
  <c r="S511" i="4" s="1"/>
  <c r="H512" i="4"/>
  <c r="AC511"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E512" i="4"/>
  <c r="Z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R513" i="4"/>
  <c r="E513" i="4"/>
  <c r="Z513" i="4"/>
  <c r="F513" i="4" l="1"/>
  <c r="X513" i="4" s="1"/>
  <c r="AA513" i="4" s="1"/>
  <c r="AB513" i="4" s="1"/>
  <c r="N513" i="4"/>
  <c r="G513" i="4" l="1"/>
  <c r="Q513" i="4"/>
  <c r="S513" i="4" s="1"/>
  <c r="AC513" i="4"/>
  <c r="H514"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Z514" i="4"/>
  <c r="E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Z515" i="4"/>
  <c r="R515" i="4"/>
  <c r="X515" i="4" l="1"/>
  <c r="AA515" i="4" s="1"/>
  <c r="AB515" i="4" s="1"/>
  <c r="N515" i="4"/>
  <c r="Q515" i="4" s="1"/>
  <c r="S515" i="4" s="1"/>
  <c r="T515" i="4" s="1"/>
  <c r="H516" i="4"/>
  <c r="AC515"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H517" i="4"/>
  <c r="AC516"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R517" i="4"/>
  <c r="Z517" i="4"/>
  <c r="X517" i="4" l="1"/>
  <c r="AA517" i="4" s="1"/>
  <c r="AB517" i="4" s="1"/>
  <c r="N517" i="4"/>
  <c r="G517" i="4" s="1"/>
  <c r="Q517" i="4" l="1"/>
  <c r="S517" i="4" s="1"/>
  <c r="H518" i="4"/>
  <c r="AC517"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AC518" i="4"/>
  <c r="H519" i="4"/>
  <c r="AG518" i="4" l="1"/>
  <c r="C519" i="4" s="1"/>
  <c r="AI518" i="4"/>
  <c r="AJ518" i="4" s="1"/>
  <c r="AD518" i="4"/>
  <c r="AE518" i="4" s="1"/>
  <c r="AF518" i="4"/>
  <c r="K519" i="4"/>
  <c r="AK519" i="4" l="1"/>
  <c r="AH518" i="4"/>
  <c r="D519" i="4" s="1"/>
  <c r="L519" i="4" s="1"/>
  <c r="U519" i="4" s="1"/>
  <c r="V519" i="4" s="1"/>
  <c r="B519" i="4"/>
  <c r="I519" i="4" s="1"/>
  <c r="AL519" i="4"/>
  <c r="O520" i="4"/>
  <c r="E519" i="4"/>
  <c r="F519" i="4" l="1"/>
  <c r="M519" i="4"/>
  <c r="P519" i="4" s="1"/>
  <c r="W519" i="4"/>
  <c r="Y519" i="4"/>
  <c r="R519" i="4"/>
  <c r="Z519" i="4"/>
  <c r="X519" i="4" l="1"/>
  <c r="AA519" i="4" s="1"/>
  <c r="AB519" i="4" s="1"/>
  <c r="N519" i="4"/>
  <c r="G519" i="4" l="1"/>
  <c r="Q519" i="4"/>
  <c r="S519" i="4" s="1"/>
  <c r="H520" i="4"/>
  <c r="AC519"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AC520" i="4"/>
  <c r="H521"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Z521" i="4"/>
  <c r="R521" i="4"/>
  <c r="X521" i="4" l="1"/>
  <c r="AA521" i="4" s="1"/>
  <c r="AB521" i="4" s="1"/>
  <c r="N521" i="4"/>
  <c r="Q521" i="4" s="1"/>
  <c r="S521" i="4" s="1"/>
  <c r="AC521" i="4"/>
  <c r="H522"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H524" i="4"/>
  <c r="AC523" i="4"/>
  <c r="AG523" i="4" l="1"/>
  <c r="C524" i="4" s="1"/>
  <c r="AD523" i="4"/>
  <c r="AE523" i="4" s="1"/>
  <c r="AI523" i="4"/>
  <c r="AJ523" i="4" s="1"/>
  <c r="AF523" i="4"/>
  <c r="K524" i="4"/>
  <c r="AH523" i="4" l="1"/>
  <c r="D524" i="4" s="1"/>
  <c r="L524" i="4" s="1"/>
  <c r="U524" i="4" s="1"/>
  <c r="V524" i="4" s="1"/>
  <c r="B524" i="4"/>
  <c r="I524" i="4" s="1"/>
  <c r="AK524" i="4"/>
  <c r="AL524" i="4"/>
  <c r="O525" i="4"/>
  <c r="E524" i="4"/>
  <c r="F524" i="4" l="1"/>
  <c r="M524" i="4"/>
  <c r="N524" i="4" s="1"/>
  <c r="W524" i="4"/>
  <c r="Y524" i="4"/>
  <c r="Z524" i="4"/>
  <c r="X524" i="4" l="1"/>
  <c r="AA524" i="4" s="1"/>
  <c r="AB524" i="4" s="1"/>
  <c r="G524" i="4"/>
  <c r="Q524" i="4"/>
  <c r="P524" i="4"/>
  <c r="R524" i="4"/>
  <c r="S524" i="4" l="1"/>
  <c r="H525" i="4"/>
  <c r="AC524" i="4"/>
  <c r="K525" i="4" l="1"/>
  <c r="AF524" i="4"/>
  <c r="B525" i="4" s="1"/>
  <c r="AI524" i="4"/>
  <c r="AJ524" i="4" s="1"/>
  <c r="AD524" i="4"/>
  <c r="AE524" i="4" s="1"/>
  <c r="AG524" i="4"/>
  <c r="C525" i="4" s="1"/>
  <c r="T524" i="4"/>
  <c r="O526" i="4"/>
  <c r="AK525" i="4" l="1"/>
  <c r="AL525" i="4"/>
  <c r="I525" i="4"/>
  <c r="AH524" i="4"/>
  <c r="D525" i="4" s="1"/>
  <c r="L525" i="4" s="1"/>
  <c r="U525" i="4" s="1"/>
  <c r="V525" i="4" s="1"/>
  <c r="Y525" i="4" s="1"/>
  <c r="Z525" i="4"/>
  <c r="E525" i="4"/>
  <c r="F525" i="4" l="1"/>
  <c r="M525" i="4"/>
  <c r="N525" i="4" s="1"/>
  <c r="W525" i="4"/>
  <c r="X525" i="4" l="1"/>
  <c r="AA525" i="4" s="1"/>
  <c r="AB525" i="4" s="1"/>
  <c r="G525" i="4"/>
  <c r="P525" i="4"/>
  <c r="Q525" i="4"/>
  <c r="R525" i="4"/>
  <c r="S525" i="4" l="1"/>
  <c r="T525" i="4" s="1"/>
  <c r="AC525" i="4"/>
  <c r="H526" i="4"/>
  <c r="AG525" i="4" l="1"/>
  <c r="C526" i="4" s="1"/>
  <c r="AD525" i="4"/>
  <c r="AE525" i="4" s="1"/>
  <c r="AI525" i="4"/>
  <c r="AJ525" i="4" s="1"/>
  <c r="AF525" i="4"/>
  <c r="B526" i="4" s="1"/>
  <c r="K526" i="4"/>
  <c r="O527" i="4"/>
  <c r="AK526" i="4" l="1"/>
  <c r="I526" i="4"/>
  <c r="AL526" i="4"/>
  <c r="AH525" i="4"/>
  <c r="D526" i="4" s="1"/>
  <c r="L526" i="4" s="1"/>
  <c r="U526" i="4" s="1"/>
  <c r="V526" i="4" s="1"/>
  <c r="Y526" i="4" s="1"/>
  <c r="E526" i="4"/>
  <c r="Z526" i="4"/>
  <c r="F526" i="4" l="1"/>
  <c r="W526" i="4"/>
  <c r="M526" i="4"/>
  <c r="P526" i="4" s="1"/>
  <c r="R526" i="4"/>
  <c r="X526" i="4" l="1"/>
  <c r="AA526" i="4" s="1"/>
  <c r="AB526" i="4" s="1"/>
  <c r="N526" i="4"/>
  <c r="G526" i="4" s="1"/>
  <c r="Q526" i="4" l="1"/>
  <c r="S526" i="4" s="1"/>
  <c r="H527" i="4"/>
  <c r="AC526"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H528" i="4"/>
  <c r="AC527"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H530" i="4"/>
  <c r="AC529"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H531" i="4"/>
  <c r="AC530"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Z531" i="4"/>
  <c r="R531" i="4"/>
  <c r="N531" i="4" l="1"/>
  <c r="Q531" i="4" s="1"/>
  <c r="S531" i="4" s="1"/>
  <c r="AA531" i="4"/>
  <c r="AB531" i="4" s="1"/>
  <c r="H532" i="4"/>
  <c r="AC531"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AC532" i="4"/>
  <c r="H533"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H534" i="4"/>
  <c r="AC533"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H535" i="4"/>
  <c r="AC534"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AC535" i="4"/>
  <c r="H536"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E536" i="4"/>
  <c r="Z536" i="4"/>
  <c r="R536" i="4"/>
  <c r="F536" i="4" l="1"/>
  <c r="X536" i="4" s="1"/>
  <c r="AA536" i="4" s="1"/>
  <c r="AB536" i="4" s="1"/>
  <c r="N536" i="4"/>
  <c r="G536" i="4" l="1"/>
  <c r="Q536" i="4"/>
  <c r="S536" i="4" s="1"/>
  <c r="T536" i="4" s="1"/>
  <c r="AC536" i="4"/>
  <c r="H537"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R537" i="4"/>
  <c r="Z537" i="4"/>
  <c r="X537" i="4" l="1"/>
  <c r="AA537" i="4" s="1"/>
  <c r="AB537" i="4" s="1"/>
  <c r="N537" i="4"/>
  <c r="Q537" i="4" s="1"/>
  <c r="S537" i="4" s="1"/>
  <c r="AC537" i="4"/>
  <c r="H538"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Z538" i="4"/>
  <c r="R538" i="4"/>
  <c r="X538" i="4" l="1"/>
  <c r="AA538" i="4" s="1"/>
  <c r="AB538" i="4" s="1"/>
  <c r="N538" i="4"/>
  <c r="G538" i="4" s="1"/>
  <c r="Q538" i="4" l="1"/>
  <c r="S538" i="4" s="1"/>
  <c r="T538" i="4" s="1"/>
  <c r="AC538" i="4"/>
  <c r="H539"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AC539" i="4"/>
  <c r="H540"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R540" i="4"/>
  <c r="E540" i="4"/>
  <c r="Z540" i="4"/>
  <c r="F540" i="4" l="1"/>
  <c r="X540" i="4" s="1"/>
  <c r="AA540" i="4" s="1"/>
  <c r="AB540" i="4" s="1"/>
  <c r="N540" i="4"/>
  <c r="G540" i="4" l="1"/>
  <c r="Q540" i="4"/>
  <c r="S540" i="4" s="1"/>
  <c r="T540" i="4" s="1"/>
  <c r="AC540" i="4"/>
  <c r="H541" i="4"/>
  <c r="AF540" i="4" l="1"/>
  <c r="B541" i="4" s="1"/>
  <c r="AG540" i="4"/>
  <c r="C541" i="4" s="1"/>
  <c r="AI540" i="4"/>
  <c r="AJ540" i="4" s="1"/>
  <c r="AD540" i="4"/>
  <c r="AE540" i="4" s="1"/>
  <c r="K541" i="4"/>
  <c r="O542" i="4"/>
  <c r="AK541" i="4" l="1"/>
  <c r="AH540" i="4"/>
  <c r="D541" i="4" s="1"/>
  <c r="L541" i="4" s="1"/>
  <c r="U541" i="4" s="1"/>
  <c r="V541" i="4" s="1"/>
  <c r="Y541" i="4" s="1"/>
  <c r="AL541" i="4"/>
  <c r="I541" i="4"/>
  <c r="E541" i="4"/>
  <c r="Z541" i="4"/>
  <c r="F541" i="4" l="1"/>
  <c r="M541" i="4"/>
  <c r="P541" i="4" s="1"/>
  <c r="W541" i="4"/>
  <c r="R541" i="4"/>
  <c r="X541" i="4" l="1"/>
  <c r="AA541" i="4" s="1"/>
  <c r="AB541" i="4" s="1"/>
  <c r="N541" i="4"/>
  <c r="G541" i="4" s="1"/>
  <c r="Q541" i="4" l="1"/>
  <c r="S541" i="4" s="1"/>
  <c r="H542" i="4"/>
  <c r="AC541"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Z542" i="4"/>
  <c r="E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H544" i="4"/>
  <c r="AC543"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AC544" i="4"/>
  <c r="H545" i="4"/>
  <c r="K545" i="4" l="1"/>
  <c r="AD544" i="4"/>
  <c r="AE544" i="4" s="1"/>
  <c r="AI544" i="4"/>
  <c r="AJ544" i="4" s="1"/>
  <c r="AG544" i="4"/>
  <c r="C545" i="4" s="1"/>
  <c r="AF544" i="4"/>
  <c r="AH544" i="4" l="1"/>
  <c r="D545" i="4" s="1"/>
  <c r="L545" i="4" s="1"/>
  <c r="U545" i="4" s="1"/>
  <c r="V545" i="4" s="1"/>
  <c r="B545" i="4"/>
  <c r="I545" i="4" s="1"/>
  <c r="AL545" i="4"/>
  <c r="AK545" i="4"/>
  <c r="O546" i="4"/>
  <c r="E545" i="4"/>
  <c r="Y545" i="4" l="1"/>
  <c r="F545" i="4"/>
  <c r="M545" i="4"/>
  <c r="N545" i="4" s="1"/>
  <c r="W545" i="4"/>
  <c r="Z545" i="4"/>
  <c r="X545" i="4" l="1"/>
  <c r="AA545" i="4" s="1"/>
  <c r="AB545" i="4" s="1"/>
  <c r="P545" i="4"/>
  <c r="Q545" i="4"/>
  <c r="G545" i="4"/>
  <c r="R545" i="4"/>
  <c r="S545" i="4" l="1"/>
  <c r="T545" i="4" s="1"/>
  <c r="AC545" i="4"/>
  <c r="H546"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H547" i="4"/>
  <c r="AC546"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AC547" i="4"/>
  <c r="H548"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H549" i="4"/>
  <c r="AC548"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AC549" i="4"/>
  <c r="H550"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AC550" i="4"/>
  <c r="H551"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H553" i="4"/>
  <c r="AC552"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H555" i="4"/>
  <c r="AC554"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R555" i="4"/>
  <c r="Z555" i="4"/>
  <c r="X555" i="4" l="1"/>
  <c r="AA555" i="4" s="1"/>
  <c r="AB555" i="4" s="1"/>
  <c r="N555" i="4"/>
  <c r="Q555" i="4" s="1"/>
  <c r="S555" i="4" s="1"/>
  <c r="H556" i="4"/>
  <c r="AC555"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AC556" i="4"/>
  <c r="H557"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Z557" i="4"/>
  <c r="E557" i="4"/>
  <c r="R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AC558" i="4"/>
  <c r="H559" i="4"/>
  <c r="K559" i="4" l="1"/>
  <c r="AG558" i="4"/>
  <c r="C559" i="4" s="1"/>
  <c r="AI558" i="4"/>
  <c r="AJ558" i="4" s="1"/>
  <c r="AD558" i="4"/>
  <c r="AE558" i="4" s="1"/>
  <c r="AF558" i="4"/>
  <c r="AH558" i="4" l="1"/>
  <c r="D559" i="4" s="1"/>
  <c r="L559" i="4" s="1"/>
  <c r="U559" i="4" s="1"/>
  <c r="V559" i="4" s="1"/>
  <c r="AK559" i="4"/>
  <c r="AL559" i="4"/>
  <c r="B559" i="4"/>
  <c r="O560" i="4"/>
  <c r="Y559" i="4" l="1"/>
  <c r="W559" i="4"/>
  <c r="I559" i="4"/>
  <c r="M559" i="4"/>
  <c r="Z559" i="4"/>
  <c r="E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H561" i="4"/>
  <c r="AC560"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E562" i="4"/>
  <c r="R562" i="4"/>
  <c r="F562" i="4" l="1"/>
  <c r="X562" i="4" s="1"/>
  <c r="N562" i="4"/>
  <c r="Y562" i="4"/>
  <c r="Z562" i="4"/>
  <c r="G562" i="4" l="1"/>
  <c r="Q562" i="4"/>
  <c r="S562" i="4" s="1"/>
  <c r="AA562" i="4"/>
  <c r="AB562" i="4" s="1"/>
  <c r="H563" i="4"/>
  <c r="AC562"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H564" i="4"/>
  <c r="AC563"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R564" i="4"/>
  <c r="Z564" i="4"/>
  <c r="N564" i="4" l="1"/>
  <c r="Q564" i="4" s="1"/>
  <c r="S564" i="4" s="1"/>
  <c r="T564" i="4" s="1"/>
  <c r="AA564" i="4"/>
  <c r="AB564" i="4" s="1"/>
  <c r="AC564" i="4"/>
  <c r="H565"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Z566" i="4"/>
  <c r="E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AC567" i="4"/>
  <c r="H568"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H570" i="4"/>
  <c r="AC569"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E570" i="4"/>
  <c r="R570" i="4"/>
  <c r="Z570" i="4"/>
  <c r="F570" i="4" l="1"/>
  <c r="X570" i="4" s="1"/>
  <c r="AA570" i="4" s="1"/>
  <c r="AB570" i="4" s="1"/>
  <c r="N570" i="4"/>
  <c r="Q570" i="4" s="1"/>
  <c r="S570" i="4" s="1"/>
  <c r="T570" i="4" s="1"/>
  <c r="AC570" i="4"/>
  <c r="H571" i="4"/>
  <c r="G570" i="4" l="1"/>
  <c r="K571" i="4"/>
  <c r="AD570" i="4"/>
  <c r="AE570" i="4" s="1"/>
  <c r="AF570" i="4"/>
  <c r="AG570" i="4"/>
  <c r="C571" i="4" s="1"/>
  <c r="AI570" i="4"/>
  <c r="AJ570" i="4" s="1"/>
  <c r="AL571" i="4" l="1"/>
  <c r="AK571" i="4"/>
  <c r="AH570" i="4"/>
  <c r="D571" i="4" s="1"/>
  <c r="L571" i="4" s="1"/>
  <c r="U571" i="4" s="1"/>
  <c r="V571" i="4" s="1"/>
  <c r="B571" i="4"/>
  <c r="I571" i="4" s="1"/>
  <c r="O572" i="4"/>
  <c r="E571"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AC572" i="4"/>
  <c r="H573"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R573" i="4"/>
  <c r="Z573" i="4"/>
  <c r="X573" i="4" l="1"/>
  <c r="AA573" i="4" s="1"/>
  <c r="AB573" i="4" s="1"/>
  <c r="N573" i="4"/>
  <c r="G573" i="4" s="1"/>
  <c r="Q573" i="4" l="1"/>
  <c r="S573" i="4" s="1"/>
  <c r="AC573" i="4"/>
  <c r="H574"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E574" i="4"/>
  <c r="Z574" i="4"/>
  <c r="F574" i="4" l="1"/>
  <c r="G574" i="4" s="1"/>
  <c r="P574" i="4"/>
  <c r="Q574" i="4"/>
  <c r="R574" i="4"/>
  <c r="X574" i="4" l="1"/>
  <c r="AA574" i="4" s="1"/>
  <c r="AB574" i="4" s="1"/>
  <c r="S574" i="4"/>
  <c r="AC574" i="4"/>
  <c r="H575" i="4"/>
  <c r="AD574" i="4" l="1"/>
  <c r="AE574" i="4" s="1"/>
  <c r="AG574" i="4"/>
  <c r="C575" i="4" s="1"/>
  <c r="AI574" i="4"/>
  <c r="AJ574" i="4" s="1"/>
  <c r="AF574" i="4"/>
  <c r="B575" i="4" s="1"/>
  <c r="K575" i="4"/>
  <c r="T574" i="4"/>
  <c r="O576" i="4"/>
  <c r="I575" i="4" l="1"/>
  <c r="AH574" i="4"/>
  <c r="D575" i="4" s="1"/>
  <c r="L575" i="4" s="1"/>
  <c r="U575" i="4" s="1"/>
  <c r="V575" i="4" s="1"/>
  <c r="Y575" i="4" s="1"/>
  <c r="AL575" i="4"/>
  <c r="AK575" i="4"/>
  <c r="Z575" i="4"/>
  <c r="E575" i="4"/>
  <c r="F575" i="4" l="1"/>
  <c r="W575" i="4"/>
  <c r="M575" i="4"/>
  <c r="P575" i="4" s="1"/>
  <c r="R575" i="4"/>
  <c r="X575" i="4" l="1"/>
  <c r="AA575" i="4" s="1"/>
  <c r="AB575" i="4" s="1"/>
  <c r="N575" i="4"/>
  <c r="Q575" i="4" s="1"/>
  <c r="S575" i="4" s="1"/>
  <c r="AC575" i="4"/>
  <c r="H576"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H577" i="4"/>
  <c r="AC576"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R577" i="4"/>
  <c r="Z577" i="4"/>
  <c r="X577" i="4" l="1"/>
  <c r="AA577" i="4" s="1"/>
  <c r="AB577" i="4" s="1"/>
  <c r="N577" i="4"/>
  <c r="G577" i="4" s="1"/>
  <c r="Q577" i="4" l="1"/>
  <c r="S577" i="4" s="1"/>
  <c r="AC577" i="4"/>
  <c r="H578"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R578" i="4"/>
  <c r="E578" i="4"/>
  <c r="Z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E579" i="4"/>
  <c r="O580"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Z580" i="4"/>
  <c r="E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H582" i="4"/>
  <c r="AC581"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Z582" i="4"/>
  <c r="R582" i="4"/>
  <c r="N582" i="4" l="1"/>
  <c r="Q582" i="4" s="1"/>
  <c r="S582" i="4" s="1"/>
  <c r="AA582" i="4"/>
  <c r="AB582" i="4" s="1"/>
  <c r="AC582" i="4"/>
  <c r="H583"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H584" i="4"/>
  <c r="AC583"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Z584" i="4"/>
  <c r="R584" i="4"/>
  <c r="N584" i="4" l="1"/>
  <c r="Q584" i="4" s="1"/>
  <c r="S584" i="4" s="1"/>
  <c r="AA584" i="4"/>
  <c r="AB584" i="4" s="1"/>
  <c r="H585" i="4"/>
  <c r="AC584"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Z585" i="4"/>
  <c r="R585" i="4"/>
  <c r="AA585" i="4" l="1"/>
  <c r="AB585" i="4" s="1"/>
  <c r="N585" i="4"/>
  <c r="G585" i="4" s="1"/>
  <c r="Q585" i="4" l="1"/>
  <c r="S585" i="4" s="1"/>
  <c r="T585" i="4" s="1"/>
  <c r="AC585" i="4"/>
  <c r="H586"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H587" i="4"/>
  <c r="AC586"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AC587" i="4"/>
  <c r="H588"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AC588" i="4"/>
  <c r="H589"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Z589" i="4"/>
  <c r="R589" i="4"/>
  <c r="N589" i="4" l="1"/>
  <c r="G589" i="4" s="1"/>
  <c r="AA589" i="4"/>
  <c r="AB589" i="4" s="1"/>
  <c r="Q589" i="4" l="1"/>
  <c r="S589" i="4" s="1"/>
  <c r="T589" i="4" s="1"/>
  <c r="AC589" i="4"/>
  <c r="H590"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H591" i="4"/>
  <c r="AC590"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E591" i="4"/>
  <c r="Z591" i="4"/>
  <c r="F591" i="4" l="1"/>
  <c r="X591" i="4" s="1"/>
  <c r="AA591" i="4" s="1"/>
  <c r="AB591" i="4" s="1"/>
  <c r="P591" i="4"/>
  <c r="Q591" i="4"/>
  <c r="R591" i="4"/>
  <c r="G591" i="4" l="1"/>
  <c r="S591" i="4"/>
  <c r="T591" i="4" s="1"/>
  <c r="AC591" i="4"/>
  <c r="H592" i="4"/>
  <c r="AD591" i="4" l="1"/>
  <c r="AE591" i="4" s="1"/>
  <c r="AI591" i="4"/>
  <c r="AJ591" i="4" s="1"/>
  <c r="AF591" i="4"/>
  <c r="AG591" i="4"/>
  <c r="C592" i="4" s="1"/>
  <c r="K592" i="4"/>
  <c r="AL592" i="4" l="1"/>
  <c r="AH591" i="4"/>
  <c r="D592" i="4" s="1"/>
  <c r="L592" i="4" s="1"/>
  <c r="U592" i="4" s="1"/>
  <c r="V592" i="4" s="1"/>
  <c r="B592" i="4"/>
  <c r="I592" i="4" s="1"/>
  <c r="AK592" i="4"/>
  <c r="O593" i="4"/>
  <c r="E592" i="4"/>
  <c r="F592" i="4" l="1"/>
  <c r="Y592" i="4"/>
  <c r="M592" i="4"/>
  <c r="N592" i="4" s="1"/>
  <c r="Q592" i="4" s="1"/>
  <c r="W592" i="4"/>
  <c r="Z592" i="4"/>
  <c r="X592" i="4" l="1"/>
  <c r="AA592" i="4" s="1"/>
  <c r="AB592" i="4" s="1"/>
  <c r="P592" i="4"/>
  <c r="G592" i="4"/>
  <c r="R592" i="4"/>
  <c r="S592" i="4" l="1"/>
  <c r="H593" i="4"/>
  <c r="AC592"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AC594" i="4"/>
  <c r="H595"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E595" i="4"/>
  <c r="Z595" i="4"/>
  <c r="F595" i="4" l="1"/>
  <c r="X595" i="4" s="1"/>
  <c r="AA595" i="4" s="1"/>
  <c r="AB595" i="4" s="1"/>
  <c r="P595" i="4"/>
  <c r="Q595" i="4"/>
  <c r="R595" i="4"/>
  <c r="G595" i="4" l="1"/>
  <c r="S595" i="4"/>
  <c r="T595" i="4" s="1"/>
  <c r="AC595" i="4"/>
  <c r="H596"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AC596" i="4"/>
  <c r="H597"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Z597" i="4"/>
  <c r="E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R598" i="4"/>
  <c r="Z598" i="4"/>
  <c r="AA598" i="4" l="1"/>
  <c r="AB598" i="4" s="1"/>
  <c r="N598" i="4"/>
  <c r="G598" i="4" s="1"/>
  <c r="Q598" i="4" l="1"/>
  <c r="S598" i="4" s="1"/>
  <c r="H599" i="4"/>
  <c r="AC598"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H600" i="4"/>
  <c r="AC599"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Z600" i="4"/>
  <c r="R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AC601" i="4"/>
  <c r="H602"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H603" i="4"/>
  <c r="AC602" i="4"/>
  <c r="K603" i="4" l="1"/>
  <c r="AF602" i="4"/>
  <c r="B603" i="4" s="1"/>
  <c r="AD602" i="4"/>
  <c r="AE602" i="4" s="1"/>
  <c r="AI602" i="4"/>
  <c r="AJ602" i="4" s="1"/>
  <c r="AG602" i="4"/>
  <c r="C603" i="4" s="1"/>
  <c r="O604" i="4"/>
  <c r="AK603" i="4" l="1"/>
  <c r="AL603" i="4"/>
  <c r="I603" i="4"/>
  <c r="AH602" i="4"/>
  <c r="D603" i="4" s="1"/>
  <c r="L603" i="4" s="1"/>
  <c r="U603" i="4" s="1"/>
  <c r="V603" i="4" s="1"/>
  <c r="Y603" i="4" s="1"/>
  <c r="Z603" i="4"/>
  <c r="E603" i="4"/>
  <c r="F603" i="4" l="1"/>
  <c r="M603" i="4"/>
  <c r="P603" i="4" s="1"/>
  <c r="W603" i="4"/>
  <c r="R603" i="4"/>
  <c r="X603" i="4" l="1"/>
  <c r="AA603" i="4" s="1"/>
  <c r="AB603" i="4" s="1"/>
  <c r="N603" i="4"/>
  <c r="G603" i="4" s="1"/>
  <c r="Q603" i="4" l="1"/>
  <c r="S603" i="4" s="1"/>
  <c r="T603" i="4" s="1"/>
  <c r="H604" i="4"/>
  <c r="AC603" i="4"/>
  <c r="AG603" i="4" l="1"/>
  <c r="C604" i="4" s="1"/>
  <c r="AF603" i="4"/>
  <c r="B604" i="4" s="1"/>
  <c r="AI603" i="4"/>
  <c r="AJ603" i="4" s="1"/>
  <c r="AD603" i="4"/>
  <c r="AE603" i="4" s="1"/>
  <c r="K604" i="4"/>
  <c r="O605" i="4"/>
  <c r="AH603" i="4" l="1"/>
  <c r="D604" i="4" s="1"/>
  <c r="L604" i="4" s="1"/>
  <c r="U604" i="4" s="1"/>
  <c r="V604" i="4" s="1"/>
  <c r="Y604" i="4" s="1"/>
  <c r="AL604" i="4"/>
  <c r="AK604" i="4"/>
  <c r="I604" i="4"/>
  <c r="E604" i="4"/>
  <c r="Z604" i="4"/>
  <c r="F604" i="4" l="1"/>
  <c r="M604" i="4"/>
  <c r="P604" i="4" s="1"/>
  <c r="W604" i="4"/>
  <c r="R604" i="4"/>
  <c r="X604" i="4" l="1"/>
  <c r="AA604" i="4" s="1"/>
  <c r="AB604" i="4" s="1"/>
  <c r="N604" i="4"/>
  <c r="G604" i="4" s="1"/>
  <c r="Q604" i="4" l="1"/>
  <c r="S604" i="4" s="1"/>
  <c r="H605" i="4"/>
  <c r="AC604"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AC605" i="4"/>
  <c r="H606" i="4"/>
  <c r="AF605" i="4" l="1"/>
  <c r="B606" i="4" s="1"/>
  <c r="AG605" i="4"/>
  <c r="C606" i="4" s="1"/>
  <c r="AD605" i="4"/>
  <c r="AE605" i="4" s="1"/>
  <c r="AI605" i="4"/>
  <c r="AJ605" i="4" s="1"/>
  <c r="K606" i="4"/>
  <c r="T605" i="4"/>
  <c r="O607" i="4"/>
  <c r="AK606" i="4" l="1"/>
  <c r="AL606" i="4"/>
  <c r="AH605" i="4"/>
  <c r="D606" i="4" s="1"/>
  <c r="L606" i="4" s="1"/>
  <c r="U606" i="4" s="1"/>
  <c r="V606" i="4" s="1"/>
  <c r="Y606" i="4" s="1"/>
  <c r="I606" i="4"/>
  <c r="E606" i="4"/>
  <c r="Z606" i="4"/>
  <c r="F606" i="4" l="1"/>
  <c r="M606" i="4"/>
  <c r="N606" i="4" s="1"/>
  <c r="W606" i="4"/>
  <c r="G606" i="4" l="1"/>
  <c r="X606" i="4"/>
  <c r="AA606" i="4" s="1"/>
  <c r="AB606" i="4" s="1"/>
  <c r="Q606" i="4"/>
  <c r="P606" i="4"/>
  <c r="R606" i="4"/>
  <c r="S606" i="4" l="1"/>
  <c r="H607" i="4"/>
  <c r="AC606" i="4"/>
  <c r="AG606" i="4" l="1"/>
  <c r="C607" i="4" s="1"/>
  <c r="AI606" i="4"/>
  <c r="AJ606" i="4" s="1"/>
  <c r="AD606" i="4"/>
  <c r="AE606" i="4" s="1"/>
  <c r="AF606" i="4"/>
  <c r="B607" i="4" s="1"/>
  <c r="K607" i="4"/>
  <c r="T606" i="4"/>
  <c r="O608" i="4"/>
  <c r="AL607" i="4" l="1"/>
  <c r="AH606" i="4"/>
  <c r="D607" i="4" s="1"/>
  <c r="L607" i="4" s="1"/>
  <c r="U607" i="4" s="1"/>
  <c r="V607" i="4" s="1"/>
  <c r="Y607" i="4" s="1"/>
  <c r="AK607" i="4"/>
  <c r="I607" i="4"/>
  <c r="Z607" i="4"/>
  <c r="E607" i="4"/>
  <c r="F607" i="4" l="1"/>
  <c r="M607" i="4"/>
  <c r="P607" i="4" s="1"/>
  <c r="W607" i="4"/>
  <c r="R607" i="4"/>
  <c r="X607" i="4" l="1"/>
  <c r="AA607" i="4" s="1"/>
  <c r="AB607" i="4" s="1"/>
  <c r="N607" i="4"/>
  <c r="G607" i="4" s="1"/>
  <c r="Q607" i="4" l="1"/>
  <c r="S607" i="4" s="1"/>
  <c r="H608" i="4"/>
  <c r="AC607"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H609" i="4"/>
  <c r="AC608"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H610" i="4"/>
  <c r="AC609"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H611" i="4"/>
  <c r="AC610"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H612" i="4"/>
  <c r="AC611"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R612" i="4"/>
  <c r="Z612" i="4"/>
  <c r="X612" i="4" l="1"/>
  <c r="AA612" i="4" s="1"/>
  <c r="AB612" i="4" s="1"/>
  <c r="N612" i="4"/>
  <c r="Q612" i="4" s="1"/>
  <c r="S612" i="4" s="1"/>
  <c r="T612" i="4" s="1"/>
  <c r="AC612" i="4"/>
  <c r="H613"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Z613" i="4"/>
  <c r="E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H615" i="4"/>
  <c r="AC614"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AC615" i="4"/>
  <c r="H616" i="4"/>
  <c r="K616" i="4" l="1"/>
  <c r="AD615" i="4"/>
  <c r="AE615" i="4" s="1"/>
  <c r="AI615" i="4"/>
  <c r="AJ615" i="4" s="1"/>
  <c r="AG615" i="4"/>
  <c r="C616" i="4" s="1"/>
  <c r="AF615" i="4"/>
  <c r="B616" i="4" s="1"/>
  <c r="T615" i="4"/>
  <c r="O617" i="4"/>
  <c r="AH615" i="4" l="1"/>
  <c r="D616" i="4" s="1"/>
  <c r="L616" i="4" s="1"/>
  <c r="U616" i="4" s="1"/>
  <c r="V616" i="4" s="1"/>
  <c r="Y616" i="4" s="1"/>
  <c r="AK616" i="4"/>
  <c r="AL616" i="4"/>
  <c r="I616" i="4"/>
  <c r="E616" i="4"/>
  <c r="Z616" i="4"/>
  <c r="F616" i="4" l="1"/>
  <c r="W616" i="4"/>
  <c r="M616" i="4"/>
  <c r="N616" i="4" s="1"/>
  <c r="X616" i="4" l="1"/>
  <c r="AA616" i="4" s="1"/>
  <c r="AB616" i="4" s="1"/>
  <c r="P616" i="4"/>
  <c r="Q616" i="4"/>
  <c r="G616" i="4"/>
  <c r="R616" i="4"/>
  <c r="S616" i="4" l="1"/>
  <c r="T616" i="4" s="1"/>
  <c r="AC616" i="4"/>
  <c r="H617"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H618" i="4"/>
  <c r="AC617"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AC618" i="4"/>
  <c r="H619"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H621" i="4"/>
  <c r="AC620"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H622" i="4"/>
  <c r="AC621"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E622" i="4"/>
  <c r="Z622" i="4"/>
  <c r="R622" i="4"/>
  <c r="F622" i="4" l="1"/>
  <c r="X622" i="4" s="1"/>
  <c r="AA622" i="4" s="1"/>
  <c r="AB622" i="4" s="1"/>
  <c r="N622" i="4"/>
  <c r="Q622" i="4" s="1"/>
  <c r="S622" i="4" s="1"/>
  <c r="AC622" i="4"/>
  <c r="H623"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R624" i="4"/>
  <c r="E624" i="4"/>
  <c r="Z624" i="4"/>
  <c r="F624" i="4" l="1"/>
  <c r="X624" i="4" s="1"/>
  <c r="AA624" i="4" s="1"/>
  <c r="AB624" i="4" s="1"/>
  <c r="N624" i="4"/>
  <c r="Q624" i="4" s="1"/>
  <c r="S624" i="4" s="1"/>
  <c r="T624" i="4" s="1"/>
  <c r="H625" i="4"/>
  <c r="AC624"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H626" i="4"/>
  <c r="AC625"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AC626" i="4"/>
  <c r="H627"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R627" i="4"/>
  <c r="Z627" i="4"/>
  <c r="X627" i="4" l="1"/>
  <c r="AA627" i="4" s="1"/>
  <c r="AB627" i="4" s="1"/>
  <c r="N627" i="4"/>
  <c r="G627" i="4" s="1"/>
  <c r="Q627" i="4" l="1"/>
  <c r="S627" i="4" s="1"/>
  <c r="H628" i="4"/>
  <c r="AC627"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AC628" i="4"/>
  <c r="H629"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H630" i="4"/>
  <c r="AC629"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AC630" i="4"/>
  <c r="H631"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R631" i="4"/>
  <c r="Z631" i="4"/>
  <c r="E631" i="4"/>
  <c r="F631" i="4" l="1"/>
  <c r="X631" i="4" s="1"/>
  <c r="AA631" i="4" s="1"/>
  <c r="AB631" i="4" s="1"/>
  <c r="N631" i="4"/>
  <c r="G631" i="4" l="1"/>
  <c r="Q631" i="4"/>
  <c r="S631" i="4" s="1"/>
  <c r="AC631" i="4"/>
  <c r="H632" i="4"/>
  <c r="AD631" i="4" l="1"/>
  <c r="AE631" i="4" s="1"/>
  <c r="AF631" i="4"/>
  <c r="B632" i="4" s="1"/>
  <c r="AI631" i="4"/>
  <c r="AJ631" i="4" s="1"/>
  <c r="AG631" i="4"/>
  <c r="C632" i="4" s="1"/>
  <c r="K632" i="4"/>
  <c r="T631" i="4"/>
  <c r="O633" i="4"/>
  <c r="AL632" i="4" l="1"/>
  <c r="AK632" i="4"/>
  <c r="AH631" i="4"/>
  <c r="D632" i="4" s="1"/>
  <c r="L632" i="4" s="1"/>
  <c r="U632" i="4" s="1"/>
  <c r="V632" i="4" s="1"/>
  <c r="Y632" i="4" s="1"/>
  <c r="I632" i="4"/>
  <c r="Z632" i="4"/>
  <c r="E632" i="4"/>
  <c r="F632" i="4" l="1"/>
  <c r="M632" i="4"/>
  <c r="W632" i="4"/>
  <c r="X632" i="4" l="1"/>
  <c r="AA632" i="4" s="1"/>
  <c r="AB632" i="4" s="1"/>
  <c r="P632" i="4"/>
  <c r="N632" i="4"/>
  <c r="R632" i="4"/>
  <c r="Q632" i="4" l="1"/>
  <c r="S632" i="4" s="1"/>
  <c r="G632" i="4"/>
  <c r="H633" i="4"/>
  <c r="AC632"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H634" i="4"/>
  <c r="AC633" i="4"/>
  <c r="K634" i="4" l="1"/>
  <c r="AD633" i="4"/>
  <c r="AE633" i="4" s="1"/>
  <c r="AF633" i="4"/>
  <c r="AG633" i="4"/>
  <c r="C634" i="4" s="1"/>
  <c r="AI633" i="4"/>
  <c r="AJ633" i="4" s="1"/>
  <c r="T633" i="4"/>
  <c r="AH633" i="4" l="1"/>
  <c r="D634" i="4" s="1"/>
  <c r="AK634" i="4"/>
  <c r="B634" i="4"/>
  <c r="AL634" i="4"/>
  <c r="O635" i="4"/>
  <c r="L634" i="4" l="1"/>
  <c r="U634" i="4" s="1"/>
  <c r="V634" i="4" s="1"/>
  <c r="Y634" i="4" s="1"/>
  <c r="I634" i="4"/>
  <c r="E634" i="4"/>
  <c r="Z634" i="4"/>
  <c r="F634" i="4" l="1"/>
  <c r="W634" i="4"/>
  <c r="M634" i="4"/>
  <c r="X634" i="4" l="1"/>
  <c r="AA634" i="4" s="1"/>
  <c r="AB634" i="4" s="1"/>
  <c r="N634" i="4"/>
  <c r="P634" i="4"/>
  <c r="R634" i="4"/>
  <c r="G634" i="4" l="1"/>
  <c r="Q634" i="4"/>
  <c r="S634" i="4" s="1"/>
  <c r="AC634" i="4"/>
  <c r="H635"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AC635" i="4"/>
  <c r="H636"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AC636" i="4"/>
  <c r="H637" i="4"/>
  <c r="K637" i="4" l="1"/>
  <c r="AD636" i="4"/>
  <c r="AE636" i="4" s="1"/>
  <c r="AG636" i="4"/>
  <c r="C637" i="4" s="1"/>
  <c r="AF636" i="4"/>
  <c r="AI636" i="4"/>
  <c r="AJ636" i="4" s="1"/>
  <c r="T636" i="4"/>
  <c r="AH636" i="4" l="1"/>
  <c r="D637" i="4" s="1"/>
  <c r="L637" i="4" s="1"/>
  <c r="U637" i="4" s="1"/>
  <c r="V637" i="4" s="1"/>
  <c r="AK637" i="4"/>
  <c r="B637" i="4"/>
  <c r="I637" i="4" s="1"/>
  <c r="AL637" i="4"/>
  <c r="O638" i="4"/>
  <c r="E637"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Z638" i="4"/>
  <c r="E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Z639" i="4"/>
  <c r="R639" i="4"/>
  <c r="AA639" i="4" l="1"/>
  <c r="AB639" i="4" s="1"/>
  <c r="N639" i="4"/>
  <c r="Q639" i="4" l="1"/>
  <c r="S639" i="4" s="1"/>
  <c r="T639" i="4" s="1"/>
  <c r="G639" i="4"/>
  <c r="AC639" i="4"/>
  <c r="H640"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AC640" i="4"/>
  <c r="H641" i="4"/>
  <c r="AF640" i="4" l="1"/>
  <c r="B641" i="4" s="1"/>
  <c r="AG640" i="4"/>
  <c r="C641" i="4" s="1"/>
  <c r="AI640" i="4"/>
  <c r="AJ640" i="4" s="1"/>
  <c r="AD640" i="4"/>
  <c r="AE640" i="4" s="1"/>
  <c r="K641" i="4"/>
  <c r="T640" i="4"/>
  <c r="I641" i="4" l="1"/>
  <c r="AH640" i="4"/>
  <c r="D641" i="4" s="1"/>
  <c r="AL641" i="4"/>
  <c r="AK641" i="4"/>
  <c r="E641" i="4"/>
  <c r="L641" i="4" l="1"/>
  <c r="U641" i="4" s="1"/>
  <c r="V641" i="4" s="1"/>
  <c r="Y641" i="4" s="1"/>
  <c r="F641" i="4"/>
  <c r="Z641" i="4"/>
  <c r="M641" i="4" l="1"/>
  <c r="N641" i="4" s="1"/>
  <c r="W641" i="4"/>
  <c r="X641" i="4" s="1"/>
  <c r="AA641" i="4" s="1"/>
  <c r="AB641" i="4" s="1"/>
  <c r="G641" i="4"/>
  <c r="C31" i="4" s="1"/>
  <c r="Q641" i="4"/>
  <c r="P641" i="4" l="1"/>
  <c r="R641" i="4"/>
  <c r="S641" i="4" l="1"/>
  <c r="T641" i="4" s="1"/>
  <c r="AC641" i="4"/>
  <c r="AI641" i="4" l="1"/>
  <c r="AJ641" i="4" s="1"/>
  <c r="AF641" i="4"/>
  <c r="AD641" i="4"/>
  <c r="AE641" i="4" s="1"/>
  <c r="AG641" i="4"/>
  <c r="AH64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<sst xmlns="http://schemas.openxmlformats.org/spreadsheetml/2006/main" count="456" uniqueCount="331">
  <si>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</si>
  <si>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</si>
  <si>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</si>
  <si>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</si>
  <si>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</si>
  <si>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</si>
  <si>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</si>
  <si>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</si>
  <si>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</si>
  <si>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</si>
  <si>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</si>
  <si>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</si>
  <si>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</si>
  <si>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</si>
  <si>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</si>
  <si>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</si>
  <si>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</si>
  <si>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</si>
  <si>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</si>
  <si>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</si>
  <si>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</si>
  <si>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</si>
  <si>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</si>
  <si>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</si>
  <si>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</si>
  <si>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</si>
  <si>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</si>
  <si>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</si>
  <si>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</si>
  <si>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</si>
  <si>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</si>
  <si>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</si>
  <si>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</si>
  <si>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</si>
  <si>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</si>
  <si>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</si>
  <si>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</si>
  <si>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</si>
  <si>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</si>
  <si>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</si>
  <si>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</si>
  <si>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</si>
  <si>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</si>
  <si>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</si>
  <si>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</si>
  <si>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</si>
  <si>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</si>
  <si>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</si>
  <si>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</si>
  <si>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</si>
  <si>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</si>
  <si>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</si>
  <si>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</si>
  <si>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</si>
  <si>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</si>
  <si>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</si>
  <si>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</si>
  <si>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</si>
  <si>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</si>
  <si>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</si>
  <si>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</si>
  <si>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</si>
  <si>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</si>
  <si>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</si>
  <si>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</si>
  <si>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</si>
  <si>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</si>
  <si>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</si>
  <si>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</si>
  <si>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</si>
  <si>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</si>
  <si>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</si>
  <si>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</si>
  <si>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</si>
  <si>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</si>
  <si>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</si>
  <si>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</si>
  <si>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</si>
  <si>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</si>
  <si>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</si>
  <si>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</si>
  <si>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</si>
  <si>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</si>
  <si>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</si>
  <si>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</si>
  <si>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</si>
  <si>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</si>
  <si>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</si>
  <si>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</si>
  <si>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</si>
  <si>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</si>
  <si>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</si>
  <si>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</si>
  <si>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</si>
  <si>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</si>
  <si>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</si>
  <si>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</si>
  <si>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</si>
  <si>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</si>
  <si>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</si>
  <si>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</si>
  <si>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</si>
  <si>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</si>
  <si>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</si>
  <si>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</si>
  <si>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</si>
  <si>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</si>
  <si>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</si>
  <si>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</si>
  <si>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</si>
  <si>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</si>
  <si>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</si>
  <si>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</si>
  <si>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</si>
  <si>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</si>
  <si>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</si>
  <si>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</si>
  <si>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</si>
  <si>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</si>
  <si>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</si>
  <si>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</si>
  <si>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</si>
  <si>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</si>
  <si>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</si>
  <si>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</si>
  <si>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</si>
  <si>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</si>
  <si>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</si>
  <si>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</si>
  <si>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</si>
  <si>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</si>
  <si>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</si>
  <si>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</si>
  <si>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</si>
  <si>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</si>
  <si>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</si>
  <si>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</si>
  <si>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</si>
  <si>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</si>
  <si>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</si>
  <si>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</si>
  <si>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</si>
  <si>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</si>
  <si>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</si>
  <si>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</si>
  <si>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</si>
  <si>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</si>
  <si>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</si>
  <si>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</si>
  <si>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</si>
  <si>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</si>
  <si>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</si>
  <si>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</si>
  <si>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</si>
  <si>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</si>
  <si>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</si>
  <si>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</si>
  <si>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</si>
  <si>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</si>
  <si>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</si>
  <si>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</si>
  <si>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</si>
  <si>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</si>
  <si>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</si>
  <si>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</si>
  <si>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</si>
  <si>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</si>
  <si>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</si>
  <si>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</si>
  <si>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</si>
  <si>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</si>
  <si>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</si>
  <si>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</si>
  <si>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</si>
  <si>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</si>
  <si>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</si>
  <si>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</si>
  <si>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</si>
  <si>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</si>
  <si>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</si>
  <si>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</si>
  <si>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</si>
  <si>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</si>
  <si>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</si>
  <si>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</si>
  <si>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</si>
  <si>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</si>
  <si>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</si>
  <si>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</si>
  <si>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</si>
  <si>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</si>
  <si>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</si>
  <si>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</si>
  <si>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</si>
  <si>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</si>
  <si>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</si>
  <si>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</si>
  <si>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</si>
  <si>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</si>
  <si>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</si>
  <si>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</si>
  <si>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</si>
  <si>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</si>
  <si>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</si>
  <si>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</si>
  <si>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</si>
  <si>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</si>
  <si>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</si>
  <si>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</si>
  <si>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</si>
  <si>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</si>
  <si>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</si>
  <si>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</si>
  <si>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</si>
  <si>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</si>
  <si>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</si>
  <si>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</si>
  <si>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</si>
  <si>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</si>
  <si>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</si>
  <si>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</si>
  <si>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</si>
  <si>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</si>
  <si>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</si>
  <si>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</si>
  <si>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</si>
  <si>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</si>
  <si>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</si>
  <si>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</si>
  <si>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</si>
  <si>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</si>
  <si>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</si>
  <si>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</si>
  <si>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</si>
  <si>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</si>
  <si>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</si>
  <si>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</si>
  <si>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</si>
  <si>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</si>
  <si>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</si>
  <si>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</si>
  <si>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</si>
  <si>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</si>
  <si>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</si>
  <si>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</si>
  <si>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</si>
  <si>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</si>
  <si>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</si>
  <si>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</si>
  <si>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</si>
  <si>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</si>
  <si>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</si>
  <si>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</si>
  <si>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</si>
  <si>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</si>
  <si>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</si>
  <si>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</si>
  <si>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</si>
  <si>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</si>
  <si>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</si>
  <si>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</si>
  <si>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</si>
  <si>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</si>
  <si>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</si>
  <si>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</si>
  <si>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</si>
  <si>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</si>
  <si>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</si>
  <si>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</si>
  <si>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</si>
  <si>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</si>
  <si>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</si>
  <si>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</si>
  <si>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</si>
  <si>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</si>
  <si>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</si>
  <si>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</si>
  <si>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</si>
  <si>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</si>
  <si>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</si>
  <si>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</si>
  <si>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</si>
  <si>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</si>
  <si>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</si>
  <si>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</si>
  <si>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</si>
  <si>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</si>
  <si>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</si>
  <si>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</si>
  <si>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 xml:space="preserve">                                Disclaimer: The author assumes No responsibility and makes no guarantees, expressed or implied, on the quality, reliability, or any other characteristic of this software</t>
    <phoneticPr fontId="1" type="noConversion"/>
  </si>
  <si>
    <t>Issued   2019.01.09</t>
    <phoneticPr fontId="1" type="noConversion"/>
  </si>
  <si>
    <t>Input Parameter</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</si>
  <si>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</si>
  <si>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</si>
  <si>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</si>
  <si>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</si>
  <si>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</si>
  <si>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</si>
  <si>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</si>
  <si>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</si>
  <si>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</si>
  <si>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</si>
  <si>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</si>
  <si>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</si>
  <si>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</si>
  <si>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Incipient velocity,m/s</t>
    <phoneticPr fontId="1" type="noConversion"/>
  </si>
  <si>
    <t>Erosion coefficienta</t>
    <phoneticPr fontId="1" type="noConversion"/>
  </si>
  <si>
    <t>Erosion coefficientb</t>
    <phoneticPr fontId="1" type="noConversion"/>
  </si>
  <si>
    <t>Cohesion,kPa</t>
    <phoneticPr fontId="1" type="noConversion"/>
  </si>
  <si>
    <t>Friction angle,°</t>
    <phoneticPr fontId="1" type="noConversion"/>
  </si>
  <si>
    <t>Specific gravity</t>
    <phoneticPr fontId="1" type="noConversion"/>
  </si>
  <si>
    <t>Slope inclination,beginning</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</si>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</sst>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4"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b/>
      <sz val="14"/>
      <color rgb="FF000000"/>
      <name val="Times New Roman"/>
      <family val="1"/>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6">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numCache>
            </c:numRef>
          </c:xVal>
          <c:yVal>
            <c:numRef>
              <c:f>Calculation!$B$61:$B$209</c:f>
              <c:numCache>
                <c:formatCode>0.000_ </c:formatCode>
                <c:ptCount val="149"/>
                <c:pt idx="0">
                  <c:v>2956.4</c:v>
                </c:pt>
                <c:pt idx="1">
                  <c:v>2956.4081587500777</c:v>
                </c:pt>
                <c:pt idx="2">
                  <c:v>2956.397531058235</c:v>
                </c:pt>
                <c:pt idx="3">
                  <c:v>2956.3853065242074</c:v>
                </c:pt>
                <c:pt idx="4">
                  <c:v>2956.3713360537158</c:v>
                </c:pt>
                <c:pt idx="5">
                  <c:v>2956.3554611762706</c:v>
                </c:pt>
                <c:pt idx="6">
                  <c:v>2956.3375098663837</c:v>
                </c:pt>
                <c:pt idx="7">
                  <c:v>2956.3172952470768</c:v>
                </c:pt>
                <c:pt idx="8">
                  <c:v>2956.2946141335296</c:v>
                </c:pt>
                <c:pt idx="9">
                  <c:v>2956.2692453924601</c:v>
                </c:pt>
                <c:pt idx="10">
                  <c:v>2956.2409480874558</c:v>
                </c:pt>
                <c:pt idx="11">
                  <c:v>2956.2094593746306</c:v>
                </c:pt>
                <c:pt idx="12">
                  <c:v>2956.1744921057793</c:v>
                </c:pt>
                <c:pt idx="13">
                  <c:v>2956.1455793837376</c:v>
                </c:pt>
                <c:pt idx="14">
                  <c:v>2956.1143616536042</c:v>
                </c:pt>
                <c:pt idx="15">
                  <c:v>2956.0806867900851</c:v>
                </c:pt>
                <c:pt idx="16">
                  <c:v>2956.0443868656093</c:v>
                </c:pt>
                <c:pt idx="17">
                  <c:v>2956.0052812786521</c:v>
                </c:pt>
                <c:pt idx="18">
                  <c:v>2955.9631755283881</c:v>
                </c:pt>
                <c:pt idx="19">
                  <c:v>2955.9178598361591</c:v>
                </c:pt>
                <c:pt idx="20">
                  <c:v>2955.8691075864958</c:v>
                </c:pt>
                <c:pt idx="21">
                  <c:v>2955.8166735579498</c:v>
                </c:pt>
                <c:pt idx="22">
                  <c:v>2955.7602919080423</c:v>
                </c:pt>
                <c:pt idx="23">
                  <c:v>2955.6996738692596</c:v>
                </c:pt>
                <c:pt idx="24">
                  <c:v>2955.6345051038606</c:v>
                </c:pt>
                <c:pt idx="25">
                  <c:v>2955.5644426537415</c:v>
                </c:pt>
                <c:pt idx="26">
                  <c:v>2955.4891114070965</c:v>
                </c:pt>
                <c:pt idx="27">
                  <c:v>2955.4080999851335</c:v>
                </c:pt>
                <c:pt idx="28">
                  <c:v>2955.320955928426</c:v>
                </c:pt>
                <c:pt idx="29">
                  <c:v>2955.2271800318881</c:v>
                </c:pt>
                <c:pt idx="30">
                  <c:v>2955.1600132098019</c:v>
                </c:pt>
                <c:pt idx="31">
                  <c:v>2955.0893657501142</c:v>
                </c:pt>
                <c:pt idx="32">
                  <c:v>2955.0150832017289</c:v>
                </c:pt>
                <c:pt idx="33">
                  <c:v>2954.9369519651927</c:v>
                </c:pt>
                <c:pt idx="34">
                  <c:v>2954.8547414022887</c:v>
                </c:pt>
                <c:pt idx="35">
                  <c:v>2954.7682018498122</c:v>
                </c:pt>
                <c:pt idx="36">
                  <c:v>2954.6770624167543</c:v>
                </c:pt>
                <c:pt idx="37">
                  <c:v>2954.5810284432978</c:v>
                </c:pt>
                <c:pt idx="38">
                  <c:v>2954.4797785562955</c:v>
                </c:pt>
                <c:pt idx="39">
                  <c:v>2954.372961240309</c:v>
                </c:pt>
                <c:pt idx="40">
                  <c:v>2954.2601908234415</c:v>
                </c:pt>
                <c:pt idx="41">
                  <c:v>2954.141042751517</c:v>
                </c:pt>
                <c:pt idx="42">
                  <c:v>2954.0150479906583</c:v>
                </c:pt>
                <c:pt idx="43">
                  <c:v>2953.8816863541497</c:v>
                </c:pt>
                <c:pt idx="44">
                  <c:v>2953.7403784906514</c:v>
                </c:pt>
                <c:pt idx="45">
                  <c:v>2953.5904761916213</c:v>
                </c:pt>
                <c:pt idx="46">
                  <c:v>2953.4312505677694</c:v>
                </c:pt>
                <c:pt idx="47">
                  <c:v>2953.2618774951402</c:v>
                </c:pt>
                <c:pt idx="48">
                  <c:v>2953.0814195221956</c:v>
                </c:pt>
                <c:pt idx="49">
                  <c:v>2952.8888031313454</c:v>
                </c:pt>
                <c:pt idx="50">
                  <c:v>2952.6827898166339</c:v>
                </c:pt>
                <c:pt idx="51">
                  <c:v>2952.4619388016085</c:v>
                </c:pt>
                <c:pt idx="52">
                  <c:v>2952.3424173971807</c:v>
                </c:pt>
                <c:pt idx="53">
                  <c:v>2952.2178005915775</c:v>
                </c:pt>
                <c:pt idx="54">
                  <c:v>2952.0882416281574</c:v>
                </c:pt>
                <c:pt idx="55">
                  <c:v>2951.9534171051846</c:v>
                </c:pt>
                <c:pt idx="56">
                  <c:v>2951.8129717604579</c:v>
                </c:pt>
                <c:pt idx="57">
                  <c:v>2951.6665112993151</c:v>
                </c:pt>
                <c:pt idx="58">
                  <c:v>2951.513596181147</c:v>
                </c:pt>
                <c:pt idx="59">
                  <c:v>2951.3537340661219</c:v>
                </c:pt>
                <c:pt idx="60">
                  <c:v>2951.1863705683581</c:v>
                </c:pt>
                <c:pt idx="61">
                  <c:v>2951.0108778291801</c:v>
                </c:pt>
                <c:pt idx="62">
                  <c:v>2950.8265402506872</c:v>
                </c:pt>
                <c:pt idx="63">
                  <c:v>2950.6325364811714</c:v>
                </c:pt>
                <c:pt idx="64">
                  <c:v>2950.4279163808342</c:v>
                </c:pt>
                <c:pt idx="65">
                  <c:v>2950.2115711554779</c:v>
                </c:pt>
                <c:pt idx="66">
                  <c:v>2949.9821940223565</c:v>
                </c:pt>
                <c:pt idx="67">
                  <c:v>2949.7382274868196</c:v>
                </c:pt>
                <c:pt idx="68">
                  <c:v>2949.4777912446334</c:v>
                </c:pt>
                <c:pt idx="69">
                  <c:v>2949.1985813047804</c:v>
                </c:pt>
                <c:pt idx="70">
                  <c:v>2948.8977250497587</c:v>
                </c:pt>
                <c:pt idx="71">
                  <c:v>2948.5715664135705</c:v>
                </c:pt>
                <c:pt idx="72">
                  <c:v>2948.2153355113687</c:v>
                </c:pt>
                <c:pt idx="73">
                  <c:v>2947.8226174073893</c:v>
                </c:pt>
                <c:pt idx="74">
                  <c:v>2947.384449641726</c:v>
                </c:pt>
                <c:pt idx="75">
                  <c:v>2946.8876787061913</c:v>
                </c:pt>
                <c:pt idx="76">
                  <c:v>2946.5933938085223</c:v>
                </c:pt>
                <c:pt idx="77">
                  <c:v>2946.2621857566983</c:v>
                </c:pt>
                <c:pt idx="78">
                  <c:v>2945.8934793433909</c:v>
                </c:pt>
                <c:pt idx="79">
                  <c:v>2945.474934290537</c:v>
                </c:pt>
                <c:pt idx="80">
                  <c:v>2944.9867592845449</c:v>
                </c:pt>
                <c:pt idx="81">
                  <c:v>2944.3924225210076</c:v>
                </c:pt>
                <c:pt idx="82">
                  <c:v>2943.9815167412121</c:v>
                </c:pt>
                <c:pt idx="83">
                  <c:v>2943.42187764352</c:v>
                </c:pt>
                <c:pt idx="84">
                  <c:v>2942.5967787548084</c:v>
                </c:pt>
                <c:pt idx="85">
                  <c:v>2940.9648960157106</c:v>
                </c:pt>
                <c:pt idx="86">
                  <c:v>2939.8060771720093</c:v>
                </c:pt>
                <c:pt idx="87">
                  <c:v>2939.4181651748099</c:v>
                </c:pt>
                <c:pt idx="88">
                  <c:v>2939.1384729395172</c:v>
                </c:pt>
                <c:pt idx="89">
                  <c:v>2938.8828413440674</c:v>
                </c:pt>
                <c:pt idx="90">
                  <c:v>2937.780279875311</c:v>
                </c:pt>
                <c:pt idx="91">
                  <c:v>2936.744640087099</c:v>
                </c:pt>
                <c:pt idx="92">
                  <c:v>2935.8896543142596</c:v>
                </c:pt>
                <c:pt idx="93">
                  <c:v>2935.1472093790312</c:v>
                </c:pt>
                <c:pt idx="94">
                  <c:v>2934.4731065115157</c:v>
                </c:pt>
                <c:pt idx="95">
                  <c:v>2933.8462496854027</c:v>
                </c:pt>
                <c:pt idx="96">
                  <c:v>2933.2552354862369</c:v>
                </c:pt>
                <c:pt idx="97">
                  <c:v>2932.6929331940783</c:v>
                </c:pt>
                <c:pt idx="98">
                  <c:v>2932.1544471275643</c:v>
                </c:pt>
                <c:pt idx="99">
                  <c:v>2931.6362125147925</c:v>
                </c:pt>
                <c:pt idx="100">
                  <c:v>2931.1355255851477</c:v>
                </c:pt>
                <c:pt idx="101">
                  <c:v>2930.6502719658956</c:v>
                </c:pt>
                <c:pt idx="102">
                  <c:v>2930.1787580182058</c:v>
                </c:pt>
                <c:pt idx="103">
                  <c:v>2929.7196004475645</c:v>
                </c:pt>
                <c:pt idx="104">
                  <c:v>2929.2716510384098</c:v>
                </c:pt>
                <c:pt idx="105">
                  <c:v>2928.8339436111287</c:v>
                </c:pt>
                <c:pt idx="106">
                  <c:v>2928.4056555995789</c:v>
                </c:pt>
                <c:pt idx="107">
                  <c:v>2927.986079565067</c:v>
                </c:pt>
                <c:pt idx="108">
                  <c:v>2927.5746016514772</c:v>
                </c:pt>
                <c:pt idx="109">
                  <c:v>2927.1706850050277</c:v>
                </c:pt>
                <c:pt idx="110">
                  <c:v>2926.773856818686</c:v>
                </c:pt>
                <c:pt idx="111">
                  <c:v>2926.3836980711976</c:v>
                </c:pt>
                <c:pt idx="112">
                  <c:v>2925.9998353016849</c:v>
                </c:pt>
                <c:pt idx="113">
                  <c:v>2925.6219339441482</c:v>
                </c:pt>
                <c:pt idx="114">
                  <c:v>2925.2496928728601</c:v>
                </c:pt>
                <c:pt idx="115">
                  <c:v>2924.882839898758</c:v>
                </c:pt>
                <c:pt idx="116">
                  <c:v>2924.5211280206763</c:v>
                </c:pt>
                <c:pt idx="117">
                  <c:v>2924.1643322815626</c:v>
                </c:pt>
                <c:pt idx="118">
                  <c:v>2923.8122471138977</c:v>
                </c:pt>
                <c:pt idx="119">
                  <c:v>2923.4646840839532</c:v>
                </c:pt>
                <c:pt idx="120">
                  <c:v>2923.1214699636766</c:v>
                </c:pt>
                <c:pt idx="121">
                  <c:v>2922.7824450736098</c:v>
                </c:pt>
                <c:pt idx="122">
                  <c:v>2922.4474618514837</c:v>
                </c:pt>
                <c:pt idx="123">
                  <c:v>2922.1163836098758</c:v>
                </c:pt>
                <c:pt idx="124">
                  <c:v>2921.7890834531513</c:v>
                </c:pt>
                <c:pt idx="125">
                  <c:v>2921.4654433293249</c:v>
                </c:pt>
                <c:pt idx="126">
                  <c:v>2921.1453531967686</c:v>
                </c:pt>
                <c:pt idx="127">
                  <c:v>2920.8287102891504</c:v>
                </c:pt>
                <c:pt idx="128">
                  <c:v>2920.5154184647558</c:v>
                </c:pt>
                <c:pt idx="129">
                  <c:v>2920.2053876286063</c:v>
                </c:pt>
                <c:pt idx="130">
                  <c:v>2919.8985332176244</c:v>
                </c:pt>
                <c:pt idx="131">
                  <c:v>2919.5947757406088</c:v>
                </c:pt>
                <c:pt idx="132">
                  <c:v>2919.2940403660291</c:v>
                </c:pt>
                <c:pt idx="133">
                  <c:v>2918.9962565516794</c:v>
                </c:pt>
                <c:pt idx="134">
                  <c:v>2918.7013577110938</c:v>
                </c:pt>
                <c:pt idx="135">
                  <c:v>2918.4092809123445</c:v>
                </c:pt>
                <c:pt idx="136">
                  <c:v>2918.1199666054508</c:v>
                </c:pt>
                <c:pt idx="137">
                  <c:v>2917.8333583751332</c:v>
                </c:pt>
                <c:pt idx="138">
                  <c:v>2917.5494027160835</c:v>
                </c:pt>
                <c:pt idx="139">
                  <c:v>2917.2680488282845</c:v>
                </c:pt>
                <c:pt idx="140">
                  <c:v>2916.9892484302322</c:v>
                </c:pt>
                <c:pt idx="141">
                  <c:v>2916.7129555881747</c:v>
                </c:pt>
                <c:pt idx="142">
                  <c:v>2916.4391265597164</c:v>
                </c:pt>
                <c:pt idx="143">
                  <c:v>2916.1677196503342</c:v>
                </c:pt>
                <c:pt idx="144">
                  <c:v>2915.8986950815201</c:v>
                </c:pt>
                <c:pt idx="145">
                  <c:v>2915.6320148694208</c:v>
                </c:pt>
                <c:pt idx="146">
                  <c:v>2915.3676427129631</c:v>
                </c:pt>
                <c:pt idx="147">
                  <c:v>2915.1055438905737</c:v>
                </c:pt>
                <c:pt idx="148">
                  <c:v>2914.8456851647011</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numCache>
            </c:numRef>
          </c:xVal>
          <c:yVal>
            <c:numRef>
              <c:f>Calculation!$C$61:$C$209</c:f>
              <c:numCache>
                <c:formatCode>0.000_ </c:formatCode>
                <c:ptCount val="149"/>
                <c:pt idx="0">
                  <c:v>2952.52</c:v>
                </c:pt>
                <c:pt idx="1">
                  <c:v>2948.7694629247776</c:v>
                </c:pt>
                <c:pt idx="2">
                  <c:v>2948.493707511333</c:v>
                </c:pt>
                <c:pt idx="3">
                  <c:v>2948.2117900387784</c:v>
                </c:pt>
                <c:pt idx="4">
                  <c:v>2947.9235599315184</c:v>
                </c:pt>
                <c:pt idx="5">
                  <c:v>2947.6288572477774</c:v>
                </c:pt>
                <c:pt idx="6">
                  <c:v>2947.327508500317</c:v>
                </c:pt>
                <c:pt idx="7">
                  <c:v>2947.0193253594821</c:v>
                </c:pt>
                <c:pt idx="8">
                  <c:v>2946.7041031964145</c:v>
                </c:pt>
                <c:pt idx="9">
                  <c:v>2946.3816194420256</c:v>
                </c:pt>
                <c:pt idx="10">
                  <c:v>2946.0516317319443</c:v>
                </c:pt>
                <c:pt idx="11">
                  <c:v>2945.7138758018136</c:v>
                </c:pt>
                <c:pt idx="12">
                  <c:v>2945.3680630901063</c:v>
                </c:pt>
                <c:pt idx="13">
                  <c:v>2945.1023325909841</c:v>
                </c:pt>
                <c:pt idx="14">
                  <c:v>2944.8317028925394</c:v>
                </c:pt>
                <c:pt idx="15">
                  <c:v>2944.5560211367188</c:v>
                </c:pt>
                <c:pt idx="16">
                  <c:v>2944.2751186645669</c:v>
                </c:pt>
                <c:pt idx="17">
                  <c:v>2943.9888141445044</c:v>
                </c:pt>
                <c:pt idx="18">
                  <c:v>2943.6969123469339</c:v>
                </c:pt>
                <c:pt idx="19">
                  <c:v>2943.3992027656659</c:v>
                </c:pt>
                <c:pt idx="20">
                  <c:v>2943.0954580588977</c:v>
                </c:pt>
                <c:pt idx="21">
                  <c:v>2942.7854322800063</c:v>
                </c:pt>
                <c:pt idx="22">
                  <c:v>2942.4688588624576</c:v>
                </c:pt>
                <c:pt idx="23">
                  <c:v>2942.1454483157677</c:v>
                </c:pt>
                <c:pt idx="24">
                  <c:v>2941.814885580271</c:v>
                </c:pt>
                <c:pt idx="25">
                  <c:v>2941.4768269769543</c:v>
                </c:pt>
                <c:pt idx="26">
                  <c:v>2941.1308966740835</c:v>
                </c:pt>
                <c:pt idx="27">
                  <c:v>2940.7766825738863</c:v>
                </c:pt>
                <c:pt idx="28">
                  <c:v>2940.4137314988761</c:v>
                </c:pt>
                <c:pt idx="29">
                  <c:v>2940.041543526796</c:v>
                </c:pt>
                <c:pt idx="30">
                  <c:v>2939.7863094430495</c:v>
                </c:pt>
                <c:pt idx="31">
                  <c:v>2939.5264193993294</c:v>
                </c:pt>
                <c:pt idx="32">
                  <c:v>2939.2617186362149</c:v>
                </c:pt>
                <c:pt idx="33">
                  <c:v>2938.9919932459916</c:v>
                </c:pt>
                <c:pt idx="34">
                  <c:v>2938.7170122822417</c:v>
                </c:pt>
                <c:pt idx="35">
                  <c:v>2938.4365257736208</c:v>
                </c:pt>
                <c:pt idx="36">
                  <c:v>2938.1502625210369</c:v>
                </c:pt>
                <c:pt idx="37">
                  <c:v>2937.857927556644</c:v>
                </c:pt>
                <c:pt idx="38">
                  <c:v>2937.5591991993197</c:v>
                </c:pt>
                <c:pt idx="39">
                  <c:v>2937.2537256257015</c:v>
                </c:pt>
                <c:pt idx="40">
                  <c:v>2936.9411208560177</c:v>
                </c:pt>
                <c:pt idx="41">
                  <c:v>2936.6209600282646</c:v>
                </c:pt>
                <c:pt idx="42">
                  <c:v>2936.2927738007829</c:v>
                </c:pt>
                <c:pt idx="43">
                  <c:v>2935.9560416791182</c:v>
                </c:pt>
                <c:pt idx="44">
                  <c:v>2935.6101840042343</c:v>
                </c:pt>
                <c:pt idx="45">
                  <c:v>2935.2545522599321</c:v>
                </c:pt>
                <c:pt idx="46">
                  <c:v>2934.8884172493035</c:v>
                </c:pt>
                <c:pt idx="47">
                  <c:v>2934.5109545408118</c:v>
                </c:pt>
                <c:pt idx="48">
                  <c:v>2934.1212263753732</c:v>
                </c:pt>
                <c:pt idx="49">
                  <c:v>2933.7181589278844</c:v>
                </c:pt>
                <c:pt idx="50">
                  <c:v>2933.3005133849092</c:v>
                </c:pt>
                <c:pt idx="51">
                  <c:v>2932.8668486625452</c:v>
                </c:pt>
                <c:pt idx="52">
                  <c:v>2932.6387293606786</c:v>
                </c:pt>
                <c:pt idx="53">
                  <c:v>2932.4052050665546</c:v>
                </c:pt>
                <c:pt idx="54">
                  <c:v>2932.166428945402</c:v>
                </c:pt>
                <c:pt idx="55">
                  <c:v>2931.9220775173435</c:v>
                </c:pt>
                <c:pt idx="56">
                  <c:v>2931.6717954420237</c:v>
                </c:pt>
                <c:pt idx="57">
                  <c:v>2931.4151883466129</c:v>
                </c:pt>
                <c:pt idx="58">
                  <c:v>2931.1518166123219</c:v>
                </c:pt>
                <c:pt idx="59">
                  <c:v>2930.8811878211254</c:v>
                </c:pt>
                <c:pt idx="60">
                  <c:v>2930.6027475089372</c:v>
                </c:pt>
                <c:pt idx="61">
                  <c:v>2930.3158677388628</c:v>
                </c:pt>
                <c:pt idx="62">
                  <c:v>2930.0198328347706</c:v>
                </c:pt>
                <c:pt idx="63">
                  <c:v>2929.7138213667081</c:v>
                </c:pt>
                <c:pt idx="64">
                  <c:v>2929.3968831166194</c:v>
                </c:pt>
                <c:pt idx="65">
                  <c:v>2929.0679092120376</c:v>
                </c:pt>
                <c:pt idx="66">
                  <c:v>2928.7255927919332</c:v>
                </c:pt>
                <c:pt idx="67">
                  <c:v>2928.3683762833607</c:v>
                </c:pt>
                <c:pt idx="68">
                  <c:v>2927.9943793037769</c:v>
                </c:pt>
                <c:pt idx="69">
                  <c:v>2927.6012977838427</c:v>
                </c:pt>
                <c:pt idx="70">
                  <c:v>2927.1862590277215</c:v>
                </c:pt>
                <c:pt idx="71">
                  <c:v>2926.7456068910674</c:v>
                </c:pt>
                <c:pt idx="72">
                  <c:v>2926.2745714106723</c:v>
                </c:pt>
                <c:pt idx="73">
                  <c:v>2925.7667375723981</c:v>
                </c:pt>
                <c:pt idx="74">
                  <c:v>2925.2131428379512</c:v>
                </c:pt>
                <c:pt idx="75">
                  <c:v>2924.6006336207447</c:v>
                </c:pt>
                <c:pt idx="76">
                  <c:v>2924.2464412836111</c:v>
                </c:pt>
                <c:pt idx="77">
                  <c:v>2923.8552402433611</c:v>
                </c:pt>
                <c:pt idx="78">
                  <c:v>2923.4264552716254</c:v>
                </c:pt>
                <c:pt idx="79">
                  <c:v>2922.9477460692965</c:v>
                </c:pt>
                <c:pt idx="80">
                  <c:v>2922.3993213017334</c:v>
                </c:pt>
                <c:pt idx="81">
                  <c:v>2921.7446491434766</c:v>
                </c:pt>
                <c:pt idx="82">
                  <c:v>2921.3016062471934</c:v>
                </c:pt>
                <c:pt idx="83">
                  <c:v>2920.7098045019347</c:v>
                </c:pt>
                <c:pt idx="84">
                  <c:v>2919.8525174285128</c:v>
                </c:pt>
                <c:pt idx="85">
                  <c:v>2918.188420961495</c:v>
                </c:pt>
                <c:pt idx="86">
                  <c:v>2917.0540646682525</c:v>
                </c:pt>
                <c:pt idx="87">
                  <c:v>2916.6906041640673</c:v>
                </c:pt>
                <c:pt idx="88">
                  <c:v>2916.4353523611589</c:v>
                </c:pt>
                <c:pt idx="89">
                  <c:v>2916.2041501342778</c:v>
                </c:pt>
                <c:pt idx="90">
                  <c:v>2915.2108107757072</c:v>
                </c:pt>
                <c:pt idx="91">
                  <c:v>2914.2841389008618</c:v>
                </c:pt>
                <c:pt idx="92">
                  <c:v>2913.5378667775349</c:v>
                </c:pt>
                <c:pt idx="93">
                  <c:v>2912.9038811609148</c:v>
                </c:pt>
                <c:pt idx="94">
                  <c:v>2912.3379832140372</c:v>
                </c:pt>
                <c:pt idx="95">
                  <c:v>2911.8190768435102</c:v>
                </c:pt>
                <c:pt idx="96">
                  <c:v>2911.3357585677813</c:v>
                </c:pt>
                <c:pt idx="97">
                  <c:v>2910.8808975997977</c:v>
                </c:pt>
                <c:pt idx="98">
                  <c:v>2910.4495981910682</c:v>
                </c:pt>
                <c:pt idx="99">
                  <c:v>2910.0382955025461</c:v>
                </c:pt>
                <c:pt idx="100">
                  <c:v>2909.6442856964563</c:v>
                </c:pt>
                <c:pt idx="101">
                  <c:v>2909.265454332889</c:v>
                </c:pt>
                <c:pt idx="102">
                  <c:v>2908.9001077058228</c:v>
                </c:pt>
                <c:pt idx="103">
                  <c:v>2908.5468624535365</c:v>
                </c:pt>
                <c:pt idx="104">
                  <c:v>2908.2045702932451</c:v>
                </c:pt>
                <c:pt idx="105">
                  <c:v>2907.8722649780966</c:v>
                </c:pt>
                <c:pt idx="106">
                  <c:v>2907.5491238746945</c:v>
                </c:pt>
                <c:pt idx="107">
                  <c:v>2907.2344394770753</c:v>
                </c:pt>
                <c:pt idx="108">
                  <c:v>2906.9275978618371</c:v>
                </c:pt>
                <c:pt idx="109">
                  <c:v>2906.6280621078954</c:v>
                </c:pt>
                <c:pt idx="110">
                  <c:v>2906.3353593409001</c:v>
                </c:pt>
                <c:pt idx="111">
                  <c:v>2906.0490704722629</c:v>
                </c:pt>
                <c:pt idx="112">
                  <c:v>2905.7688219737561</c:v>
                </c:pt>
                <c:pt idx="113">
                  <c:v>2905.4942792120137</c:v>
                </c:pt>
                <c:pt idx="114">
                  <c:v>2905.2251409939272</c:v>
                </c:pt>
                <c:pt idx="115">
                  <c:v>2904.9611350630357</c:v>
                </c:pt>
                <c:pt idx="116">
                  <c:v>2904.7020143507598</c:v>
                </c:pt>
                <c:pt idx="117">
                  <c:v>2904.4475538326169</c:v>
                </c:pt>
                <c:pt idx="118">
                  <c:v>2904.1975478736422</c:v>
                </c:pt>
                <c:pt idx="119">
                  <c:v>2903.9518079726449</c:v>
                </c:pt>
                <c:pt idx="120">
                  <c:v>2903.710160834094</c:v>
                </c:pt>
                <c:pt idx="121">
                  <c:v>2903.4724467110368</c:v>
                </c:pt>
                <c:pt idx="122">
                  <c:v>2903.2385179736939</c:v>
                </c:pt>
                <c:pt idx="123">
                  <c:v>2903.0082378671159</c:v>
                </c:pt>
                <c:pt idx="124">
                  <c:v>2902.7814794281253</c:v>
                </c:pt>
                <c:pt idx="125">
                  <c:v>2902.5581245371768</c:v>
                </c:pt>
                <c:pt idx="126">
                  <c:v>2902.338063085067</c:v>
                </c:pt>
                <c:pt idx="127">
                  <c:v>2902.121192237872</c:v>
                </c:pt>
                <c:pt idx="128">
                  <c:v>2901.9074157862692</c:v>
                </c:pt>
                <c:pt idx="129">
                  <c:v>2901.6966435676554</c:v>
                </c:pt>
                <c:pt idx="130">
                  <c:v>2901.4887909513118</c:v>
                </c:pt>
                <c:pt idx="131">
                  <c:v>2901.2837783783802</c:v>
                </c:pt>
                <c:pt idx="132">
                  <c:v>2901.0815309496561</c:v>
                </c:pt>
                <c:pt idx="133">
                  <c:v>2900.8819780552431</c:v>
                </c:pt>
                <c:pt idx="134">
                  <c:v>2900.6850530409688</c:v>
                </c:pt>
                <c:pt idx="135">
                  <c:v>2900.4906929071822</c:v>
                </c:pt>
                <c:pt idx="136">
                  <c:v>2900.2988380361626</c:v>
                </c:pt>
                <c:pt idx="137">
                  <c:v>2900.1094319448739</c:v>
                </c:pt>
                <c:pt idx="138">
                  <c:v>2899.9224210602351</c:v>
                </c:pt>
                <c:pt idx="139">
                  <c:v>2899.7377545144391</c:v>
                </c:pt>
                <c:pt idx="140">
                  <c:v>2899.5553839581758</c:v>
                </c:pt>
                <c:pt idx="141">
                  <c:v>2899.3752633898703</c:v>
                </c:pt>
                <c:pt idx="142">
                  <c:v>2899.1973489992874</c:v>
                </c:pt>
                <c:pt idx="143">
                  <c:v>2899.0215990240472</c:v>
                </c:pt>
                <c:pt idx="144">
                  <c:v>2898.8479736177687</c:v>
                </c:pt>
                <c:pt idx="145">
                  <c:v>2898.6764347287085</c:v>
                </c:pt>
                <c:pt idx="146">
                  <c:v>2898.5069459878864</c:v>
                </c:pt>
                <c:pt idx="147">
                  <c:v>2898.3394726058059</c:v>
                </c:pt>
                <c:pt idx="148">
                  <c:v>2898.1739812769742</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10074752"/>
        <c:axId val="310117888"/>
      </c:scatterChart>
      <c:valAx>
        <c:axId val="310074752"/>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117888"/>
        <c:crosses val="autoZero"/>
        <c:crossBetween val="midCat"/>
      </c:valAx>
      <c:valAx>
        <c:axId val="31011788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074752"/>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0.56304709627696181</c:v>
                </c:pt>
                <c:pt idx="1">
                  <c:v>0.60356766071304679</c:v>
                </c:pt>
                <c:pt idx="2">
                  <c:v>0.64473444939757796</c:v>
                </c:pt>
                <c:pt idx="3">
                  <c:v>0.68656807431289213</c:v>
                </c:pt>
                <c:pt idx="4">
                  <c:v>0.7290902108102808</c:v>
                </c:pt>
                <c:pt idx="5">
                  <c:v>0.77232418714182316</c:v>
                </c:pt>
                <c:pt idx="6">
                  <c:v>0.81629514727107233</c:v>
                </c:pt>
                <c:pt idx="7">
                  <c:v>0.86103023353089425</c:v>
                </c:pt>
                <c:pt idx="8">
                  <c:v>0.90655879217361535</c:v>
                </c:pt>
                <c:pt idx="9">
                  <c:v>0.95291260554308621</c:v>
                </c:pt>
                <c:pt idx="10">
                  <c:v>1.0001261553282585</c:v>
                </c:pt>
                <c:pt idx="11">
                  <c:v>1.0482369222576</c:v>
                </c:pt>
                <c:pt idx="12">
                  <c:v>1.0850677023948947</c:v>
                </c:pt>
                <c:pt idx="13">
                  <c:v>1.122450163514507</c:v>
                </c:pt>
                <c:pt idx="14">
                  <c:v>1.1604039211072716</c:v>
                </c:pt>
                <c:pt idx="15">
                  <c:v>1.1989506110530246</c:v>
                </c:pt>
                <c:pt idx="16">
                  <c:v>1.2381134412030566</c:v>
                </c:pt>
                <c:pt idx="17">
                  <c:v>1.2779173445471064</c:v>
                </c:pt>
                <c:pt idx="18">
                  <c:v>1.3183891514939212</c:v>
                </c:pt>
                <c:pt idx="19">
                  <c:v>1.3595577847081182</c:v>
                </c:pt>
                <c:pt idx="20">
                  <c:v>1.4014544802262554</c:v>
                </c:pt>
                <c:pt idx="21">
                  <c:v>1.4441130393206789</c:v>
                </c:pt>
                <c:pt idx="22">
                  <c:v>1.4875701165024613</c:v>
                </c:pt>
                <c:pt idx="23">
                  <c:v>1.5318655502041438</c:v>
                </c:pt>
                <c:pt idx="24">
                  <c:v>1.5770427441239758</c:v>
                </c:pt>
                <c:pt idx="25">
                  <c:v>1.6231491090326517</c:v>
                </c:pt>
                <c:pt idx="26">
                  <c:v>1.6702365771574679</c:v>
                </c:pt>
                <c:pt idx="27">
                  <c:v>1.7183622042253071</c:v>
                </c:pt>
                <c:pt idx="28">
                  <c:v>1.7675888780808708</c:v>
                </c:pt>
                <c:pt idx="29">
                  <c:v>1.8012843230181073</c:v>
                </c:pt>
                <c:pt idx="30">
                  <c:v>1.8355384623248059</c:v>
                </c:pt>
                <c:pt idx="31">
                  <c:v>1.8703704564058665</c:v>
                </c:pt>
                <c:pt idx="32">
                  <c:v>1.9058071654398172</c:v>
                </c:pt>
                <c:pt idx="33">
                  <c:v>1.941877578838171</c:v>
                </c:pt>
                <c:pt idx="34">
                  <c:v>1.9786130644532636</c:v>
                </c:pt>
                <c:pt idx="35">
                  <c:v>2.0160476444954778</c:v>
                </c:pt>
                <c:pt idx="36">
                  <c:v>2.0542183138456069</c:v>
                </c:pt>
                <c:pt idx="37">
                  <c:v>2.0931654089559943</c:v>
                </c:pt>
                <c:pt idx="38">
                  <c:v>2.1329330374910178</c:v>
                </c:pt>
                <c:pt idx="39">
                  <c:v>2.1735695813480147</c:v>
                </c:pt>
                <c:pt idx="40">
                  <c:v>2.2151282889216843</c:v>
                </c:pt>
                <c:pt idx="41">
                  <c:v>2.2576679766800773</c:v>
                </c:pt>
                <c:pt idx="42">
                  <c:v>2.3012538656631012</c:v>
                </c:pt>
                <c:pt idx="43">
                  <c:v>2.3459585858966245</c:v>
                </c:pt>
                <c:pt idx="44">
                  <c:v>2.3918633916592547</c:v>
                </c:pt>
                <c:pt idx="45">
                  <c:v>2.4390596440980734</c:v>
                </c:pt>
                <c:pt idx="46">
                  <c:v>2.4876506364253173</c:v>
                </c:pt>
                <c:pt idx="47">
                  <c:v>2.5377538631928012</c:v>
                </c:pt>
                <c:pt idx="48">
                  <c:v>2.5895038725473767</c:v>
                </c:pt>
                <c:pt idx="49">
                  <c:v>2.6430558945777167</c:v>
                </c:pt>
                <c:pt idx="50">
                  <c:v>2.6985905189350445</c:v>
                </c:pt>
                <c:pt idx="51">
                  <c:v>2.727779787540352</c:v>
                </c:pt>
                <c:pt idx="52">
                  <c:v>2.7576414484886911</c:v>
                </c:pt>
                <c:pt idx="53">
                  <c:v>2.7881551634751709</c:v>
                </c:pt>
                <c:pt idx="54">
                  <c:v>2.8193615115962949</c:v>
                </c:pt>
                <c:pt idx="55">
                  <c:v>2.8513050669473166</c:v>
                </c:pt>
                <c:pt idx="56">
                  <c:v>2.8840353040874791</c:v>
                </c:pt>
                <c:pt idx="57">
                  <c:v>2.9176073786118009</c:v>
                </c:pt>
                <c:pt idx="58">
                  <c:v>2.952083076118845</c:v>
                </c:pt>
                <c:pt idx="59">
                  <c:v>2.9875319740224402</c:v>
                </c:pt>
                <c:pt idx="60">
                  <c:v>3.0240328773468943</c:v>
                </c:pt>
                <c:pt idx="61">
                  <c:v>3.0616756114452546</c:v>
                </c:pt>
                <c:pt idx="62">
                  <c:v>3.1005632858484886</c:v>
                </c:pt>
                <c:pt idx="63">
                  <c:v>3.1408151891043632</c:v>
                </c:pt>
                <c:pt idx="64">
                  <c:v>3.1825705424593997</c:v>
                </c:pt>
                <c:pt idx="65">
                  <c:v>3.2259934437815687</c:v>
                </c:pt>
                <c:pt idx="66">
                  <c:v>3.2712794947684456</c:v>
                </c:pt>
                <c:pt idx="67">
                  <c:v>3.3186648639952216</c:v>
                </c:pt>
                <c:pt idx="68">
                  <c:v>3.3684389684257905</c:v>
                </c:pt>
                <c:pt idx="69">
                  <c:v>3.4209626951579315</c:v>
                </c:pt>
                <c:pt idx="70">
                  <c:v>3.4766954102364545</c:v>
                </c:pt>
                <c:pt idx="71">
                  <c:v>3.5362364972045719</c:v>
                </c:pt>
                <c:pt idx="72">
                  <c:v>3.6003921541812249</c:v>
                </c:pt>
                <c:pt idx="73">
                  <c:v>3.6702888765519557</c:v>
                </c:pt>
                <c:pt idx="74">
                  <c:v>3.7475801341776802</c:v>
                </c:pt>
                <c:pt idx="75">
                  <c:v>3.7922587980511491</c:v>
                </c:pt>
                <c:pt idx="76">
                  <c:v>3.8415914343851454</c:v>
                </c:pt>
                <c:pt idx="77">
                  <c:v>3.8956478861390522</c:v>
                </c:pt>
                <c:pt idx="78">
                  <c:v>3.955980724684196</c:v>
                </c:pt>
                <c:pt idx="79">
                  <c:v>4.0250799837021605</c:v>
                </c:pt>
                <c:pt idx="80">
                  <c:v>4.1075421793394975</c:v>
                </c:pt>
                <c:pt idx="81">
                  <c:v>4.1633372285476176</c:v>
                </c:pt>
                <c:pt idx="82">
                  <c:v>4.2378549750883643</c:v>
                </c:pt>
                <c:pt idx="83">
                  <c:v>4.3457852851797085</c:v>
                </c:pt>
                <c:pt idx="84">
                  <c:v>4.5552589446716283</c:v>
                </c:pt>
                <c:pt idx="85">
                  <c:v>4.6980567447589392</c:v>
                </c:pt>
                <c:pt idx="86">
                  <c:v>4.7438160649966168</c:v>
                </c:pt>
                <c:pt idx="87">
                  <c:v>4.7759557434240367</c:v>
                </c:pt>
                <c:pt idx="88">
                  <c:v>4.8050706333528801</c:v>
                </c:pt>
                <c:pt idx="89">
                  <c:v>4.9302126118206422</c:v>
                </c:pt>
                <c:pt idx="90">
                  <c:v>5.0470169095479092</c:v>
                </c:pt>
                <c:pt idx="91">
                  <c:v>5.141131881230959</c:v>
                </c:pt>
                <c:pt idx="92">
                  <c:v>5.2211283388365546</c:v>
                </c:pt>
                <c:pt idx="93">
                  <c:v>5.2925714781993669</c:v>
                </c:pt>
                <c:pt idx="94">
                  <c:v>5.3581171004772354</c:v>
                </c:pt>
                <c:pt idx="95">
                  <c:v>5.4192002479788997</c:v>
                </c:pt>
                <c:pt idx="96">
                  <c:v>5.4767179592892639</c:v>
                </c:pt>
                <c:pt idx="97">
                  <c:v>5.5312859254377083</c:v>
                </c:pt>
                <c:pt idx="98">
                  <c:v>5.5833523414748951</c:v>
                </c:pt>
                <c:pt idx="99">
                  <c:v>5.6332570657487331</c:v>
                </c:pt>
                <c:pt idx="100">
                  <c:v>5.6812658073629025</c:v>
                </c:pt>
                <c:pt idx="101">
                  <c:v>5.7275913531423823</c:v>
                </c:pt>
                <c:pt idx="102">
                  <c:v>5.7724074586696386</c:v>
                </c:pt>
                <c:pt idx="103">
                  <c:v>5.8158583182226229</c:v>
                </c:pt>
                <c:pt idx="104">
                  <c:v>5.858065237891017</c:v>
                </c:pt>
                <c:pt idx="105">
                  <c:v>5.8991314688011824</c:v>
                </c:pt>
                <c:pt idx="106">
                  <c:v>5.9391457900301763</c:v>
                </c:pt>
                <c:pt idx="107">
                  <c:v>5.9781852181924808</c:v>
                </c:pt>
                <c:pt idx="108">
                  <c:v>6.0163170924391949</c:v>
                </c:pt>
                <c:pt idx="109">
                  <c:v>6.0536007034874588</c:v>
                </c:pt>
                <c:pt idx="110">
                  <c:v>6.09008858370568</c:v>
                </c:pt>
                <c:pt idx="111">
                  <c:v>6.1258275411736722</c:v>
                </c:pt>
                <c:pt idx="112">
                  <c:v>6.160859497560824</c:v>
                </c:pt>
                <c:pt idx="113">
                  <c:v>6.1952221737276041</c:v>
                </c:pt>
                <c:pt idx="114">
                  <c:v>6.2289496557433299</c:v>
                </c:pt>
                <c:pt idx="115">
                  <c:v>6.2620728659926836</c:v>
                </c:pt>
                <c:pt idx="116">
                  <c:v>6.2946199582196485</c:v>
                </c:pt>
                <c:pt idx="117">
                  <c:v>6.3266166510697497</c:v>
                </c:pt>
                <c:pt idx="118">
                  <c:v>6.3580865114952188</c:v>
                </c:pt>
                <c:pt idx="119">
                  <c:v>6.3890511969772321</c:v>
                </c:pt>
                <c:pt idx="120">
                  <c:v>6.4195306636819769</c:v>
                </c:pt>
                <c:pt idx="121">
                  <c:v>6.4495433462530727</c:v>
                </c:pt>
                <c:pt idx="122">
                  <c:v>6.4791063138442331</c:v>
                </c:pt>
                <c:pt idx="123">
                  <c:v>6.5082354061353316</c:v>
                </c:pt>
                <c:pt idx="124">
                  <c:v>6.536945352395219</c:v>
                </c:pt>
                <c:pt idx="125">
                  <c:v>6.565249876113997</c:v>
                </c:pt>
                <c:pt idx="126">
                  <c:v>6.5931617872941004</c:v>
                </c:pt>
                <c:pt idx="127">
                  <c:v>6.6206930641401032</c:v>
                </c:pt>
                <c:pt idx="128">
                  <c:v>6.6478549256037951</c:v>
                </c:pt>
                <c:pt idx="129">
                  <c:v>6.6746578960095739</c:v>
                </c:pt>
                <c:pt idx="130">
                  <c:v>6.7011118627953943</c:v>
                </c:pt>
                <c:pt idx="131">
                  <c:v>6.7272261282478834</c:v>
                </c:pt>
                <c:pt idx="132">
                  <c:v>6.7530094559803064</c:v>
                </c:pt>
                <c:pt idx="133">
                  <c:v>6.7784701127939924</c:v>
                </c:pt>
                <c:pt idx="134">
                  <c:v>6.8036159064733379</c:v>
                </c:pt>
                <c:pt idx="135">
                  <c:v>6.8284542199884415</c:v>
                </c:pt>
                <c:pt idx="136">
                  <c:v>6.8529920425153747</c:v>
                </c:pt>
                <c:pt idx="137">
                  <c:v>6.8772359976297013</c:v>
                </c:pt>
                <c:pt idx="138">
                  <c:v>6.9011923689828025</c:v>
                </c:pt>
                <c:pt idx="139">
                  <c:v>6.9248671237310919</c:v>
                </c:pt>
                <c:pt idx="140">
                  <c:v>6.94826593395468</c:v>
                </c:pt>
                <c:pt idx="141">
                  <c:v>6.9713941962728923</c:v>
                </c:pt>
                <c:pt idx="142">
                  <c:v>6.994257049839355</c:v>
                </c:pt>
                <c:pt idx="143">
                  <c:v>7.0168593928777554</c:v>
                </c:pt>
                <c:pt idx="144">
                  <c:v>7.0392058979006595</c:v>
                </c:pt>
                <c:pt idx="145">
                  <c:v>7.061301025737813</c:v>
                </c:pt>
                <c:pt idx="146">
                  <c:v>7.0831490384859404</c:v>
                </c:pt>
                <c:pt idx="147">
                  <c:v>7.1047540114800407</c:v>
                </c:pt>
                <c:pt idx="148">
                  <c:v>7.1261198443751983</c:v>
                </c:pt>
                <c:pt idx="149">
                  <c:v>7.1472502714185771</c:v>
                </c:pt>
                <c:pt idx="150">
                  <c:v>7.1681488709829102</c:v>
                </c:pt>
                <c:pt idx="151">
                  <c:v>7.1888190744254779</c:v>
                </c:pt>
                <c:pt idx="152">
                  <c:v>7.209264174330114</c:v>
                </c:pt>
                <c:pt idx="153">
                  <c:v>7.2294873321840365</c:v>
                </c:pt>
                <c:pt idx="154">
                  <c:v>7.2494915855362141</c:v>
                </c:pt>
                <c:pt idx="155">
                  <c:v>7.2692798546794926</c:v>
                </c:pt>
                <c:pt idx="156">
                  <c:v>7.2888549488946852</c:v>
                </c:pt>
                <c:pt idx="157">
                  <c:v>7.3082195722912155</c:v>
                </c:pt>
                <c:pt idx="158">
                  <c:v>7.3273763292757446</c:v>
                </c:pt>
                <c:pt idx="159">
                  <c:v>7.3463277296773635</c:v>
                </c:pt>
                <c:pt idx="160">
                  <c:v>7.3650761935552973</c:v>
                </c:pt>
                <c:pt idx="161">
                  <c:v>7.3836240557128541</c:v>
                </c:pt>
                <c:pt idx="162">
                  <c:v>7.40197356993919</c:v>
                </c:pt>
                <c:pt idx="163">
                  <c:v>7.4201269129986951</c:v>
                </c:pt>
                <c:pt idx="164">
                  <c:v>7.438086188386059</c:v>
                </c:pt>
                <c:pt idx="165">
                  <c:v>7.4558534298635415</c:v>
                </c:pt>
                <c:pt idx="166">
                  <c:v>7.4734306047956869</c:v>
                </c:pt>
                <c:pt idx="167">
                  <c:v>7.4908196172953811</c:v>
                </c:pt>
                <c:pt idx="168">
                  <c:v>7.5080223111940985</c:v>
                </c:pt>
                <c:pt idx="169">
                  <c:v>7.5250404728481035</c:v>
                </c:pt>
                <c:pt idx="170">
                  <c:v>7.5418758337914964</c:v>
                </c:pt>
                <c:pt idx="171">
                  <c:v>7.558530073246108</c:v>
                </c:pt>
                <c:pt idx="172">
                  <c:v>7.5750048204974894</c:v>
                </c:pt>
                <c:pt idx="173">
                  <c:v>7.5913016571455358</c:v>
                </c:pt>
                <c:pt idx="174">
                  <c:v>7.6074221192376736</c:v>
                </c:pt>
                <c:pt idx="175">
                  <c:v>7.6233676992918706</c:v>
                </c:pt>
                <c:pt idx="176">
                  <c:v>7.639139848216316</c:v>
                </c:pt>
                <c:pt idx="177">
                  <c:v>7.6547399771319906</c:v>
                </c:pt>
                <c:pt idx="178">
                  <c:v>7.6701694591040068</c:v>
                </c:pt>
                <c:pt idx="179">
                  <c:v>7.6854296307871035</c:v>
                </c:pt>
                <c:pt idx="180">
                  <c:v>7.7005217939903625</c:v>
                </c:pt>
                <c:pt idx="181">
                  <c:v>7.7154472171658171</c:v>
                </c:pt>
                <c:pt idx="182">
                  <c:v>7.730207136825328</c:v>
                </c:pt>
                <c:pt idx="183">
                  <c:v>7.7448027588897714</c:v>
                </c:pt>
                <c:pt idx="184">
                  <c:v>7.759235259974381</c:v>
                </c:pt>
                <c:pt idx="185">
                  <c:v>7.7735057886137398</c:v>
                </c:pt>
                <c:pt idx="186">
                  <c:v>7.7876154664297372</c:v>
                </c:pt>
                <c:pt idx="187">
                  <c:v>7.8015653892456154</c:v>
                </c:pt>
                <c:pt idx="188">
                  <c:v>7.8153566281489617</c:v>
                </c:pt>
                <c:pt idx="189">
                  <c:v>7.8289902305063537</c:v>
                </c:pt>
                <c:pt idx="190">
                  <c:v>7.8424672209322299</c:v>
                </c:pt>
                <c:pt idx="191">
                  <c:v>7.85578860221431</c:v>
                </c:pt>
                <c:pt idx="192">
                  <c:v>7.8689553561978292</c:v>
                </c:pt>
                <c:pt idx="193">
                  <c:v>7.8819684446306644</c:v>
                </c:pt>
                <c:pt idx="194">
                  <c:v>7.8948288099713162</c:v>
                </c:pt>
                <c:pt idx="195">
                  <c:v>7.9075373761615868</c:v>
                </c:pt>
                <c:pt idx="196">
                  <c:v>7.9200950493656856</c:v>
                </c:pt>
                <c:pt idx="197">
                  <c:v>7.9325027186774193</c:v>
                </c:pt>
                <c:pt idx="198">
                  <c:v>7.9447612567969417</c:v>
                </c:pt>
                <c:pt idx="199">
                  <c:v>7.9568715206785781</c:v>
                </c:pt>
                <c:pt idx="200">
                  <c:v>7.9688343521510383</c:v>
                </c:pt>
                <c:pt idx="201">
                  <c:v>7.9806505785113036</c:v>
                </c:pt>
                <c:pt idx="202">
                  <c:v>7.9923210130934255</c:v>
                </c:pt>
                <c:pt idx="203">
                  <c:v>8.0038464558133526</c:v>
                </c:pt>
                <c:pt idx="204">
                  <c:v>8.0152276936908571</c:v>
                </c:pt>
                <c:pt idx="205">
                  <c:v>8.0264655013496125</c:v>
                </c:pt>
                <c:pt idx="206">
                  <c:v>8.0375606414963343</c:v>
                </c:pt>
                <c:pt idx="207">
                  <c:v>8.0485138653799435</c:v>
                </c:pt>
                <c:pt idx="208">
                  <c:v>8.0593259132315715</c:v>
                </c:pt>
                <c:pt idx="209">
                  <c:v>8.0699975146862446</c:v>
                </c:pt>
                <c:pt idx="210">
                  <c:v>8.0805293891869869</c:v>
                </c:pt>
                <c:pt idx="211">
                  <c:v>8.0909222463721147</c:v>
                </c:pt>
                <c:pt idx="212">
                  <c:v>8.1011767864463682</c:v>
                </c:pt>
                <c:pt idx="213">
                  <c:v>8.1112937005365513</c:v>
                </c:pt>
                <c:pt idx="214">
                  <c:v>8.1212736710323075</c:v>
                </c:pt>
                <c:pt idx="215">
                  <c:v>8.1311173719125982</c:v>
                </c:pt>
                <c:pt idx="216">
                  <c:v>8.1408254690584556</c:v>
                </c:pt>
                <c:pt idx="217">
                  <c:v>8.1503986205525276</c:v>
                </c:pt>
                <c:pt idx="218">
                  <c:v>8.1598374769659205</c:v>
                </c:pt>
                <c:pt idx="219">
                  <c:v>8.169142681632815</c:v>
                </c:pt>
                <c:pt idx="220">
                  <c:v>8.1783148709132991</c:v>
                </c:pt>
                <c:pt idx="221">
                  <c:v>8.1873546744448511</c:v>
                </c:pt>
                <c:pt idx="222">
                  <c:v>8.1962627153828791</c:v>
                </c:pt>
                <c:pt idx="223">
                  <c:v>8.2050396106306955</c:v>
                </c:pt>
                <c:pt idx="224">
                  <c:v>8.2136859710593058</c:v>
                </c:pt>
                <c:pt idx="225">
                  <c:v>8.222202401717345</c:v>
                </c:pt>
                <c:pt idx="226">
                  <c:v>8.2305895020314921</c:v>
                </c:pt>
                <c:pt idx="227">
                  <c:v>8.2388478659976894</c:v>
                </c:pt>
                <c:pt idx="228">
                  <c:v>8.2469780823634533</c:v>
                </c:pt>
                <c:pt idx="229">
                  <c:v>8.2549807348015545</c:v>
                </c:pt>
                <c:pt idx="230">
                  <c:v>8.2628564020753483</c:v>
                </c:pt>
                <c:pt idx="231">
                  <c:v>8.2706056581960006</c:v>
                </c:pt>
                <c:pt idx="232">
                  <c:v>8.2782290725718486</c:v>
                </c:pt>
                <c:pt idx="233">
                  <c:v>8.2857272101501334</c:v>
                </c:pt>
                <c:pt idx="234">
                  <c:v>8.2931006315513027</c:v>
                </c:pt>
                <c:pt idx="235">
                  <c:v>8.3003498931961239</c:v>
                </c:pt>
                <c:pt idx="236">
                  <c:v>8.3074755474257547</c:v>
                </c:pt>
                <c:pt idx="237">
                  <c:v>8.3144781426149894</c:v>
                </c:pt>
                <c:pt idx="238">
                  <c:v>8.3213582232788443</c:v>
                </c:pt>
                <c:pt idx="239">
                  <c:v>8.3281163301726391</c:v>
                </c:pt>
                <c:pt idx="240">
                  <c:v>8.3347530003857333</c:v>
                </c:pt>
                <c:pt idx="241">
                  <c:v>8.3412687674290673</c:v>
                </c:pt>
                <c:pt idx="242">
                  <c:v>8.3476641613166258</c:v>
                </c:pt>
                <c:pt idx="243">
                  <c:v>8.3539397086409739</c:v>
                </c:pt>
                <c:pt idx="244">
                  <c:v>8.3600959326429702</c:v>
                </c:pt>
                <c:pt idx="245">
                  <c:v>8.3661333532757691</c:v>
                </c:pt>
                <c:pt idx="246">
                  <c:v>8.3720524872632183</c:v>
                </c:pt>
                <c:pt idx="247">
                  <c:v>8.3778538481527427</c:v>
                </c:pt>
                <c:pt idx="248">
                  <c:v>8.3835379463628055</c:v>
                </c:pt>
                <c:pt idx="249">
                  <c:v>8.3891052892250251</c:v>
                </c:pt>
                <c:pt idx="250">
                  <c:v>8.3945563810210171</c:v>
                </c:pt>
                <c:pt idx="251">
                  <c:v>8.3998917230140329</c:v>
                </c:pt>
                <c:pt idx="252">
                  <c:v>8.4051118134754486</c:v>
                </c:pt>
                <c:pt idx="253">
                  <c:v>8.4102171477061507</c:v>
                </c:pt>
                <c:pt idx="254">
                  <c:v>8.4152082180528751</c:v>
                </c:pt>
                <c:pt idx="255">
                  <c:v>8.4200855139195241</c:v>
                </c:pt>
                <c:pt idx="256">
                  <c:v>8.4248495217734973</c:v>
                </c:pt>
                <c:pt idx="257">
                  <c:v>8.4295007251470508</c:v>
                </c:pt>
                <c:pt idx="258">
                  <c:v>8.4340396046337158</c:v>
                </c:pt>
                <c:pt idx="259">
                  <c:v>8.4384666378797686</c:v>
                </c:pt>
                <c:pt idx="260">
                  <c:v>8.4427822995707622</c:v>
                </c:pt>
                <c:pt idx="261">
                  <c:v>8.4469870614131057</c:v>
                </c:pt>
                <c:pt idx="262">
                  <c:v>8.4510813921106873</c:v>
                </c:pt>
                <c:pt idx="263">
                  <c:v>8.4550657573365111</c:v>
                </c:pt>
                <c:pt idx="264">
                  <c:v>8.4589406196993195</c:v>
                </c:pt>
                <c:pt idx="265">
                  <c:v>8.4627064387051618</c:v>
                </c:pt>
                <c:pt idx="266">
                  <c:v>8.466363670713875</c:v>
                </c:pt>
                <c:pt idx="267">
                  <c:v>8.4699127688903992</c:v>
                </c:pt>
                <c:pt idx="268">
                  <c:v>8.4733541831508905</c:v>
                </c:pt>
                <c:pt idx="269">
                  <c:v>8.4766883601035339</c:v>
                </c:pt>
                <c:pt idx="270">
                  <c:v>8.4799157429839926</c:v>
                </c:pt>
                <c:pt idx="271">
                  <c:v>8.4830367715853967</c:v>
                </c:pt>
                <c:pt idx="272">
                  <c:v>8.4860518821827569</c:v>
                </c:pt>
                <c:pt idx="273">
                  <c:v>8.4889615074517089</c:v>
                </c:pt>
                <c:pt idx="274">
                  <c:v>8.4917660763814542</c:v>
                </c:pt>
                <c:pt idx="275">
                  <c:v>8.4944660141817536</c:v>
                </c:pt>
                <c:pt idx="276">
                  <c:v>8.4970617421838401</c:v>
                </c:pt>
                <c:pt idx="277">
                  <c:v>8.4995536777350775</c:v>
                </c:pt>
                <c:pt idx="278">
                  <c:v>8.5019422340871937</c:v>
                </c:pt>
                <c:pt idx="279">
                  <c:v>8.5042278202778956</c:v>
                </c:pt>
                <c:pt idx="280">
                  <c:v>8.5064108410056622</c:v>
                </c:pt>
                <c:pt idx="281">
                  <c:v>8.5084916964974902</c:v>
                </c:pt>
                <c:pt idx="282">
                  <c:v>8.5104707823693548</c:v>
                </c:pt>
                <c:pt idx="283">
                  <c:v>8.5123484894791268</c:v>
                </c:pt>
                <c:pt idx="284">
                  <c:v>8.5141252037716697</c:v>
                </c:pt>
                <c:pt idx="285">
                  <c:v>8.5158013061158169</c:v>
                </c:pt>
                <c:pt idx="286">
                  <c:v>8.5173771721329032</c:v>
                </c:pt>
                <c:pt idx="287">
                  <c:v>8.5188531720165148</c:v>
                </c:pt>
                <c:pt idx="288">
                  <c:v>8.5202296703430864</c:v>
                </c:pt>
                <c:pt idx="289">
                  <c:v>8.5215070258729337</c:v>
                </c:pt>
                <c:pt idx="290">
                  <c:v>8.5226855913413235</c:v>
                </c:pt>
                <c:pt idx="291">
                  <c:v>8.5237657132390936</c:v>
                </c:pt>
                <c:pt idx="292">
                  <c:v>8.5247477315823499</c:v>
                </c:pt>
                <c:pt idx="293">
                  <c:v>8.5256319796707132</c:v>
                </c:pt>
                <c:pt idx="294">
                  <c:v>8.5264187838335435</c:v>
                </c:pt>
                <c:pt idx="295">
                  <c:v>8.5271084631635432</c:v>
                </c:pt>
                <c:pt idx="296">
                  <c:v>8.5277013292370807</c:v>
                </c:pt>
                <c:pt idx="297">
                  <c:v>8.5281976858205368</c:v>
                </c:pt>
                <c:pt idx="298">
                  <c:v>8.528597828561935</c:v>
                </c:pt>
                <c:pt idx="299">
                  <c:v>8.5289020446670261</c:v>
                </c:pt>
                <c:pt idx="300">
                  <c:v>8.5291106125589771</c:v>
                </c:pt>
                <c:pt idx="301">
                  <c:v>8.5292238015207271</c:v>
                </c:pt>
                <c:pt idx="302">
                  <c:v>8.5292418713189964</c:v>
                </c:pt>
                <c:pt idx="303">
                  <c:v>8.5292602664054566</c:v>
                </c:pt>
                <c:pt idx="304">
                  <c:v>8.5292789968254059</c:v>
                </c:pt>
                <c:pt idx="305">
                  <c:v>8.5292980730976353</c:v>
                </c:pt>
                <c:pt idx="306">
                  <c:v>8.5293175062449436</c:v>
                </c:pt>
                <c:pt idx="307">
                  <c:v>8.5293373078271522</c:v>
                </c:pt>
                <c:pt idx="308">
                  <c:v>8.5293574899768814</c:v>
                </c:pt>
                <c:pt idx="309">
                  <c:v>8.5293780654383688</c:v>
                </c:pt>
                <c:pt idx="310">
                  <c:v>8.5293990476096369</c:v>
                </c:pt>
                <c:pt idx="311">
                  <c:v>8.5294204505883719</c:v>
                </c:pt>
                <c:pt idx="312">
                  <c:v>8.5294422892219082</c:v>
                </c:pt>
                <c:pt idx="313">
                  <c:v>8.5294645791617683</c:v>
                </c:pt>
                <c:pt idx="314">
                  <c:v>8.5294873369232764</c:v>
                </c:pt>
                <c:pt idx="315">
                  <c:v>8.5295105799507969</c:v>
                </c:pt>
                <c:pt idx="316">
                  <c:v>8.5295343266892818</c:v>
                </c:pt>
                <c:pt idx="317">
                  <c:v>8.5295585966628398</c:v>
                </c:pt>
                <c:pt idx="318">
                  <c:v>8.5295834105612052</c:v>
                </c:pt>
                <c:pt idx="319">
                  <c:v>8.5296087903350468</c:v>
                </c:pt>
                <c:pt idx="320">
                  <c:v>8.5296347593012438</c:v>
                </c:pt>
                <c:pt idx="321">
                  <c:v>8.5296613422594074</c:v>
                </c:pt>
                <c:pt idx="322">
                  <c:v>8.529688565621111</c:v>
                </c:pt>
                <c:pt idx="323">
                  <c:v>8.5297164575535405</c:v>
                </c:pt>
                <c:pt idx="324">
                  <c:v>8.5297450481395263</c:v>
                </c:pt>
                <c:pt idx="325">
                  <c:v>8.5297743695562716</c:v>
                </c:pt>
                <c:pt idx="326">
                  <c:v>8.5298044562754445</c:v>
                </c:pt>
                <c:pt idx="327">
                  <c:v>8.5298353452877791</c:v>
                </c:pt>
                <c:pt idx="328">
                  <c:v>8.5298670763558828</c:v>
                </c:pt>
                <c:pt idx="329">
                  <c:v>8.5298996922996082</c:v>
                </c:pt>
                <c:pt idx="330">
                  <c:v>8.5299332393191563</c:v>
                </c:pt>
                <c:pt idx="331">
                  <c:v>8.5299677673620629</c:v>
                </c:pt>
                <c:pt idx="332">
                  <c:v>8.5300033305414171</c:v>
                </c:pt>
                <c:pt idx="333">
                  <c:v>8.5300399876141508</c:v>
                </c:pt>
                <c:pt idx="334">
                  <c:v>8.5300778025300463</c:v>
                </c:pt>
                <c:pt idx="335">
                  <c:v>8.5301168450644127</c:v>
                </c:pt>
                <c:pt idx="336">
                  <c:v>8.5301571915501935</c:v>
                </c:pt>
                <c:pt idx="337">
                  <c:v>8.5301989257288771</c:v>
                </c:pt>
                <c:pt idx="338">
                  <c:v>8.5302421397441321</c:v>
                </c:pt>
                <c:pt idx="339">
                  <c:v>8.5302869353078741</c:v>
                </c:pt>
                <c:pt idx="340">
                  <c:v>8.530333425075975</c:v>
                </c:pt>
                <c:pt idx="341">
                  <c:v>8.5303817342805335</c:v>
                </c:pt>
                <c:pt idx="342">
                  <c:v>8.5304320026783422</c:v>
                </c:pt>
                <c:pt idx="343">
                  <c:v>8.530484386892029</c:v>
                </c:pt>
                <c:pt idx="344">
                  <c:v>8.5305390632428164</c:v>
                </c:pt>
                <c:pt idx="345">
                  <c:v>8.5305962312042087</c:v>
                </c:pt>
                <c:pt idx="346">
                  <c:v>8.5306561176474371</c:v>
                </c:pt>
                <c:pt idx="347">
                  <c:v>8.5307189821069205</c:v>
                </c:pt>
                <c:pt idx="348">
                  <c:v>8.5307851233746916</c:v>
                </c:pt>
                <c:pt idx="349">
                  <c:v>8.5308548878476689</c:v>
                </c:pt>
                <c:pt idx="350">
                  <c:v>8.5309286802182616</c:v>
                </c:pt>
                <c:pt idx="351">
                  <c:v>8.5310069773446777</c:v>
                </c:pt>
                <c:pt idx="352">
                  <c:v>8.5310903465075576</c:v>
                </c:pt>
                <c:pt idx="353">
                  <c:v>8.53117946982983</c:v>
                </c:pt>
                <c:pt idx="354">
                  <c:v>8.5312751775372462</c:v>
                </c:pt>
                <c:pt idx="355">
                  <c:v>8.5313784941999309</c:v>
                </c:pt>
                <c:pt idx="356">
                  <c:v>8.531490704548947</c:v>
                </c:pt>
                <c:pt idx="357">
                  <c:v>8.531613449730969</c:v>
                </c:pt>
                <c:pt idx="358">
                  <c:v>8.5317488726138375</c:v>
                </c:pt>
                <c:pt idx="359">
                  <c:v>8.5318998455404582</c:v>
                </c:pt>
                <c:pt idx="360">
                  <c:v>8.5320703438521956</c:v>
                </c:pt>
                <c:pt idx="361">
                  <c:v>8.5322660935637291</c:v>
                </c:pt>
                <c:pt idx="362">
                  <c:v>8.5324957761674938</c:v>
                </c:pt>
                <c:pt idx="363">
                  <c:v>8.5327734850841548</c:v>
                </c:pt>
                <c:pt idx="364">
                  <c:v>8.5331244031093316</c:v>
                </c:pt>
                <c:pt idx="365">
                  <c:v>8.5336005694237826</c:v>
                </c:pt>
                <c:pt idx="366">
                  <c:v>8.5343401080025814</c:v>
                </c:pt>
                <c:pt idx="367">
                  <c:v>8.5359901090446666</c:v>
                </c:pt>
                <c:pt idx="368">
                  <c:v>8.5359435848818759</c:v>
                </c:pt>
                <c:pt idx="369">
                  <c:v>8.5359648028160517</c:v>
                </c:pt>
                <c:pt idx="370">
                  <c:v>8.5364370026774363</c:v>
                </c:pt>
                <c:pt idx="371">
                  <c:v>8.5371670750739703</c:v>
                </c:pt>
                <c:pt idx="372">
                  <c:v>8.5387709811184962</c:v>
                </c:pt>
                <c:pt idx="373">
                  <c:v>8.5387276172580151</c:v>
                </c:pt>
                <c:pt idx="374">
                  <c:v>8.5387496629826334</c:v>
                </c:pt>
                <c:pt idx="375">
                  <c:v>8.5394694168262273</c:v>
                </c:pt>
                <c:pt idx="376">
                  <c:v>8.5410246091980788</c:v>
                </c:pt>
                <c:pt idx="377">
                  <c:v>8.5409843148325191</c:v>
                </c:pt>
                <c:pt idx="378">
                  <c:v>8.5410073537391202</c:v>
                </c:pt>
                <c:pt idx="379">
                  <c:v>8.5425189895746101</c:v>
                </c:pt>
                <c:pt idx="380">
                  <c:v>8.5424812309733582</c:v>
                </c:pt>
                <c:pt idx="381">
                  <c:v>8.5425052095524325</c:v>
                </c:pt>
                <c:pt idx="382">
                  <c:v>8.5439757949587989</c:v>
                </c:pt>
                <c:pt idx="383">
                  <c:v>8.543940264448219</c:v>
                </c:pt>
                <c:pt idx="384">
                  <c:v>8.5558692520163095</c:v>
                </c:pt>
                <c:pt idx="385">
                  <c:v>8.5558337475981592</c:v>
                </c:pt>
                <c:pt idx="386">
                  <c:v>8.556509040546759</c:v>
                </c:pt>
                <c:pt idx="387">
                  <c:v>8.5578717426726616</c:v>
                </c:pt>
                <c:pt idx="388">
                  <c:v>8.5578414208114673</c:v>
                </c:pt>
                <c:pt idx="389">
                  <c:v>8.5587072128344097</c:v>
                </c:pt>
                <c:pt idx="390">
                  <c:v>8.5587608700019882</c:v>
                </c:pt>
                <c:pt idx="391">
                  <c:v>8.5591697285312058</c:v>
                </c:pt>
                <c:pt idx="392">
                  <c:v>8.5597591643487032</c:v>
                </c:pt>
                <c:pt idx="393">
                  <c:v>8.5608129855919319</c:v>
                </c:pt>
                <c:pt idx="394">
                  <c:v>8.5657300695617629</c:v>
                </c:pt>
                <c:pt idx="395">
                  <c:v>8.5657976637384188</c:v>
                </c:pt>
                <c:pt idx="396">
                  <c:v>8.5658095023828498</c:v>
                </c:pt>
                <c:pt idx="397">
                  <c:v>8.5663907290519603</c:v>
                </c:pt>
                <c:pt idx="398">
                  <c:v>8.5674188241160092</c:v>
                </c:pt>
                <c:pt idx="399">
                  <c:v>8.5718265374202378</c:v>
                </c:pt>
                <c:pt idx="400">
                  <c:v>8.571905263976392</c:v>
                </c:pt>
                <c:pt idx="401">
                  <c:v>8.5719174045936999</c:v>
                </c:pt>
                <c:pt idx="402">
                  <c:v>8.5724909512976133</c:v>
                </c:pt>
                <c:pt idx="403">
                  <c:v>8.5734954620427359</c:v>
                </c:pt>
                <c:pt idx="404">
                  <c:v>8.577503687357245</c:v>
                </c:pt>
                <c:pt idx="405">
                  <c:v>8.5775972970859193</c:v>
                </c:pt>
                <c:pt idx="406">
                  <c:v>8.5776097455029152</c:v>
                </c:pt>
                <c:pt idx="407">
                  <c:v>8.5781760430339808</c:v>
                </c:pt>
                <c:pt idx="408">
                  <c:v>8.5791587095194419</c:v>
                </c:pt>
                <c:pt idx="409">
                  <c:v>8.5828432273087216</c:v>
                </c:pt>
                <c:pt idx="410">
                  <c:v>8.5829579019918416</c:v>
                </c:pt>
                <c:pt idx="411">
                  <c:v>8.5829706658350666</c:v>
                </c:pt>
                <c:pt idx="412">
                  <c:v>8.5835300737843099</c:v>
                </c:pt>
              </c:numCache>
            </c:numRef>
          </c:xVal>
          <c:yVal>
            <c:numRef>
              <c:f>Calculation!$G$61:$G$473</c:f>
              <c:numCache>
                <c:formatCode>0.000_ </c:formatCode>
                <c:ptCount val="413"/>
                <c:pt idx="0">
                  <c:v>1194.2117062278955</c:v>
                </c:pt>
                <c:pt idx="1">
                  <c:v>1697.5346718646394</c:v>
                </c:pt>
                <c:pt idx="2">
                  <c:v>2276.6380746651334</c:v>
                </c:pt>
                <c:pt idx="3">
                  <c:v>2451.9079134716526</c:v>
                </c:pt>
                <c:pt idx="4">
                  <c:v>2638.3082538949789</c:v>
                </c:pt>
                <c:pt idx="5">
                  <c:v>2836.4023130433029</c:v>
                </c:pt>
                <c:pt idx="6">
                  <c:v>3046.7754887699871</c:v>
                </c:pt>
                <c:pt idx="7">
                  <c:v>3270.0364738763251</c:v>
                </c:pt>
                <c:pt idx="8">
                  <c:v>3506.8182711134104</c:v>
                </c:pt>
                <c:pt idx="9">
                  <c:v>3757.7792971822014</c:v>
                </c:pt>
                <c:pt idx="10">
                  <c:v>4023.6045891407034</c:v>
                </c:pt>
                <c:pt idx="11">
                  <c:v>4305.007129021008</c:v>
                </c:pt>
                <c:pt idx="12">
                  <c:v>4554.0187140773733</c:v>
                </c:pt>
                <c:pt idx="13">
                  <c:v>4801.1196328661654</c:v>
                </c:pt>
                <c:pt idx="14">
                  <c:v>5044.95088618318</c:v>
                </c:pt>
                <c:pt idx="15">
                  <c:v>5299.1127328469038</c:v>
                </c:pt>
                <c:pt idx="16">
                  <c:v>5563.9686799865876</c:v>
                </c:pt>
                <c:pt idx="17">
                  <c:v>5839.8947558223426</c:v>
                </c:pt>
                <c:pt idx="18">
                  <c:v>6127.2798063272257</c:v>
                </c:pt>
                <c:pt idx="19">
                  <c:v>6426.5262074982711</c:v>
                </c:pt>
                <c:pt idx="20">
                  <c:v>6738.0506552057295</c:v>
                </c:pt>
                <c:pt idx="21">
                  <c:v>7062.2850447121909</c:v>
                </c:pt>
                <c:pt idx="22">
                  <c:v>7399.6774540143797</c:v>
                </c:pt>
                <c:pt idx="23">
                  <c:v>7750.6932479233265</c:v>
                </c:pt>
                <c:pt idx="24">
                  <c:v>8115.8163232268589</c:v>
                </c:pt>
                <c:pt idx="25">
                  <c:v>8495.55051951526</c:v>
                </c:pt>
                <c:pt idx="26">
                  <c:v>8890.4212255858693</c:v>
                </c:pt>
                <c:pt idx="27">
                  <c:v>9300.9772180462824</c:v>
                </c:pt>
                <c:pt idx="28">
                  <c:v>9727.7927772535077</c:v>
                </c:pt>
                <c:pt idx="29">
                  <c:v>10079.916183746062</c:v>
                </c:pt>
                <c:pt idx="30">
                  <c:v>10413.975283672025</c:v>
                </c:pt>
                <c:pt idx="31">
                  <c:v>10727.885833705828</c:v>
                </c:pt>
                <c:pt idx="32">
                  <c:v>11050.064585250579</c:v>
                </c:pt>
                <c:pt idx="33">
                  <c:v>11380.7228828302</c:v>
                </c:pt>
                <c:pt idx="34">
                  <c:v>11720.086059731686</c:v>
                </c:pt>
                <c:pt idx="35">
                  <c:v>12068.389102096058</c:v>
                </c:pt>
                <c:pt idx="36">
                  <c:v>12425.877538805064</c:v>
                </c:pt>
                <c:pt idx="37">
                  <c:v>12792.808448316604</c:v>
                </c:pt>
                <c:pt idx="38">
                  <c:v>13169.451613556355</c:v>
                </c:pt>
                <c:pt idx="39">
                  <c:v>13556.090853119584</c:v>
                </c:pt>
                <c:pt idx="40">
                  <c:v>13953.025563721159</c:v>
                </c:pt>
                <c:pt idx="41">
                  <c:v>14360.572517394739</c:v>
                </c:pt>
                <c:pt idx="42">
                  <c:v>14779.067968037598</c:v>
                </c:pt>
                <c:pt idx="43">
                  <c:v>15208.870136414229</c:v>
                </c:pt>
                <c:pt idx="44">
                  <c:v>15650.362161887042</c:v>
                </c:pt>
                <c:pt idx="45">
                  <c:v>16103.955634755144</c:v>
                </c:pt>
                <c:pt idx="46">
                  <c:v>16570.094857677046</c:v>
                </c:pt>
                <c:pt idx="47">
                  <c:v>17049.262032019986</c:v>
                </c:pt>
                <c:pt idx="48">
                  <c:v>17541.983630748771</c:v>
                </c:pt>
                <c:pt idx="49">
                  <c:v>18048.838312171742</c:v>
                </c:pt>
                <c:pt idx="50">
                  <c:v>18570.466861750527</c:v>
                </c:pt>
                <c:pt idx="51">
                  <c:v>18955.290157122756</c:v>
                </c:pt>
                <c:pt idx="52">
                  <c:v>19290.822042329084</c:v>
                </c:pt>
                <c:pt idx="53">
                  <c:v>19574.049457241523</c:v>
                </c:pt>
                <c:pt idx="54">
                  <c:v>19861.872845872269</c:v>
                </c:pt>
                <c:pt idx="55">
                  <c:v>20154.369454107302</c:v>
                </c:pt>
                <c:pt idx="56">
                  <c:v>20451.695602580607</c:v>
                </c:pt>
                <c:pt idx="57">
                  <c:v>20754.021129002762</c:v>
                </c:pt>
                <c:pt idx="58">
                  <c:v>21061.531755357584</c:v>
                </c:pt>
                <c:pt idx="59">
                  <c:v>21374.4315755887</c:v>
                </c:pt>
                <c:pt idx="60">
                  <c:v>21692.946080469439</c:v>
                </c:pt>
                <c:pt idx="61">
                  <c:v>22017.325866916875</c:v>
                </c:pt>
                <c:pt idx="62">
                  <c:v>22347.851231882578</c:v>
                </c:pt>
                <c:pt idx="63">
                  <c:v>22684.837924082654</c:v>
                </c:pt>
                <c:pt idx="64">
                  <c:v>23028.644432579658</c:v>
                </c:pt>
                <c:pt idx="65">
                  <c:v>23379.681347183909</c:v>
                </c:pt>
                <c:pt idx="66">
                  <c:v>23738.423560606854</c:v>
                </c:pt>
                <c:pt idx="67">
                  <c:v>24105.426444783188</c:v>
                </c:pt>
                <c:pt idx="68">
                  <c:v>24481.347708388294</c:v>
                </c:pt>
                <c:pt idx="69">
                  <c:v>24866.977581455616</c:v>
                </c:pt>
                <c:pt idx="70">
                  <c:v>25263.281561777843</c:v>
                </c:pt>
                <c:pt idx="71">
                  <c:v>25671.462756881989</c:v>
                </c:pt>
                <c:pt idx="72">
                  <c:v>26093.056025733647</c:v>
                </c:pt>
                <c:pt idx="73">
                  <c:v>26530.076226877114</c:v>
                </c:pt>
                <c:pt idx="74">
                  <c:v>26985.26401028749</c:v>
                </c:pt>
                <c:pt idx="75">
                  <c:v>27359.353624188872</c:v>
                </c:pt>
                <c:pt idx="76">
                  <c:v>27684.981406461993</c:v>
                </c:pt>
                <c:pt idx="77">
                  <c:v>27957.960023580214</c:v>
                </c:pt>
                <c:pt idx="78">
                  <c:v>28244.772814059841</c:v>
                </c:pt>
                <c:pt idx="79">
                  <c:v>28547.630126884735</c:v>
                </c:pt>
                <c:pt idx="80">
                  <c:v>28871.959433781194</c:v>
                </c:pt>
                <c:pt idx="81">
                  <c:v>29172.641416944643</c:v>
                </c:pt>
                <c:pt idx="82">
                  <c:v>29447.341506194502</c:v>
                </c:pt>
                <c:pt idx="83">
                  <c:v>29702.938921577777</c:v>
                </c:pt>
                <c:pt idx="84">
                  <c:v>30027.752560002555</c:v>
                </c:pt>
                <c:pt idx="85">
                  <c:v>30416.111915496731</c:v>
                </c:pt>
                <c:pt idx="86">
                  <c:v>30828.156465188589</c:v>
                </c:pt>
                <c:pt idx="87">
                  <c:v>31006.562870687892</c:v>
                </c:pt>
                <c:pt idx="88">
                  <c:v>31041.094380074988</c:v>
                </c:pt>
                <c:pt idx="89">
                  <c:v>30879.698111265028</c:v>
                </c:pt>
                <c:pt idx="90">
                  <c:v>30808.689766245163</c:v>
                </c:pt>
                <c:pt idx="91">
                  <c:v>30818.782782584356</c:v>
                </c:pt>
                <c:pt idx="92">
                  <c:v>30786.937487996529</c:v>
                </c:pt>
                <c:pt idx="93">
                  <c:v>30707.508045183979</c:v>
                </c:pt>
                <c:pt idx="94">
                  <c:v>30599.052611885098</c:v>
                </c:pt>
                <c:pt idx="95">
                  <c:v>30472.270708171749</c:v>
                </c:pt>
                <c:pt idx="96">
                  <c:v>30332.546114392051</c:v>
                </c:pt>
                <c:pt idx="97">
                  <c:v>30182.993104694146</c:v>
                </c:pt>
                <c:pt idx="98">
                  <c:v>30025.657408507243</c:v>
                </c:pt>
                <c:pt idx="99">
                  <c:v>29861.993243700374</c:v>
                </c:pt>
                <c:pt idx="100">
                  <c:v>29693.088125627932</c:v>
                </c:pt>
                <c:pt idx="101">
                  <c:v>29519.785106816576</c:v>
                </c:pt>
                <c:pt idx="102">
                  <c:v>29342.755813877338</c:v>
                </c:pt>
                <c:pt idx="103">
                  <c:v>29162.546998961599</c:v>
                </c:pt>
                <c:pt idx="104">
                  <c:v>28979.61167042697</c:v>
                </c:pt>
                <c:pt idx="105">
                  <c:v>28794.330712641113</c:v>
                </c:pt>
                <c:pt idx="106">
                  <c:v>28607.028369908796</c:v>
                </c:pt>
                <c:pt idx="107">
                  <c:v>28417.983624457629</c:v>
                </c:pt>
                <c:pt idx="108">
                  <c:v>28227.438741782844</c:v>
                </c:pt>
                <c:pt idx="109">
                  <c:v>28035.605810473509</c:v>
                </c:pt>
                <c:pt idx="110">
                  <c:v>27842.671830030409</c:v>
                </c:pt>
                <c:pt idx="111">
                  <c:v>27648.802726717284</c:v>
                </c:pt>
                <c:pt idx="112">
                  <c:v>27454.146564272833</c:v>
                </c:pt>
                <c:pt idx="113">
                  <c:v>27258.836140585518</c:v>
                </c:pt>
                <c:pt idx="114">
                  <c:v>27062.991109608356</c:v>
                </c:pt>
                <c:pt idx="115">
                  <c:v>26866.719731654724</c:v>
                </c:pt>
                <c:pt idx="116">
                  <c:v>26670.120329517918</c:v>
                </c:pt>
                <c:pt idx="117">
                  <c:v>26473.282509347908</c:v>
                </c:pt>
                <c:pt idx="118">
                  <c:v>26276.288191644064</c:v>
                </c:pt>
                <c:pt idx="119">
                  <c:v>26079.212487659941</c:v>
                </c:pt>
                <c:pt idx="120">
                  <c:v>25882.124448954961</c:v>
                </c:pt>
                <c:pt idx="121">
                  <c:v>25685.08771208876</c:v>
                </c:pt>
                <c:pt idx="122">
                  <c:v>25488.161056052944</c:v>
                </c:pt>
                <c:pt idx="123">
                  <c:v>25291.39888662098</c:v>
                </c:pt>
                <c:pt idx="124">
                  <c:v>25094.851659128439</c:v>
                </c:pt>
                <c:pt idx="125">
                  <c:v>24898.56624910247</c:v>
                </c:pt>
                <c:pt idx="126">
                  <c:v>24702.586278476476</c:v>
                </c:pt>
                <c:pt idx="127">
                  <c:v>24506.952403813168</c:v>
                </c:pt>
                <c:pt idx="128">
                  <c:v>24311.702571866048</c:v>
                </c:pt>
                <c:pt idx="129">
                  <c:v>24116.872246946696</c:v>
                </c:pt>
                <c:pt idx="130">
                  <c:v>23922.49461385531</c:v>
                </c:pt>
                <c:pt idx="131">
                  <c:v>23728.600759543231</c:v>
                </c:pt>
                <c:pt idx="132">
                  <c:v>23535.219836212767</c:v>
                </c:pt>
                <c:pt idx="133">
                  <c:v>23342.379208138387</c:v>
                </c:pt>
                <c:pt idx="134">
                  <c:v>23150.104584180299</c:v>
                </c:pt>
                <c:pt idx="135">
                  <c:v>22958.420137682671</c:v>
                </c:pt>
                <c:pt idx="136">
                  <c:v>22767.348615206702</c:v>
                </c:pt>
                <c:pt idx="137">
                  <c:v>22576.911435359943</c:v>
                </c:pt>
                <c:pt idx="138">
                  <c:v>22387.128778817096</c:v>
                </c:pt>
                <c:pt idx="139">
                  <c:v>22198.019670486708</c:v>
                </c:pt>
                <c:pt idx="140">
                  <c:v>22009.602054648396</c:v>
                </c:pt>
                <c:pt idx="141">
                  <c:v>21821.892863799829</c:v>
                </c:pt>
                <c:pt idx="142">
                  <c:v>21634.908081847407</c:v>
                </c:pt>
                <c:pt idx="143">
                  <c:v>21448.662802206989</c:v>
                </c:pt>
                <c:pt idx="144">
                  <c:v>21263.171281309526</c:v>
                </c:pt>
                <c:pt idx="145">
                  <c:v>21078.446987960018</c:v>
                </c:pt>
                <c:pt idx="146">
                  <c:v>20894.502648934922</c:v>
                </c:pt>
                <c:pt idx="147">
                  <c:v>20711.350291167098</c:v>
                </c:pt>
                <c:pt idx="148">
                  <c:v>20529.001280834065</c:v>
                </c:pt>
                <c:pt idx="149">
                  <c:v>20347.46635961724</c:v>
                </c:pt>
                <c:pt idx="150">
                  <c:v>20166.755678388974</c:v>
                </c:pt>
                <c:pt idx="151">
                  <c:v>19986.878828548128</c:v>
                </c:pt>
                <c:pt idx="152">
                  <c:v>19807.844871198024</c:v>
                </c:pt>
                <c:pt idx="153">
                  <c:v>19629.662364354801</c:v>
                </c:pt>
                <c:pt idx="154">
                  <c:v>19452.339388347806</c:v>
                </c:pt>
                <c:pt idx="155">
                  <c:v>19275.883569549558</c:v>
                </c:pt>
                <c:pt idx="156">
                  <c:v>19100.302102577778</c:v>
                </c:pt>
                <c:pt idx="157">
                  <c:v>18925.601771091566</c:v>
                </c:pt>
                <c:pt idx="158">
                  <c:v>18751.788967278258</c:v>
                </c:pt>
                <c:pt idx="159">
                  <c:v>18578.869710140261</c:v>
                </c:pt>
                <c:pt idx="160">
                  <c:v>18406.849662672608</c:v>
                </c:pt>
                <c:pt idx="161">
                  <c:v>18235.734148006777</c:v>
                </c:pt>
                <c:pt idx="162">
                  <c:v>18065.528164604031</c:v>
                </c:pt>
                <c:pt idx="163">
                  <c:v>17896.236400560898</c:v>
                </c:pt>
                <c:pt idx="164">
                  <c:v>17727.863247090263</c:v>
                </c:pt>
                <c:pt idx="165">
                  <c:v>17560.41281124088</c:v>
                </c:pt>
                <c:pt idx="166">
                  <c:v>17393.888927902222</c:v>
                </c:pt>
                <c:pt idx="167">
                  <c:v>17228.295171149035</c:v>
                </c:pt>
                <c:pt idx="168">
                  <c:v>17063.634864959808</c:v>
                </c:pt>
                <c:pt idx="169">
                  <c:v>16899.911093367267</c:v>
                </c:pt>
                <c:pt idx="170">
                  <c:v>16737.126710063319</c:v>
                </c:pt>
                <c:pt idx="171">
                  <c:v>16575.284347499506</c:v>
                </c:pt>
                <c:pt idx="172">
                  <c:v>16414.386425517499</c:v>
                </c:pt>
                <c:pt idx="173">
                  <c:v>16254.435159537974</c:v>
                </c:pt>
                <c:pt idx="174">
                  <c:v>16095.432568330092</c:v>
                </c:pt>
                <c:pt idx="175">
                  <c:v>15937.380481397837</c:v>
                </c:pt>
                <c:pt idx="176">
                  <c:v>15780.280545999754</c:v>
                </c:pt>
                <c:pt idx="177">
                  <c:v>15624.134233821989</c:v>
                </c:pt>
                <c:pt idx="178">
                  <c:v>15468.942847334061</c:v>
                </c:pt>
                <c:pt idx="179">
                  <c:v>15314.707525840533</c:v>
                </c:pt>
                <c:pt idx="180">
                  <c:v>15161.429251245278</c:v>
                </c:pt>
                <c:pt idx="181">
                  <c:v>15009.108853546748</c:v>
                </c:pt>
                <c:pt idx="182">
                  <c:v>14857.747016080717</c:v>
                </c:pt>
                <c:pt idx="183">
                  <c:v>14707.344280526599</c:v>
                </c:pt>
                <c:pt idx="184">
                  <c:v>14557.901051684061</c:v>
                </c:pt>
                <c:pt idx="185">
                  <c:v>14409.417602037538</c:v>
                </c:pt>
                <c:pt idx="186">
                  <c:v>14261.894076121785</c:v>
                </c:pt>
                <c:pt idx="187">
                  <c:v>14115.330494696518</c:v>
                </c:pt>
                <c:pt idx="188">
                  <c:v>13969.726758736535</c:v>
                </c:pt>
                <c:pt idx="189">
                  <c:v>13825.082653261568</c:v>
                </c:pt>
                <c:pt idx="190">
                  <c:v>13681.397850993553</c:v>
                </c:pt>
                <c:pt idx="191">
                  <c:v>13538.671915869405</c:v>
                </c:pt>
                <c:pt idx="192">
                  <c:v>13396.904306405568</c:v>
                </c:pt>
                <c:pt idx="193">
                  <c:v>13256.094378925947</c:v>
                </c:pt>
                <c:pt idx="194">
                  <c:v>13116.241390660465</c:v>
                </c:pt>
                <c:pt idx="195">
                  <c:v>12977.344502717971</c:v>
                </c:pt>
                <c:pt idx="196">
                  <c:v>12839.402782945535</c:v>
                </c:pt>
                <c:pt idx="197">
                  <c:v>12702.415208671926</c:v>
                </c:pt>
                <c:pt idx="198">
                  <c:v>12566.380669350545</c:v>
                </c:pt>
                <c:pt idx="199">
                  <c:v>12431.297969095633</c:v>
                </c:pt>
                <c:pt idx="200">
                  <c:v>12297.165829127262</c:v>
                </c:pt>
                <c:pt idx="201">
                  <c:v>12163.982890126366</c:v>
                </c:pt>
                <c:pt idx="202">
                  <c:v>12031.747714496141</c:v>
                </c:pt>
                <c:pt idx="203">
                  <c:v>11900.458788548258</c:v>
                </c:pt>
                <c:pt idx="204">
                  <c:v>11770.114524608069</c:v>
                </c:pt>
                <c:pt idx="205">
                  <c:v>11640.713263045267</c:v>
                </c:pt>
                <c:pt idx="206">
                  <c:v>11512.253274230672</c:v>
                </c:pt>
                <c:pt idx="207">
                  <c:v>11384.732760428169</c:v>
                </c:pt>
                <c:pt idx="208">
                  <c:v>11258.149857622122</c:v>
                </c:pt>
                <c:pt idx="209">
                  <c:v>11132.502637278052</c:v>
                </c:pt>
                <c:pt idx="210">
                  <c:v>11007.789108052399</c:v>
                </c:pt>
                <c:pt idx="211">
                  <c:v>10884.007217436465</c:v>
                </c:pt>
                <c:pt idx="212">
                  <c:v>10761.154853355856</c:v>
                </c:pt>
                <c:pt idx="213">
                  <c:v>10639.229845710955</c:v>
                </c:pt>
                <c:pt idx="214">
                  <c:v>10518.229967871483</c:v>
                </c:pt>
                <c:pt idx="215">
                  <c:v>10398.152938126215</c:v>
                </c:pt>
                <c:pt idx="216">
                  <c:v>10278.996421084232</c:v>
                </c:pt>
                <c:pt idx="217">
                  <c:v>10160.758029034554</c:v>
                </c:pt>
                <c:pt idx="218">
                  <c:v>10043.435323264721</c:v>
                </c:pt>
                <c:pt idx="219">
                  <c:v>9927.025815341578</c:v>
                </c:pt>
                <c:pt idx="220">
                  <c:v>9811.5269683518254</c:v>
                </c:pt>
                <c:pt idx="221">
                  <c:v>9696.9361981078564</c:v>
                </c:pt>
                <c:pt idx="222">
                  <c:v>9583.2508743218696</c:v>
                </c:pt>
                <c:pt idx="223">
                  <c:v>9470.4683217418715</c:v>
                </c:pt>
                <c:pt idx="224">
                  <c:v>9358.5858212590483</c:v>
                </c:pt>
                <c:pt idx="225">
                  <c:v>9247.6006109851187</c:v>
                </c:pt>
                <c:pt idx="226">
                  <c:v>9137.5098873001698</c:v>
                </c:pt>
                <c:pt idx="227">
                  <c:v>9028.3108058730431</c:v>
                </c:pt>
                <c:pt idx="228">
                  <c:v>8920.0004826533623</c:v>
                </c:pt>
                <c:pt idx="229">
                  <c:v>8812.5759948403411</c:v>
                </c:pt>
                <c:pt idx="230">
                  <c:v>8706.0343818260535</c:v>
                </c:pt>
                <c:pt idx="231">
                  <c:v>8600.3726461144033</c:v>
                </c:pt>
                <c:pt idx="232">
                  <c:v>8495.5877542200342</c:v>
                </c:pt>
                <c:pt idx="233">
                  <c:v>8391.6766375405186</c:v>
                </c:pt>
                <c:pt idx="234">
                  <c:v>8288.6361932153741</c:v>
                </c:pt>
                <c:pt idx="235">
                  <c:v>8186.4632849568115</c:v>
                </c:pt>
                <c:pt idx="236">
                  <c:v>8085.1547438675861</c:v>
                </c:pt>
                <c:pt idx="237">
                  <c:v>7984.7073692373569</c:v>
                </c:pt>
                <c:pt idx="238">
                  <c:v>7885.1179293217174</c:v>
                </c:pt>
                <c:pt idx="239">
                  <c:v>7786.3831621044519</c:v>
                </c:pt>
                <c:pt idx="240">
                  <c:v>7688.4997760449942</c:v>
                </c:pt>
                <c:pt idx="241">
                  <c:v>7591.4644508048277</c:v>
                </c:pt>
                <c:pt idx="242">
                  <c:v>7495.2738379669127</c:v>
                </c:pt>
                <c:pt idx="243">
                  <c:v>7399.9245617324586</c:v>
                </c:pt>
                <c:pt idx="244">
                  <c:v>7305.4132196086393</c:v>
                </c:pt>
                <c:pt idx="245">
                  <c:v>7211.7363830818831</c:v>
                </c:pt>
                <c:pt idx="246">
                  <c:v>7118.8905982761298</c:v>
                </c:pt>
                <c:pt idx="247">
                  <c:v>7026.8723866010141</c:v>
                </c:pt>
                <c:pt idx="248">
                  <c:v>6935.678245385463</c:v>
                </c:pt>
                <c:pt idx="249">
                  <c:v>6845.304648503251</c:v>
                </c:pt>
                <c:pt idx="250">
                  <c:v>6755.7480469826123</c:v>
                </c:pt>
                <c:pt idx="251">
                  <c:v>6667.0048696088388</c:v>
                </c:pt>
                <c:pt idx="252">
                  <c:v>6579.071523515634</c:v>
                </c:pt>
                <c:pt idx="253">
                  <c:v>6491.9443947636555</c:v>
                </c:pt>
                <c:pt idx="254">
                  <c:v>6405.6198489129256</c:v>
                </c:pt>
                <c:pt idx="255">
                  <c:v>6320.094231583389</c:v>
                </c:pt>
                <c:pt idx="256">
                  <c:v>6235.3638690075895</c:v>
                </c:pt>
                <c:pt idx="257">
                  <c:v>6151.4250685739216</c:v>
                </c:pt>
                <c:pt idx="258">
                  <c:v>6068.2741193607217</c:v>
                </c:pt>
                <c:pt idx="259">
                  <c:v>5985.9072926648387</c:v>
                </c:pt>
                <c:pt idx="260">
                  <c:v>5904.3208425179682</c:v>
                </c:pt>
                <c:pt idx="261">
                  <c:v>5823.5110061988744</c:v>
                </c:pt>
                <c:pt idx="262">
                  <c:v>5743.4740047354089</c:v>
                </c:pt>
                <c:pt idx="263">
                  <c:v>5664.2060434020768</c:v>
                </c:pt>
                <c:pt idx="264">
                  <c:v>5585.7033122082485</c:v>
                </c:pt>
                <c:pt idx="265">
                  <c:v>5507.9619863801054</c:v>
                </c:pt>
                <c:pt idx="266">
                  <c:v>5430.9782268364097</c:v>
                </c:pt>
                <c:pt idx="267">
                  <c:v>5354.7481806573596</c:v>
                </c:pt>
                <c:pt idx="268">
                  <c:v>5279.2679815470237</c:v>
                </c:pt>
                <c:pt idx="269">
                  <c:v>5204.533750290333</c:v>
                </c:pt>
                <c:pt idx="270">
                  <c:v>5130.5415952034218</c:v>
                </c:pt>
                <c:pt idx="271">
                  <c:v>5057.2876125788625</c:v>
                </c:pt>
                <c:pt idx="272">
                  <c:v>4984.767887124106</c:v>
                </c:pt>
                <c:pt idx="273">
                  <c:v>4912.9784923964771</c:v>
                </c:pt>
                <c:pt idx="274">
                  <c:v>4841.9154912287313</c:v>
                </c:pt>
                <c:pt idx="275">
                  <c:v>4771.5749361553726</c:v>
                </c:pt>
                <c:pt idx="276">
                  <c:v>4701.9528698285167</c:v>
                </c:pt>
                <c:pt idx="277">
                  <c:v>4633.0453254319318</c:v>
                </c:pt>
                <c:pt idx="278">
                  <c:v>4564.8483270874649</c:v>
                </c:pt>
                <c:pt idx="279">
                  <c:v>4497.3578902599247</c:v>
                </c:pt>
                <c:pt idx="280">
                  <c:v>4430.5700221549387</c:v>
                </c:pt>
                <c:pt idx="281">
                  <c:v>4364.4807221126539</c:v>
                </c:pt>
                <c:pt idx="282">
                  <c:v>4299.0859819968446</c:v>
                </c:pt>
                <c:pt idx="283">
                  <c:v>4234.3817865810797</c:v>
                </c:pt>
                <c:pt idx="284">
                  <c:v>4170.3641139277152</c:v>
                </c:pt>
                <c:pt idx="285">
                  <c:v>4107.0289357657566</c:v>
                </c:pt>
                <c:pt idx="286">
                  <c:v>4044.372217861393</c:v>
                </c:pt>
                <c:pt idx="287">
                  <c:v>3982.3899203869528</c:v>
                </c:pt>
                <c:pt idx="288">
                  <c:v>3921.0779982841868</c:v>
                </c:pt>
                <c:pt idx="289">
                  <c:v>3860.4324016246082</c:v>
                </c:pt>
                <c:pt idx="290">
                  <c:v>3800.449075964676</c:v>
                </c:pt>
                <c:pt idx="291">
                  <c:v>3741.1239626973825</c:v>
                </c:pt>
                <c:pt idx="292">
                  <c:v>3682.4529994013556</c:v>
                </c:pt>
                <c:pt idx="293">
                  <c:v>3624.4321201843145</c:v>
                </c:pt>
                <c:pt idx="294">
                  <c:v>3567.0572560231244</c:v>
                </c:pt>
                <c:pt idx="295">
                  <c:v>3510.3243351013757</c:v>
                </c:pt>
                <c:pt idx="296">
                  <c:v>3454.2292831407244</c:v>
                </c:pt>
                <c:pt idx="297">
                  <c:v>3398.7680237308914</c:v>
                </c:pt>
                <c:pt idx="298">
                  <c:v>3343.9364786549063</c:v>
                </c:pt>
                <c:pt idx="299">
                  <c:v>3289.7305682105521</c:v>
                </c:pt>
                <c:pt idx="300">
                  <c:v>3236.1462115290919</c:v>
                </c:pt>
                <c:pt idx="301">
                  <c:v>3183.1793268890096</c:v>
                </c:pt>
                <c:pt idx="302">
                  <c:v>3130.8258320274699</c:v>
                </c:pt>
                <c:pt idx="303">
                  <c:v>3079.0816444477268</c:v>
                </c:pt>
                <c:pt idx="304">
                  <c:v>3027.9519839958725</c:v>
                </c:pt>
                <c:pt idx="305">
                  <c:v>2977.4414279831258</c:v>
                </c:pt>
                <c:pt idx="306">
                  <c:v>2927.5449162386508</c:v>
                </c:pt>
                <c:pt idx="307">
                  <c:v>2878.2574169439331</c:v>
                </c:pt>
                <c:pt idx="308">
                  <c:v>2829.5739264983777</c:v>
                </c:pt>
                <c:pt idx="309">
                  <c:v>2781.4894693859642</c:v>
                </c:pt>
                <c:pt idx="310">
                  <c:v>2733.9990980393336</c:v>
                </c:pt>
                <c:pt idx="311">
                  <c:v>2687.0978927066844</c:v>
                </c:pt>
                <c:pt idx="312">
                  <c:v>2640.7809613168947</c:v>
                </c:pt>
                <c:pt idx="313">
                  <c:v>2595.0434393442792</c:v>
                </c:pt>
                <c:pt idx="314">
                  <c:v>2549.8804896747993</c:v>
                </c:pt>
                <c:pt idx="315">
                  <c:v>2505.2873024715068</c:v>
                </c:pt>
                <c:pt idx="316">
                  <c:v>2461.2590950387794</c:v>
                </c:pt>
                <c:pt idx="317">
                  <c:v>2417.7911116884825</c:v>
                </c:pt>
                <c:pt idx="318">
                  <c:v>2374.8786236054884</c:v>
                </c:pt>
                <c:pt idx="319">
                  <c:v>2332.5169287131516</c:v>
                </c:pt>
                <c:pt idx="320">
                  <c:v>2290.7013515381923</c:v>
                </c:pt>
                <c:pt idx="321">
                  <c:v>2249.4272430779461</c:v>
                </c:pt>
                <c:pt idx="322">
                  <c:v>2208.6899806644478</c:v>
                </c:pt>
                <c:pt idx="323">
                  <c:v>2168.48496783167</c:v>
                </c:pt>
                <c:pt idx="324">
                  <c:v>2128.807634182057</c:v>
                </c:pt>
                <c:pt idx="325">
                  <c:v>2089.6534352529538</c:v>
                </c:pt>
                <c:pt idx="326">
                  <c:v>2051.0178523838781</c:v>
                </c:pt>
                <c:pt idx="327">
                  <c:v>2012.8963925850733</c:v>
                </c:pt>
                <c:pt idx="328">
                  <c:v>1975.2845884048991</c:v>
                </c:pt>
                <c:pt idx="329">
                  <c:v>1938.1779977997974</c:v>
                </c:pt>
                <c:pt idx="330">
                  <c:v>1901.5722040051942</c:v>
                </c:pt>
                <c:pt idx="331">
                  <c:v>1865.4628154054315</c:v>
                </c:pt>
                <c:pt idx="332">
                  <c:v>1829.8454654074585</c:v>
                </c:pt>
                <c:pt idx="333">
                  <c:v>1794.715812315141</c:v>
                </c:pt>
                <c:pt idx="334">
                  <c:v>1760.0695392051277</c:v>
                </c:pt>
                <c:pt idx="335">
                  <c:v>1725.9023538063923</c:v>
                </c:pt>
                <c:pt idx="336">
                  <c:v>1692.2099883809115</c:v>
                </c:pt>
                <c:pt idx="337">
                  <c:v>1658.9881996083034</c:v>
                </c:pt>
                <c:pt idx="338">
                  <c:v>1626.2327684752524</c:v>
                </c:pt>
                <c:pt idx="339">
                  <c:v>1593.9395001691794</c:v>
                </c:pt>
                <c:pt idx="340">
                  <c:v>1562.104223977934</c:v>
                </c:pt>
                <c:pt idx="341">
                  <c:v>1530.7227931978098</c:v>
                </c:pt>
                <c:pt idx="342">
                  <c:v>1499.7910850477335</c:v>
                </c:pt>
                <c:pt idx="343">
                  <c:v>1469.3050005995003</c:v>
                </c:pt>
                <c:pt idx="344">
                  <c:v>1439.2604647173212</c:v>
                </c:pt>
                <c:pt idx="345">
                  <c:v>1409.6534260187102</c:v>
                </c:pt>
                <c:pt idx="346">
                  <c:v>1380.4798568546569</c:v>
                </c:pt>
                <c:pt idx="347">
                  <c:v>1351.7357533210757</c:v>
                </c:pt>
                <c:pt idx="348">
                  <c:v>1323.4171353044221</c:v>
                </c:pt>
                <c:pt idx="349">
                  <c:v>1295.5200465780156</c:v>
                </c:pt>
                <c:pt idx="350">
                  <c:v>1268.040554960038</c:v>
                </c:pt>
                <c:pt idx="351">
                  <c:v>1240.9747525573641</c:v>
                </c:pt>
                <c:pt idx="352">
                  <c:v>1214.3187561227846</c:v>
                </c:pt>
                <c:pt idx="353">
                  <c:v>1188.0687075720703</c:v>
                </c:pt>
                <c:pt idx="354">
                  <c:v>1162.2207747208597</c:v>
                </c:pt>
                <c:pt idx="355">
                  <c:v>1136.7711523395965</c:v>
                </c:pt>
                <c:pt idx="356">
                  <c:v>1111.7160636712908</c:v>
                </c:pt>
                <c:pt idx="357">
                  <c:v>1087.0517626418482</c:v>
                </c:pt>
                <c:pt idx="358">
                  <c:v>1062.7745371419041</c:v>
                </c:pt>
                <c:pt idx="359">
                  <c:v>1038.8807140195879</c:v>
                </c:pt>
                <c:pt idx="360">
                  <c:v>1015.3666669162883</c:v>
                </c:pt>
                <c:pt idx="361">
                  <c:v>992.2288290604173</c:v>
                </c:pt>
                <c:pt idx="362">
                  <c:v>969.46371523248547</c:v>
                </c:pt>
                <c:pt idx="363">
                  <c:v>947.06796197476763</c:v>
                </c:pt>
                <c:pt idx="364">
                  <c:v>925.03840770885563</c:v>
                </c:pt>
                <c:pt idx="365">
                  <c:v>903.37227206961177</c:v>
                </c:pt>
                <c:pt idx="366">
                  <c:v>882.06763219109496</c:v>
                </c:pt>
                <c:pt idx="367">
                  <c:v>861.12510105031492</c:v>
                </c:pt>
                <c:pt idx="368">
                  <c:v>840.55870792193014</c:v>
                </c:pt>
                <c:pt idx="369">
                  <c:v>921.38287062787572</c:v>
                </c:pt>
                <c:pt idx="370">
                  <c:v>901.84165069079063</c:v>
                </c:pt>
                <c:pt idx="371">
                  <c:v>882.56080839431013</c:v>
                </c:pt>
                <c:pt idx="372">
                  <c:v>861.60888330687931</c:v>
                </c:pt>
                <c:pt idx="373">
                  <c:v>841.03225144723103</c:v>
                </c:pt>
                <c:pt idx="374">
                  <c:v>901.19629006079845</c:v>
                </c:pt>
                <c:pt idx="375">
                  <c:v>881.53116257876081</c:v>
                </c:pt>
                <c:pt idx="376">
                  <c:v>862.15194853082562</c:v>
                </c:pt>
                <c:pt idx="377">
                  <c:v>841.56417020188667</c:v>
                </c:pt>
                <c:pt idx="378">
                  <c:v>881.28858536195673</c:v>
                </c:pt>
                <c:pt idx="379">
                  <c:v>861.51754527455364</c:v>
                </c:pt>
                <c:pt idx="380">
                  <c:v>842.06959062807698</c:v>
                </c:pt>
                <c:pt idx="381">
                  <c:v>881.81005851088844</c:v>
                </c:pt>
                <c:pt idx="382">
                  <c:v>862.03074310455986</c:v>
                </c:pt>
                <c:pt idx="383">
                  <c:v>842.57358380129074</c:v>
                </c:pt>
                <c:pt idx="384">
                  <c:v>862.08235097790168</c:v>
                </c:pt>
                <c:pt idx="385">
                  <c:v>903.50565849453983</c:v>
                </c:pt>
                <c:pt idx="386">
                  <c:v>884.49421083571372</c:v>
                </c:pt>
                <c:pt idx="387">
                  <c:v>864.6760160077373</c:v>
                </c:pt>
                <c:pt idx="388">
                  <c:v>844.03536251452215</c:v>
                </c:pt>
                <c:pt idx="389">
                  <c:v>848.51713674636983</c:v>
                </c:pt>
                <c:pt idx="390">
                  <c:v>930.36164095010099</c:v>
                </c:pt>
                <c:pt idx="391">
                  <c:v>911.22891716104834</c:v>
                </c:pt>
                <c:pt idx="392">
                  <c:v>891.80908892788216</c:v>
                </c:pt>
                <c:pt idx="393">
                  <c:v>870.6917754201437</c:v>
                </c:pt>
                <c:pt idx="394">
                  <c:v>849.94056546415675</c:v>
                </c:pt>
                <c:pt idx="395">
                  <c:v>829.6350804668142</c:v>
                </c:pt>
                <c:pt idx="396">
                  <c:v>909.88514281284858</c:v>
                </c:pt>
                <c:pt idx="397">
                  <c:v>890.48909392892597</c:v>
                </c:pt>
                <c:pt idx="398">
                  <c:v>871.35285558272835</c:v>
                </c:pt>
                <c:pt idx="399">
                  <c:v>850.58779173544133</c:v>
                </c:pt>
                <c:pt idx="400">
                  <c:v>830.25722844203881</c:v>
                </c:pt>
                <c:pt idx="401">
                  <c:v>910.54450930768292</c:v>
                </c:pt>
                <c:pt idx="402">
                  <c:v>891.13701736364476</c:v>
                </c:pt>
                <c:pt idx="403">
                  <c:v>871.98899840173237</c:v>
                </c:pt>
                <c:pt idx="404">
                  <c:v>851.21072249943552</c:v>
                </c:pt>
                <c:pt idx="405">
                  <c:v>830.85820628650276</c:v>
                </c:pt>
                <c:pt idx="406">
                  <c:v>911.18346775572945</c:v>
                </c:pt>
                <c:pt idx="407">
                  <c:v>891.76509067712971</c:v>
                </c:pt>
                <c:pt idx="408">
                  <c:v>872.60575816424534</c:v>
                </c:pt>
                <c:pt idx="409">
                  <c:v>851.81477207836247</c:v>
                </c:pt>
                <c:pt idx="410">
                  <c:v>831.4425147141734</c:v>
                </c:pt>
                <c:pt idx="411">
                  <c:v>911.8061648156787</c:v>
                </c:pt>
                <c:pt idx="412">
                  <c:v>892.37742654111162</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12899456"/>
        <c:axId val="313197312"/>
      </c:scatterChart>
      <c:valAx>
        <c:axId val="312899456"/>
        <c:scaling>
          <c:orientation val="minMax"/>
          <c:max val="12"/>
          <c:min val="0"/>
        </c:scaling>
        <c:delete val="0"/>
        <c:axPos val="b"/>
        <c:numFmt formatCode="0_ " sourceLinked="0"/>
        <c:majorTickMark val="out"/>
        <c:minorTickMark val="none"/>
        <c:tickLblPos val="nextTo"/>
        <c:txPr>
          <a:bodyPr/>
          <a:lstStyle/>
          <a:p>
            <a:pPr>
              <a:defRPr sz="1200"/>
            </a:pPr>
            <a:endParaRPr lang="zh-CN"/>
          </a:p>
        </c:txPr>
        <c:crossAx val="313197312"/>
        <c:crosses val="autoZero"/>
        <c:crossBetween val="midCat"/>
      </c:valAx>
      <c:valAx>
        <c:axId val="313197312"/>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1289945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2900</c:v>
                </c:pt>
                <c:pt idx="1">
                  <c:v>2935</c:v>
                </c:pt>
                <c:pt idx="2">
                  <c:v>2960</c:v>
                </c:pt>
              </c:numCache>
            </c:numRef>
          </c:xVal>
          <c:yVal>
            <c:numRef>
              <c:f>'W.H curve'!$E$8:$E$10</c:f>
              <c:numCache>
                <c:formatCode>0.00_);[Red]\(0.00\)</c:formatCode>
                <c:ptCount val="3"/>
                <c:pt idx="0">
                  <c:v>49.5</c:v>
                </c:pt>
                <c:pt idx="1">
                  <c:v>278.39999999999998</c:v>
                </c:pt>
                <c:pt idx="2">
                  <c:v>642.5</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5322752"/>
        <c:axId val="315324288"/>
      </c:scatterChart>
      <c:valAx>
        <c:axId val="31532275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5324288"/>
        <c:crosses val="autoZero"/>
        <c:crossBetween val="midCat"/>
      </c:valAx>
      <c:valAx>
        <c:axId val="31532428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532275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6008320"/>
        <c:axId val="316191104"/>
      </c:scatterChart>
      <c:valAx>
        <c:axId val="316008320"/>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6191104"/>
        <c:crosses val="autoZero"/>
        <c:crossBetween val="midCat"/>
      </c:valAx>
      <c:valAx>
        <c:axId val="316191104"/>
        <c:scaling>
          <c:orientation val="minMax"/>
        </c:scaling>
        <c:delete val="0"/>
        <c:axPos val="l"/>
        <c:numFmt formatCode="General" sourceLinked="1"/>
        <c:majorTickMark val="out"/>
        <c:minorTickMark val="none"/>
        <c:tickLblPos val="nextTo"/>
        <c:txPr>
          <a:bodyPr/>
          <a:lstStyle/>
          <a:p>
            <a:pPr>
              <a:defRPr lang="en-US" sz="100"/>
            </a:pPr>
            <a:endParaRPr lang="zh-CN"/>
          </a:p>
        </c:txPr>
        <c:crossAx val="316008320"/>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7809408"/>
        <c:axId val="317811328"/>
      </c:scatterChart>
      <c:valAx>
        <c:axId val="317809408"/>
        <c:scaling>
          <c:orientation val="minMax"/>
        </c:scaling>
        <c:delete val="0"/>
        <c:axPos val="b"/>
        <c:numFmt formatCode="General" sourceLinked="1"/>
        <c:majorTickMark val="out"/>
        <c:minorTickMark val="none"/>
        <c:tickLblPos val="nextTo"/>
        <c:txPr>
          <a:bodyPr/>
          <a:lstStyle/>
          <a:p>
            <a:pPr>
              <a:defRPr sz="100"/>
            </a:pPr>
            <a:endParaRPr lang="zh-CN"/>
          </a:p>
        </c:txPr>
        <c:crossAx val="317811328"/>
        <c:crosses val="autoZero"/>
        <c:crossBetween val="midCat"/>
      </c:valAx>
      <c:valAx>
        <c:axId val="317811328"/>
        <c:scaling>
          <c:orientation val="minMax"/>
        </c:scaling>
        <c:delete val="0"/>
        <c:axPos val="l"/>
        <c:numFmt formatCode="General" sourceLinked="1"/>
        <c:majorTickMark val="out"/>
        <c:minorTickMark val="none"/>
        <c:tickLblPos val="nextTo"/>
        <c:txPr>
          <a:bodyPr/>
          <a:lstStyle/>
          <a:p>
            <a:pPr>
              <a:defRPr sz="100"/>
            </a:pPr>
            <a:endParaRPr lang="zh-CN"/>
          </a:p>
        </c:txPr>
        <c:crossAx val="317809408"/>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20951808"/>
        <c:axId val="320953728"/>
      </c:scatterChart>
      <c:valAx>
        <c:axId val="320951808"/>
        <c:scaling>
          <c:orientation val="minMax"/>
        </c:scaling>
        <c:delete val="0"/>
        <c:axPos val="b"/>
        <c:numFmt formatCode="General" sourceLinked="1"/>
        <c:majorTickMark val="out"/>
        <c:minorTickMark val="none"/>
        <c:tickLblPos val="nextTo"/>
        <c:crossAx val="320953728"/>
        <c:crosses val="autoZero"/>
        <c:crossBetween val="midCat"/>
      </c:valAx>
      <c:valAx>
        <c:axId val="320953728"/>
        <c:scaling>
          <c:orientation val="minMax"/>
        </c:scaling>
        <c:delete val="0"/>
        <c:axPos val="l"/>
        <c:majorGridlines/>
        <c:numFmt formatCode="General" sourceLinked="1"/>
        <c:majorTickMark val="out"/>
        <c:minorTickMark val="none"/>
        <c:tickLblPos val="nextTo"/>
        <c:crossAx val="32095180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7.600624718230498</c:v>
                </c:pt>
                <c:pt idx="95">
                  <c:v>7.6855666652362569</c:v>
                </c:pt>
                <c:pt idx="96">
                  <c:v>7.7716030802842155</c:v>
                </c:pt>
                <c:pt idx="97">
                  <c:v>7.8587679310906404</c:v>
                </c:pt>
                <c:pt idx="98">
                  <c:v>7.9470971661168193</c:v>
                </c:pt>
                <c:pt idx="99">
                  <c:v>8.0366288848988319</c:v>
                </c:pt>
                <c:pt idx="100">
                  <c:v>8.1274035278404355</c:v>
                </c:pt>
                <c:pt idx="101">
                  <c:v>8.219464088270092</c:v>
                </c:pt>
                <c:pt idx="102">
                  <c:v>8.3128563500533375</c:v>
                </c:pt>
                <c:pt idx="103">
                  <c:v>8.4076291546434359</c:v>
                </c:pt>
                <c:pt idx="104">
                  <c:v>8.5038347021709839</c:v>
                </c:pt>
                <c:pt idx="105">
                  <c:v>8.6015288920492861</c:v>
                </c:pt>
                <c:pt idx="106">
                  <c:v>8.700771709645915</c:v>
                </c:pt>
                <c:pt idx="107">
                  <c:v>8.8016276668961329</c:v>
                </c:pt>
                <c:pt idx="108">
                  <c:v>8.9041663063774106</c:v>
                </c:pt>
                <c:pt idx="109">
                  <c:v>9.0084627804174779</c:v>
                </c:pt>
                <c:pt idx="110">
                  <c:v>9.1145985193904888</c:v>
                </c:pt>
                <c:pt idx="111">
                  <c:v>9.2226620066255478</c:v>
                </c:pt>
                <c:pt idx="112">
                  <c:v>9.3327496815265061</c:v>
                </c:pt>
                <c:pt idx="113">
                  <c:v>9.4449669978734327</c:v>
                </c:pt>
                <c:pt idx="114">
                  <c:v>9.5594296712517952</c:v>
                </c:pt>
                <c:pt idx="115">
                  <c:v>9.6762651586972819</c:v>
                </c:pt>
                <c:pt idx="116">
                  <c:v>9.795614425749676</c:v>
                </c:pt>
                <c:pt idx="117">
                  <c:v>9.8576551149864269</c:v>
                </c:pt>
                <c:pt idx="118">
                  <c:v>9.9204224238678176</c:v>
                </c:pt>
                <c:pt idx="119">
                  <c:v>9.9839408466447317</c:v>
                </c:pt>
                <c:pt idx="120">
                  <c:v>10.048236383505492</c:v>
                </c:pt>
                <c:pt idx="121">
                  <c:v>10.113336675338493</c:v>
                </c:pt>
                <c:pt idx="122">
                  <c:v>10.179271154469724</c:v>
                </c:pt>
                <c:pt idx="123">
                  <c:v>10.246071213754933</c:v>
                </c:pt>
                <c:pt idx="124">
                  <c:v>10.313770396837693</c:v>
                </c:pt>
                <c:pt idx="125">
                  <c:v>10.38240461290725</c:v>
                </c:pt>
                <c:pt idx="126">
                  <c:v>10.452012379929954</c:v>
                </c:pt>
                <c:pt idx="127">
                  <c:v>10.522635101112504</c:v>
                </c:pt>
                <c:pt idx="128">
                  <c:v>10.594317380324288</c:v>
                </c:pt>
                <c:pt idx="129">
                  <c:v>10.667107383410912</c:v>
                </c:pt>
                <c:pt idx="130">
                  <c:v>10.741057253836667</c:v>
                </c:pt>
                <c:pt idx="131">
                  <c:v>10.816223592990372</c:v>
                </c:pt>
                <c:pt idx="132">
                  <c:v>10.892668017895238</c:v>
                </c:pt>
                <c:pt idx="133">
                  <c:v>10.970457812138433</c:v>
                </c:pt>
                <c:pt idx="134">
                  <c:v>11.049666689801798</c:v>
                </c:pt>
                <c:pt idx="135">
                  <c:v>11.130375697331344</c:v>
                </c:pt>
                <c:pt idx="136">
                  <c:v>11.212674285055867</c:v>
                </c:pt>
                <c:pt idx="137">
                  <c:v>11.2966615890484</c:v>
                </c:pt>
                <c:pt idx="138">
                  <c:v>11.382447976077362</c:v>
                </c:pt>
                <c:pt idx="139">
                  <c:v>11.470156920756814</c:v>
                </c:pt>
                <c:pt idx="140">
                  <c:v>11.559927306511943</c:v>
                </c:pt>
                <c:pt idx="141">
                  <c:v>11.651916273375397</c:v>
                </c:pt>
                <c:pt idx="142">
                  <c:v>11.746302780118484</c:v>
                </c:pt>
                <c:pt idx="143">
                  <c:v>11.843292112339141</c:v>
                </c:pt>
                <c:pt idx="144">
                  <c:v>11.943121662288195</c:v>
                </c:pt>
                <c:pt idx="145">
                  <c:v>12.04606844740105</c:v>
                </c:pt>
                <c:pt idx="146">
                  <c:v>12.152459051180687</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3107.0963195582713</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21667072"/>
        <c:axId val="322273664"/>
      </c:scatterChart>
      <c:valAx>
        <c:axId val="321667072"/>
        <c:scaling>
          <c:orientation val="minMax"/>
        </c:scaling>
        <c:delete val="0"/>
        <c:axPos val="b"/>
        <c:numFmt formatCode="0.00_ " sourceLinked="1"/>
        <c:majorTickMark val="out"/>
        <c:minorTickMark val="none"/>
        <c:tickLblPos val="nextTo"/>
        <c:crossAx val="322273664"/>
        <c:crosses val="autoZero"/>
        <c:crossBetween val="midCat"/>
      </c:valAx>
      <c:valAx>
        <c:axId val="322273664"/>
        <c:scaling>
          <c:orientation val="minMax"/>
        </c:scaling>
        <c:delete val="0"/>
        <c:axPos val="l"/>
        <c:majorGridlines/>
        <c:numFmt formatCode="0.00_ " sourceLinked="1"/>
        <c:majorTickMark val="out"/>
        <c:minorTickMark val="none"/>
        <c:tickLblPos val="nextTo"/>
        <c:crossAx val="321667072"/>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3" Type="http://schemas.openxmlformats.org/officeDocument/2006/relationships/image" Target="../media/image3.tif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733425</xdr:colOff>
          <xdr:row>28</xdr:row>
          <xdr:rowOff>142875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904875</xdr:colOff>
          <xdr:row>0</xdr:row>
          <xdr:rowOff>447675</xdr:rowOff>
        </xdr:from>
        <xdr:to>
          <xdr:col>15</xdr:col>
          <xdr:colOff>571500</xdr:colOff>
          <xdr:row>2</xdr:row>
          <xdr:rowOff>295275</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twoCellAnchor editAs="oneCell">
    <xdr:from>
      <xdr:col>0</xdr:col>
      <xdr:colOff>22643</xdr:colOff>
      <xdr:row>0</xdr:row>
      <xdr:rowOff>0</xdr:rowOff>
    </xdr:from>
    <xdr:to>
      <xdr:col>2</xdr:col>
      <xdr:colOff>24666</xdr:colOff>
      <xdr:row>2</xdr:row>
      <xdr:rowOff>381000</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43" y="0"/>
          <a:ext cx="1373623" cy="1209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382120</xdr:colOff>
      <xdr:row>13</xdr:row>
      <xdr:rowOff>188819</xdr:rowOff>
    </xdr:from>
    <xdr:to>
      <xdr:col>12</xdr:col>
      <xdr:colOff>357554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821145" y="3627344"/>
          <a:ext cx="2528134"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298847</xdr:colOff>
      <xdr:row>14</xdr:row>
      <xdr:rowOff>49307</xdr:rowOff>
    </xdr:from>
    <xdr:to>
      <xdr:col>12</xdr:col>
      <xdr:colOff>390525</xdr:colOff>
      <xdr:row>18</xdr:row>
      <xdr:rowOff>60513</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737872" y="3706907"/>
          <a:ext cx="2644378"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619125</xdr:colOff>
          <xdr:row>17</xdr:row>
          <xdr:rowOff>190500</xdr:rowOff>
        </xdr:from>
        <xdr:to>
          <xdr:col>12</xdr:col>
          <xdr:colOff>142875</xdr:colOff>
          <xdr:row>19</xdr:row>
          <xdr:rowOff>114300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457200</xdr:rowOff>
        </xdr:from>
        <xdr:to>
          <xdr:col>12</xdr:col>
          <xdr:colOff>657225</xdr:colOff>
          <xdr:row>2</xdr:row>
          <xdr:rowOff>304800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xdr:twoCellAnchor editAs="oneCell">
    <xdr:from>
      <xdr:col>0</xdr:col>
      <xdr:colOff>0</xdr:colOff>
      <xdr:row>0</xdr:row>
      <xdr:rowOff>9526</xdr:rowOff>
    </xdr:from>
    <xdr:to>
      <xdr:col>1</xdr:col>
      <xdr:colOff>666750</xdr:colOff>
      <xdr:row>2</xdr:row>
      <xdr:rowOff>401679</xdr:rowOff>
    </xdr:to>
    <xdr:pic>
      <xdr:nvPicPr>
        <xdr:cNvPr id="8" name="图片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9526"/>
          <a:ext cx="1343025" cy="1182728"/>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2.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tabSelected="1" workbookViewId="0">
      <selection activeCell="G29" sqref="G29"/>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1" t="s">
        <v>287</v>
      </c>
      <c r="B1" s="391"/>
      <c r="C1" s="391"/>
      <c r="D1" s="391"/>
      <c r="E1" s="391"/>
      <c r="F1" s="391"/>
      <c r="G1" s="391"/>
      <c r="H1" s="391"/>
      <c r="I1" s="391"/>
      <c r="J1" s="391"/>
      <c r="K1" s="391"/>
      <c r="L1" s="391"/>
      <c r="M1" s="391"/>
      <c r="N1" s="391"/>
      <c r="O1" s="394" t="s">
        <v>290</v>
      </c>
      <c r="P1" s="394"/>
    </row>
    <row r="2" spans="1:16" ht="27.75" customHeight="1" x14ac:dyDescent="0.15">
      <c r="A2" s="392" t="s">
        <v>288</v>
      </c>
      <c r="B2" s="392"/>
      <c r="C2" s="392"/>
      <c r="D2" s="392"/>
      <c r="E2" s="392"/>
      <c r="F2" s="392"/>
      <c r="G2" s="392"/>
      <c r="H2" s="392"/>
      <c r="I2" s="392"/>
      <c r="J2" s="392"/>
      <c r="K2" s="392"/>
      <c r="L2" s="392"/>
      <c r="M2" s="392"/>
      <c r="N2" s="392"/>
      <c r="O2" s="1">
        <v>1</v>
      </c>
      <c r="P2" s="1"/>
    </row>
    <row r="3" spans="1:16" ht="30.75" customHeight="1" x14ac:dyDescent="0.15">
      <c r="A3" s="393" t="s">
        <v>289</v>
      </c>
      <c r="B3" s="393"/>
      <c r="C3" s="393"/>
      <c r="D3" s="393"/>
      <c r="E3" s="393"/>
      <c r="F3" s="393"/>
      <c r="G3" s="393"/>
      <c r="H3" s="393"/>
      <c r="I3" s="393"/>
      <c r="J3" s="393"/>
      <c r="K3" s="393"/>
      <c r="L3" s="393"/>
      <c r="M3" s="393"/>
      <c r="N3" s="393"/>
      <c r="O3" s="1"/>
      <c r="P3" s="1"/>
    </row>
    <row r="4" spans="1:16" ht="3" hidden="1" customHeight="1" x14ac:dyDescent="0.15">
      <c r="A4" s="376" t="s">
        <v>292</v>
      </c>
      <c r="B4" s="382"/>
      <c r="C4" s="376" t="s">
        <v>293</v>
      </c>
      <c r="D4" s="382"/>
      <c r="E4" s="376" t="s">
        <v>294</v>
      </c>
      <c r="F4" s="382"/>
      <c r="G4" s="376" t="s">
        <v>295</v>
      </c>
      <c r="H4" s="382"/>
      <c r="I4" s="376" t="s">
        <v>296</v>
      </c>
      <c r="J4" s="382"/>
      <c r="K4" s="376" t="s">
        <v>297</v>
      </c>
      <c r="L4" s="390"/>
      <c r="M4" s="390"/>
      <c r="N4" s="390"/>
      <c r="O4" s="390"/>
      <c r="P4" s="390"/>
    </row>
    <row r="5" spans="1:16" ht="15" customHeight="1" x14ac:dyDescent="0.15">
      <c r="A5" s="399" t="s">
        <v>291</v>
      </c>
      <c r="B5" s="399"/>
      <c r="C5" s="399"/>
      <c r="D5" s="399"/>
      <c r="E5" s="399"/>
      <c r="F5" s="399"/>
      <c r="G5" s="399"/>
      <c r="H5" s="399"/>
      <c r="I5" s="399"/>
      <c r="J5" s="399"/>
      <c r="K5" s="399"/>
      <c r="L5" s="399"/>
      <c r="M5" s="399"/>
      <c r="N5" s="399"/>
      <c r="O5" s="399"/>
      <c r="P5" s="372"/>
    </row>
    <row r="6" spans="1:16" ht="15" customHeight="1" x14ac:dyDescent="0.15">
      <c r="A6" s="399"/>
      <c r="B6" s="399"/>
      <c r="C6" s="399"/>
      <c r="D6" s="399"/>
      <c r="E6" s="399"/>
      <c r="F6" s="399"/>
      <c r="G6" s="399"/>
      <c r="H6" s="399"/>
      <c r="I6" s="399"/>
      <c r="J6" s="399"/>
      <c r="K6" s="399"/>
      <c r="L6" s="399"/>
      <c r="M6" s="399"/>
      <c r="N6" s="399"/>
      <c r="O6" s="399"/>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5">
        <v>2952.52</v>
      </c>
      <c r="C8" s="366" t="s">
        <v>117</v>
      </c>
      <c r="D8" s="357"/>
      <c r="E8" s="14"/>
      <c r="F8" s="14"/>
      <c r="G8" s="14"/>
      <c r="H8" s="14"/>
      <c r="I8" s="256" t="s">
        <v>232</v>
      </c>
      <c r="J8" s="377">
        <v>0.36</v>
      </c>
      <c r="K8" s="366" t="s">
        <v>161</v>
      </c>
      <c r="L8" s="245"/>
      <c r="M8" s="245"/>
      <c r="N8" s="400" t="s">
        <v>304</v>
      </c>
      <c r="O8" s="400"/>
      <c r="P8" s="14"/>
    </row>
    <row r="9" spans="1:16" ht="15" customHeight="1" x14ac:dyDescent="0.15">
      <c r="A9" s="253" t="s">
        <v>283</v>
      </c>
      <c r="B9" s="358">
        <v>850</v>
      </c>
      <c r="C9" s="366" t="s">
        <v>298</v>
      </c>
      <c r="D9" s="357"/>
      <c r="E9" s="14"/>
      <c r="F9" s="14"/>
      <c r="G9" s="14"/>
      <c r="H9" s="14"/>
      <c r="I9" s="256" t="s">
        <v>233</v>
      </c>
      <c r="J9" s="378">
        <v>0.9</v>
      </c>
      <c r="K9" s="366" t="s">
        <v>163</v>
      </c>
      <c r="L9" s="245"/>
      <c r="M9" s="245"/>
      <c r="N9" s="400"/>
      <c r="O9" s="400"/>
      <c r="P9" s="14"/>
    </row>
    <row r="10" spans="1:16" ht="15" customHeight="1" x14ac:dyDescent="0.15">
      <c r="A10" s="253" t="s">
        <v>275</v>
      </c>
      <c r="B10" s="358">
        <v>2905.75</v>
      </c>
      <c r="C10" s="366" t="s">
        <v>144</v>
      </c>
      <c r="D10" s="357"/>
      <c r="E10" s="14"/>
      <c r="F10" s="14"/>
      <c r="G10" s="14"/>
      <c r="H10" s="14"/>
      <c r="I10" s="373" t="s">
        <v>278</v>
      </c>
      <c r="J10" s="379">
        <f>J8*J9*4.427</f>
        <v>1.434348</v>
      </c>
      <c r="K10" s="375" t="s">
        <v>303</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7"/>
      <c r="C12" s="397"/>
      <c r="D12" s="397"/>
      <c r="E12" s="397"/>
      <c r="F12" s="397"/>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2956.4</v>
      </c>
      <c r="C14" s="368" t="s">
        <v>299</v>
      </c>
      <c r="D14" s="65"/>
      <c r="E14" s="65"/>
      <c r="F14" s="65"/>
      <c r="G14" s="65"/>
      <c r="H14" s="14"/>
      <c r="I14" s="253" t="s">
        <v>276</v>
      </c>
      <c r="J14" s="364">
        <v>4</v>
      </c>
      <c r="K14" s="368" t="s">
        <v>305</v>
      </c>
      <c r="L14" s="301"/>
      <c r="M14" s="301"/>
      <c r="N14" s="301"/>
      <c r="O14" s="14"/>
      <c r="P14" s="362"/>
    </row>
    <row r="15" spans="1:16" ht="15" customHeight="1" x14ac:dyDescent="0.15">
      <c r="A15" s="253" t="s">
        <v>241</v>
      </c>
      <c r="B15" s="384">
        <v>42</v>
      </c>
      <c r="C15" s="367" t="s">
        <v>300</v>
      </c>
      <c r="D15" s="257"/>
      <c r="E15" s="257"/>
      <c r="F15" s="68"/>
      <c r="G15" s="68"/>
      <c r="H15" s="14"/>
      <c r="I15" s="253" t="s">
        <v>237</v>
      </c>
      <c r="J15" s="264">
        <v>1.1000000000000001</v>
      </c>
      <c r="K15" s="368" t="s">
        <v>306</v>
      </c>
      <c r="L15" s="301"/>
      <c r="M15" s="301"/>
      <c r="N15" s="301"/>
      <c r="O15" s="14"/>
      <c r="P15" s="14"/>
    </row>
    <row r="16" spans="1:16" ht="15" customHeight="1" x14ac:dyDescent="0.15">
      <c r="A16" s="253"/>
      <c r="B16" s="361"/>
      <c r="C16" s="356"/>
      <c r="D16" s="257"/>
      <c r="E16" s="257"/>
      <c r="F16" s="68"/>
      <c r="G16" s="68"/>
      <c r="H16" s="14"/>
      <c r="I16" s="253" t="s">
        <v>238</v>
      </c>
      <c r="J16" s="365">
        <v>3.8000000000000002E-4</v>
      </c>
      <c r="K16" s="368" t="s">
        <v>307</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5" t="s">
        <v>301</v>
      </c>
      <c r="B18" s="395"/>
      <c r="C18" s="253" t="s">
        <v>251</v>
      </c>
      <c r="D18" s="253" t="s">
        <v>252</v>
      </c>
      <c r="E18" s="253" t="s">
        <v>284</v>
      </c>
      <c r="F18" s="119"/>
      <c r="G18" s="14"/>
      <c r="H18" s="14"/>
      <c r="I18" s="302" t="s">
        <v>279</v>
      </c>
      <c r="J18" s="278">
        <v>3</v>
      </c>
      <c r="K18" s="369" t="s">
        <v>308</v>
      </c>
      <c r="L18" s="302"/>
      <c r="M18" s="345"/>
      <c r="N18" s="281"/>
      <c r="O18" s="68"/>
      <c r="P18" s="14"/>
    </row>
    <row r="19" spans="1:16" ht="15" customHeight="1" x14ac:dyDescent="0.15">
      <c r="A19" s="395"/>
      <c r="B19" s="395"/>
      <c r="C19" s="364">
        <v>2900</v>
      </c>
      <c r="D19" s="364">
        <v>2935</v>
      </c>
      <c r="E19" s="364">
        <v>2960</v>
      </c>
      <c r="F19" s="119"/>
      <c r="G19" s="14"/>
      <c r="H19" s="14"/>
      <c r="I19" s="383" t="s">
        <v>285</v>
      </c>
      <c r="J19" s="258">
        <v>32.799999999999997</v>
      </c>
      <c r="K19" s="370" t="s">
        <v>309</v>
      </c>
      <c r="L19" s="253"/>
      <c r="M19" s="346"/>
      <c r="N19" s="281"/>
      <c r="O19" s="68"/>
      <c r="P19" s="14"/>
    </row>
    <row r="20" spans="1:16" ht="15" customHeight="1" x14ac:dyDescent="0.15">
      <c r="A20" s="395" t="s">
        <v>302</v>
      </c>
      <c r="B20" s="396"/>
      <c r="C20" s="253" t="s">
        <v>259</v>
      </c>
      <c r="D20" s="253" t="s">
        <v>260</v>
      </c>
      <c r="E20" s="253" t="s">
        <v>261</v>
      </c>
      <c r="F20" s="119"/>
      <c r="G20" s="14"/>
      <c r="H20" s="362"/>
      <c r="I20" s="253" t="s">
        <v>271</v>
      </c>
      <c r="J20" s="263">
        <v>20.3</v>
      </c>
      <c r="K20" s="370" t="s">
        <v>310</v>
      </c>
      <c r="L20" s="253"/>
      <c r="M20" s="355"/>
      <c r="N20" s="352"/>
      <c r="O20" s="68"/>
      <c r="P20" s="14"/>
    </row>
    <row r="21" spans="1:16" ht="12" customHeight="1" x14ac:dyDescent="0.15">
      <c r="A21" s="396"/>
      <c r="B21" s="396"/>
      <c r="C21" s="364">
        <v>49.5</v>
      </c>
      <c r="D21" s="364">
        <v>278.39999999999998</v>
      </c>
      <c r="E21" s="364">
        <v>642.5</v>
      </c>
      <c r="F21" s="119"/>
      <c r="G21" s="14"/>
      <c r="H21" s="362">
        <v>5</v>
      </c>
      <c r="I21" s="253" t="s">
        <v>280</v>
      </c>
      <c r="J21" s="354">
        <v>129</v>
      </c>
      <c r="K21" s="370" t="s">
        <v>311</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8"/>
      <c r="K29" s="398"/>
      <c r="L29" s="14"/>
      <c r="M29" s="14"/>
      <c r="N29" s="14"/>
      <c r="O29" s="14"/>
      <c r="P29" s="14"/>
    </row>
    <row r="30" spans="1:16" ht="15" customHeight="1" x14ac:dyDescent="0.15">
      <c r="A30" s="14"/>
      <c r="B30" s="14"/>
      <c r="C30" s="14"/>
      <c r="D30" s="14"/>
      <c r="E30" s="14"/>
      <c r="F30" s="14"/>
      <c r="G30" s="14"/>
      <c r="H30" s="14"/>
      <c r="I30" s="14"/>
      <c r="J30" s="398"/>
      <c r="K30" s="398"/>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5"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6"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7"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8"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9"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10" name="Button 1022">
              <controlPr defaultSize="0" print="0" autoFill="0" autoPict="0" macro="[0]!Calculate_Click">
                <anchor moveWithCells="1" sizeWithCells="1">
                  <from>
                    <xdr:col>10</xdr:col>
                    <xdr:colOff>228600</xdr:colOff>
                    <xdr:row>25</xdr:row>
                    <xdr:rowOff>28575</xdr:rowOff>
                  </from>
                  <to>
                    <xdr:col>12</xdr:col>
                    <xdr:colOff>733425</xdr:colOff>
                    <xdr:row>28</xdr:row>
                    <xdr:rowOff>142875</xdr:rowOff>
                  </to>
                </anchor>
              </controlPr>
            </control>
          </mc:Choice>
        </mc:AlternateContent>
        <mc:AlternateContent xmlns:mc="http://schemas.openxmlformats.org/markup-compatibility/2006">
          <mc:Choice Requires="x14">
            <control shapeId="23571" r:id="rId11" name="Button 1011">
              <controlPr defaultSize="0" print="0" autoFill="0" autoPict="0" macro="[0]!Switchlgg222">
                <anchor moveWithCells="1" sizeWithCells="1">
                  <from>
                    <xdr:col>13</xdr:col>
                    <xdr:colOff>904875</xdr:colOff>
                    <xdr:row>0</xdr:row>
                    <xdr:rowOff>447675</xdr:rowOff>
                  </from>
                  <to>
                    <xdr:col>15</xdr:col>
                    <xdr:colOff>571500</xdr:colOff>
                    <xdr:row>2</xdr:row>
                    <xdr:rowOff>295275</xdr:rowOff>
                  </to>
                </anchor>
              </controlPr>
            </control>
          </mc:Choice>
        </mc:AlternateContent>
        <mc:AlternateContent xmlns:mc="http://schemas.openxmlformats.org/markup-compatibility/2006">
          <mc:Choice Requires="x14">
            <control shapeId="23572" r:id="rId12"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3"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4"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5"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6"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7"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8"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9"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zoomScaleNormal="100" workbookViewId="0">
      <selection activeCell="Q20" sqref="Q20"/>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1" t="s">
        <v>287</v>
      </c>
      <c r="B1" s="391"/>
      <c r="C1" s="391"/>
      <c r="D1" s="391"/>
      <c r="E1" s="391"/>
      <c r="F1" s="391"/>
      <c r="G1" s="391"/>
      <c r="H1" s="391"/>
      <c r="I1" s="391"/>
      <c r="J1" s="391"/>
      <c r="K1" s="391"/>
      <c r="L1" s="405" t="s">
        <v>290</v>
      </c>
      <c r="M1" s="406"/>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2" t="s">
        <v>288</v>
      </c>
      <c r="B2" s="392"/>
      <c r="C2" s="392"/>
      <c r="D2" s="392"/>
      <c r="E2" s="392"/>
      <c r="F2" s="392"/>
      <c r="G2" s="392"/>
      <c r="H2" s="392"/>
      <c r="I2" s="392"/>
      <c r="J2" s="392"/>
      <c r="K2" s="392"/>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3" t="s">
        <v>312</v>
      </c>
      <c r="B3" s="393"/>
      <c r="C3" s="393"/>
      <c r="D3" s="393"/>
      <c r="E3" s="393"/>
      <c r="F3" s="393"/>
      <c r="G3" s="393"/>
      <c r="H3" s="393"/>
      <c r="I3" s="393"/>
      <c r="J3" s="393"/>
      <c r="K3" s="393"/>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292</v>
      </c>
      <c r="B4" s="351"/>
      <c r="C4" s="371" t="s">
        <v>293</v>
      </c>
      <c r="D4" s="351"/>
      <c r="E4" s="371" t="s">
        <v>294</v>
      </c>
      <c r="F4" s="351"/>
      <c r="G4" s="371" t="s">
        <v>295</v>
      </c>
      <c r="H4" s="351"/>
      <c r="I4" s="371" t="s">
        <v>296</v>
      </c>
      <c r="J4" s="351"/>
      <c r="K4" s="371" t="s">
        <v>297</v>
      </c>
      <c r="L4" s="410"/>
      <c r="M4" s="411"/>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7"/>
      <c r="I5" s="397"/>
      <c r="J5" s="397"/>
      <c r="K5" s="397"/>
      <c r="L5" s="397"/>
      <c r="M5" s="65"/>
      <c r="N5" s="403"/>
      <c r="O5" s="403"/>
      <c r="P5" s="403"/>
      <c r="Q5" s="403"/>
      <c r="R5" s="265"/>
      <c r="S5" s="67"/>
      <c r="T5" s="67"/>
      <c r="U5" s="67"/>
      <c r="V5" s="67"/>
      <c r="W5" s="67"/>
      <c r="X5" s="67"/>
      <c r="Y5" s="67"/>
      <c r="Z5" s="86"/>
      <c r="AA5" s="67"/>
      <c r="AB5" s="67"/>
      <c r="AC5" s="67"/>
      <c r="AD5" s="67"/>
      <c r="AE5" s="67"/>
      <c r="AF5" s="67"/>
      <c r="AG5" s="67"/>
      <c r="AH5" s="67"/>
      <c r="AI5" s="67"/>
      <c r="AJ5" s="67"/>
    </row>
    <row r="6" spans="1:52" ht="15" x14ac:dyDescent="0.15">
      <c r="A6" s="255" t="s">
        <v>240</v>
      </c>
      <c r="B6" s="381">
        <v>2952.52</v>
      </c>
      <c r="C6" s="374" t="s">
        <v>117</v>
      </c>
      <c r="D6" s="245"/>
      <c r="E6" s="245"/>
      <c r="F6" s="245"/>
      <c r="G6" s="65"/>
      <c r="H6" s="404"/>
      <c r="I6" s="404"/>
      <c r="J6" s="404"/>
      <c r="K6" s="404"/>
      <c r="L6" s="404"/>
      <c r="M6" s="65"/>
      <c r="N6" s="402"/>
      <c r="O6" s="402"/>
      <c r="P6" s="402"/>
      <c r="Q6" s="402"/>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850</v>
      </c>
      <c r="C7" s="374" t="s">
        <v>298</v>
      </c>
      <c r="D7" s="245"/>
      <c r="E7" s="245"/>
      <c r="F7" s="245"/>
      <c r="G7" s="253" t="s">
        <v>247</v>
      </c>
      <c r="H7" s="78">
        <v>2956.4</v>
      </c>
      <c r="I7" s="374" t="s">
        <v>299</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2905.75</v>
      </c>
      <c r="C8" s="374" t="s">
        <v>144</v>
      </c>
      <c r="D8" s="245"/>
      <c r="E8" s="245"/>
      <c r="F8" s="119"/>
      <c r="G8" s="253" t="s">
        <v>241</v>
      </c>
      <c r="H8" s="380">
        <v>42</v>
      </c>
      <c r="I8" s="374" t="s">
        <v>300</v>
      </c>
      <c r="J8" s="257"/>
      <c r="K8" s="257"/>
      <c r="L8" s="68"/>
      <c r="M8" s="68"/>
      <c r="N8" s="267"/>
      <c r="O8" s="267" t="s">
        <v>110</v>
      </c>
      <c r="P8" s="401"/>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01"/>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3</v>
      </c>
      <c r="I10" s="374" t="s">
        <v>329</v>
      </c>
      <c r="J10" s="302" t="s">
        <v>272</v>
      </c>
      <c r="K10" s="345">
        <f>mminter(H12,H10,H11)</f>
        <v>5.5962866666666625E-2</v>
      </c>
      <c r="L10" s="374" t="s">
        <v>323</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0.13373333333333348</v>
      </c>
      <c r="C11" s="374" t="s">
        <v>313</v>
      </c>
      <c r="D11" s="301"/>
      <c r="E11" s="301"/>
      <c r="F11" s="119"/>
      <c r="G11" s="383" t="s">
        <v>285</v>
      </c>
      <c r="H11" s="258">
        <v>32.799999999999997</v>
      </c>
      <c r="I11" s="374" t="s">
        <v>330</v>
      </c>
      <c r="J11" s="253" t="s">
        <v>273</v>
      </c>
      <c r="K11" s="346">
        <f>mm2inter(H12,H11)</f>
        <v>3.0771827906396772E-2</v>
      </c>
      <c r="L11" s="374" t="s">
        <v>324</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3.3972666666666571</v>
      </c>
      <c r="C12" s="374" t="s">
        <v>314</v>
      </c>
      <c r="D12" s="301"/>
      <c r="E12" s="301"/>
      <c r="F12" s="119"/>
      <c r="G12" s="253" t="s">
        <v>271</v>
      </c>
      <c r="H12" s="263">
        <v>20.3</v>
      </c>
      <c r="I12" s="374" t="s">
        <v>317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64.612725000000012</v>
      </c>
      <c r="C13" s="374" t="s">
        <v>315</v>
      </c>
      <c r="D13" s="301"/>
      <c r="E13" s="301"/>
      <c r="F13" s="119"/>
      <c r="G13" s="253" t="s">
        <v>280</v>
      </c>
      <c r="H13" s="354">
        <v>129</v>
      </c>
      <c r="I13" s="374" t="s">
        <v>325</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318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319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320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310</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321</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322</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4</v>
      </c>
      <c r="C22" s="374" t="s">
        <v>305</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1.1000000000000001</v>
      </c>
      <c r="C23" s="374" t="s">
        <v>306</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3.8000000000000002E-4</v>
      </c>
      <c r="C24" s="374" t="s">
        <v>307</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0</v>
      </c>
      <c r="C25" s="374" t="s">
        <v>316</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8"/>
      <c r="D26" s="408"/>
      <c r="E26" s="408"/>
      <c r="F26" s="408"/>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544.43182351083078</v>
      </c>
      <c r="D29" s="82" t="s">
        <v>282</v>
      </c>
      <c r="E29" s="412" t="s">
        <v>328</v>
      </c>
      <c r="F29" s="412"/>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31041.094380074988</v>
      </c>
      <c r="D30" s="314" t="s">
        <v>119</v>
      </c>
      <c r="E30" s="412" t="s">
        <v>326</v>
      </c>
      <c r="F30" s="412"/>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4.8050706333528801</v>
      </c>
      <c r="D31" s="82" t="s">
        <v>6</v>
      </c>
      <c r="E31" s="412" t="s">
        <v>327</v>
      </c>
      <c r="F31" s="412"/>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t="e">
        <f>err(B8,B11,B12)</f>
        <v>#VALUE!</v>
      </c>
      <c r="D32" s="128"/>
      <c r="E32" s="412" t="s">
        <v>239</v>
      </c>
      <c r="F32" s="412"/>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13"/>
      <c r="F33" s="413"/>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9" t="s">
        <v>270</v>
      </c>
      <c r="D47" s="409"/>
      <c r="E47" s="65"/>
      <c r="F47" s="65"/>
      <c r="G47" s="65"/>
      <c r="H47" s="65"/>
      <c r="I47" s="409" t="s">
        <v>269</v>
      </c>
      <c r="J47" s="409"/>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0</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2952.52</v>
      </c>
      <c r="D51" s="90"/>
      <c r="E51" s="89" t="s">
        <v>12</v>
      </c>
      <c r="F51" s="90">
        <f>B8</f>
        <v>2905.75</v>
      </c>
      <c r="G51" s="90" t="s">
        <v>13</v>
      </c>
      <c r="H51" s="90">
        <v>742.5</v>
      </c>
      <c r="I51" s="90"/>
      <c r="J51" s="91"/>
      <c r="K51" s="92" t="s">
        <v>10</v>
      </c>
      <c r="L51" s="90">
        <f>B22</f>
        <v>4</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0.26746666666666696</v>
      </c>
      <c r="G52" s="90" t="s">
        <v>14</v>
      </c>
      <c r="H52" s="90">
        <v>704.5</v>
      </c>
      <c r="I52" s="90"/>
      <c r="J52" s="90"/>
      <c r="K52" s="92" t="s">
        <v>44</v>
      </c>
      <c r="L52" s="90">
        <f>B23</f>
        <v>1.1000000000000001</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850</v>
      </c>
      <c r="D53" s="90"/>
      <c r="E53" s="89" t="s">
        <v>46</v>
      </c>
      <c r="F53" s="90">
        <f>B12</f>
        <v>3.3972666666666571</v>
      </c>
      <c r="G53" s="89"/>
      <c r="H53" s="89"/>
      <c r="I53" s="89"/>
      <c r="J53" s="90"/>
      <c r="K53" s="92" t="s">
        <v>47</v>
      </c>
      <c r="L53" s="90">
        <f>B24</f>
        <v>3.8000000000000002E-4</v>
      </c>
      <c r="M53" s="90">
        <f>1/L53</f>
        <v>2631.5789473684208</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64.612725000000012</v>
      </c>
      <c r="G54" s="89"/>
      <c r="H54" s="89"/>
      <c r="I54" s="89"/>
      <c r="J54" s="90"/>
      <c r="K54" s="92" t="s">
        <v>50</v>
      </c>
      <c r="L54" s="90">
        <f>0</f>
        <v>0</v>
      </c>
      <c r="M54" s="90"/>
      <c r="N54" s="90"/>
      <c r="O54" s="89" t="s">
        <v>51</v>
      </c>
      <c r="P54" s="90">
        <f>B26</f>
        <v>0</v>
      </c>
      <c r="Q54" s="91"/>
      <c r="R54" s="89" t="s">
        <v>106</v>
      </c>
      <c r="S54" s="90">
        <f>1/P53</f>
        <v>1.25</v>
      </c>
      <c r="T54" s="65"/>
      <c r="U54" s="124">
        <v>207</v>
      </c>
      <c r="V54" s="65">
        <f>B61-B8</f>
        <v>50.650000000000091</v>
      </c>
      <c r="W54" s="65">
        <v>4.3960175796680687</v>
      </c>
      <c r="X54" s="65">
        <f>B11*(V54^2-W54^2)+B12*(V54-W54)</f>
        <v>497.63522228085668</v>
      </c>
      <c r="Y54" s="65">
        <v>3.254594753473278</v>
      </c>
      <c r="Z54" s="122">
        <v>192.15162074433553</v>
      </c>
      <c r="AA54" s="125">
        <f>(Z54-X54-Y54)/Z54</f>
        <v>-1.6067426082280172</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287512.84832083335</v>
      </c>
      <c r="G55" s="90">
        <f>($H$52-Calculation!$F$51)^2*0.063+Calculation!$F$53*($H$52-Calculation!$F$51)+44</f>
        <v>297832.36518750002</v>
      </c>
      <c r="H55" s="90">
        <f>F55-G55</f>
        <v>-10319.516866666672</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7"/>
      <c r="E56" s="407"/>
      <c r="F56" s="407"/>
      <c r="G56" s="407"/>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32202.617286594046</v>
      </c>
      <c r="M60" s="327">
        <f>M61*(B61-C61+N61/2)/$S$54</f>
        <v>18.614212453685166</v>
      </c>
      <c r="N60" s="328">
        <f>L60/M60</f>
        <v>1730.0015977962421</v>
      </c>
      <c r="O60" s="329"/>
      <c r="P60" s="327">
        <f>((1-$P$54)*O61*R61+C53)/(M61*(B61-C61+N61/2)/$S$54)</f>
        <v>1730.0015977962421</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2956.4</v>
      </c>
      <c r="C61" s="330">
        <f>B6</f>
        <v>2952.52</v>
      </c>
      <c r="D61" s="330">
        <f>$L$51</f>
        <v>4</v>
      </c>
      <c r="E61" s="328">
        <f>H8</f>
        <v>42</v>
      </c>
      <c r="F61" s="330">
        <f>E61</f>
        <v>42</v>
      </c>
      <c r="G61" s="328">
        <f>F61*$S$53*$C$55*(B61-C61+N61)^1.5</f>
        <v>1194.2117062278955</v>
      </c>
      <c r="H61" s="328">
        <v>0.08</v>
      </c>
      <c r="I61" s="328">
        <f>(B61-C61)*B$19</f>
        <v>3.1040000000000876</v>
      </c>
      <c r="J61" s="328">
        <f>$B$7</f>
        <v>850</v>
      </c>
      <c r="K61" s="331">
        <v>1</v>
      </c>
      <c r="L61" s="330">
        <f>D61+H61*K61</f>
        <v>4.08</v>
      </c>
      <c r="M61" s="328">
        <f>(D61+L61)/2</f>
        <v>4.04</v>
      </c>
      <c r="N61" s="328">
        <f>2*($P$53*M61/$S$52/$S$51)^2-(B61-C61)*2</f>
        <v>3.7586958253000091</v>
      </c>
      <c r="O61" s="328">
        <f>wh(B61,$F$51,$F$52,$F$53)</f>
        <v>16.944453333333364</v>
      </c>
      <c r="P61" s="332">
        <f>$C$54*$L$55*$L$55*M61*M61/(($B$19*(B61-C61))^0.333)*1000</f>
        <v>68.558118911799767</v>
      </c>
      <c r="Q61" s="328">
        <f>M61/$S$54*(B61-C61+N61/2)*E61-J61</f>
        <v>-68.203076945222847</v>
      </c>
      <c r="R61" s="277">
        <f>IF(H61&gt;0, rate1(1,$L$52,$L$51,$L$54,L61,$L$53,$L$50,P61),"")</f>
        <v>1850.3174265832904</v>
      </c>
      <c r="S61" s="328">
        <f>Q61/O61/R61</f>
        <v>-2.1753551329312961E-3</v>
      </c>
      <c r="T61" s="328">
        <f>N61/(1-S61)</f>
        <v>3.7505370752221752</v>
      </c>
      <c r="U61" s="328">
        <f>L61-K61*H61</f>
        <v>4</v>
      </c>
      <c r="V61" s="328">
        <f>(D61+U61)/2</f>
        <v>4</v>
      </c>
      <c r="W61" s="328">
        <f>2*($P$53*V61/$S$52/$S$51)^2-(B61-C61)*2</f>
        <v>3.5317320118615854</v>
      </c>
      <c r="X61" s="328">
        <f>V61/$S$54*(B61-C61+W61/2)*F61-J61</f>
        <v>-91.195608802886795</v>
      </c>
      <c r="Y61" s="328">
        <f>$C$54*$L$55*$L$55*V61*V61/(($B$19*(B61-C61))^0.333)*1000</f>
        <v>67.20725312400721</v>
      </c>
      <c r="Z61" s="108">
        <f>IF(H61&gt;0, rate1(1,$L$52,$L$51,$L$54,U61,$L$53,$L$50,Y61),"")</f>
        <v>1839.3415687119884</v>
      </c>
      <c r="AA61" s="328">
        <f>X61/O61/Z61</f>
        <v>-2.9260650645534332E-3</v>
      </c>
      <c r="AB61" s="328">
        <v>-1.0000000000000001E-5</v>
      </c>
      <c r="AC61" s="328">
        <f>delta_z(N61,S61,H61,AE61,AB61)</f>
        <v>3.7505370752221752</v>
      </c>
      <c r="AD61" s="328">
        <f>H61/AC61*K61</f>
        <v>2.1330278409595761E-2</v>
      </c>
      <c r="AE61" s="333">
        <f>AD61</f>
        <v>2.1330278409595761E-2</v>
      </c>
      <c r="AF61" s="328">
        <f>B61-(AC61-N61)</f>
        <v>2956.4081587500777</v>
      </c>
      <c r="AG61" s="328">
        <f>C61-AC61</f>
        <v>2948.7694629247776</v>
      </c>
      <c r="AH61" s="328">
        <f>$S$54*$S$53*$C$55*SQRT(AF61-AG61)</f>
        <v>4.6528904775325373</v>
      </c>
      <c r="AI61" s="328">
        <f>AC61/R61*1000000</f>
        <v>2026.9695465970624</v>
      </c>
      <c r="AJ61" s="333">
        <f>AI61/3600</f>
        <v>0.56304709627696181</v>
      </c>
      <c r="AK61" s="334"/>
      <c r="AL61" s="42"/>
      <c r="BA61" s="8"/>
    </row>
    <row r="62" spans="1:53" ht="15" x14ac:dyDescent="0.15">
      <c r="A62" s="116"/>
      <c r="B62" s="328">
        <f>AF61</f>
        <v>2956.4081587500777</v>
      </c>
      <c r="C62" s="328">
        <f>AG61</f>
        <v>2948.7694629247776</v>
      </c>
      <c r="D62" s="328">
        <f>AH61</f>
        <v>4.6528904775325373</v>
      </c>
      <c r="E62" s="328">
        <f t="shared" ref="E62:E125" si="0">bb2wang($B$6,$H$12,C62,$H$8,$H$9,I62,$H$10,$H$11,$K$10,$K$11,$H$13)</f>
        <v>71.446104151996295</v>
      </c>
      <c r="F62" s="328">
        <f>(E62+E61)/2</f>
        <v>56.723052075998147</v>
      </c>
      <c r="G62" s="328">
        <f>F62*$S$53*$C$55*(B62-C62+N62)^1.5</f>
        <v>1697.5346718646394</v>
      </c>
      <c r="H62" s="313">
        <f>dv(S61)</f>
        <v>0.08</v>
      </c>
      <c r="I62" s="328">
        <f>(B62-C62)*B$19</f>
        <v>6.1109566602401175</v>
      </c>
      <c r="J62" s="328">
        <f t="shared" ref="J62:J125" si="1">$B$7</f>
        <v>850</v>
      </c>
      <c r="K62" s="335">
        <f>INT(IF((1-S61-0.015)&gt;0,1,-1))</f>
        <v>1</v>
      </c>
      <c r="L62" s="323">
        <f>D62+K62*H62</f>
        <v>4.7328904775325373</v>
      </c>
      <c r="M62" s="323">
        <f>(D62+L62)/2</f>
        <v>4.6928904775325373</v>
      </c>
      <c r="N62" s="328">
        <f>2*($P$53*M62/$S$52/$S$51)^2-(B62-C62)*2</f>
        <v>0.26512772160164388</v>
      </c>
      <c r="O62" s="328">
        <f t="shared" ref="O62:O125" si="2">IF(wh(B61,$F$51,$F$52,$F$53)&gt;0,wh(B61,$F$51,$F$52,$F$53),O61)</f>
        <v>16.944453333333364</v>
      </c>
      <c r="P62" s="332">
        <f>$C$54*$L$55*$L$55*M62*M62/(($B$19*(B62-C62))^0.333)*1000</f>
        <v>73.826548636254572</v>
      </c>
      <c r="Q62" s="328">
        <f>M62/$S$54*(B62-C62+N62/2)*E62-J62</f>
        <v>1234.4927060801724</v>
      </c>
      <c r="R62" s="277">
        <f>IF(H62&gt;0, rate1(1,$L$52,$L$51,$L$54,L62,$L$53,$L$50,P62),"")</f>
        <v>1890.3667069506237</v>
      </c>
      <c r="S62" s="323">
        <f>Q62/O62/R62</f>
        <v>3.8540283616421665E-2</v>
      </c>
      <c r="T62" s="323">
        <f>N62/(1-S62)</f>
        <v>0.27575541344456089</v>
      </c>
      <c r="U62" s="328">
        <f t="shared" ref="U62:U125" si="3">L62-K62*H62</f>
        <v>4.6528904775325373</v>
      </c>
      <c r="V62" s="336">
        <f>(D62+U62)/2</f>
        <v>4.6528904775325373</v>
      </c>
      <c r="W62" s="328">
        <f>2*($P$53*V62/$S$52/$S$51)^2-(B62-C62)*2</f>
        <v>1.3025866362514904E-3</v>
      </c>
      <c r="X62" s="328">
        <f>V62/$S$54*(B62-C62+W62/2)*F62-J62</f>
        <v>762.97877186340133</v>
      </c>
      <c r="Y62" s="328">
        <f>$C$54*$L$55*$L$55*V62*V62/(($B$19*(B62-C62))^0.333)*1000</f>
        <v>72.573386346952589</v>
      </c>
      <c r="Z62" s="108">
        <f>IF(H62&gt;0, rate1(1,$L$52,$L$51,$L$54,U62,$L$53,$L$50,Y62),"")</f>
        <v>1881.217255390859</v>
      </c>
      <c r="AA62" s="336">
        <f>X62/O62/Z62</f>
        <v>2.3935689319379914E-2</v>
      </c>
      <c r="AB62" s="336">
        <f>W62/(1-AA62)</f>
        <v>1.3345295202353857E-3</v>
      </c>
      <c r="AC62" s="328">
        <f>delta_z(N62,S62,H62,AE61,AB62)</f>
        <v>0.27575541344456089</v>
      </c>
      <c r="AD62" s="328">
        <f>H62/AC62*K62</f>
        <v>0.29011216498233339</v>
      </c>
      <c r="AE62" s="328">
        <f>(AD62-AD61)/(AC62+AC61)*2</f>
        <v>0.13351334376690643</v>
      </c>
      <c r="AF62" s="328">
        <f>B62-(AC62-N62)</f>
        <v>2956.397531058235</v>
      </c>
      <c r="AG62" s="328">
        <f>C62-AC62</f>
        <v>2948.493707511333</v>
      </c>
      <c r="AH62" s="328">
        <f>$S$54*$S$53*$C$55*SQRT(AF62-AG62)</f>
        <v>4.732949162668846</v>
      </c>
      <c r="AI62" s="328">
        <f>AC62/R62*1000000</f>
        <v>145.87403196990581</v>
      </c>
      <c r="AJ62" s="328">
        <f>AJ61+AI62/3600</f>
        <v>0.60356766071304679</v>
      </c>
      <c r="AK62" s="337">
        <f>AK61+AI61*G61/1000000</f>
        <v>2.4206307607136615</v>
      </c>
      <c r="AL62" s="42">
        <f>AL61+AI61*J61/1000000</f>
        <v>1.7229241146075029</v>
      </c>
      <c r="BA62" s="8"/>
    </row>
    <row r="63" spans="1:53" ht="15" x14ac:dyDescent="0.15">
      <c r="A63" s="116"/>
      <c r="B63" s="328">
        <f>IF(H63&gt;0, AF62,"")</f>
        <v>2956.397531058235</v>
      </c>
      <c r="C63" s="328">
        <f>IF(H63&gt;0, AG62,"")</f>
        <v>2948.493707511333</v>
      </c>
      <c r="D63" s="328">
        <f>IF(H63&gt;0, AH62,"")</f>
        <v>4.732949162668846</v>
      </c>
      <c r="E63" s="328">
        <f t="shared" si="0"/>
        <v>73.233518513560099</v>
      </c>
      <c r="F63" s="328">
        <f>IF(H63&gt;0, (E63+E62)/2,"")</f>
        <v>72.339811332778197</v>
      </c>
      <c r="G63" s="328">
        <f>IF(H63&gt;0, F63*$S$53*$C$55*(B63-C63+N63)^1.5,"")</f>
        <v>2276.6380746651334</v>
      </c>
      <c r="H63" s="313">
        <f>dv(S62)</f>
        <v>0.08</v>
      </c>
      <c r="I63" s="328">
        <f>IF(H63&gt;0, (B63-C63)*B$19,"")</f>
        <v>6.3230588375216037</v>
      </c>
      <c r="J63" s="328">
        <f t="shared" si="1"/>
        <v>850</v>
      </c>
      <c r="K63" s="335">
        <f>IF(H63&gt;0, IF((1-S62-0.015)&gt;0,1,-1),"")</f>
        <v>1</v>
      </c>
      <c r="L63" s="323">
        <f>IF(H63&gt;0, D63+K63*H63,"")</f>
        <v>4.8129491626688461</v>
      </c>
      <c r="M63" s="323">
        <f>IF(H63&gt;0, (D63+L63)/2,"")</f>
        <v>4.7729491626688461</v>
      </c>
      <c r="N63" s="328">
        <f>IF(H63&gt;0, 2*($P$53*M63/$S$52/$S$51)^2-(B63-C63)*2,"")</f>
        <v>0.26969293852691578</v>
      </c>
      <c r="O63" s="328">
        <f t="shared" si="2"/>
        <v>16.946635527020799</v>
      </c>
      <c r="P63" s="332">
        <f t="shared" ref="P63:P126" si="4">IF(H63&gt;0, $C$54*$L$55*$L$55*M63*M63/(($B$19*(B63-C63))^0.333)*1000,"")</f>
        <v>75.504171261899629</v>
      </c>
      <c r="Q63" s="328">
        <f>IF(H63&gt;0, M63/$S$54*(B63-C63+N63/2)*E63-J63,"")</f>
        <v>1397.8684792151862</v>
      </c>
      <c r="R63" s="277">
        <f>IF(H63&gt;0, rate1(1,$L$52,$L$51,$L$54,L63,$L$53,$L$50,P63),"")</f>
        <v>1902.271504416552</v>
      </c>
      <c r="S63" s="323">
        <f>IF(H63&gt;0, Q63/O63/R63,"")</f>
        <v>4.3362101386736684E-2</v>
      </c>
      <c r="T63" s="323">
        <f>IF(H63&gt;0, N63/(1-S63),"")</f>
        <v>0.28191747255451732</v>
      </c>
      <c r="U63" s="328">
        <f t="shared" si="3"/>
        <v>4.732949162668846</v>
      </c>
      <c r="V63" s="336">
        <f>IF(H63&gt;0, (D63+U63)/2,"")</f>
        <v>4.732949162668846</v>
      </c>
      <c r="W63" s="328">
        <f>IF(H63&gt;0, 2*($P$53*V63/$S$52/$S$51)^2-(B63-C63)*2,"")</f>
        <v>1.3477974726168185E-3</v>
      </c>
      <c r="X63" s="328">
        <f>IF(H63&gt;0, V63/$S$54*(B63-C63+W63/2)*F63-J63,"")</f>
        <v>1315.0775753694988</v>
      </c>
      <c r="Y63" s="328">
        <f t="shared" ref="Y63:Y126" si="5">IF(H63&gt;0, $C$54*$L$55*$L$55*V63*V63/(($B$19*(B63-C63))^0.333)*1000,"")</f>
        <v>74.243939317640326</v>
      </c>
      <c r="Z63" s="108">
        <f>IF(H63&gt;0, rate1(1,$L$52,$L$51,$L$54,U63,$L$53,$L$50,Y63),"")</f>
        <v>1893.3647800331246</v>
      </c>
      <c r="AA63" s="336">
        <f>IF(H63&gt;0, X63/O63/Z63,"")</f>
        <v>4.0985816273626657E-2</v>
      </c>
      <c r="AB63" s="336">
        <f>IF(H63&gt;0, W63/(1-AA63),"")</f>
        <v>1.4053988934551287E-3</v>
      </c>
      <c r="AC63" s="328">
        <f>IF(H63&gt;0, delta_z(N63,S63,H63,AE62,AB63),"")</f>
        <v>0.28191747255451732</v>
      </c>
      <c r="AD63" s="328">
        <f>IF(H63&gt;0, H63/AC63*K63,"")</f>
        <v>0.28377098898873521</v>
      </c>
      <c r="AE63" s="328">
        <f>IF(H63&gt;0, (AD63-AD62)/(AC63+AC62)*2,"")</f>
        <v>-2.2741561057744025E-2</v>
      </c>
      <c r="AF63" s="328">
        <f>IF(H63&gt;0, B63-(AC63-N63),"")</f>
        <v>2956.3853065242074</v>
      </c>
      <c r="AG63" s="328">
        <f>IF(H63&gt;0, C63-AC63,"")</f>
        <v>2948.2117900387784</v>
      </c>
      <c r="AH63" s="328">
        <f>IF(H63&gt;0, $S$54*$S$53*$C$55*SQRT(AF63-AG63),"")</f>
        <v>4.8130202964500599</v>
      </c>
      <c r="AI63" s="328">
        <f>IF(H63&gt;0, AC63/R63*1000000,"")</f>
        <v>148.20043926431237</v>
      </c>
      <c r="AJ63" s="328">
        <f>IF(H63&gt;0, AJ62+AI63/3600,"")</f>
        <v>0.64473444939757796</v>
      </c>
      <c r="AK63" s="337">
        <f>IF(H63&gt;0, AK62+AI62*G62/1000000,"")</f>
        <v>2.6682569877072675</v>
      </c>
      <c r="AL63" s="42">
        <f>IF(H63&gt;0, AL62+AI62*J62/1000000,"")</f>
        <v>1.846917041781923</v>
      </c>
      <c r="BA63" s="8"/>
    </row>
    <row r="64" spans="1:53" ht="15" x14ac:dyDescent="0.15">
      <c r="A64" s="116"/>
      <c r="B64" s="328">
        <f t="shared" ref="B64:B127" si="6">IF(H64&gt;0, AF63,"")</f>
        <v>2956.3853065242074</v>
      </c>
      <c r="C64" s="328">
        <f t="shared" ref="C64:C127" si="7">IF(H64&gt;0, AG63,"")</f>
        <v>2948.2117900387784</v>
      </c>
      <c r="D64" s="328">
        <f t="shared" ref="D64:D127" si="8">IF(H64&gt;0, AH63,"")</f>
        <v>4.8130202964500599</v>
      </c>
      <c r="E64" s="328">
        <f t="shared" si="0"/>
        <v>75.058353759216558</v>
      </c>
      <c r="F64" s="328">
        <f t="shared" ref="F64:F127" si="9">IF(H64&gt;0, (E64+E63)/2,"")</f>
        <v>74.145936136388329</v>
      </c>
      <c r="G64" s="328">
        <f t="shared" ref="G64:G127" si="10">IF(H64&gt;0, F64*$S$53*$C$55*(B64-C64+N64)^1.5,"")</f>
        <v>2451.9079134716526</v>
      </c>
      <c r="H64" s="313">
        <f t="shared" ref="H64:H93" si="11">dv(S63)</f>
        <v>0.08</v>
      </c>
      <c r="I64" s="328">
        <f t="shared" ref="I64:I127" si="12">IF(H64&gt;0, (B64-C64)*B$19,"")</f>
        <v>6.5388131883431928</v>
      </c>
      <c r="J64" s="328">
        <f t="shared" si="1"/>
        <v>850</v>
      </c>
      <c r="K64" s="335">
        <f t="shared" ref="K64:K127" si="13">IF(H64&gt;0, IF((1-S63-0.015)&gt;0,1,-1),"")</f>
        <v>1</v>
      </c>
      <c r="L64" s="323">
        <f t="shared" ref="L64:L127" si="14">IF(H64&gt;0, D64+K64*H64,"")</f>
        <v>4.89302029645006</v>
      </c>
      <c r="M64" s="323">
        <f t="shared" ref="M64:M127" si="15">IF(H64&gt;0, (D64+L64)/2,"")</f>
        <v>4.8530202964500599</v>
      </c>
      <c r="N64" s="328">
        <f t="shared" ref="N64:N127" si="16">IF(H64&gt;0, 2*($P$53*M64/$S$52/$S$51)^2-(B64-C64)*2,"")</f>
        <v>0.27425963676844844</v>
      </c>
      <c r="O64" s="328">
        <f t="shared" si="2"/>
        <v>16.943792973709265</v>
      </c>
      <c r="P64" s="332">
        <f t="shared" si="4"/>
        <v>77.191443897015034</v>
      </c>
      <c r="Q64" s="328">
        <f t="shared" ref="Q64:Q127" si="17">IF(H64&gt;0, M64/$S$54*(B64-C64+N64/2)*E64-J64,"")</f>
        <v>1571.7869180325974</v>
      </c>
      <c r="R64" s="277">
        <f>IF(H64&gt;0, rate1(1,$L$52,$L$51,$L$54,L64,$L$53,$L$50,P64),"")</f>
        <v>1913.8651944551318</v>
      </c>
      <c r="S64" s="323">
        <f t="shared" ref="S64:S127" si="18">IF(H64&gt;0, Q64/O64/R64,"")</f>
        <v>4.8469851481795029E-2</v>
      </c>
      <c r="T64" s="323">
        <f t="shared" ref="T64:T127" si="19">IF(H64&gt;0, N64/(1-S64),"")</f>
        <v>0.28823010725991854</v>
      </c>
      <c r="U64" s="328">
        <f t="shared" si="3"/>
        <v>4.8130202964500599</v>
      </c>
      <c r="V64" s="336">
        <f t="shared" ref="V64:V127" si="20">IF(H64&gt;0, (D64+U64)/2,"")</f>
        <v>4.8130202964500599</v>
      </c>
      <c r="W64" s="328">
        <f t="shared" ref="W64:W127" si="21">IF(H64&gt;0, 2*($P$53*V64/$S$52/$S$51)^2-(B64-C64)*2,"")</f>
        <v>1.3937867914322055E-3</v>
      </c>
      <c r="X64" s="328">
        <f t="shared" ref="X64:X127" si="22">IF(H64&gt;0, V64/$S$54*(B64-C64+W64/2)*F64-J64,"")</f>
        <v>1483.6783821090471</v>
      </c>
      <c r="Y64" s="328">
        <f t="shared" si="5"/>
        <v>75.924219412906751</v>
      </c>
      <c r="Z64" s="108">
        <f>IF(H64&gt;0, rate1(1,$L$52,$L$51,$L$54,U64,$L$53,$L$50,Y64),"")</f>
        <v>1905.1926411062407</v>
      </c>
      <c r="AA64" s="336">
        <f t="shared" ref="AA64:AA127" si="23">IF(H64&gt;0, X64/O64/Z64,"")</f>
        <v>4.5961081253313538E-2</v>
      </c>
      <c r="AB64" s="336">
        <f t="shared" ref="AB64:AB127" si="24">IF(H64&gt;0, W64/(1-AA64),"")</f>
        <v>1.4609328446089102E-3</v>
      </c>
      <c r="AC64" s="328">
        <f t="shared" ref="AC64:AC127" si="25">IF(H64&gt;0, delta_z(N64,S64,H64,AE63,AB64),"")</f>
        <v>0.28823010725991854</v>
      </c>
      <c r="AD64" s="328">
        <f t="shared" ref="AD64:AD127" si="26">IF(H64&gt;0, H64/AC64*K64,"")</f>
        <v>0.27755601508990885</v>
      </c>
      <c r="AE64" s="328">
        <f t="shared" ref="AE64:AE127" si="27">IF(H64&gt;0, (AD64-AD63)/(AC64+AC63)*2,"")</f>
        <v>-2.1801281348415535E-2</v>
      </c>
      <c r="AF64" s="328">
        <f t="shared" ref="AF64:AF127" si="28">IF(H64&gt;0, B64-(AC64-N64),"")</f>
        <v>2956.3713360537158</v>
      </c>
      <c r="AG64" s="328">
        <f t="shared" ref="AG64:AG127" si="29">IF(H64&gt;0, C64-AC64,"")</f>
        <v>2947.9235599315184</v>
      </c>
      <c r="AH64" s="328">
        <f t="shared" ref="AH64:AH127" si="30">IF(H64&gt;0, $S$54*$S$53*$C$55*SQRT(AF64-AG64),"")</f>
        <v>4.8931036967468762</v>
      </c>
      <c r="AI64" s="328">
        <f t="shared" ref="AI64:AI127" si="31">IF(H64&gt;0, AC64/R64*1000000,"")</f>
        <v>150.60104969513085</v>
      </c>
      <c r="AJ64" s="328">
        <f t="shared" ref="AJ64:AJ127" si="32">IF(H64&gt;0, AJ63+AI64/3600,"")</f>
        <v>0.68656807431289213</v>
      </c>
      <c r="AK64" s="337">
        <f t="shared" ref="AK64:AK127" si="33">IF(H64&gt;0, AK63+AI63*G63/1000000,"")</f>
        <v>3.0056557504184989</v>
      </c>
      <c r="AL64" s="42">
        <f t="shared" ref="AL64:AL127" si="34">IF(H64&gt;0, AL63+AI63*J63/1000000,"")</f>
        <v>1.9728874151565885</v>
      </c>
      <c r="BA64" s="8"/>
    </row>
    <row r="65" spans="1:53" ht="15" x14ac:dyDescent="0.15">
      <c r="A65" s="116"/>
      <c r="B65" s="328">
        <f t="shared" si="6"/>
        <v>2956.3713360537158</v>
      </c>
      <c r="C65" s="328">
        <f t="shared" si="7"/>
        <v>2947.9235599315184</v>
      </c>
      <c r="D65" s="328">
        <f t="shared" si="8"/>
        <v>4.8931036967468762</v>
      </c>
      <c r="E65" s="328">
        <f t="shared" si="0"/>
        <v>76.920941152522246</v>
      </c>
      <c r="F65" s="328">
        <f t="shared" si="9"/>
        <v>75.989647455869402</v>
      </c>
      <c r="G65" s="328">
        <f t="shared" si="10"/>
        <v>2638.3082538949789</v>
      </c>
      <c r="H65" s="313">
        <f t="shared" si="11"/>
        <v>0.08</v>
      </c>
      <c r="I65" s="328">
        <f t="shared" si="12"/>
        <v>6.758220897757929</v>
      </c>
      <c r="J65" s="328">
        <f t="shared" si="1"/>
        <v>850</v>
      </c>
      <c r="K65" s="335">
        <f t="shared" si="13"/>
        <v>1</v>
      </c>
      <c r="L65" s="323">
        <f t="shared" si="14"/>
        <v>4.9731036967468762</v>
      </c>
      <c r="M65" s="323">
        <f t="shared" si="15"/>
        <v>4.9331036967468762</v>
      </c>
      <c r="N65" s="328">
        <f t="shared" si="16"/>
        <v>0.27882780629605364</v>
      </c>
      <c r="O65" s="328">
        <f t="shared" si="2"/>
        <v>16.940523318341349</v>
      </c>
      <c r="P65" s="332">
        <f t="shared" si="4"/>
        <v>78.888263950126955</v>
      </c>
      <c r="Q65" s="328">
        <f t="shared" si="17"/>
        <v>1756.7890886741288</v>
      </c>
      <c r="R65" s="277">
        <f>IF(H65&gt;0, rate1(1,$L$52,$L$51,$L$54,L65,$L$53,$L$50,P65),"")</f>
        <v>1925.1585959176989</v>
      </c>
      <c r="S65" s="323">
        <f t="shared" si="18"/>
        <v>5.3867434267874326E-2</v>
      </c>
      <c r="T65" s="323">
        <f t="shared" si="19"/>
        <v>0.29470268374104031</v>
      </c>
      <c r="U65" s="328">
        <f t="shared" si="3"/>
        <v>4.8931036967468762</v>
      </c>
      <c r="V65" s="336">
        <f t="shared" si="20"/>
        <v>4.8931036967468762</v>
      </c>
      <c r="W65" s="328">
        <f t="shared" si="21"/>
        <v>1.4405548452920414E-3</v>
      </c>
      <c r="X65" s="328">
        <f t="shared" si="22"/>
        <v>1663.0912589547288</v>
      </c>
      <c r="Y65" s="328">
        <f t="shared" si="5"/>
        <v>77.614121963967278</v>
      </c>
      <c r="Z65" s="108">
        <f>IF(H65&gt;0, rate1(1,$L$52,$L$51,$L$54,U65,$L$53,$L$50,Y65),"")</f>
        <v>1916.7120189562754</v>
      </c>
      <c r="AA65" s="336">
        <f t="shared" si="23"/>
        <v>5.1219153026936512E-2</v>
      </c>
      <c r="AB65" s="336">
        <f t="shared" si="24"/>
        <v>1.5183220128103404E-3</v>
      </c>
      <c r="AC65" s="328">
        <f t="shared" si="25"/>
        <v>0.29470268374104031</v>
      </c>
      <c r="AD65" s="328">
        <f t="shared" si="26"/>
        <v>0.2714600321397046</v>
      </c>
      <c r="AE65" s="328">
        <f t="shared" si="27"/>
        <v>-2.0914874044868137E-2</v>
      </c>
      <c r="AF65" s="328">
        <f t="shared" si="28"/>
        <v>2956.3554611762706</v>
      </c>
      <c r="AG65" s="328">
        <f t="shared" si="29"/>
        <v>2947.6288572477774</v>
      </c>
      <c r="AH65" s="328">
        <f t="shared" si="30"/>
        <v>4.9731991902115302</v>
      </c>
      <c r="AI65" s="328">
        <f t="shared" si="31"/>
        <v>153.07969139059904</v>
      </c>
      <c r="AJ65" s="328">
        <f t="shared" si="32"/>
        <v>0.7290902108102808</v>
      </c>
      <c r="AK65" s="337">
        <f t="shared" si="33"/>
        <v>3.3749156559431279</v>
      </c>
      <c r="AL65" s="42">
        <f t="shared" si="34"/>
        <v>2.1008983073974496</v>
      </c>
      <c r="BA65" s="8"/>
    </row>
    <row r="66" spans="1:53" ht="15" x14ac:dyDescent="0.15">
      <c r="A66" s="116"/>
      <c r="B66" s="328">
        <f t="shared" si="6"/>
        <v>2956.3554611762706</v>
      </c>
      <c r="C66" s="328">
        <f t="shared" si="7"/>
        <v>2947.6288572477774</v>
      </c>
      <c r="D66" s="328">
        <f t="shared" si="8"/>
        <v>4.9731991902115302</v>
      </c>
      <c r="E66" s="328">
        <f t="shared" si="0"/>
        <v>78.821627299801946</v>
      </c>
      <c r="F66" s="328">
        <f t="shared" si="9"/>
        <v>77.871284226162089</v>
      </c>
      <c r="G66" s="328">
        <f t="shared" si="10"/>
        <v>2836.4023130433029</v>
      </c>
      <c r="H66" s="313">
        <f t="shared" si="11"/>
        <v>0.08</v>
      </c>
      <c r="I66" s="328">
        <f t="shared" si="12"/>
        <v>6.9812831427945641</v>
      </c>
      <c r="J66" s="328">
        <f t="shared" si="1"/>
        <v>850</v>
      </c>
      <c r="K66" s="335">
        <f t="shared" si="13"/>
        <v>1</v>
      </c>
      <c r="L66" s="323">
        <f t="shared" si="14"/>
        <v>5.0531991902115303</v>
      </c>
      <c r="M66" s="323">
        <f t="shared" si="15"/>
        <v>5.0131991902115303</v>
      </c>
      <c r="N66" s="328">
        <f t="shared" si="16"/>
        <v>0.28339743757364033</v>
      </c>
      <c r="O66" s="328">
        <f t="shared" si="2"/>
        <v>16.936786683167199</v>
      </c>
      <c r="P66" s="332">
        <f t="shared" si="4"/>
        <v>80.594531626081718</v>
      </c>
      <c r="Q66" s="328">
        <f t="shared" si="17"/>
        <v>1953.4373196664437</v>
      </c>
      <c r="R66" s="277">
        <f>IF(H66&gt;0, rate1(1,$L$52,$L$51,$L$54,L66,$L$53,$L$50,P66),"")</f>
        <v>1936.1620768761111</v>
      </c>
      <c r="S66" s="323">
        <f t="shared" si="18"/>
        <v>5.9569883857582551E-2</v>
      </c>
      <c r="T66" s="323">
        <f t="shared" si="19"/>
        <v>0.30134874746048967</v>
      </c>
      <c r="U66" s="328">
        <f t="shared" si="3"/>
        <v>4.9731991902115302</v>
      </c>
      <c r="V66" s="336">
        <f t="shared" si="20"/>
        <v>4.9731991902115302</v>
      </c>
      <c r="W66" s="328">
        <f t="shared" si="21"/>
        <v>1.4881018850694261E-3</v>
      </c>
      <c r="X66" s="328">
        <f t="shared" si="22"/>
        <v>1853.8679059110937</v>
      </c>
      <c r="Y66" s="328">
        <f t="shared" si="5"/>
        <v>79.313545186257812</v>
      </c>
      <c r="Z66" s="108">
        <f>IF(H66&gt;0, rate1(1,$L$52,$L$51,$L$54,U66,$L$53,$L$50,Y66),"")</f>
        <v>1927.9336262613617</v>
      </c>
      <c r="AA66" s="336">
        <f t="shared" si="23"/>
        <v>5.6774810084926436E-2</v>
      </c>
      <c r="AB66" s="336">
        <f t="shared" si="24"/>
        <v>1.577674028408224E-3</v>
      </c>
      <c r="AC66" s="328">
        <f t="shared" si="25"/>
        <v>0.30134874746048967</v>
      </c>
      <c r="AD66" s="328">
        <f t="shared" si="26"/>
        <v>0.26547314589548421</v>
      </c>
      <c r="AE66" s="328">
        <f t="shared" si="27"/>
        <v>-2.00884887807481E-2</v>
      </c>
      <c r="AF66" s="328">
        <f t="shared" si="28"/>
        <v>2956.3375098663837</v>
      </c>
      <c r="AG66" s="328">
        <f t="shared" si="29"/>
        <v>2947.327508500317</v>
      </c>
      <c r="AH66" s="328">
        <f t="shared" si="30"/>
        <v>5.0533066117248842</v>
      </c>
      <c r="AI66" s="328">
        <f t="shared" si="31"/>
        <v>155.64231479355229</v>
      </c>
      <c r="AJ66" s="328">
        <f t="shared" si="32"/>
        <v>0.77232418714182316</v>
      </c>
      <c r="AK66" s="337">
        <f t="shared" si="33"/>
        <v>3.7787870692426413</v>
      </c>
      <c r="AL66" s="42">
        <f t="shared" si="34"/>
        <v>2.2310160450794587</v>
      </c>
      <c r="BA66" s="8"/>
    </row>
    <row r="67" spans="1:53" ht="15" x14ac:dyDescent="0.15">
      <c r="A67" s="116"/>
      <c r="B67" s="328">
        <f t="shared" si="6"/>
        <v>2956.3375098663837</v>
      </c>
      <c r="C67" s="328">
        <f t="shared" si="7"/>
        <v>2947.327508500317</v>
      </c>
      <c r="D67" s="328">
        <f t="shared" si="8"/>
        <v>5.0533066117248842</v>
      </c>
      <c r="E67" s="328">
        <f t="shared" si="0"/>
        <v>80.760789165664391</v>
      </c>
      <c r="F67" s="328">
        <f t="shared" si="9"/>
        <v>79.791208232733169</v>
      </c>
      <c r="G67" s="328">
        <f t="shared" si="10"/>
        <v>3046.7754887699871</v>
      </c>
      <c r="H67" s="313">
        <f t="shared" si="11"/>
        <v>0.08</v>
      </c>
      <c r="I67" s="328">
        <f t="shared" si="12"/>
        <v>7.2080010928533742</v>
      </c>
      <c r="J67" s="328">
        <f t="shared" si="1"/>
        <v>850</v>
      </c>
      <c r="K67" s="335">
        <f t="shared" si="13"/>
        <v>1</v>
      </c>
      <c r="L67" s="323">
        <f t="shared" si="14"/>
        <v>5.1333066117248842</v>
      </c>
      <c r="M67" s="323">
        <f t="shared" si="15"/>
        <v>5.0933066117248842</v>
      </c>
      <c r="N67" s="328">
        <f t="shared" si="16"/>
        <v>0.28796852152807162</v>
      </c>
      <c r="O67" s="328">
        <f t="shared" si="2"/>
        <v>16.93254068261319</v>
      </c>
      <c r="P67" s="332">
        <f t="shared" si="4"/>
        <v>82.310149806869774</v>
      </c>
      <c r="Q67" s="328">
        <f t="shared" si="17"/>
        <v>2162.3164141105804</v>
      </c>
      <c r="R67" s="277">
        <f>IF(H67&gt;0, rate1(1,$L$52,$L$51,$L$54,L67,$L$53,$L$50,P67),"")</f>
        <v>1946.8855753438661</v>
      </c>
      <c r="S67" s="323">
        <f t="shared" si="18"/>
        <v>6.5592878481068304E-2</v>
      </c>
      <c r="T67" s="323">
        <f t="shared" si="19"/>
        <v>0.30818314083476001</v>
      </c>
      <c r="U67" s="328">
        <f t="shared" si="3"/>
        <v>5.0533066117248842</v>
      </c>
      <c r="V67" s="336">
        <f t="shared" si="20"/>
        <v>5.0533066117248842</v>
      </c>
      <c r="W67" s="328">
        <f t="shared" si="21"/>
        <v>1.5364281600511731E-3</v>
      </c>
      <c r="X67" s="328">
        <f t="shared" si="22"/>
        <v>2056.5818859689462</v>
      </c>
      <c r="Y67" s="328">
        <f t="shared" si="5"/>
        <v>81.022390055231426</v>
      </c>
      <c r="Z67" s="108">
        <f>IF(H67&gt;0, rate1(1,$L$52,$L$51,$L$54,U67,$L$53,$L$50,Y67),"")</f>
        <v>1938.8677295385855</v>
      </c>
      <c r="AA67" s="336">
        <f t="shared" si="23"/>
        <v>6.2643454093531808E-2</v>
      </c>
      <c r="AB67" s="336">
        <f t="shared" si="24"/>
        <v>1.6391075165164332E-3</v>
      </c>
      <c r="AC67" s="328">
        <f t="shared" si="25"/>
        <v>0.30818314083476001</v>
      </c>
      <c r="AD67" s="328">
        <f t="shared" si="26"/>
        <v>0.25958590655967767</v>
      </c>
      <c r="AE67" s="328">
        <f t="shared" si="27"/>
        <v>-1.9317248035281898E-2</v>
      </c>
      <c r="AF67" s="328">
        <f t="shared" si="28"/>
        <v>2956.3172952470768</v>
      </c>
      <c r="AG67" s="328">
        <f t="shared" si="29"/>
        <v>2947.0193253594821</v>
      </c>
      <c r="AH67" s="328">
        <f t="shared" si="30"/>
        <v>5.1334258038858884</v>
      </c>
      <c r="AI67" s="328">
        <f t="shared" si="31"/>
        <v>158.29545646529718</v>
      </c>
      <c r="AJ67" s="328">
        <f t="shared" si="32"/>
        <v>0.81629514727107233</v>
      </c>
      <c r="AK67" s="337">
        <f t="shared" si="33"/>
        <v>4.220251290930487</v>
      </c>
      <c r="AL67" s="42">
        <f t="shared" si="34"/>
        <v>2.3633120126539779</v>
      </c>
      <c r="BA67" s="8"/>
    </row>
    <row r="68" spans="1:53" ht="15" x14ac:dyDescent="0.15">
      <c r="A68" s="116"/>
      <c r="B68" s="328">
        <f t="shared" si="6"/>
        <v>2956.3172952470768</v>
      </c>
      <c r="C68" s="328">
        <f t="shared" si="7"/>
        <v>2947.0193253594821</v>
      </c>
      <c r="D68" s="328">
        <f t="shared" si="8"/>
        <v>5.1334258038858884</v>
      </c>
      <c r="E68" s="328">
        <f t="shared" si="0"/>
        <v>82.738837903470412</v>
      </c>
      <c r="F68" s="328">
        <f t="shared" si="9"/>
        <v>81.749813534567409</v>
      </c>
      <c r="G68" s="328">
        <f t="shared" si="10"/>
        <v>3270.0364738763251</v>
      </c>
      <c r="H68" s="313">
        <f t="shared" si="11"/>
        <v>0.08</v>
      </c>
      <c r="I68" s="328">
        <f t="shared" si="12"/>
        <v>7.4383759100757745</v>
      </c>
      <c r="J68" s="328">
        <f t="shared" si="1"/>
        <v>850</v>
      </c>
      <c r="K68" s="335">
        <f t="shared" si="13"/>
        <v>1</v>
      </c>
      <c r="L68" s="323">
        <f t="shared" si="14"/>
        <v>5.2134258038858885</v>
      </c>
      <c r="M68" s="323">
        <f t="shared" si="15"/>
        <v>5.1734258038858885</v>
      </c>
      <c r="N68" s="328">
        <f t="shared" si="16"/>
        <v>0.29254104952040194</v>
      </c>
      <c r="O68" s="328">
        <f t="shared" si="2"/>
        <v>16.927739305595431</v>
      </c>
      <c r="P68" s="332">
        <f t="shared" si="4"/>
        <v>84.035023939302775</v>
      </c>
      <c r="Q68" s="328">
        <f t="shared" si="17"/>
        <v>2384.0346047489993</v>
      </c>
      <c r="R68" s="277">
        <f>IF(H68&gt;0, rate1(1,$L$52,$L$51,$L$54,L68,$L$53,$L$50,P68),"")</f>
        <v>1957.3386190560818</v>
      </c>
      <c r="S68" s="323">
        <f t="shared" si="18"/>
        <v>7.1952788237506282E-2</v>
      </c>
      <c r="T68" s="323">
        <f t="shared" si="19"/>
        <v>0.31522216306735606</v>
      </c>
      <c r="U68" s="328">
        <f t="shared" si="3"/>
        <v>5.1334258038858884</v>
      </c>
      <c r="V68" s="336">
        <f t="shared" si="20"/>
        <v>5.1334258038858884</v>
      </c>
      <c r="W68" s="328">
        <f t="shared" si="21"/>
        <v>1.5855339179395855E-3</v>
      </c>
      <c r="X68" s="328">
        <f t="shared" si="22"/>
        <v>2271.8297126747302</v>
      </c>
      <c r="Y68" s="328">
        <f t="shared" si="5"/>
        <v>82.740560189367983</v>
      </c>
      <c r="Z68" s="108">
        <f>IF(H68&gt;0, rate1(1,$L$52,$L$51,$L$54,U68,$L$53,$L$50,Y68),"")</f>
        <v>1949.5241696826961</v>
      </c>
      <c r="AA68" s="336">
        <f t="shared" si="23"/>
        <v>6.8841161523840788E-2</v>
      </c>
      <c r="AB68" s="336">
        <f t="shared" si="24"/>
        <v>1.7027534427255296E-3</v>
      </c>
      <c r="AC68" s="328">
        <f t="shared" si="25"/>
        <v>0.31522216306735606</v>
      </c>
      <c r="AD68" s="328">
        <f t="shared" si="26"/>
        <v>0.2537892615847121</v>
      </c>
      <c r="AE68" s="328">
        <f t="shared" si="27"/>
        <v>-1.859671369069946E-2</v>
      </c>
      <c r="AF68" s="328">
        <f t="shared" si="28"/>
        <v>2956.2946141335296</v>
      </c>
      <c r="AG68" s="328">
        <f t="shared" si="29"/>
        <v>2946.7041031964145</v>
      </c>
      <c r="AH68" s="328">
        <f t="shared" si="30"/>
        <v>5.2135566165403748</v>
      </c>
      <c r="AI68" s="328">
        <f t="shared" si="31"/>
        <v>161.04631053535877</v>
      </c>
      <c r="AJ68" s="328">
        <f t="shared" si="32"/>
        <v>0.86103023353089425</v>
      </c>
      <c r="AK68" s="337">
        <f t="shared" si="33"/>
        <v>4.7025420076726112</v>
      </c>
      <c r="AL68" s="42">
        <f t="shared" si="34"/>
        <v>2.4978631506494806</v>
      </c>
      <c r="BA68" s="8"/>
    </row>
    <row r="69" spans="1:53" ht="15" x14ac:dyDescent="0.15">
      <c r="A69" s="116"/>
      <c r="B69" s="328">
        <f t="shared" si="6"/>
        <v>2956.2946141335296</v>
      </c>
      <c r="C69" s="328">
        <f t="shared" si="7"/>
        <v>2946.7041031964145</v>
      </c>
      <c r="D69" s="328">
        <f>IF(H69&gt;0, AH68,"")</f>
        <v>5.2135566165403748</v>
      </c>
      <c r="E69" s="328">
        <f>bb2wang($B$6,$H$12,C69,$H$8,$H$9,I69,$H$10,$H$11,$K$10,$K$11,$H$13)</f>
        <v>84.756222839765954</v>
      </c>
      <c r="F69" s="328">
        <f t="shared" si="9"/>
        <v>83.747530371618183</v>
      </c>
      <c r="G69" s="328">
        <f t="shared" si="10"/>
        <v>3506.8182711134104</v>
      </c>
      <c r="H69" s="313">
        <f t="shared" si="11"/>
        <v>0.08</v>
      </c>
      <c r="I69" s="328">
        <f t="shared" si="12"/>
        <v>7.6724087496921136</v>
      </c>
      <c r="J69" s="328">
        <f t="shared" si="1"/>
        <v>850</v>
      </c>
      <c r="K69" s="335">
        <f t="shared" si="13"/>
        <v>1</v>
      </c>
      <c r="L69" s="323">
        <f t="shared" si="14"/>
        <v>5.2935566165403749</v>
      </c>
      <c r="M69" s="323">
        <f t="shared" si="15"/>
        <v>5.2535566165403749</v>
      </c>
      <c r="N69" s="328">
        <f>IF(H69&gt;0, 2*($P$53*M69/$S$52/$S$51)^2-(B69-C69)*2,"")</f>
        <v>0.2971150133193845</v>
      </c>
      <c r="O69" s="328">
        <f>IF(wh(B68,$F$51,$F$52,$F$53)&gt;0,wh(B68,$F$51,$F$52,$F$53),O68)</f>
        <v>16.922332568751479</v>
      </c>
      <c r="P69" s="332">
        <f t="shared" si="4"/>
        <v>85.769061929067533</v>
      </c>
      <c r="Q69" s="328">
        <f>IF(H69&gt;0, M69/$S$54*(B69-C69+N69/2)*E69-J69,"")</f>
        <v>2619.2245899255827</v>
      </c>
      <c r="R69" s="277">
        <f>IF(H69&gt;0, rate1(1,$L$52,$L$51,$L$54,L69,$L$53,$L$50,P69),"")</f>
        <v>1967.5303443386476</v>
      </c>
      <c r="S69" s="323">
        <f>IF(H69&gt;0, Q69/O69/R69,"")</f>
        <v>7.8666725762654405E-2</v>
      </c>
      <c r="T69" s="323">
        <f t="shared" si="19"/>
        <v>0.32248375438879939</v>
      </c>
      <c r="U69" s="328">
        <f t="shared" si="3"/>
        <v>5.2135566165403748</v>
      </c>
      <c r="V69" s="336">
        <f t="shared" si="20"/>
        <v>5.2135566165403748</v>
      </c>
      <c r="W69" s="328">
        <f t="shared" si="21"/>
        <v>1.6354194049839066E-3</v>
      </c>
      <c r="X69" s="328">
        <f t="shared" si="22"/>
        <v>2500.2318452927402</v>
      </c>
      <c r="Y69" s="328">
        <f t="shared" si="5"/>
        <v>84.467961739889844</v>
      </c>
      <c r="Z69" s="108">
        <f>IF(H69&gt;0, rate1(1,$L$52,$L$51,$L$54,U69,$L$53,$L$50,Y69),"")</f>
        <v>1959.9123815658982</v>
      </c>
      <c r="AA69" s="336">
        <f t="shared" si="23"/>
        <v>7.5384732846013977E-2</v>
      </c>
      <c r="AB69" s="336">
        <f t="shared" si="24"/>
        <v>1.768756652718717E-3</v>
      </c>
      <c r="AC69" s="328">
        <f t="shared" si="25"/>
        <v>0.32248375438879939</v>
      </c>
      <c r="AD69" s="328">
        <f t="shared" si="26"/>
        <v>0.24807451200642119</v>
      </c>
      <c r="AE69" s="328">
        <f t="shared" si="27"/>
        <v>-1.792283691231018E-2</v>
      </c>
      <c r="AF69" s="328">
        <f t="shared" si="28"/>
        <v>2956.2692453924601</v>
      </c>
      <c r="AG69" s="328">
        <f t="shared" si="29"/>
        <v>2946.3816194420256</v>
      </c>
      <c r="AH69" s="328">
        <f t="shared" si="30"/>
        <v>5.2936989063450444</v>
      </c>
      <c r="AI69" s="328">
        <f t="shared" si="31"/>
        <v>163.90281111379602</v>
      </c>
      <c r="AJ69" s="328">
        <f t="shared" si="32"/>
        <v>0.90655879217361535</v>
      </c>
      <c r="AK69" s="337">
        <f t="shared" si="33"/>
        <v>5.2291693171064475</v>
      </c>
      <c r="AL69" s="42">
        <f t="shared" si="34"/>
        <v>2.6347525146045356</v>
      </c>
      <c r="BA69" s="8"/>
    </row>
    <row r="70" spans="1:53" ht="15" x14ac:dyDescent="0.15">
      <c r="A70" s="116"/>
      <c r="B70" s="328">
        <f t="shared" si="6"/>
        <v>2956.2692453924601</v>
      </c>
      <c r="C70" s="328">
        <f t="shared" si="7"/>
        <v>2946.3816194420256</v>
      </c>
      <c r="D70" s="328">
        <f t="shared" si="8"/>
        <v>5.2936989063450444</v>
      </c>
      <c r="E70" s="328">
        <f>bb2wang($B$6,$H$12,C70,$H$8,$H$9,I70,$H$10,$H$11,$K$10,$K$11,$H$13)</f>
        <v>86.81343571467896</v>
      </c>
      <c r="F70" s="328">
        <f t="shared" si="9"/>
        <v>85.784829277222457</v>
      </c>
      <c r="G70" s="328">
        <f t="shared" si="10"/>
        <v>3757.7792971822014</v>
      </c>
      <c r="H70" s="313">
        <f t="shared" si="11"/>
        <v>0.08</v>
      </c>
      <c r="I70" s="328">
        <f t="shared" si="12"/>
        <v>7.9101007603476319</v>
      </c>
      <c r="J70" s="328">
        <f t="shared" si="1"/>
        <v>850</v>
      </c>
      <c r="K70" s="335">
        <f t="shared" si="13"/>
        <v>1</v>
      </c>
      <c r="L70" s="323">
        <f t="shared" si="14"/>
        <v>5.3736989063450444</v>
      </c>
      <c r="M70" s="323">
        <f t="shared" si="15"/>
        <v>5.3336989063450444</v>
      </c>
      <c r="N70" s="328">
        <f t="shared" si="16"/>
        <v>0.30169040507687939</v>
      </c>
      <c r="O70" s="328">
        <f t="shared" si="2"/>
        <v>16.916266126914735</v>
      </c>
      <c r="P70" s="332">
        <f t="shared" si="4"/>
        <v>87.512174040691434</v>
      </c>
      <c r="Q70" s="328">
        <f t="shared" si="17"/>
        <v>2868.5446624286537</v>
      </c>
      <c r="R70" s="277">
        <f>IF(H70&gt;0, rate1(1,$L$52,$L$51,$L$54,L70,$L$53,$L$50,P70),"")</f>
        <v>1977.4695140982092</v>
      </c>
      <c r="S70" s="323">
        <f t="shared" si="18"/>
        <v>8.5752602717644844E-2</v>
      </c>
      <c r="T70" s="323">
        <f t="shared" si="19"/>
        <v>0.32998771008117583</v>
      </c>
      <c r="U70" s="328">
        <f t="shared" si="3"/>
        <v>5.2936989063450444</v>
      </c>
      <c r="V70" s="336">
        <f t="shared" si="20"/>
        <v>5.2936989063450444</v>
      </c>
      <c r="W70" s="328">
        <f t="shared" si="21"/>
        <v>1.6860848660336103E-3</v>
      </c>
      <c r="X70" s="328">
        <f t="shared" si="22"/>
        <v>2742.4337707850523</v>
      </c>
      <c r="Y70" s="328">
        <f t="shared" si="5"/>
        <v>86.204503286690397</v>
      </c>
      <c r="Z70" s="108">
        <f>IF(H70&gt;0, rate1(1,$L$52,$L$51,$L$54,U70,$L$53,$L$50,Y70),"")</f>
        <v>1970.0414127298304</v>
      </c>
      <c r="AA70" s="336">
        <f t="shared" si="23"/>
        <v>8.2291747287206632E-2</v>
      </c>
      <c r="AB70" s="336">
        <f t="shared" si="24"/>
        <v>1.8372776544718387E-3</v>
      </c>
      <c r="AC70" s="328">
        <f t="shared" si="25"/>
        <v>0.32998771008117583</v>
      </c>
      <c r="AD70" s="328">
        <f t="shared" si="26"/>
        <v>0.2424332711673422</v>
      </c>
      <c r="AE70" s="328">
        <f t="shared" si="27"/>
        <v>-1.7291915880678597E-2</v>
      </c>
      <c r="AF70" s="328">
        <f t="shared" si="28"/>
        <v>2956.2409480874558</v>
      </c>
      <c r="AG70" s="328">
        <f t="shared" si="29"/>
        <v>2946.0516317319443</v>
      </c>
      <c r="AH70" s="328">
        <f t="shared" si="30"/>
        <v>5.3738525363638514</v>
      </c>
      <c r="AI70" s="328">
        <f t="shared" si="31"/>
        <v>166.87372813009512</v>
      </c>
      <c r="AJ70" s="328">
        <f t="shared" si="32"/>
        <v>0.95291260554308621</v>
      </c>
      <c r="AK70" s="337">
        <f t="shared" si="33"/>
        <v>5.8039466898071579</v>
      </c>
      <c r="AL70" s="42">
        <f t="shared" si="34"/>
        <v>2.7740699040512622</v>
      </c>
      <c r="BA70" s="8"/>
    </row>
    <row r="71" spans="1:53" ht="15" x14ac:dyDescent="0.15">
      <c r="A71" s="116"/>
      <c r="B71" s="328">
        <f t="shared" si="6"/>
        <v>2956.2409480874558</v>
      </c>
      <c r="C71" s="328">
        <f t="shared" si="7"/>
        <v>2946.0516317319443</v>
      </c>
      <c r="D71" s="328">
        <f t="shared" si="8"/>
        <v>5.3738525363638514</v>
      </c>
      <c r="E71" s="328">
        <f t="shared" si="0"/>
        <v>88.911015282297186</v>
      </c>
      <c r="F71" s="328">
        <f t="shared" si="9"/>
        <v>87.862225498488073</v>
      </c>
      <c r="G71" s="328">
        <f t="shared" si="10"/>
        <v>4023.6045891407034</v>
      </c>
      <c r="H71" s="313">
        <f t="shared" si="11"/>
        <v>0.08</v>
      </c>
      <c r="I71" s="328">
        <f t="shared" si="12"/>
        <v>8.15145308440915</v>
      </c>
      <c r="J71" s="328">
        <f t="shared" si="1"/>
        <v>850</v>
      </c>
      <c r="K71" s="335">
        <f t="shared" si="13"/>
        <v>1</v>
      </c>
      <c r="L71" s="323">
        <f t="shared" si="14"/>
        <v>5.4538525363638515</v>
      </c>
      <c r="M71" s="323">
        <f t="shared" si="15"/>
        <v>5.4138525363638514</v>
      </c>
      <c r="N71" s="328">
        <f t="shared" si="16"/>
        <v>0.30626721730518724</v>
      </c>
      <c r="O71" s="328">
        <f t="shared" si="2"/>
        <v>16.909480834303334</v>
      </c>
      <c r="P71" s="332">
        <f t="shared" si="4"/>
        <v>89.264272803012574</v>
      </c>
      <c r="Q71" s="328">
        <f t="shared" si="17"/>
        <v>3132.6799453427361</v>
      </c>
      <c r="R71" s="277">
        <f>IF(H71&gt;0, rate1(1,$L$52,$L$51,$L$54,L71,$L$53,$L$50,P71),"")</f>
        <v>1987.1645349657651</v>
      </c>
      <c r="S71" s="323">
        <f t="shared" si="18"/>
        <v>9.3229193083911296E-2</v>
      </c>
      <c r="T71" s="323">
        <f t="shared" si="19"/>
        <v>0.33775593013056582</v>
      </c>
      <c r="U71" s="328">
        <f t="shared" si="3"/>
        <v>5.3738525363638514</v>
      </c>
      <c r="V71" s="336">
        <f t="shared" si="20"/>
        <v>5.3738525363638514</v>
      </c>
      <c r="W71" s="328">
        <f t="shared" si="21"/>
        <v>1.7375305445774814E-3</v>
      </c>
      <c r="X71" s="328">
        <f t="shared" si="22"/>
        <v>2999.1071856559961</v>
      </c>
      <c r="Y71" s="328">
        <f t="shared" si="5"/>
        <v>87.950095740043707</v>
      </c>
      <c r="Z71" s="108">
        <f>IF(H71&gt;0, rate1(1,$L$52,$L$51,$L$54,U71,$L$53,$L$50,Y71),"")</f>
        <v>1979.9199412023017</v>
      </c>
      <c r="AA71" s="336">
        <f t="shared" si="23"/>
        <v>8.9580624097231984E-2</v>
      </c>
      <c r="AB71" s="336">
        <f t="shared" si="24"/>
        <v>1.9084946899933378E-3</v>
      </c>
      <c r="AC71" s="328">
        <f t="shared" si="25"/>
        <v>0.33775593013056582</v>
      </c>
      <c r="AD71" s="328">
        <f t="shared" si="26"/>
        <v>0.23685742532803056</v>
      </c>
      <c r="AE71" s="328">
        <f t="shared" si="27"/>
        <v>-1.6700558428511703E-2</v>
      </c>
      <c r="AF71" s="328">
        <f t="shared" si="28"/>
        <v>2956.2094593746306</v>
      </c>
      <c r="AG71" s="328">
        <f t="shared" si="29"/>
        <v>2945.7138758018136</v>
      </c>
      <c r="AH71" s="328">
        <f t="shared" si="30"/>
        <v>5.4540173756938106</v>
      </c>
      <c r="AI71" s="328">
        <f t="shared" si="31"/>
        <v>169.96877922662034</v>
      </c>
      <c r="AJ71" s="328">
        <f t="shared" si="32"/>
        <v>1.0001261553282585</v>
      </c>
      <c r="AK71" s="337">
        <f t="shared" si="33"/>
        <v>6.4310213306180408</v>
      </c>
      <c r="AL71" s="42">
        <f t="shared" si="34"/>
        <v>2.9159125729618429</v>
      </c>
      <c r="BA71" s="8"/>
    </row>
    <row r="72" spans="1:53" ht="15" x14ac:dyDescent="0.15">
      <c r="A72" s="116"/>
      <c r="B72" s="328">
        <f t="shared" si="6"/>
        <v>2956.2094593746306</v>
      </c>
      <c r="C72" s="328">
        <f t="shared" si="7"/>
        <v>2945.7138758018136</v>
      </c>
      <c r="D72" s="328">
        <f t="shared" si="8"/>
        <v>5.4540173756938106</v>
      </c>
      <c r="E72" s="328">
        <f t="shared" si="0"/>
        <v>91.049552379997436</v>
      </c>
      <c r="F72" s="328">
        <f t="shared" si="9"/>
        <v>89.980283831147318</v>
      </c>
      <c r="G72" s="328">
        <f t="shared" si="10"/>
        <v>4305.007129021008</v>
      </c>
      <c r="H72" s="313">
        <f t="shared" si="11"/>
        <v>0.08</v>
      </c>
      <c r="I72" s="328">
        <f t="shared" si="12"/>
        <v>8.396466858253552</v>
      </c>
      <c r="J72" s="328">
        <f t="shared" si="1"/>
        <v>850</v>
      </c>
      <c r="K72" s="335">
        <f t="shared" si="13"/>
        <v>1</v>
      </c>
      <c r="L72" s="323">
        <f t="shared" si="14"/>
        <v>5.5340173756938107</v>
      </c>
      <c r="M72" s="323">
        <f t="shared" si="15"/>
        <v>5.4940173756938107</v>
      </c>
      <c r="N72" s="328">
        <f t="shared" si="16"/>
        <v>0.31084544285588933</v>
      </c>
      <c r="O72" s="328">
        <f t="shared" si="2"/>
        <v>16.901912248458174</v>
      </c>
      <c r="P72" s="332">
        <f t="shared" si="4"/>
        <v>91.025272919772959</v>
      </c>
      <c r="Q72" s="328">
        <f t="shared" si="17"/>
        <v>3412.3437515711112</v>
      </c>
      <c r="R72" s="277">
        <f>IF(H72&gt;0, rate1(1,$L$52,$L$51,$L$54,L72,$L$53,$L$50,P72),"")</f>
        <v>1996.6234736271163</v>
      </c>
      <c r="S72" s="323">
        <f t="shared" si="18"/>
        <v>0.10111620442945175</v>
      </c>
      <c r="T72" s="323">
        <f t="shared" si="19"/>
        <v>0.34581271170717515</v>
      </c>
      <c r="U72" s="328">
        <f t="shared" si="3"/>
        <v>5.4540173756938106</v>
      </c>
      <c r="V72" s="336">
        <f t="shared" si="20"/>
        <v>5.4540173756938106</v>
      </c>
      <c r="W72" s="328">
        <f t="shared" si="21"/>
        <v>1.7897566828430911E-3</v>
      </c>
      <c r="X72" s="328">
        <f t="shared" si="22"/>
        <v>3270.9512930405972</v>
      </c>
      <c r="Y72" s="328">
        <f t="shared" si="5"/>
        <v>89.704652247691016</v>
      </c>
      <c r="Z72" s="108">
        <f>IF(H72&gt;0, rate1(1,$L$52,$L$51,$L$54,U72,$L$53,$L$50,Y72),"")</f>
        <v>1989.556292472103</v>
      </c>
      <c r="AA72" s="336">
        <f t="shared" si="23"/>
        <v>9.7270691437761833E-2</v>
      </c>
      <c r="AB72" s="336">
        <f t="shared" si="24"/>
        <v>1.9826061543228349E-3</v>
      </c>
      <c r="AC72" s="328">
        <f t="shared" si="25"/>
        <v>0.34581271170717515</v>
      </c>
      <c r="AD72" s="328">
        <f t="shared" si="26"/>
        <v>0.23133909567714744</v>
      </c>
      <c r="AE72" s="328">
        <f t="shared" si="27"/>
        <v>-1.6145648916975928E-2</v>
      </c>
      <c r="AF72" s="328">
        <f t="shared" si="28"/>
        <v>2956.1744921057793</v>
      </c>
      <c r="AG72" s="328">
        <f t="shared" si="29"/>
        <v>2945.3680630901063</v>
      </c>
      <c r="AH72" s="328">
        <f t="shared" si="30"/>
        <v>5.5341932991174119</v>
      </c>
      <c r="AI72" s="328">
        <f t="shared" si="31"/>
        <v>173.19876094562943</v>
      </c>
      <c r="AJ72" s="328">
        <f t="shared" si="32"/>
        <v>1.0482369222576</v>
      </c>
      <c r="AK72" s="337">
        <f t="shared" si="33"/>
        <v>7.1149084907249138</v>
      </c>
      <c r="AL72" s="42">
        <f t="shared" si="34"/>
        <v>3.0603860353044703</v>
      </c>
      <c r="BA72" s="8"/>
    </row>
    <row r="73" spans="1:53" ht="15" x14ac:dyDescent="0.15">
      <c r="A73" s="116"/>
      <c r="B73" s="328">
        <f t="shared" si="6"/>
        <v>2956.1744921057793</v>
      </c>
      <c r="C73" s="328">
        <f t="shared" si="7"/>
        <v>2945.3680630901063</v>
      </c>
      <c r="D73" s="328">
        <f t="shared" si="8"/>
        <v>5.5341932991174119</v>
      </c>
      <c r="E73" s="328">
        <f t="shared" si="0"/>
        <v>93.229695585730795</v>
      </c>
      <c r="F73" s="328">
        <f t="shared" si="9"/>
        <v>92.139623982864123</v>
      </c>
      <c r="G73" s="328">
        <f t="shared" si="10"/>
        <v>4554.0187140773733</v>
      </c>
      <c r="H73" s="313">
        <f t="shared" si="11"/>
        <v>0.06</v>
      </c>
      <c r="I73" s="328">
        <f t="shared" si="12"/>
        <v>8.6451432125384606</v>
      </c>
      <c r="J73" s="328">
        <f t="shared" si="1"/>
        <v>850</v>
      </c>
      <c r="K73" s="335">
        <f t="shared" si="13"/>
        <v>1</v>
      </c>
      <c r="L73" s="323">
        <f t="shared" si="14"/>
        <v>5.5941932991174115</v>
      </c>
      <c r="M73" s="323">
        <f t="shared" si="15"/>
        <v>5.5641932991174112</v>
      </c>
      <c r="N73" s="328">
        <f t="shared" si="16"/>
        <v>0.23681777708054241</v>
      </c>
      <c r="O73" s="328">
        <f t="shared" si="2"/>
        <v>16.893490067401196</v>
      </c>
      <c r="P73" s="332">
        <f t="shared" si="4"/>
        <v>92.462444468697541</v>
      </c>
      <c r="Q73" s="328">
        <f t="shared" si="17"/>
        <v>3683.7906652748643</v>
      </c>
      <c r="R73" s="277">
        <f>IF(H73&gt;0, rate1(1,$L$52,$L$51,$L$54,L73,$L$53,$L$50,P73),"")</f>
        <v>2004.1396695586889</v>
      </c>
      <c r="S73" s="323">
        <f t="shared" si="18"/>
        <v>0.10880468044568954</v>
      </c>
      <c r="T73" s="323">
        <f t="shared" si="19"/>
        <v>0.26573049912220781</v>
      </c>
      <c r="U73" s="328">
        <f t="shared" si="3"/>
        <v>5.5341932991174119</v>
      </c>
      <c r="V73" s="336">
        <f t="shared" si="20"/>
        <v>5.5341932991174119</v>
      </c>
      <c r="W73" s="328">
        <f t="shared" si="21"/>
        <v>1.8427635218571936E-3</v>
      </c>
      <c r="X73" s="328">
        <f t="shared" si="22"/>
        <v>3558.6942332421586</v>
      </c>
      <c r="Y73" s="328">
        <f t="shared" si="5"/>
        <v>91.46808810692842</v>
      </c>
      <c r="Z73" s="108">
        <f>IF(H73&gt;0, rate1(1,$L$52,$L$51,$L$54,U73,$L$53,$L$50,Y73),"")</f>
        <v>1998.9584556555637</v>
      </c>
      <c r="AA73" s="336">
        <f t="shared" si="23"/>
        <v>0.10538226422119534</v>
      </c>
      <c r="AB73" s="336">
        <f t="shared" si="24"/>
        <v>2.0598334329388025E-3</v>
      </c>
      <c r="AC73" s="328">
        <f t="shared" si="25"/>
        <v>0.26573049912220781</v>
      </c>
      <c r="AD73" s="328">
        <f t="shared" si="26"/>
        <v>0.22579267414993404</v>
      </c>
      <c r="AE73" s="328">
        <f t="shared" si="27"/>
        <v>-1.8139099344071787E-2</v>
      </c>
      <c r="AF73" s="328">
        <f t="shared" si="28"/>
        <v>2956.1455793837376</v>
      </c>
      <c r="AG73" s="328">
        <f t="shared" si="29"/>
        <v>2945.1023325909841</v>
      </c>
      <c r="AH73" s="328">
        <f t="shared" si="30"/>
        <v>5.5945042815283861</v>
      </c>
      <c r="AI73" s="328">
        <f t="shared" si="31"/>
        <v>132.5908084942611</v>
      </c>
      <c r="AJ73" s="328">
        <f t="shared" si="32"/>
        <v>1.0850677023948947</v>
      </c>
      <c r="AK73" s="337">
        <f t="shared" si="33"/>
        <v>7.8605303913334534</v>
      </c>
      <c r="AL73" s="42">
        <f t="shared" si="34"/>
        <v>3.2076049821082555</v>
      </c>
      <c r="BA73" s="8"/>
    </row>
    <row r="74" spans="1:53" ht="15" x14ac:dyDescent="0.15">
      <c r="A74" s="116"/>
      <c r="B74" s="328">
        <f t="shared" si="6"/>
        <v>2956.1455793837376</v>
      </c>
      <c r="C74" s="328">
        <f t="shared" si="7"/>
        <v>2945.1023325909841</v>
      </c>
      <c r="D74" s="328">
        <f t="shared" si="8"/>
        <v>5.5945042815283861</v>
      </c>
      <c r="E74" s="328">
        <f t="shared" si="0"/>
        <v>94.897739674634536</v>
      </c>
      <c r="F74" s="328">
        <f t="shared" si="9"/>
        <v>94.063717630182666</v>
      </c>
      <c r="G74" s="328">
        <f t="shared" si="10"/>
        <v>4801.1196328661654</v>
      </c>
      <c r="H74" s="313">
        <f t="shared" si="11"/>
        <v>0.06</v>
      </c>
      <c r="I74" s="328">
        <f t="shared" si="12"/>
        <v>8.8345974342028057</v>
      </c>
      <c r="J74" s="328">
        <f t="shared" si="1"/>
        <v>850</v>
      </c>
      <c r="K74" s="335">
        <f t="shared" si="13"/>
        <v>1</v>
      </c>
      <c r="L74" s="323">
        <f t="shared" si="14"/>
        <v>5.6545042815283857</v>
      </c>
      <c r="M74" s="323">
        <f t="shared" si="15"/>
        <v>5.6245042815283863</v>
      </c>
      <c r="N74" s="328">
        <f t="shared" si="16"/>
        <v>0.23941196831126987</v>
      </c>
      <c r="O74" s="328">
        <f t="shared" si="2"/>
        <v>16.884137488559119</v>
      </c>
      <c r="P74" s="332">
        <f t="shared" si="4"/>
        <v>93.798178291113643</v>
      </c>
      <c r="Q74" s="328">
        <f t="shared" si="17"/>
        <v>3916.6053326824349</v>
      </c>
      <c r="R74" s="277">
        <f>IF(H74&gt;0, rate1(1,$L$52,$L$51,$L$54,L74,$L$53,$L$50,P74),"")</f>
        <v>2010.9675495700762</v>
      </c>
      <c r="S74" s="323">
        <f t="shared" si="18"/>
        <v>0.11535219642459817</v>
      </c>
      <c r="T74" s="323">
        <f t="shared" si="19"/>
        <v>0.27062969844457868</v>
      </c>
      <c r="U74" s="328">
        <f t="shared" si="3"/>
        <v>5.5945042815283861</v>
      </c>
      <c r="V74" s="336">
        <f t="shared" si="20"/>
        <v>5.5945042815283861</v>
      </c>
      <c r="W74" s="328">
        <f t="shared" si="21"/>
        <v>1.8831468122328943E-3</v>
      </c>
      <c r="X74" s="328">
        <f t="shared" si="22"/>
        <v>3799.5138090497885</v>
      </c>
      <c r="Y74" s="328">
        <f t="shared" si="5"/>
        <v>92.800244715942966</v>
      </c>
      <c r="Z74" s="108">
        <f>IF(H74&gt;0, rate1(1,$L$52,$L$51,$L$54,U74,$L$53,$L$50,Y74),"")</f>
        <v>2005.8805590735997</v>
      </c>
      <c r="AA74" s="336">
        <f t="shared" si="23"/>
        <v>0.11218739868527429</v>
      </c>
      <c r="AB74" s="336">
        <f t="shared" si="24"/>
        <v>2.1211084517658552E-3</v>
      </c>
      <c r="AC74" s="328">
        <f t="shared" si="25"/>
        <v>0.27062969844457868</v>
      </c>
      <c r="AD74" s="328">
        <f t="shared" si="26"/>
        <v>0.22170515780361477</v>
      </c>
      <c r="AE74" s="328">
        <f t="shared" si="27"/>
        <v>-1.524168409536129E-2</v>
      </c>
      <c r="AF74" s="328">
        <f t="shared" si="28"/>
        <v>2956.1143616536042</v>
      </c>
      <c r="AG74" s="328">
        <f t="shared" si="29"/>
        <v>2944.8317028925394</v>
      </c>
      <c r="AH74" s="328">
        <f t="shared" si="30"/>
        <v>5.6548221217203256</v>
      </c>
      <c r="AI74" s="328">
        <f t="shared" si="31"/>
        <v>134.57686003060391</v>
      </c>
      <c r="AJ74" s="328">
        <f t="shared" si="32"/>
        <v>1.122450163514507</v>
      </c>
      <c r="AK74" s="337">
        <f t="shared" si="33"/>
        <v>8.4643514145309684</v>
      </c>
      <c r="AL74" s="42">
        <f t="shared" si="34"/>
        <v>3.3203071693283777</v>
      </c>
      <c r="BA74" s="8"/>
    </row>
    <row r="75" spans="1:53" ht="15" x14ac:dyDescent="0.15">
      <c r="A75" s="116"/>
      <c r="B75" s="328">
        <f t="shared" si="6"/>
        <v>2956.1143616536042</v>
      </c>
      <c r="C75" s="328">
        <f t="shared" si="7"/>
        <v>2944.8317028925394</v>
      </c>
      <c r="D75" s="328">
        <f t="shared" si="8"/>
        <v>5.6548221217203256</v>
      </c>
      <c r="E75" s="328">
        <f t="shared" si="0"/>
        <v>96.590112331453383</v>
      </c>
      <c r="F75" s="328">
        <f t="shared" si="9"/>
        <v>95.743926003043953</v>
      </c>
      <c r="G75" s="328">
        <f t="shared" si="10"/>
        <v>5044.95088618318</v>
      </c>
      <c r="H75" s="313">
        <f t="shared" si="11"/>
        <v>0.06</v>
      </c>
      <c r="I75" s="328">
        <f t="shared" si="12"/>
        <v>9.0261270088518355</v>
      </c>
      <c r="J75" s="328">
        <f t="shared" si="1"/>
        <v>850</v>
      </c>
      <c r="K75" s="335">
        <f t="shared" si="13"/>
        <v>1</v>
      </c>
      <c r="L75" s="323">
        <f t="shared" si="14"/>
        <v>5.7148221217203252</v>
      </c>
      <c r="M75" s="323">
        <f t="shared" si="15"/>
        <v>5.684822121720325</v>
      </c>
      <c r="N75" s="328">
        <f t="shared" si="16"/>
        <v>0.24200689230162098</v>
      </c>
      <c r="O75" s="328">
        <f t="shared" si="2"/>
        <v>16.876404299170368</v>
      </c>
      <c r="P75" s="332">
        <f t="shared" si="4"/>
        <v>95.13884478062856</v>
      </c>
      <c r="Q75" s="328">
        <f t="shared" si="17"/>
        <v>4159.3789061459156</v>
      </c>
      <c r="R75" s="277">
        <f>IF(H75&gt;0, rate1(1,$L$52,$L$51,$L$54,L75,$L$53,$L$50,P75),"")</f>
        <v>2017.6728303790478</v>
      </c>
      <c r="S75" s="323">
        <f t="shared" si="18"/>
        <v>0.12215122258894043</v>
      </c>
      <c r="T75" s="323">
        <f t="shared" si="19"/>
        <v>0.27568175582056925</v>
      </c>
      <c r="U75" s="328">
        <f t="shared" si="3"/>
        <v>5.6548221217203256</v>
      </c>
      <c r="V75" s="336">
        <f t="shared" si="20"/>
        <v>5.6548221217203256</v>
      </c>
      <c r="W75" s="328">
        <f t="shared" si="21"/>
        <v>1.923972476404856E-3</v>
      </c>
      <c r="X75" s="328">
        <f t="shared" si="22"/>
        <v>4037.2960550866292</v>
      </c>
      <c r="Y75" s="328">
        <f t="shared" si="5"/>
        <v>94.137358975950903</v>
      </c>
      <c r="Z75" s="108">
        <f>IF(H75&gt;0, rate1(1,$L$52,$L$51,$L$54,U75,$L$53,$L$50,Y75),"")</f>
        <v>2012.6777487424242</v>
      </c>
      <c r="AA75" s="336">
        <f t="shared" si="23"/>
        <v>0.11886019301130842</v>
      </c>
      <c r="AB75" s="336">
        <f t="shared" si="24"/>
        <v>2.1835042080099194E-3</v>
      </c>
      <c r="AC75" s="328">
        <f t="shared" si="25"/>
        <v>0.27568175582056925</v>
      </c>
      <c r="AD75" s="328">
        <f t="shared" si="26"/>
        <v>0.21764225863046124</v>
      </c>
      <c r="AE75" s="328">
        <f t="shared" si="27"/>
        <v>-1.4873930031793301E-2</v>
      </c>
      <c r="AF75" s="328">
        <f t="shared" si="28"/>
        <v>2956.0806867900851</v>
      </c>
      <c r="AG75" s="328">
        <f t="shared" si="29"/>
        <v>2944.5560211367188</v>
      </c>
      <c r="AH75" s="328">
        <f t="shared" si="30"/>
        <v>5.7151467842512842</v>
      </c>
      <c r="AI75" s="328">
        <f t="shared" si="31"/>
        <v>136.63352733395266</v>
      </c>
      <c r="AJ75" s="328">
        <f t="shared" si="32"/>
        <v>1.1604039211072716</v>
      </c>
      <c r="AK75" s="337">
        <f t="shared" si="33"/>
        <v>9.1104710193533833</v>
      </c>
      <c r="AL75" s="42">
        <f t="shared" si="34"/>
        <v>3.4346975003543911</v>
      </c>
      <c r="BA75" s="8"/>
    </row>
    <row r="76" spans="1:53" ht="15" x14ac:dyDescent="0.15">
      <c r="A76" s="116"/>
      <c r="B76" s="328">
        <f t="shared" si="6"/>
        <v>2956.0806867900851</v>
      </c>
      <c r="C76" s="328">
        <f t="shared" si="7"/>
        <v>2944.5560211367188</v>
      </c>
      <c r="D76" s="328">
        <f t="shared" si="8"/>
        <v>5.7151467842512842</v>
      </c>
      <c r="E76" s="328">
        <f t="shared" si="0"/>
        <v>98.307157798084134</v>
      </c>
      <c r="F76" s="328">
        <f t="shared" si="9"/>
        <v>97.448635064768752</v>
      </c>
      <c r="G76" s="328">
        <f t="shared" si="10"/>
        <v>5299.1127328469038</v>
      </c>
      <c r="H76" s="313">
        <f t="shared" si="11"/>
        <v>0.06</v>
      </c>
      <c r="I76" s="328">
        <f t="shared" si="12"/>
        <v>9.219732522693084</v>
      </c>
      <c r="J76" s="328">
        <f t="shared" si="1"/>
        <v>850</v>
      </c>
      <c r="K76" s="335">
        <f t="shared" si="13"/>
        <v>1</v>
      </c>
      <c r="L76" s="323">
        <f t="shared" si="14"/>
        <v>5.7751467842512838</v>
      </c>
      <c r="M76" s="323">
        <f t="shared" si="15"/>
        <v>5.7451467842512844</v>
      </c>
      <c r="N76" s="328">
        <f t="shared" si="16"/>
        <v>0.24460254767581091</v>
      </c>
      <c r="O76" s="328">
        <f t="shared" si="2"/>
        <v>16.868054596950675</v>
      </c>
      <c r="P76" s="332">
        <f t="shared" si="4"/>
        <v>96.484411009286262</v>
      </c>
      <c r="Q76" s="328">
        <f t="shared" si="17"/>
        <v>4412.4635228646039</v>
      </c>
      <c r="R76" s="277">
        <f>IF(H76&gt;0, rate1(1,$L$52,$L$51,$L$54,L76,$L$53,$L$50,P76),"")</f>
        <v>2024.258492659683</v>
      </c>
      <c r="S76" s="323">
        <f t="shared" si="18"/>
        <v>0.12922607692953716</v>
      </c>
      <c r="T76" s="323">
        <f t="shared" si="19"/>
        <v>0.28090247215179609</v>
      </c>
      <c r="U76" s="328">
        <f t="shared" si="3"/>
        <v>5.7151467842512842</v>
      </c>
      <c r="V76" s="336">
        <f t="shared" si="20"/>
        <v>5.7151467842512842</v>
      </c>
      <c r="W76" s="328">
        <f t="shared" si="21"/>
        <v>1.9652406393255717E-3</v>
      </c>
      <c r="X76" s="328">
        <f t="shared" si="22"/>
        <v>4285.2134317496275</v>
      </c>
      <c r="Y76" s="328">
        <f t="shared" si="5"/>
        <v>95.479397523602955</v>
      </c>
      <c r="Z76" s="108">
        <f>IF(H76&gt;0, rate1(1,$L$52,$L$51,$L$54,U76,$L$53,$L$50,Y76),"")</f>
        <v>2019.3530750633988</v>
      </c>
      <c r="AA76" s="336">
        <f t="shared" si="23"/>
        <v>0.12580421710334275</v>
      </c>
      <c r="AB76" s="336">
        <f t="shared" si="24"/>
        <v>2.2480555017249403E-3</v>
      </c>
      <c r="AC76" s="328">
        <f t="shared" si="25"/>
        <v>0.28090247215179609</v>
      </c>
      <c r="AD76" s="328">
        <f t="shared" si="26"/>
        <v>0.21359726577122029</v>
      </c>
      <c r="AE76" s="328">
        <f t="shared" si="27"/>
        <v>-1.4535061023834074E-2</v>
      </c>
      <c r="AF76" s="328">
        <f t="shared" si="28"/>
        <v>2956.0443868656093</v>
      </c>
      <c r="AG76" s="328">
        <f t="shared" si="29"/>
        <v>2944.2751186645669</v>
      </c>
      <c r="AH76" s="328">
        <f t="shared" si="30"/>
        <v>5.7754782347984035</v>
      </c>
      <c r="AI76" s="328">
        <f t="shared" si="31"/>
        <v>138.76808380471061</v>
      </c>
      <c r="AJ76" s="328">
        <f t="shared" si="32"/>
        <v>1.1989506110530246</v>
      </c>
      <c r="AK76" s="337">
        <f t="shared" si="33"/>
        <v>9.7997804541591407</v>
      </c>
      <c r="AL76" s="42">
        <f t="shared" si="34"/>
        <v>3.5508359985882509</v>
      </c>
      <c r="BA76" s="8"/>
    </row>
    <row r="77" spans="1:53" ht="15" x14ac:dyDescent="0.15">
      <c r="A77" s="116"/>
      <c r="B77" s="328">
        <f t="shared" si="6"/>
        <v>2956.0443868656093</v>
      </c>
      <c r="C77" s="328">
        <f t="shared" si="7"/>
        <v>2944.2751186645669</v>
      </c>
      <c r="D77" s="328">
        <f t="shared" si="8"/>
        <v>5.7754782347984035</v>
      </c>
      <c r="E77" s="328">
        <f>bb2wang($B$6,$H$12,C77,$H$8,$H$9,I77,$H$10,$H$11,$K$10,$K$11,$H$13)</f>
        <v>100.04926120593363</v>
      </c>
      <c r="F77" s="328">
        <f t="shared" si="9"/>
        <v>99.178209502008883</v>
      </c>
      <c r="G77" s="328">
        <f t="shared" si="10"/>
        <v>5563.9686799865876</v>
      </c>
      <c r="H77" s="313">
        <f t="shared" si="11"/>
        <v>0.06</v>
      </c>
      <c r="I77" s="328">
        <f t="shared" si="12"/>
        <v>9.4154145608339608</v>
      </c>
      <c r="J77" s="328">
        <f t="shared" si="1"/>
        <v>850</v>
      </c>
      <c r="K77" s="335">
        <f t="shared" si="13"/>
        <v>1</v>
      </c>
      <c r="L77" s="323">
        <f t="shared" si="14"/>
        <v>5.8354782347984031</v>
      </c>
      <c r="M77" s="323">
        <f t="shared" si="15"/>
        <v>5.8054782347984037</v>
      </c>
      <c r="N77" s="328">
        <f t="shared" si="16"/>
        <v>0.24719893310519225</v>
      </c>
      <c r="O77" s="328">
        <f t="shared" si="2"/>
        <v>16.85904769345477</v>
      </c>
      <c r="P77" s="332">
        <f t="shared" si="4"/>
        <v>97.834844630818623</v>
      </c>
      <c r="Q77" s="328">
        <f t="shared" si="17"/>
        <v>4676.2236955500148</v>
      </c>
      <c r="R77" s="277">
        <f>IF(H77&gt;0, rate1(1,$L$52,$L$51,$L$54,L77,$L$53,$L$50,P77),"")</f>
        <v>2030.7274281778491</v>
      </c>
      <c r="S77" s="323">
        <f t="shared" si="18"/>
        <v>0.13658738936050679</v>
      </c>
      <c r="T77" s="323">
        <f t="shared" si="19"/>
        <v>0.28630452006266444</v>
      </c>
      <c r="U77" s="328">
        <f t="shared" si="3"/>
        <v>5.7754782347984035</v>
      </c>
      <c r="V77" s="336">
        <f t="shared" si="20"/>
        <v>5.7754782347984035</v>
      </c>
      <c r="W77" s="328">
        <f t="shared" si="21"/>
        <v>2.0069514257059495E-3</v>
      </c>
      <c r="X77" s="328">
        <f t="shared" si="22"/>
        <v>4543.6242681917283</v>
      </c>
      <c r="Y77" s="328">
        <f t="shared" si="5"/>
        <v>96.826327589226665</v>
      </c>
      <c r="Z77" s="108">
        <f>IF(H77&gt;0, rate1(1,$L$52,$L$51,$L$54,U77,$L$53,$L$50,Y77),"")</f>
        <v>2025.9094971176014</v>
      </c>
      <c r="AA77" s="336">
        <f t="shared" si="23"/>
        <v>0.13302992030586455</v>
      </c>
      <c r="AB77" s="336">
        <f t="shared" si="24"/>
        <v>2.3149027546763741E-3</v>
      </c>
      <c r="AC77" s="328">
        <f t="shared" si="25"/>
        <v>0.28630452006266444</v>
      </c>
      <c r="AD77" s="328">
        <f t="shared" si="26"/>
        <v>0.20956707210514033</v>
      </c>
      <c r="AE77" s="328">
        <f t="shared" si="27"/>
        <v>-1.4210662849361151E-2</v>
      </c>
      <c r="AF77" s="328">
        <f t="shared" si="28"/>
        <v>2956.0052812786521</v>
      </c>
      <c r="AG77" s="328">
        <f t="shared" si="29"/>
        <v>2943.9888141445044</v>
      </c>
      <c r="AH77" s="328">
        <f t="shared" si="30"/>
        <v>5.8358164401115138</v>
      </c>
      <c r="AI77" s="328">
        <f t="shared" si="31"/>
        <v>140.98618854011468</v>
      </c>
      <c r="AJ77" s="328">
        <f t="shared" si="32"/>
        <v>1.2381134412030566</v>
      </c>
      <c r="AK77" s="337">
        <f t="shared" si="33"/>
        <v>10.535128173961448</v>
      </c>
      <c r="AL77" s="42">
        <f>IF(H77&gt;0, AL76+AI76*J76/1000000,"")</f>
        <v>3.6687888698222548</v>
      </c>
      <c r="BA77" s="8"/>
    </row>
    <row r="78" spans="1:53" ht="15" x14ac:dyDescent="0.15">
      <c r="A78" s="116"/>
      <c r="B78" s="328">
        <f t="shared" si="6"/>
        <v>2956.0052812786521</v>
      </c>
      <c r="C78" s="328">
        <f t="shared" si="7"/>
        <v>2943.9888141445044</v>
      </c>
      <c r="D78" s="328">
        <f t="shared" si="8"/>
        <v>5.8358164401115138</v>
      </c>
      <c r="E78" s="328">
        <f t="shared" si="0"/>
        <v>101.81683742788722</v>
      </c>
      <c r="F78" s="328">
        <f t="shared" si="9"/>
        <v>100.93304931691043</v>
      </c>
      <c r="G78" s="328">
        <f t="shared" si="10"/>
        <v>5839.8947558223426</v>
      </c>
      <c r="H78" s="313">
        <f t="shared" si="11"/>
        <v>0.06</v>
      </c>
      <c r="I78" s="328">
        <f t="shared" si="12"/>
        <v>9.6131737073181291</v>
      </c>
      <c r="J78" s="328">
        <f t="shared" si="1"/>
        <v>850</v>
      </c>
      <c r="K78" s="335">
        <f t="shared" si="13"/>
        <v>1</v>
      </c>
      <c r="L78" s="323">
        <f t="shared" si="14"/>
        <v>5.8958164401115134</v>
      </c>
      <c r="M78" s="323">
        <f t="shared" si="15"/>
        <v>5.865816440111514</v>
      </c>
      <c r="N78" s="328">
        <f t="shared" si="16"/>
        <v>0.24979604730629745</v>
      </c>
      <c r="O78" s="328">
        <f t="shared" si="2"/>
        <v>16.849338673654984</v>
      </c>
      <c r="P78" s="332">
        <f t="shared" si="4"/>
        <v>99.190113864529621</v>
      </c>
      <c r="Q78" s="328">
        <f t="shared" si="17"/>
        <v>4951.0362517851427</v>
      </c>
      <c r="R78" s="277">
        <f>IF(H78&gt;0, rate1(1,$L$52,$L$51,$L$54,L78,$L$53,$L$50,P78),"")</f>
        <v>2037.0824428344711</v>
      </c>
      <c r="S78" s="323">
        <f t="shared" si="18"/>
        <v>0.14424628630095107</v>
      </c>
      <c r="T78" s="323">
        <f t="shared" si="19"/>
        <v>0.29190179757039958</v>
      </c>
      <c r="U78" s="328">
        <f t="shared" si="3"/>
        <v>5.8358164401115138</v>
      </c>
      <c r="V78" s="336">
        <f t="shared" si="20"/>
        <v>5.8358164401115138</v>
      </c>
      <c r="W78" s="328">
        <f t="shared" si="21"/>
        <v>2.0491049600472877E-3</v>
      </c>
      <c r="X78" s="328">
        <f t="shared" si="22"/>
        <v>4812.8992431612633</v>
      </c>
      <c r="Y78" s="328">
        <f t="shared" si="5"/>
        <v>98.178116980261407</v>
      </c>
      <c r="Z78" s="108">
        <f>IF(H78&gt;0, rate1(1,$L$52,$L$51,$L$54,U78,$L$53,$L$50,Y78),"")</f>
        <v>2032.3498857992122</v>
      </c>
      <c r="AA78" s="336">
        <f t="shared" si="23"/>
        <v>0.14054824685484485</v>
      </c>
      <c r="AB78" s="336">
        <f t="shared" si="24"/>
        <v>2.3842001049490082E-3</v>
      </c>
      <c r="AC78" s="328">
        <f t="shared" si="25"/>
        <v>0.29190179757039958</v>
      </c>
      <c r="AD78" s="328">
        <f t="shared" si="26"/>
        <v>0.2055485800341105</v>
      </c>
      <c r="AE78" s="328">
        <f t="shared" si="27"/>
        <v>-1.3899855288610014E-2</v>
      </c>
      <c r="AF78" s="328">
        <f t="shared" si="28"/>
        <v>2955.9631755283881</v>
      </c>
      <c r="AG78" s="328">
        <f t="shared" si="29"/>
        <v>2943.6969123469339</v>
      </c>
      <c r="AH78" s="328">
        <f t="shared" si="30"/>
        <v>5.8961613679700022</v>
      </c>
      <c r="AI78" s="328">
        <f t="shared" si="31"/>
        <v>143.29405203857962</v>
      </c>
      <c r="AJ78" s="328">
        <f t="shared" si="32"/>
        <v>1.2779173445471064</v>
      </c>
      <c r="AK78" s="337">
        <f t="shared" si="33"/>
        <v>11.319570911309331</v>
      </c>
      <c r="AL78" s="42">
        <f t="shared" si="34"/>
        <v>3.7886271300813523</v>
      </c>
      <c r="BA78" s="8"/>
    </row>
    <row r="79" spans="1:53" ht="15" x14ac:dyDescent="0.15">
      <c r="A79" s="116"/>
      <c r="B79" s="328">
        <f t="shared" si="6"/>
        <v>2955.9631755283881</v>
      </c>
      <c r="C79" s="328">
        <f t="shared" si="7"/>
        <v>2943.6969123469339</v>
      </c>
      <c r="D79" s="328">
        <f t="shared" si="8"/>
        <v>5.8961613679700022</v>
      </c>
      <c r="E79" s="328">
        <f t="shared" si="0"/>
        <v>103.61033387017767</v>
      </c>
      <c r="F79" s="328">
        <f t="shared" si="9"/>
        <v>102.71358564903244</v>
      </c>
      <c r="G79" s="328">
        <f t="shared" si="10"/>
        <v>6127.2798063272257</v>
      </c>
      <c r="H79" s="313">
        <f t="shared" si="11"/>
        <v>0.06</v>
      </c>
      <c r="I79" s="328">
        <f t="shared" si="12"/>
        <v>9.813010545163344</v>
      </c>
      <c r="J79" s="328">
        <f t="shared" si="1"/>
        <v>850</v>
      </c>
      <c r="K79" s="335">
        <f t="shared" si="13"/>
        <v>1</v>
      </c>
      <c r="L79" s="323">
        <f t="shared" si="14"/>
        <v>5.9561613679700018</v>
      </c>
      <c r="M79" s="323">
        <f t="shared" si="15"/>
        <v>5.9261613679700016</v>
      </c>
      <c r="N79" s="328">
        <f t="shared" si="16"/>
        <v>0.25239388903905535</v>
      </c>
      <c r="O79" s="328">
        <f t="shared" si="2"/>
        <v>16.838879232663484</v>
      </c>
      <c r="P79" s="332">
        <f t="shared" si="4"/>
        <v>100.55018747980564</v>
      </c>
      <c r="Q79" s="328">
        <f t="shared" si="17"/>
        <v>5237.2909985690667</v>
      </c>
      <c r="R79" s="277">
        <f>IF(H79&gt;0, rate1(1,$L$52,$L$51,$L$54,L79,$L$53,$L$50,P79),"")</f>
        <v>2043.326259596615</v>
      </c>
      <c r="S79" s="323">
        <f t="shared" si="18"/>
        <v>0.15221442331770821</v>
      </c>
      <c r="T79" s="323">
        <f t="shared" si="19"/>
        <v>0.29770958126790603</v>
      </c>
      <c r="U79" s="328">
        <f t="shared" si="3"/>
        <v>5.8961613679700022</v>
      </c>
      <c r="V79" s="336">
        <f t="shared" si="20"/>
        <v>5.8961613679700022</v>
      </c>
      <c r="W79" s="328">
        <f t="shared" si="21"/>
        <v>2.0917013666021944E-3</v>
      </c>
      <c r="X79" s="328">
        <f t="shared" si="22"/>
        <v>5093.4216812850746</v>
      </c>
      <c r="Y79" s="328">
        <f t="shared" si="5"/>
        <v>99.534734065341155</v>
      </c>
      <c r="Z79" s="108">
        <f>IF(H79&gt;0, rate1(1,$L$52,$L$51,$L$54,U79,$L$53,$L$50,Y79),"")</f>
        <v>2038.6770268334053</v>
      </c>
      <c r="AA79" s="336">
        <f t="shared" si="23"/>
        <v>0.14837065754783266</v>
      </c>
      <c r="AB79" s="336">
        <f t="shared" si="24"/>
        <v>2.4561170715177382E-3</v>
      </c>
      <c r="AC79" s="328">
        <f t="shared" si="25"/>
        <v>0.29770958126790603</v>
      </c>
      <c r="AD79" s="328">
        <f t="shared" si="26"/>
        <v>0.20153869332813501</v>
      </c>
      <c r="AE79" s="328">
        <f t="shared" si="27"/>
        <v>-1.3601795521233173E-2</v>
      </c>
      <c r="AF79" s="328">
        <f t="shared" si="28"/>
        <v>2955.9178598361591</v>
      </c>
      <c r="AG79" s="328">
        <f t="shared" si="29"/>
        <v>2943.3992027656659</v>
      </c>
      <c r="AH79" s="328">
        <f t="shared" si="30"/>
        <v>5.9565129871408784</v>
      </c>
      <c r="AI79" s="328">
        <f t="shared" si="31"/>
        <v>145.69850500853377</v>
      </c>
      <c r="AJ79" s="328">
        <f t="shared" si="32"/>
        <v>1.3183891514939212</v>
      </c>
      <c r="AK79" s="337">
        <f t="shared" si="33"/>
        <v>12.156393094349966</v>
      </c>
      <c r="AL79" s="42">
        <f t="shared" si="34"/>
        <v>3.9104270743141449</v>
      </c>
      <c r="BA79" s="8"/>
    </row>
    <row r="80" spans="1:53" ht="15" x14ac:dyDescent="0.15">
      <c r="A80" s="116"/>
      <c r="B80" s="328">
        <f t="shared" si="6"/>
        <v>2955.9178598361591</v>
      </c>
      <c r="C80" s="328">
        <f t="shared" si="7"/>
        <v>2943.3992027656659</v>
      </c>
      <c r="D80" s="328">
        <f t="shared" si="8"/>
        <v>5.9565129871408784</v>
      </c>
      <c r="E80" s="328">
        <f t="shared" si="0"/>
        <v>105.4302336069964</v>
      </c>
      <c r="F80" s="328">
        <f t="shared" si="9"/>
        <v>104.52028373858704</v>
      </c>
      <c r="G80" s="328">
        <f t="shared" si="10"/>
        <v>6426.5262074982711</v>
      </c>
      <c r="H80" s="313">
        <f t="shared" si="11"/>
        <v>0.06</v>
      </c>
      <c r="I80" s="328">
        <f t="shared" si="12"/>
        <v>10.014925656394553</v>
      </c>
      <c r="J80" s="328">
        <f t="shared" si="1"/>
        <v>850</v>
      </c>
      <c r="K80" s="335">
        <f t="shared" si="13"/>
        <v>1</v>
      </c>
      <c r="L80" s="323">
        <f t="shared" si="14"/>
        <v>6.016512987140878</v>
      </c>
      <c r="M80" s="323">
        <f t="shared" si="15"/>
        <v>5.9865129871408786</v>
      </c>
      <c r="N80" s="328">
        <f t="shared" si="16"/>
        <v>0.25499245710501128</v>
      </c>
      <c r="O80" s="328">
        <f t="shared" si="2"/>
        <v>16.827617347992874</v>
      </c>
      <c r="P80" s="332">
        <f t="shared" si="4"/>
        <v>101.91503478118082</v>
      </c>
      <c r="Q80" s="328">
        <f t="shared" si="17"/>
        <v>5535.3914574168093</v>
      </c>
      <c r="R80" s="277">
        <f>IF(H80&gt;0, rate1(1,$L$52,$L$51,$L$54,L80,$L$53,$L$50,P80),"")</f>
        <v>2049.4615213202692</v>
      </c>
      <c r="S80" s="323">
        <f t="shared" si="18"/>
        <v>0.16050403044694447</v>
      </c>
      <c r="T80" s="323">
        <f t="shared" si="19"/>
        <v>0.30374470676823895</v>
      </c>
      <c r="U80" s="328">
        <f t="shared" si="3"/>
        <v>5.9565129871408784</v>
      </c>
      <c r="V80" s="336">
        <f t="shared" si="20"/>
        <v>5.9565129871408784</v>
      </c>
      <c r="W80" s="328">
        <f t="shared" si="21"/>
        <v>2.1347407694563003E-3</v>
      </c>
      <c r="X80" s="328">
        <f t="shared" si="22"/>
        <v>5385.5882526345349</v>
      </c>
      <c r="Y80" s="328">
        <f t="shared" si="5"/>
        <v>100.89614775895198</v>
      </c>
      <c r="Z80" s="108">
        <f>IF(H80&gt;0, rate1(1,$L$52,$L$51,$L$54,U80,$L$53,$L$50,Y80),"")</f>
        <v>2044.8936236826889</v>
      </c>
      <c r="AA80" s="336">
        <f t="shared" si="23"/>
        <v>0.15650917365933004</v>
      </c>
      <c r="AB80" s="336">
        <f t="shared" si="24"/>
        <v>2.5308405293718262E-3</v>
      </c>
      <c r="AC80" s="328">
        <f t="shared" si="25"/>
        <v>0.30374470676823895</v>
      </c>
      <c r="AD80" s="328">
        <f t="shared" si="26"/>
        <v>0.19753430648515222</v>
      </c>
      <c r="AE80" s="328">
        <f t="shared" si="27"/>
        <v>-1.3315681416314538E-2</v>
      </c>
      <c r="AF80" s="328">
        <f t="shared" si="28"/>
        <v>2955.8691075864958</v>
      </c>
      <c r="AG80" s="328">
        <f t="shared" si="29"/>
        <v>2943.0954580588977</v>
      </c>
      <c r="AH80" s="328">
        <f t="shared" si="30"/>
        <v>6.01687126733977</v>
      </c>
      <c r="AI80" s="328">
        <f t="shared" si="31"/>
        <v>148.20707957110886</v>
      </c>
      <c r="AJ80" s="328">
        <f t="shared" si="32"/>
        <v>1.3595577847081182</v>
      </c>
      <c r="AK80" s="337">
        <f t="shared" si="33"/>
        <v>13.04912860190082</v>
      </c>
      <c r="AL80" s="42">
        <f t="shared" si="34"/>
        <v>4.034270803571399</v>
      </c>
      <c r="BA80" s="8"/>
    </row>
    <row r="81" spans="1:53" ht="15" x14ac:dyDescent="0.15">
      <c r="A81" s="116"/>
      <c r="B81" s="328">
        <f t="shared" si="6"/>
        <v>2955.8691075864958</v>
      </c>
      <c r="C81" s="328">
        <f t="shared" si="7"/>
        <v>2943.0954580588977</v>
      </c>
      <c r="D81" s="328">
        <f t="shared" si="8"/>
        <v>6.01687126733977</v>
      </c>
      <c r="E81" s="328">
        <f t="shared" si="0"/>
        <v>107.27705892245231</v>
      </c>
      <c r="F81" s="328">
        <f t="shared" si="9"/>
        <v>106.35364626472435</v>
      </c>
      <c r="G81" s="328">
        <f t="shared" si="10"/>
        <v>6738.0506552057295</v>
      </c>
      <c r="H81" s="313">
        <f t="shared" si="11"/>
        <v>0.06</v>
      </c>
      <c r="I81" s="328">
        <f t="shared" si="12"/>
        <v>10.218919622078467</v>
      </c>
      <c r="J81" s="328">
        <f t="shared" si="1"/>
        <v>850</v>
      </c>
      <c r="K81" s="335">
        <f t="shared" si="13"/>
        <v>1</v>
      </c>
      <c r="L81" s="323">
        <f t="shared" si="14"/>
        <v>6.0768712673397696</v>
      </c>
      <c r="M81" s="323">
        <f t="shared" si="15"/>
        <v>6.0468712673397693</v>
      </c>
      <c r="N81" s="328">
        <f t="shared" si="16"/>
        <v>0.25759175034565018</v>
      </c>
      <c r="O81" s="328">
        <f t="shared" si="2"/>
        <v>16.81549691084469</v>
      </c>
      <c r="P81" s="332">
        <f t="shared" si="4"/>
        <v>103.28462559397137</v>
      </c>
      <c r="Q81" s="328">
        <f t="shared" si="17"/>
        <v>5845.7556810712131</v>
      </c>
      <c r="R81" s="277">
        <f>IF(H81&gt;0, rate1(1,$L$52,$L$51,$L$54,L81,$L$53,$L$50,P81),"")</f>
        <v>2055.4907934689613</v>
      </c>
      <c r="S81" s="323">
        <f t="shared" si="18"/>
        <v>0.16912796327234875</v>
      </c>
      <c r="T81" s="323">
        <f t="shared" si="19"/>
        <v>0.31002577889149174</v>
      </c>
      <c r="U81" s="328">
        <f t="shared" si="3"/>
        <v>6.01687126733977</v>
      </c>
      <c r="V81" s="336">
        <f t="shared" si="20"/>
        <v>6.01687126733977</v>
      </c>
      <c r="W81" s="328">
        <f t="shared" si="21"/>
        <v>2.1782232924785205E-3</v>
      </c>
      <c r="X81" s="328">
        <f t="shared" si="22"/>
        <v>5689.8097483305783</v>
      </c>
      <c r="Y81" s="328">
        <f t="shared" si="5"/>
        <v>102.26232750667783</v>
      </c>
      <c r="Z81" s="108">
        <f>IF(H81&gt;0, rate1(1,$L$52,$L$51,$L$54,U81,$L$53,$L$50,Y81),"")</f>
        <v>2051.002300345951</v>
      </c>
      <c r="AA81" s="336">
        <f t="shared" si="23"/>
        <v>0.16497642639436472</v>
      </c>
      <c r="AB81" s="336">
        <f t="shared" si="24"/>
        <v>2.608577004686159E-3</v>
      </c>
      <c r="AC81" s="328">
        <f t="shared" si="25"/>
        <v>0.31002577889149174</v>
      </c>
      <c r="AD81" s="328">
        <f t="shared" si="26"/>
        <v>0.19353229339357567</v>
      </c>
      <c r="AE81" s="328">
        <f t="shared" si="27"/>
        <v>-1.3040747918254362E-2</v>
      </c>
      <c r="AF81" s="328">
        <f t="shared" si="28"/>
        <v>2955.8166735579498</v>
      </c>
      <c r="AG81" s="328">
        <f t="shared" si="29"/>
        <v>2942.7854322800063</v>
      </c>
      <c r="AH81" s="328">
        <f t="shared" si="30"/>
        <v>6.077236179193271</v>
      </c>
      <c r="AI81" s="328">
        <f t="shared" si="31"/>
        <v>150.82810386529385</v>
      </c>
      <c r="AJ81" s="328">
        <f t="shared" si="32"/>
        <v>1.4014544802262554</v>
      </c>
      <c r="AK81" s="337">
        <f t="shared" si="33"/>
        <v>14.001585282901333</v>
      </c>
      <c r="AL81" s="42">
        <f t="shared" si="34"/>
        <v>4.160246821206842</v>
      </c>
      <c r="BA81" s="8"/>
    </row>
    <row r="82" spans="1:53" ht="15" x14ac:dyDescent="0.15">
      <c r="A82" s="116"/>
      <c r="B82" s="328">
        <f t="shared" si="6"/>
        <v>2955.8166735579498</v>
      </c>
      <c r="C82" s="328">
        <f t="shared" si="7"/>
        <v>2942.7854322800063</v>
      </c>
      <c r="D82" s="328">
        <f t="shared" si="8"/>
        <v>6.077236179193271</v>
      </c>
      <c r="E82" s="328">
        <f t="shared" si="0"/>
        <v>109.15137532770331</v>
      </c>
      <c r="F82" s="328">
        <f t="shared" si="9"/>
        <v>108.21421712507781</v>
      </c>
      <c r="G82" s="328">
        <f t="shared" si="10"/>
        <v>7062.2850447121909</v>
      </c>
      <c r="H82" s="313">
        <f t="shared" si="11"/>
        <v>0.06</v>
      </c>
      <c r="I82" s="328">
        <f t="shared" si="12"/>
        <v>10.42499302235483</v>
      </c>
      <c r="J82" s="328">
        <f t="shared" si="1"/>
        <v>850</v>
      </c>
      <c r="K82" s="335">
        <f t="shared" si="13"/>
        <v>1</v>
      </c>
      <c r="L82" s="323">
        <f t="shared" si="14"/>
        <v>6.1372361791932706</v>
      </c>
      <c r="M82" s="323">
        <f t="shared" si="15"/>
        <v>6.1072361791932703</v>
      </c>
      <c r="N82" s="328">
        <f t="shared" si="16"/>
        <v>0.26019176764086183</v>
      </c>
      <c r="O82" s="328">
        <f t="shared" si="2"/>
        <v>16.802457309134756</v>
      </c>
      <c r="P82" s="332">
        <f t="shared" si="4"/>
        <v>104.65893025042193</v>
      </c>
      <c r="Q82" s="328">
        <f t="shared" si="17"/>
        <v>6168.8171644773493</v>
      </c>
      <c r="R82" s="277">
        <f>IF(H82&gt;0, rate1(1,$L$52,$L$51,$L$54,L82,$L$53,$L$50,P82),"")</f>
        <v>2061.4165667319185</v>
      </c>
      <c r="S82" s="323">
        <f t="shared" si="18"/>
        <v>0.17809976069470454</v>
      </c>
      <c r="T82" s="323">
        <f t="shared" si="19"/>
        <v>0.31657341754856627</v>
      </c>
      <c r="U82" s="328">
        <f t="shared" si="3"/>
        <v>6.077236179193271</v>
      </c>
      <c r="V82" s="336">
        <f t="shared" si="20"/>
        <v>6.077236179193271</v>
      </c>
      <c r="W82" s="328">
        <f t="shared" si="21"/>
        <v>2.222149059292633E-3</v>
      </c>
      <c r="X82" s="328">
        <f t="shared" si="22"/>
        <v>6006.51194403107</v>
      </c>
      <c r="Y82" s="328">
        <f t="shared" si="5"/>
        <v>103.63324327097531</v>
      </c>
      <c r="Z82" s="108">
        <f>IF(H82&gt;0, rate1(1,$L$52,$L$51,$L$54,U82,$L$53,$L$50,Y82),"")</f>
        <v>2057.0056040539998</v>
      </c>
      <c r="AA82" s="336">
        <f t="shared" si="23"/>
        <v>0.17378571278171634</v>
      </c>
      <c r="AB82" s="336">
        <f t="shared" si="24"/>
        <v>2.6895553534594676E-3</v>
      </c>
      <c r="AC82" s="328">
        <f t="shared" si="25"/>
        <v>0.31657341754856627</v>
      </c>
      <c r="AD82" s="328">
        <f t="shared" si="26"/>
        <v>0.18952949513139478</v>
      </c>
      <c r="AE82" s="328">
        <f t="shared" si="27"/>
        <v>-1.2776263630474691E-2</v>
      </c>
      <c r="AF82" s="328">
        <f t="shared" si="28"/>
        <v>2955.7602919080423</v>
      </c>
      <c r="AG82" s="328">
        <f t="shared" si="29"/>
        <v>2942.4688588624576</v>
      </c>
      <c r="AH82" s="328">
        <f t="shared" si="30"/>
        <v>6.1376076942034974</v>
      </c>
      <c r="AI82" s="328">
        <f t="shared" si="31"/>
        <v>153.57081273992486</v>
      </c>
      <c r="AJ82" s="328">
        <f t="shared" si="32"/>
        <v>1.4441130393206789</v>
      </c>
      <c r="AK82" s="337">
        <f t="shared" si="33"/>
        <v>15.017872686974314</v>
      </c>
      <c r="AL82" s="42">
        <f t="shared" si="34"/>
        <v>4.2884507094923414</v>
      </c>
      <c r="BA82" s="8"/>
    </row>
    <row r="83" spans="1:53" ht="15" x14ac:dyDescent="0.15">
      <c r="A83" s="116"/>
      <c r="B83" s="328">
        <f t="shared" si="6"/>
        <v>2955.7602919080423</v>
      </c>
      <c r="C83" s="328">
        <f t="shared" si="7"/>
        <v>2942.4688588624576</v>
      </c>
      <c r="D83" s="328">
        <f t="shared" si="8"/>
        <v>6.1376076942034974</v>
      </c>
      <c r="E83" s="328">
        <f t="shared" si="0"/>
        <v>111.05379613451896</v>
      </c>
      <c r="F83" s="328">
        <f t="shared" si="9"/>
        <v>110.10258573111113</v>
      </c>
      <c r="G83" s="328">
        <f t="shared" si="10"/>
        <v>7399.6774540143797</v>
      </c>
      <c r="H83" s="313">
        <f t="shared" si="11"/>
        <v>0.06</v>
      </c>
      <c r="I83" s="328">
        <f t="shared" si="12"/>
        <v>10.633146436467724</v>
      </c>
      <c r="J83" s="328">
        <f t="shared" si="1"/>
        <v>850</v>
      </c>
      <c r="K83" s="335">
        <f t="shared" si="13"/>
        <v>1</v>
      </c>
      <c r="L83" s="323">
        <f t="shared" si="14"/>
        <v>6.197607694203497</v>
      </c>
      <c r="M83" s="323">
        <f t="shared" si="15"/>
        <v>6.1676076942034967</v>
      </c>
      <c r="N83" s="328">
        <f t="shared" si="16"/>
        <v>0.26279250790737763</v>
      </c>
      <c r="O83" s="328">
        <f t="shared" si="2"/>
        <v>16.788432954299644</v>
      </c>
      <c r="P83" s="332">
        <f t="shared" si="4"/>
        <v>106.03791957636007</v>
      </c>
      <c r="Q83" s="328">
        <f t="shared" si="17"/>
        <v>6505.025865111942</v>
      </c>
      <c r="R83" s="277">
        <f>IF(H83&gt;0, rate1(1,$L$52,$L$51,$L$54,L83,$L$53,$L$50,P83),"")</f>
        <v>2067.2412595455849</v>
      </c>
      <c r="S83" s="323">
        <f t="shared" si="18"/>
        <v>0.1874337105051396</v>
      </c>
      <c r="T83" s="323">
        <f t="shared" si="19"/>
        <v>0.32341054668997538</v>
      </c>
      <c r="U83" s="328">
        <f t="shared" si="3"/>
        <v>6.1376076942034974</v>
      </c>
      <c r="V83" s="336">
        <f t="shared" si="20"/>
        <v>6.1376076942034974</v>
      </c>
      <c r="W83" s="328">
        <f t="shared" si="21"/>
        <v>2.2665181933803069E-3</v>
      </c>
      <c r="X83" s="328">
        <f t="shared" si="22"/>
        <v>6336.136565164803</v>
      </c>
      <c r="Y83" s="328">
        <f t="shared" si="5"/>
        <v>105.00886551747422</v>
      </c>
      <c r="Z83" s="108">
        <f>IF(H83&gt;0, rate1(1,$L$52,$L$51,$L$54,U83,$L$53,$L$50,Y83),"")</f>
        <v>2062.9060078655257</v>
      </c>
      <c r="AA83" s="336">
        <f t="shared" si="23"/>
        <v>0.18295105907149189</v>
      </c>
      <c r="AB83" s="336">
        <f t="shared" si="24"/>
        <v>2.7740299018129779E-3</v>
      </c>
      <c r="AC83" s="328">
        <f t="shared" si="25"/>
        <v>0.32341054668997538</v>
      </c>
      <c r="AD83" s="328">
        <f t="shared" si="26"/>
        <v>0.18552270670850016</v>
      </c>
      <c r="AE83" s="328">
        <f t="shared" si="27"/>
        <v>-1.2521527559403556E-2</v>
      </c>
      <c r="AF83" s="328">
        <f t="shared" si="28"/>
        <v>2955.6996738692596</v>
      </c>
      <c r="AG83" s="328">
        <f t="shared" si="29"/>
        <v>2942.1454483157677</v>
      </c>
      <c r="AH83" s="328">
        <f t="shared" si="30"/>
        <v>6.1979857847137643</v>
      </c>
      <c r="AI83" s="328">
        <f t="shared" si="31"/>
        <v>156.44547785441674</v>
      </c>
      <c r="AJ83" s="328">
        <f t="shared" si="32"/>
        <v>1.4875701165024613</v>
      </c>
      <c r="AK83" s="337">
        <f t="shared" si="33"/>
        <v>16.102433541091781</v>
      </c>
      <c r="AL83" s="42">
        <f t="shared" si="34"/>
        <v>4.4189859003212772</v>
      </c>
      <c r="BA83" s="8"/>
    </row>
    <row r="84" spans="1:53" ht="15" x14ac:dyDescent="0.15">
      <c r="A84" s="116"/>
      <c r="B84" s="328">
        <f t="shared" si="6"/>
        <v>2955.6996738692596</v>
      </c>
      <c r="C84" s="328">
        <f t="shared" si="7"/>
        <v>2942.1454483157677</v>
      </c>
      <c r="D84" s="328">
        <f t="shared" si="8"/>
        <v>6.1979857847137643</v>
      </c>
      <c r="E84" s="328">
        <f t="shared" si="0"/>
        <v>112.98498768310243</v>
      </c>
      <c r="F84" s="328">
        <f t="shared" si="9"/>
        <v>112.01939190881069</v>
      </c>
      <c r="G84" s="328">
        <f t="shared" si="10"/>
        <v>7750.6932479233265</v>
      </c>
      <c r="H84" s="313">
        <f t="shared" si="11"/>
        <v>0.06</v>
      </c>
      <c r="I84" s="328">
        <f t="shared" si="12"/>
        <v>10.843380442793569</v>
      </c>
      <c r="J84" s="328">
        <f t="shared" si="1"/>
        <v>850</v>
      </c>
      <c r="K84" s="335">
        <f t="shared" si="13"/>
        <v>1</v>
      </c>
      <c r="L84" s="323">
        <f t="shared" si="14"/>
        <v>6.2579857847137639</v>
      </c>
      <c r="M84" s="323">
        <f t="shared" si="15"/>
        <v>6.2279857847137645</v>
      </c>
      <c r="N84" s="328">
        <f t="shared" si="16"/>
        <v>0.26539397009740284</v>
      </c>
      <c r="O84" s="328">
        <f t="shared" si="2"/>
        <v>16.773352742337718</v>
      </c>
      <c r="P84" s="332">
        <f t="shared" si="4"/>
        <v>107.42156487831551</v>
      </c>
      <c r="Q84" s="328">
        <f t="shared" si="17"/>
        <v>6854.8493507472149</v>
      </c>
      <c r="R84" s="277">
        <f>IF(H84&gt;0, rate1(1,$L$52,$L$51,$L$54,L84,$L$53,$L$50,P84),"")</f>
        <v>2072.9672205220354</v>
      </c>
      <c r="S84" s="323">
        <f t="shared" si="18"/>
        <v>0.19714492409833498</v>
      </c>
      <c r="T84" s="323">
        <f t="shared" si="19"/>
        <v>0.33056273549662246</v>
      </c>
      <c r="U84" s="328">
        <f t="shared" si="3"/>
        <v>6.1979857847137643</v>
      </c>
      <c r="V84" s="336">
        <f t="shared" si="20"/>
        <v>6.1979857847137643</v>
      </c>
      <c r="W84" s="328">
        <f t="shared" si="21"/>
        <v>2.3113308180384706E-3</v>
      </c>
      <c r="X84" s="328">
        <f t="shared" si="22"/>
        <v>6679.1423704816198</v>
      </c>
      <c r="Y84" s="328">
        <f t="shared" si="5"/>
        <v>106.38916520175829</v>
      </c>
      <c r="Z84" s="108">
        <f>IF(H84&gt;0, rate1(1,$L$52,$L$51,$L$54,U84,$L$53,$L$50,Y84),"")</f>
        <v>2068.7059131671085</v>
      </c>
      <c r="AA84" s="336">
        <f t="shared" si="23"/>
        <v>0.19248729291492189</v>
      </c>
      <c r="AB84" s="336">
        <f t="shared" si="24"/>
        <v>2.8622841445824494E-3</v>
      </c>
      <c r="AC84" s="328">
        <f t="shared" si="25"/>
        <v>0.33056273549662246</v>
      </c>
      <c r="AD84" s="328">
        <f t="shared" si="26"/>
        <v>0.18150866252319312</v>
      </c>
      <c r="AE84" s="328">
        <f t="shared" si="27"/>
        <v>-1.2275865986102219E-2</v>
      </c>
      <c r="AF84" s="328">
        <f t="shared" si="28"/>
        <v>2955.6345051038606</v>
      </c>
      <c r="AG84" s="328">
        <f t="shared" si="29"/>
        <v>2941.814885580271</v>
      </c>
      <c r="AH84" s="328">
        <f t="shared" si="30"/>
        <v>6.2583704238769498</v>
      </c>
      <c r="AI84" s="328">
        <f t="shared" si="31"/>
        <v>159.46356132605746</v>
      </c>
      <c r="AJ84" s="328">
        <f t="shared" si="32"/>
        <v>1.5318655502041438</v>
      </c>
      <c r="AK84" s="337">
        <f t="shared" si="33"/>
        <v>17.260079616353615</v>
      </c>
      <c r="AL84" s="42">
        <f t="shared" si="34"/>
        <v>4.5519645564975315</v>
      </c>
      <c r="BA84" s="8"/>
    </row>
    <row r="85" spans="1:53" ht="15" x14ac:dyDescent="0.15">
      <c r="A85" s="116"/>
      <c r="B85" s="328">
        <f t="shared" si="6"/>
        <v>2955.6345051038606</v>
      </c>
      <c r="C85" s="328">
        <f t="shared" si="7"/>
        <v>2941.814885580271</v>
      </c>
      <c r="D85" s="328">
        <f t="shared" si="8"/>
        <v>6.2583704238769498</v>
      </c>
      <c r="E85" s="328">
        <f t="shared" si="0"/>
        <v>114.94567534271818</v>
      </c>
      <c r="F85" s="328">
        <f t="shared" si="9"/>
        <v>113.9653315129103</v>
      </c>
      <c r="G85" s="328">
        <f t="shared" si="10"/>
        <v>8115.8163232268589</v>
      </c>
      <c r="H85" s="313">
        <f t="shared" si="11"/>
        <v>0.06</v>
      </c>
      <c r="I85" s="328">
        <f t="shared" si="12"/>
        <v>11.055695618871688</v>
      </c>
      <c r="J85" s="328">
        <f t="shared" si="1"/>
        <v>850</v>
      </c>
      <c r="K85" s="335">
        <f t="shared" si="13"/>
        <v>1</v>
      </c>
      <c r="L85" s="323">
        <f t="shared" si="14"/>
        <v>6.3183704238769494</v>
      </c>
      <c r="M85" s="323">
        <f t="shared" si="15"/>
        <v>6.28837042387695</v>
      </c>
      <c r="N85" s="328">
        <f t="shared" si="16"/>
        <v>0.26799615319721326</v>
      </c>
      <c r="O85" s="328">
        <f t="shared" si="2"/>
        <v>16.75713943756465</v>
      </c>
      <c r="P85" s="332">
        <f t="shared" si="4"/>
        <v>108.80983793111884</v>
      </c>
      <c r="Q85" s="328">
        <f t="shared" si="17"/>
        <v>7218.7740964488739</v>
      </c>
      <c r="R85" s="277">
        <f>IF(H85&gt;0, rate1(1,$L$52,$L$51,$L$54,L85,$L$53,$L$50,P85),"")</f>
        <v>2078.5967307879323</v>
      </c>
      <c r="S85" s="323">
        <f t="shared" si="18"/>
        <v>0.20724942194044849</v>
      </c>
      <c r="T85" s="323">
        <f t="shared" si="19"/>
        <v>0.33805860331656717</v>
      </c>
      <c r="U85" s="328">
        <f t="shared" si="3"/>
        <v>6.2583704238769498</v>
      </c>
      <c r="V85" s="336">
        <f t="shared" si="20"/>
        <v>6.2583704238769498</v>
      </c>
      <c r="W85" s="328">
        <f t="shared" si="21"/>
        <v>2.3565870563686531E-3</v>
      </c>
      <c r="X85" s="328">
        <f t="shared" si="22"/>
        <v>7036.006373846054</v>
      </c>
      <c r="Y85" s="328">
        <f t="shared" si="5"/>
        <v>107.77411375664069</v>
      </c>
      <c r="Z85" s="108">
        <f>IF(H85&gt;0, rate1(1,$L$52,$L$51,$L$54,U85,$L$53,$L$50,Y85),"")</f>
        <v>2074.4076520810136</v>
      </c>
      <c r="AA85" s="336">
        <f t="shared" si="23"/>
        <v>0.20241012586888479</v>
      </c>
      <c r="AB85" s="336">
        <f t="shared" si="24"/>
        <v>2.954635123641572E-3</v>
      </c>
      <c r="AC85" s="328">
        <f t="shared" si="25"/>
        <v>0.33805860331656717</v>
      </c>
      <c r="AD85" s="328">
        <f t="shared" si="26"/>
        <v>0.17748402025968965</v>
      </c>
      <c r="AE85" s="328">
        <f t="shared" si="27"/>
        <v>-1.2038629430066498E-2</v>
      </c>
      <c r="AF85" s="328">
        <f t="shared" si="28"/>
        <v>2955.5644426537415</v>
      </c>
      <c r="AG85" s="328">
        <f t="shared" si="29"/>
        <v>2941.4768269769543</v>
      </c>
      <c r="AH85" s="328">
        <f t="shared" si="30"/>
        <v>6.3187615856242347</v>
      </c>
      <c r="AI85" s="328">
        <f t="shared" si="31"/>
        <v>162.63789811139534</v>
      </c>
      <c r="AJ85" s="328">
        <f t="shared" si="32"/>
        <v>1.5770427441239758</v>
      </c>
      <c r="AK85" s="337">
        <f t="shared" si="33"/>
        <v>18.496032764413297</v>
      </c>
      <c r="AL85" s="42">
        <f t="shared" si="34"/>
        <v>4.6875085836246804</v>
      </c>
      <c r="BA85" s="8"/>
    </row>
    <row r="86" spans="1:53" ht="15" x14ac:dyDescent="0.15">
      <c r="A86" s="116"/>
      <c r="B86" s="328">
        <f t="shared" si="6"/>
        <v>2955.5644426537415</v>
      </c>
      <c r="C86" s="328">
        <f t="shared" si="7"/>
        <v>2941.4768269769543</v>
      </c>
      <c r="D86" s="328">
        <f t="shared" si="8"/>
        <v>6.3187615856242347</v>
      </c>
      <c r="E86" s="328">
        <f t="shared" si="0"/>
        <v>116.93665042955311</v>
      </c>
      <c r="F86" s="328">
        <f t="shared" si="9"/>
        <v>115.94116288613564</v>
      </c>
      <c r="G86" s="328">
        <f t="shared" si="10"/>
        <v>8495.55051951526</v>
      </c>
      <c r="H86" s="313">
        <f t="shared" si="11"/>
        <v>0.06</v>
      </c>
      <c r="I86" s="328">
        <f t="shared" si="12"/>
        <v>11.270092541429769</v>
      </c>
      <c r="J86" s="328">
        <f t="shared" si="1"/>
        <v>850</v>
      </c>
      <c r="K86" s="335">
        <f t="shared" si="13"/>
        <v>1</v>
      </c>
      <c r="L86" s="323">
        <f t="shared" si="14"/>
        <v>6.3787615856242343</v>
      </c>
      <c r="M86" s="323">
        <f t="shared" si="15"/>
        <v>6.348761585624235</v>
      </c>
      <c r="N86" s="328">
        <f t="shared" si="16"/>
        <v>0.27059905622590819</v>
      </c>
      <c r="O86" s="328">
        <f t="shared" si="2"/>
        <v>16.739708965112598</v>
      </c>
      <c r="P86" s="332">
        <f t="shared" si="4"/>
        <v>110.20271096591082</v>
      </c>
      <c r="Q86" s="328">
        <f t="shared" si="17"/>
        <v>7597.3069572152926</v>
      </c>
      <c r="R86" s="277">
        <f>IF(H86&gt;0, rate1(1,$L$52,$L$51,$L$54,L86,$L$53,$L$50,P86),"")</f>
        <v>2084.132006237201</v>
      </c>
      <c r="S86" s="323">
        <f t="shared" si="18"/>
        <v>0.21776423175325943</v>
      </c>
      <c r="T86" s="323">
        <f t="shared" si="19"/>
        <v>0.34593030287072368</v>
      </c>
      <c r="U86" s="328">
        <f t="shared" si="3"/>
        <v>6.3187615856242347</v>
      </c>
      <c r="V86" s="336">
        <f t="shared" si="20"/>
        <v>6.3187615856242347</v>
      </c>
      <c r="W86" s="328">
        <f t="shared" si="21"/>
        <v>2.4022870313018529E-3</v>
      </c>
      <c r="X86" s="328">
        <f t="shared" si="22"/>
        <v>7407.2252283502403</v>
      </c>
      <c r="Y86" s="328">
        <f t="shared" si="5"/>
        <v>109.1636830798639</v>
      </c>
      <c r="Z86" s="108">
        <f>IF(H86&gt;0, rate1(1,$L$52,$L$51,$L$54,U86,$L$53,$L$50,Y86),"")</f>
        <v>2080.0134897840649</v>
      </c>
      <c r="AA86" s="336">
        <f t="shared" si="23"/>
        <v>0.21273624809689468</v>
      </c>
      <c r="AB86" s="336">
        <f t="shared" si="24"/>
        <v>3.0514386385688957E-3</v>
      </c>
      <c r="AC86" s="328">
        <f t="shared" si="25"/>
        <v>0.34593030287072368</v>
      </c>
      <c r="AD86" s="328">
        <f t="shared" si="26"/>
        <v>0.17344534289735922</v>
      </c>
      <c r="AE86" s="328">
        <f t="shared" si="27"/>
        <v>-1.180918966900483E-2</v>
      </c>
      <c r="AF86" s="328">
        <f t="shared" si="28"/>
        <v>2955.4891114070965</v>
      </c>
      <c r="AG86" s="328">
        <f t="shared" si="29"/>
        <v>2941.1308966740835</v>
      </c>
      <c r="AH86" s="328">
        <f t="shared" si="30"/>
        <v>6.3791592446359093</v>
      </c>
      <c r="AI86" s="328">
        <f t="shared" si="31"/>
        <v>165.98291367123332</v>
      </c>
      <c r="AJ86" s="328">
        <f t="shared" si="32"/>
        <v>1.6231491090326517</v>
      </c>
      <c r="AK86" s="337">
        <f t="shared" si="33"/>
        <v>19.815972072681067</v>
      </c>
      <c r="AL86" s="42">
        <f t="shared" si="34"/>
        <v>4.8257507970193663</v>
      </c>
      <c r="BA86" s="8"/>
    </row>
    <row r="87" spans="1:53" ht="15" x14ac:dyDescent="0.15">
      <c r="A87" s="116"/>
      <c r="B87" s="328">
        <f t="shared" si="6"/>
        <v>2955.4891114070965</v>
      </c>
      <c r="C87" s="328">
        <f t="shared" si="7"/>
        <v>2941.1308966740835</v>
      </c>
      <c r="D87" s="328">
        <f t="shared" si="8"/>
        <v>6.3791592446359093</v>
      </c>
      <c r="E87" s="328">
        <f t="shared" si="0"/>
        <v>118.95877821906933</v>
      </c>
      <c r="F87" s="328">
        <f t="shared" si="9"/>
        <v>117.94771432431122</v>
      </c>
      <c r="G87" s="328">
        <f t="shared" si="10"/>
        <v>8890.4212255858693</v>
      </c>
      <c r="H87" s="313">
        <f t="shared" si="11"/>
        <v>0.06</v>
      </c>
      <c r="I87" s="328">
        <f t="shared" si="12"/>
        <v>11.486571786410423</v>
      </c>
      <c r="J87" s="328">
        <f t="shared" si="1"/>
        <v>850</v>
      </c>
      <c r="K87" s="335">
        <f t="shared" si="13"/>
        <v>1</v>
      </c>
      <c r="L87" s="323">
        <f t="shared" si="14"/>
        <v>6.4391592446359089</v>
      </c>
      <c r="M87" s="323">
        <f t="shared" si="15"/>
        <v>6.4091592446359087</v>
      </c>
      <c r="N87" s="328">
        <f t="shared" si="16"/>
        <v>0.27320267823408884</v>
      </c>
      <c r="O87" s="328">
        <f t="shared" si="2"/>
        <v>16.720969595120728</v>
      </c>
      <c r="P87" s="332">
        <f t="shared" si="4"/>
        <v>111.60015665858116</v>
      </c>
      <c r="Q87" s="328">
        <f t="shared" si="17"/>
        <v>7990.9768484903379</v>
      </c>
      <c r="R87" s="277">
        <f>IF(H87&gt;0, rate1(1,$L$52,$L$51,$L$54,L87,$L$53,$L$50,P87),"")</f>
        <v>2089.5751997008779</v>
      </c>
      <c r="S87" s="323">
        <f t="shared" si="18"/>
        <v>0.2287075018131034</v>
      </c>
      <c r="T87" s="323">
        <f t="shared" si="19"/>
        <v>0.35421410019715688</v>
      </c>
      <c r="U87" s="328">
        <f t="shared" si="3"/>
        <v>6.3791592446359093</v>
      </c>
      <c r="V87" s="336">
        <f t="shared" si="20"/>
        <v>6.3791592446359093</v>
      </c>
      <c r="W87" s="328">
        <f t="shared" si="21"/>
        <v>2.4484308656127496E-3</v>
      </c>
      <c r="X87" s="328">
        <f t="shared" si="22"/>
        <v>7793.3168020462945</v>
      </c>
      <c r="Y87" s="328">
        <f t="shared" si="5"/>
        <v>110.55784552224334</v>
      </c>
      <c r="Z87" s="108">
        <f>IF(H87&gt;0, rate1(1,$L$52,$L$51,$L$54,U87,$L$53,$L$50,Y87),"")</f>
        <v>2085.5256267411146</v>
      </c>
      <c r="AA87" s="336">
        <f t="shared" si="23"/>
        <v>0.22348343755254657</v>
      </c>
      <c r="AB87" s="336">
        <f t="shared" si="24"/>
        <v>3.153095483109459E-3</v>
      </c>
      <c r="AC87" s="328">
        <f t="shared" si="25"/>
        <v>0.35421410019715688</v>
      </c>
      <c r="AD87" s="328">
        <f t="shared" si="26"/>
        <v>0.16938907843195339</v>
      </c>
      <c r="AE87" s="328">
        <f t="shared" si="27"/>
        <v>-1.1586936773705996E-2</v>
      </c>
      <c r="AF87" s="328">
        <f t="shared" si="28"/>
        <v>2955.4080999851335</v>
      </c>
      <c r="AG87" s="328">
        <f t="shared" si="29"/>
        <v>2940.7766825738863</v>
      </c>
      <c r="AH87" s="328">
        <f t="shared" si="30"/>
        <v>6.4395633763138056</v>
      </c>
      <c r="AI87" s="328">
        <f t="shared" si="31"/>
        <v>169.51488524933799</v>
      </c>
      <c r="AJ87" s="328">
        <f t="shared" si="32"/>
        <v>1.6702365771574679</v>
      </c>
      <c r="AK87" s="337">
        <f t="shared" si="33"/>
        <v>21.226088301151371</v>
      </c>
      <c r="AL87" s="42">
        <f t="shared" si="34"/>
        <v>4.966836273639915</v>
      </c>
      <c r="BA87" s="8"/>
    </row>
    <row r="88" spans="1:53" ht="15" x14ac:dyDescent="0.15">
      <c r="A88" s="116"/>
      <c r="B88" s="328">
        <f t="shared" si="6"/>
        <v>2955.4080999851335</v>
      </c>
      <c r="C88" s="328">
        <f t="shared" si="7"/>
        <v>2940.7766825738863</v>
      </c>
      <c r="D88" s="328">
        <f t="shared" si="8"/>
        <v>6.4395633763138056</v>
      </c>
      <c r="E88" s="328">
        <f t="shared" si="0"/>
        <v>121.01300727174753</v>
      </c>
      <c r="F88" s="328">
        <f t="shared" si="9"/>
        <v>119.98589274540842</v>
      </c>
      <c r="G88" s="328">
        <f t="shared" si="10"/>
        <v>9300.9772180462824</v>
      </c>
      <c r="H88" s="313">
        <f t="shared" si="11"/>
        <v>0.06</v>
      </c>
      <c r="I88" s="328">
        <f t="shared" si="12"/>
        <v>11.705133928997748</v>
      </c>
      <c r="J88" s="328">
        <f t="shared" si="1"/>
        <v>850</v>
      </c>
      <c r="K88" s="335">
        <f t="shared" si="13"/>
        <v>1</v>
      </c>
      <c r="L88" s="323">
        <f t="shared" si="14"/>
        <v>6.4995633763138052</v>
      </c>
      <c r="M88" s="323">
        <f t="shared" si="15"/>
        <v>6.4695633763138058</v>
      </c>
      <c r="N88" s="328">
        <f t="shared" si="16"/>
        <v>0.27580701830279963</v>
      </c>
      <c r="O88" s="328">
        <f t="shared" si="2"/>
        <v>16.700820997684755</v>
      </c>
      <c r="P88" s="332">
        <f t="shared" si="4"/>
        <v>113.0021481186126</v>
      </c>
      <c r="Q88" s="328">
        <f t="shared" si="17"/>
        <v>8400.3366741195823</v>
      </c>
      <c r="R88" s="277">
        <f>IF(H88&gt;0, rate1(1,$L$52,$L$51,$L$54,L88,$L$53,$L$50,P88),"")</f>
        <v>2094.9284030372382</v>
      </c>
      <c r="S88" s="323">
        <f t="shared" si="18"/>
        <v>0.24009863231556969</v>
      </c>
      <c r="T88" s="323">
        <f t="shared" si="19"/>
        <v>0.36295107501021895</v>
      </c>
      <c r="U88" s="328">
        <f t="shared" si="3"/>
        <v>6.4395633763138056</v>
      </c>
      <c r="V88" s="336">
        <f t="shared" si="20"/>
        <v>6.4395633763138056</v>
      </c>
      <c r="W88" s="328">
        <f t="shared" si="21"/>
        <v>2.4950186818735176E-3</v>
      </c>
      <c r="X88" s="328">
        <f t="shared" si="22"/>
        <v>8194.8219811619729</v>
      </c>
      <c r="Y88" s="328">
        <f t="shared" si="5"/>
        <v>111.95657387622811</v>
      </c>
      <c r="Z88" s="108">
        <f>IF(H88&gt;0, rate1(1,$L$52,$L$51,$L$54,U88,$L$53,$L$50,Y88),"")</f>
        <v>2090.9462008563337</v>
      </c>
      <c r="AA88" s="336">
        <f t="shared" si="23"/>
        <v>0.23467068645444789</v>
      </c>
      <c r="AB88" s="336">
        <f t="shared" si="24"/>
        <v>3.2600589546411189E-3</v>
      </c>
      <c r="AC88" s="328">
        <f t="shared" si="25"/>
        <v>0.36295107501021895</v>
      </c>
      <c r="AD88" s="328">
        <f t="shared" si="26"/>
        <v>0.16531153681886929</v>
      </c>
      <c r="AE88" s="328">
        <f t="shared" si="27"/>
        <v>-1.137127611335851E-2</v>
      </c>
      <c r="AF88" s="328">
        <f t="shared" si="28"/>
        <v>2955.320955928426</v>
      </c>
      <c r="AG88" s="328">
        <f t="shared" si="29"/>
        <v>2940.4137314988761</v>
      </c>
      <c r="AH88" s="328">
        <f t="shared" si="30"/>
        <v>6.4999739567541717</v>
      </c>
      <c r="AI88" s="328">
        <f t="shared" si="31"/>
        <v>173.25225744422127</v>
      </c>
      <c r="AJ88" s="328">
        <f t="shared" si="32"/>
        <v>1.7183622042253071</v>
      </c>
      <c r="AK88" s="337">
        <f t="shared" si="33"/>
        <v>22.733147035024839</v>
      </c>
      <c r="AL88" s="42">
        <f t="shared" si="34"/>
        <v>5.1109239261018526</v>
      </c>
      <c r="BA88" s="8"/>
    </row>
    <row r="89" spans="1:53" ht="15" x14ac:dyDescent="0.15">
      <c r="A89" s="116"/>
      <c r="B89" s="328">
        <f t="shared" si="6"/>
        <v>2955.320955928426</v>
      </c>
      <c r="C89" s="328">
        <f t="shared" si="7"/>
        <v>2940.4137314988761</v>
      </c>
      <c r="D89" s="328">
        <f t="shared" si="8"/>
        <v>6.4999739567541717</v>
      </c>
      <c r="E89" s="328">
        <f t="shared" si="0"/>
        <v>123.10038034450614</v>
      </c>
      <c r="F89" s="328">
        <f t="shared" si="9"/>
        <v>122.05669380812682</v>
      </c>
      <c r="G89" s="328">
        <f t="shared" si="10"/>
        <v>9727.7927772535077</v>
      </c>
      <c r="H89" s="313">
        <f t="shared" si="11"/>
        <v>0.06</v>
      </c>
      <c r="I89" s="328">
        <f t="shared" si="12"/>
        <v>11.925779543639875</v>
      </c>
      <c r="J89" s="328">
        <f t="shared" si="1"/>
        <v>850</v>
      </c>
      <c r="K89" s="335">
        <f t="shared" si="13"/>
        <v>1</v>
      </c>
      <c r="L89" s="323">
        <f t="shared" si="14"/>
        <v>6.5599739567541713</v>
      </c>
      <c r="M89" s="323">
        <f t="shared" si="15"/>
        <v>6.529973956754171</v>
      </c>
      <c r="N89" s="328">
        <f t="shared" si="16"/>
        <v>0.2784120755422812</v>
      </c>
      <c r="O89" s="328">
        <f t="shared" si="2"/>
        <v>16.679153142690378</v>
      </c>
      <c r="P89" s="332">
        <f t="shared" si="4"/>
        <v>114.40865887828566</v>
      </c>
      <c r="Q89" s="328">
        <f t="shared" si="17"/>
        <v>8825.9655506792769</v>
      </c>
      <c r="R89" s="277">
        <f>IF(H89&gt;0, rate1(1,$L$52,$L$51,$L$54,L89,$L$53,$L$50,P89),"")</f>
        <v>2100.1936491451693</v>
      </c>
      <c r="S89" s="323">
        <f t="shared" si="18"/>
        <v>0.25195842846192201</v>
      </c>
      <c r="T89" s="323">
        <f t="shared" si="19"/>
        <v>0.37218797207998361</v>
      </c>
      <c r="U89" s="328">
        <f t="shared" si="3"/>
        <v>6.4999739567541717</v>
      </c>
      <c r="V89" s="336">
        <f t="shared" si="20"/>
        <v>6.4999739567541717</v>
      </c>
      <c r="W89" s="328">
        <f t="shared" si="21"/>
        <v>2.5420506025604084E-3</v>
      </c>
      <c r="X89" s="328">
        <f t="shared" si="22"/>
        <v>8612.3067450040489</v>
      </c>
      <c r="Y89" s="328">
        <f t="shared" si="5"/>
        <v>113.3598413648355</v>
      </c>
      <c r="Z89" s="108">
        <f>IF(H89&gt;0, rate1(1,$L$52,$L$51,$L$54,U89,$L$53,$L$50,Y89),"")</f>
        <v>2096.2772895453631</v>
      </c>
      <c r="AA89" s="336">
        <f t="shared" si="23"/>
        <v>0.24631834852811393</v>
      </c>
      <c r="AB89" s="336">
        <f t="shared" si="24"/>
        <v>3.3728439555294554E-3</v>
      </c>
      <c r="AC89" s="328">
        <f t="shared" si="25"/>
        <v>0.37218797207998361</v>
      </c>
      <c r="AD89" s="328">
        <f t="shared" si="26"/>
        <v>0.16120886353389716</v>
      </c>
      <c r="AE89" s="328">
        <f t="shared" si="27"/>
        <v>-1.1161625276772237E-2</v>
      </c>
      <c r="AF89" s="328">
        <f t="shared" si="28"/>
        <v>2955.2271800318881</v>
      </c>
      <c r="AG89" s="328">
        <f t="shared" si="29"/>
        <v>2940.041543526796</v>
      </c>
      <c r="AH89" s="328">
        <f t="shared" si="30"/>
        <v>6.5603909627226118</v>
      </c>
      <c r="AI89" s="328">
        <f t="shared" si="31"/>
        <v>177.21602588002935</v>
      </c>
      <c r="AJ89" s="328">
        <f t="shared" si="32"/>
        <v>1.7675888780808708</v>
      </c>
      <c r="AK89" s="337">
        <f t="shared" si="33"/>
        <v>24.344562334488629</v>
      </c>
      <c r="AL89" s="42">
        <f t="shared" si="34"/>
        <v>5.2581883449294411</v>
      </c>
      <c r="BA89" s="8"/>
    </row>
    <row r="90" spans="1:53" ht="15" x14ac:dyDescent="0.15">
      <c r="A90" s="116"/>
      <c r="B90" s="328">
        <f t="shared" si="6"/>
        <v>2955.2271800318881</v>
      </c>
      <c r="C90" s="328">
        <f t="shared" si="7"/>
        <v>2940.041543526796</v>
      </c>
      <c r="D90" s="328">
        <f t="shared" si="8"/>
        <v>6.5603909627226118</v>
      </c>
      <c r="E90" s="328">
        <f t="shared" si="0"/>
        <v>125.2220472291864</v>
      </c>
      <c r="F90" s="328">
        <f t="shared" si="9"/>
        <v>124.16121378684628</v>
      </c>
      <c r="G90" s="328">
        <f t="shared" si="10"/>
        <v>10079.916183746062</v>
      </c>
      <c r="H90" s="313">
        <f t="shared" si="11"/>
        <v>0.04</v>
      </c>
      <c r="I90" s="328">
        <f t="shared" si="12"/>
        <v>12.148509204073708</v>
      </c>
      <c r="J90" s="328">
        <f t="shared" si="1"/>
        <v>850</v>
      </c>
      <c r="K90" s="335">
        <f t="shared" si="13"/>
        <v>1</v>
      </c>
      <c r="L90" s="323">
        <f t="shared" si="14"/>
        <v>6.6003909627226118</v>
      </c>
      <c r="M90" s="323">
        <f t="shared" si="15"/>
        <v>6.5803909627226123</v>
      </c>
      <c r="N90" s="328">
        <f t="shared" si="16"/>
        <v>0.18806726166053167</v>
      </c>
      <c r="O90" s="328">
        <f t="shared" si="2"/>
        <v>16.655845012323006</v>
      </c>
      <c r="P90" s="332">
        <f t="shared" si="4"/>
        <v>115.46844914263866</v>
      </c>
      <c r="Q90" s="328">
        <f t="shared" si="17"/>
        <v>9222.4811322547193</v>
      </c>
      <c r="R90" s="277">
        <f>IF(H90&gt;0, rate1(1,$L$52,$L$51,$L$54,L90,$L$53,$L$50,P90),"")</f>
        <v>2104.0932009752787</v>
      </c>
      <c r="S90" s="323">
        <f t="shared" si="18"/>
        <v>0.26315772995564363</v>
      </c>
      <c r="T90" s="323">
        <f t="shared" si="19"/>
        <v>0.25523408374659395</v>
      </c>
      <c r="U90" s="328">
        <f t="shared" si="3"/>
        <v>6.5603909627226118</v>
      </c>
      <c r="V90" s="336">
        <f t="shared" si="20"/>
        <v>6.5603909627226118</v>
      </c>
      <c r="W90" s="328">
        <f t="shared" si="21"/>
        <v>2.5895267499720376E-3</v>
      </c>
      <c r="X90" s="328">
        <f t="shared" si="22"/>
        <v>9046.364567458093</v>
      </c>
      <c r="Y90" s="328">
        <f t="shared" si="5"/>
        <v>114.76762163098118</v>
      </c>
      <c r="Z90" s="108">
        <f>IF(H90&gt;0, rate1(1,$L$52,$L$51,$L$54,U90,$L$53,$L$50,Y90),"")</f>
        <v>2101.5209117315076</v>
      </c>
      <c r="AA90" s="336">
        <f t="shared" si="23"/>
        <v>0.25844831134671348</v>
      </c>
      <c r="AB90" s="336">
        <f t="shared" si="24"/>
        <v>3.4920381001017106E-3</v>
      </c>
      <c r="AC90" s="328">
        <f t="shared" si="25"/>
        <v>0.25523408374659395</v>
      </c>
      <c r="AD90" s="328">
        <f t="shared" si="26"/>
        <v>0.15671888100851575</v>
      </c>
      <c r="AE90" s="328">
        <f t="shared" si="27"/>
        <v>-1.4312479083848023E-2</v>
      </c>
      <c r="AF90" s="328">
        <f t="shared" si="28"/>
        <v>2955.1600132098019</v>
      </c>
      <c r="AG90" s="328">
        <f t="shared" si="29"/>
        <v>2939.7863094430495</v>
      </c>
      <c r="AH90" s="328">
        <f t="shared" si="30"/>
        <v>6.6008897010649266</v>
      </c>
      <c r="AI90" s="328">
        <f t="shared" si="31"/>
        <v>121.30360177405123</v>
      </c>
      <c r="AJ90" s="328">
        <f t="shared" si="32"/>
        <v>1.8012843230181073</v>
      </c>
      <c r="AK90" s="337">
        <f t="shared" si="33"/>
        <v>26.068483111057947</v>
      </c>
      <c r="AL90" s="42">
        <f t="shared" si="34"/>
        <v>5.4088219669274658</v>
      </c>
      <c r="BA90" s="8"/>
    </row>
    <row r="91" spans="1:53" ht="15" x14ac:dyDescent="0.15">
      <c r="A91" s="116"/>
      <c r="B91" s="328">
        <f t="shared" si="6"/>
        <v>2955.1600132098019</v>
      </c>
      <c r="C91" s="328">
        <f t="shared" si="7"/>
        <v>2939.7863094430495</v>
      </c>
      <c r="D91" s="328">
        <f t="shared" si="8"/>
        <v>6.6008897010649266</v>
      </c>
      <c r="E91" s="328">
        <f t="shared" si="0"/>
        <v>126.6648629715778</v>
      </c>
      <c r="F91" s="328">
        <f t="shared" si="9"/>
        <v>125.9434551003821</v>
      </c>
      <c r="G91" s="328">
        <f t="shared" si="10"/>
        <v>10413.975283672025</v>
      </c>
      <c r="H91" s="313">
        <f t="shared" si="11"/>
        <v>0.04</v>
      </c>
      <c r="I91" s="328">
        <f t="shared" si="12"/>
        <v>12.298963013401954</v>
      </c>
      <c r="J91" s="328">
        <f t="shared" si="1"/>
        <v>850</v>
      </c>
      <c r="K91" s="335">
        <f t="shared" si="13"/>
        <v>1</v>
      </c>
      <c r="L91" s="323">
        <f t="shared" si="14"/>
        <v>6.6408897010649266</v>
      </c>
      <c r="M91" s="323">
        <f t="shared" si="15"/>
        <v>6.620889701064927</v>
      </c>
      <c r="N91" s="328">
        <f t="shared" si="16"/>
        <v>0.18924258403228222</v>
      </c>
      <c r="O91" s="328">
        <f t="shared" si="2"/>
        <v>16.630763085862345</v>
      </c>
      <c r="P91" s="332">
        <f t="shared" si="4"/>
        <v>116.41597771350588</v>
      </c>
      <c r="Q91" s="328">
        <f t="shared" si="17"/>
        <v>9527.8117271883621</v>
      </c>
      <c r="R91" s="277">
        <f>IF(H91&gt;0, rate1(1,$L$52,$L$51,$L$54,L91,$L$53,$L$50,P91),"")</f>
        <v>2107.5315355260673</v>
      </c>
      <c r="S91" s="323">
        <f t="shared" si="18"/>
        <v>0.27183596061104487</v>
      </c>
      <c r="T91" s="323">
        <f t="shared" si="19"/>
        <v>0.25989004372021268</v>
      </c>
      <c r="U91" s="328">
        <f t="shared" si="3"/>
        <v>6.6008897010649266</v>
      </c>
      <c r="V91" s="336">
        <f t="shared" si="20"/>
        <v>6.6008897010649266</v>
      </c>
      <c r="W91" s="328">
        <f t="shared" si="21"/>
        <v>2.6215968712719473E-3</v>
      </c>
      <c r="X91" s="328">
        <f t="shared" si="22"/>
        <v>9375.4776118557675</v>
      </c>
      <c r="Y91" s="328">
        <f t="shared" si="5"/>
        <v>115.71371471477568</v>
      </c>
      <c r="Z91" s="108">
        <f>IF(H91&gt;0, rate1(1,$L$52,$L$51,$L$54,U91,$L$53,$L$50,Y91),"")</f>
        <v>2104.9875264606048</v>
      </c>
      <c r="AA91" s="336">
        <f t="shared" si="23"/>
        <v>0.26781302660434236</v>
      </c>
      <c r="AB91" s="336">
        <f t="shared" si="24"/>
        <v>3.5805019298742625E-3</v>
      </c>
      <c r="AC91" s="328">
        <f t="shared" si="25"/>
        <v>0.25989004372021268</v>
      </c>
      <c r="AD91" s="328">
        <f t="shared" si="26"/>
        <v>0.1539112442609091</v>
      </c>
      <c r="AE91" s="328">
        <f t="shared" si="27"/>
        <v>-1.0900816319412502E-2</v>
      </c>
      <c r="AF91" s="328">
        <f t="shared" si="28"/>
        <v>2955.0893657501142</v>
      </c>
      <c r="AG91" s="328">
        <f t="shared" si="29"/>
        <v>2939.5264193993294</v>
      </c>
      <c r="AH91" s="328">
        <f t="shared" si="30"/>
        <v>6.6413922617985328</v>
      </c>
      <c r="AI91" s="328">
        <f t="shared" si="31"/>
        <v>123.31490150411473</v>
      </c>
      <c r="AJ91" s="328">
        <f t="shared" si="32"/>
        <v>1.8355384623248059</v>
      </c>
      <c r="AK91" s="337">
        <f t="shared" si="33"/>
        <v>27.291213249726894</v>
      </c>
      <c r="AL91" s="42">
        <f t="shared" si="34"/>
        <v>5.5119300284354091</v>
      </c>
      <c r="BA91" s="8"/>
    </row>
    <row r="92" spans="1:53" ht="15" x14ac:dyDescent="0.15">
      <c r="A92" s="116"/>
      <c r="B92" s="328">
        <f t="shared" si="6"/>
        <v>2955.0893657501142</v>
      </c>
      <c r="C92" s="328">
        <f t="shared" si="7"/>
        <v>2939.5264193993294</v>
      </c>
      <c r="D92" s="328">
        <f t="shared" si="8"/>
        <v>6.6413922617985328</v>
      </c>
      <c r="E92" s="328">
        <f t="shared" si="0"/>
        <v>128.12429569448108</v>
      </c>
      <c r="F92" s="328">
        <f t="shared" si="9"/>
        <v>127.39457933302944</v>
      </c>
      <c r="G92" s="328">
        <f t="shared" si="10"/>
        <v>10727.885833705828</v>
      </c>
      <c r="H92" s="313">
        <f t="shared" si="11"/>
        <v>0.04</v>
      </c>
      <c r="I92" s="328">
        <f t="shared" si="12"/>
        <v>12.450357080627874</v>
      </c>
      <c r="J92" s="328">
        <f t="shared" si="1"/>
        <v>850</v>
      </c>
      <c r="K92" s="335">
        <f t="shared" si="13"/>
        <v>1</v>
      </c>
      <c r="L92" s="323">
        <f t="shared" si="14"/>
        <v>6.6813922617985329</v>
      </c>
      <c r="M92" s="323">
        <f t="shared" si="15"/>
        <v>6.6613922617985324</v>
      </c>
      <c r="N92" s="328">
        <f t="shared" si="16"/>
        <v>0.19041821472913156</v>
      </c>
      <c r="O92" s="328">
        <f t="shared" si="2"/>
        <v>16.612798199848367</v>
      </c>
      <c r="P92" s="332">
        <f t="shared" si="4"/>
        <v>117.36553089849949</v>
      </c>
      <c r="Q92" s="328">
        <f t="shared" si="17"/>
        <v>9841.2155791680216</v>
      </c>
      <c r="R92" s="277">
        <f>IF(H92&gt;0, rate1(1,$L$52,$L$51,$L$54,L92,$L$53,$L$50,P92),"")</f>
        <v>2110.9325404362075</v>
      </c>
      <c r="S92" s="323">
        <f t="shared" si="18"/>
        <v>0.2806283877358709</v>
      </c>
      <c r="T92" s="323">
        <f t="shared" si="19"/>
        <v>0.26470076311437263</v>
      </c>
      <c r="U92" s="328">
        <f t="shared" si="3"/>
        <v>6.6413922617985328</v>
      </c>
      <c r="V92" s="336">
        <f t="shared" si="20"/>
        <v>6.6413922617985328</v>
      </c>
      <c r="W92" s="328">
        <f t="shared" si="21"/>
        <v>2.6538674141249885E-3</v>
      </c>
      <c r="X92" s="328">
        <f t="shared" si="22"/>
        <v>9684.8635672575201</v>
      </c>
      <c r="Y92" s="328">
        <f t="shared" si="5"/>
        <v>116.66183810513903</v>
      </c>
      <c r="Z92" s="108">
        <f>IF(H92&gt;0, rate1(1,$L$52,$L$51,$L$54,U92,$L$53,$L$50,Y92),"")</f>
        <v>2108.416386868807</v>
      </c>
      <c r="AA92" s="336">
        <f t="shared" si="23"/>
        <v>0.27649948997014134</v>
      </c>
      <c r="AB92" s="336">
        <f t="shared" si="24"/>
        <v>3.6680933563066381E-3</v>
      </c>
      <c r="AC92" s="328">
        <f t="shared" si="25"/>
        <v>0.26470076311437263</v>
      </c>
      <c r="AD92" s="328">
        <f t="shared" si="26"/>
        <v>0.15111403355764672</v>
      </c>
      <c r="AE92" s="328">
        <f t="shared" si="27"/>
        <v>-1.0664352736720405E-2</v>
      </c>
      <c r="AF92" s="328">
        <f t="shared" si="28"/>
        <v>2955.0150832017289</v>
      </c>
      <c r="AG92" s="328">
        <f t="shared" si="29"/>
        <v>2939.2617186362149</v>
      </c>
      <c r="AH92" s="328">
        <f t="shared" si="30"/>
        <v>6.6818986408037677</v>
      </c>
      <c r="AI92" s="328">
        <f t="shared" si="31"/>
        <v>125.39517869181849</v>
      </c>
      <c r="AJ92" s="328">
        <f t="shared" si="32"/>
        <v>1.8703704564058665</v>
      </c>
      <c r="AK92" s="337">
        <f t="shared" si="33"/>
        <v>28.575411586099197</v>
      </c>
      <c r="AL92" s="42">
        <f t="shared" si="34"/>
        <v>5.616747694713907</v>
      </c>
      <c r="BA92" s="8"/>
    </row>
    <row r="93" spans="1:53" ht="15" x14ac:dyDescent="0.15">
      <c r="A93" s="116"/>
      <c r="B93" s="328">
        <f t="shared" si="6"/>
        <v>2955.0150832017289</v>
      </c>
      <c r="C93" s="328">
        <f t="shared" si="7"/>
        <v>2939.2617186362149</v>
      </c>
      <c r="D93" s="328">
        <f t="shared" si="8"/>
        <v>6.6818986408037677</v>
      </c>
      <c r="E93" s="328">
        <f t="shared" si="0"/>
        <v>129.60067837305331</v>
      </c>
      <c r="F93" s="328">
        <f t="shared" si="9"/>
        <v>128.8624870337672</v>
      </c>
      <c r="G93" s="328">
        <f t="shared" si="10"/>
        <v>11050.064585250579</v>
      </c>
      <c r="H93" s="313">
        <f t="shared" si="11"/>
        <v>0.04</v>
      </c>
      <c r="I93" s="328">
        <f t="shared" si="12"/>
        <v>12.60269165241116</v>
      </c>
      <c r="J93" s="328">
        <f t="shared" si="1"/>
        <v>850</v>
      </c>
      <c r="K93" s="335">
        <f t="shared" si="13"/>
        <v>1</v>
      </c>
      <c r="L93" s="323">
        <f t="shared" si="14"/>
        <v>6.7218986408037678</v>
      </c>
      <c r="M93" s="323">
        <f t="shared" si="15"/>
        <v>6.7018986408037673</v>
      </c>
      <c r="N93" s="328">
        <f t="shared" si="16"/>
        <v>0.191594153687344</v>
      </c>
      <c r="O93" s="328">
        <f t="shared" si="2"/>
        <v>16.593902359297221</v>
      </c>
      <c r="P93" s="332">
        <f t="shared" si="4"/>
        <v>118.31710131425903</v>
      </c>
      <c r="Q93" s="328">
        <f t="shared" si="17"/>
        <v>10162.892799540332</v>
      </c>
      <c r="R93" s="277">
        <f>IF(H93&gt;0, rate1(1,$L$52,$L$51,$L$54,L93,$L$53,$L$50,P93),"")</f>
        <v>2114.2967715966402</v>
      </c>
      <c r="S93" s="323">
        <f t="shared" si="18"/>
        <v>0.28966956529869814</v>
      </c>
      <c r="T93" s="323">
        <f t="shared" si="19"/>
        <v>0.26972539022336905</v>
      </c>
      <c r="U93" s="328">
        <f t="shared" si="3"/>
        <v>6.6818986408037677</v>
      </c>
      <c r="V93" s="336">
        <f t="shared" si="20"/>
        <v>6.6818986408037677</v>
      </c>
      <c r="W93" s="328">
        <f t="shared" si="21"/>
        <v>2.6863384311006655E-3</v>
      </c>
      <c r="X93" s="328">
        <f t="shared" si="22"/>
        <v>10002.423430931345</v>
      </c>
      <c r="Y93" s="328">
        <f t="shared" si="5"/>
        <v>117.61198436166913</v>
      </c>
      <c r="Z93" s="108">
        <f>IF(H93&gt;0, rate1(1,$L$52,$L$51,$L$54,U93,$L$53,$L$50,Y93),"")</f>
        <v>2111.8080567894049</v>
      </c>
      <c r="AA93" s="336">
        <f t="shared" si="23"/>
        <v>0.28543173853755022</v>
      </c>
      <c r="AB93" s="336">
        <f t="shared" si="24"/>
        <v>3.7593867177962135E-3</v>
      </c>
      <c r="AC93" s="328">
        <f t="shared" si="25"/>
        <v>0.26972539022336905</v>
      </c>
      <c r="AD93" s="328">
        <f t="shared" si="26"/>
        <v>0.14829897907228756</v>
      </c>
      <c r="AE93" s="328">
        <f t="shared" si="27"/>
        <v>-1.0534867980460234E-2</v>
      </c>
      <c r="AF93" s="328">
        <f t="shared" si="28"/>
        <v>2954.9369519651927</v>
      </c>
      <c r="AG93" s="328">
        <f t="shared" si="29"/>
        <v>2938.9919932459916</v>
      </c>
      <c r="AH93" s="328">
        <f t="shared" si="30"/>
        <v>6.7224088340404267</v>
      </c>
      <c r="AI93" s="328">
        <f t="shared" si="31"/>
        <v>127.57215252222242</v>
      </c>
      <c r="AJ93" s="328">
        <f t="shared" si="32"/>
        <v>1.9058071654398172</v>
      </c>
      <c r="AK93" s="337">
        <f t="shared" si="33"/>
        <v>29.920636747202167</v>
      </c>
      <c r="AL93" s="42">
        <f t="shared" si="34"/>
        <v>5.723333596601953</v>
      </c>
      <c r="BA93" s="8"/>
    </row>
    <row r="94" spans="1:53" ht="15" x14ac:dyDescent="0.15">
      <c r="A94" s="116"/>
      <c r="B94" s="328">
        <f t="shared" si="6"/>
        <v>2954.9369519651927</v>
      </c>
      <c r="C94" s="328">
        <f t="shared" si="7"/>
        <v>2938.9919932459916</v>
      </c>
      <c r="D94" s="328">
        <f t="shared" si="8"/>
        <v>6.7224088340404267</v>
      </c>
      <c r="E94" s="328">
        <f t="shared" si="0"/>
        <v>131.09450282147137</v>
      </c>
      <c r="F94" s="328">
        <f t="shared" si="9"/>
        <v>130.34759059726235</v>
      </c>
      <c r="G94" s="328">
        <f t="shared" si="10"/>
        <v>11380.7228828302</v>
      </c>
      <c r="H94" s="313">
        <f t="shared" ref="H94:H125" si="35">dv(S93)</f>
        <v>0.04</v>
      </c>
      <c r="I94" s="328">
        <f t="shared" si="12"/>
        <v>12.755966975360934</v>
      </c>
      <c r="J94" s="328">
        <f t="shared" si="1"/>
        <v>850</v>
      </c>
      <c r="K94" s="335">
        <f t="shared" si="13"/>
        <v>1</v>
      </c>
      <c r="L94" s="323">
        <f t="shared" si="14"/>
        <v>6.7624088340404267</v>
      </c>
      <c r="M94" s="323">
        <f t="shared" si="15"/>
        <v>6.7424088340404271</v>
      </c>
      <c r="N94" s="328">
        <f t="shared" si="16"/>
        <v>0.19277040084546826</v>
      </c>
      <c r="O94" s="328">
        <f t="shared" si="2"/>
        <v>16.574034253689092</v>
      </c>
      <c r="P94" s="332">
        <f t="shared" si="4"/>
        <v>119.27068165300585</v>
      </c>
      <c r="Q94" s="328">
        <f t="shared" si="17"/>
        <v>10493.06186626341</v>
      </c>
      <c r="R94" s="277">
        <f>IF(H94&gt;0, rate1(1,$L$52,$L$51,$L$54,L94,$L$53,$L$50,P94),"")</f>
        <v>2117.6247745770711</v>
      </c>
      <c r="S94" s="323">
        <f t="shared" si="18"/>
        <v>0.29896819686428305</v>
      </c>
      <c r="T94" s="323">
        <f t="shared" si="19"/>
        <v>0.27498096374972686</v>
      </c>
      <c r="U94" s="328">
        <f t="shared" si="3"/>
        <v>6.7224088340404267</v>
      </c>
      <c r="V94" s="336">
        <f t="shared" si="20"/>
        <v>6.7224088340404267</v>
      </c>
      <c r="W94" s="328">
        <f t="shared" si="21"/>
        <v>2.7190099747720353E-3</v>
      </c>
      <c r="X94" s="328">
        <f t="shared" si="22"/>
        <v>10328.366453924897</v>
      </c>
      <c r="Y94" s="328">
        <f t="shared" si="5"/>
        <v>118.56414612045236</v>
      </c>
      <c r="Z94" s="108">
        <f>IF(H94&gt;0, rate1(1,$L$52,$L$51,$L$54,U94,$L$53,$L$50,Y94),"")</f>
        <v>2115.1630895600756</v>
      </c>
      <c r="AA94" s="336">
        <f t="shared" si="23"/>
        <v>0.29461818324342948</v>
      </c>
      <c r="AB94" s="336">
        <f t="shared" si="24"/>
        <v>3.8546641126565562E-3</v>
      </c>
      <c r="AC94" s="328">
        <f t="shared" si="25"/>
        <v>0.27498096374972686</v>
      </c>
      <c r="AD94" s="328">
        <f t="shared" si="26"/>
        <v>0.14546461491205584</v>
      </c>
      <c r="AE94" s="328">
        <f t="shared" si="27"/>
        <v>-1.0406943629564187E-2</v>
      </c>
      <c r="AF94" s="328">
        <f t="shared" si="28"/>
        <v>2954.8547414022887</v>
      </c>
      <c r="AG94" s="328">
        <f t="shared" si="29"/>
        <v>2938.7170122822417</v>
      </c>
      <c r="AH94" s="328">
        <f t="shared" si="30"/>
        <v>6.7629228375458812</v>
      </c>
      <c r="AI94" s="328">
        <f t="shared" si="31"/>
        <v>129.85348823407378</v>
      </c>
      <c r="AJ94" s="328">
        <f t="shared" si="32"/>
        <v>1.941877578838171</v>
      </c>
      <c r="AK94" s="337">
        <f t="shared" si="33"/>
        <v>31.330317271852163</v>
      </c>
      <c r="AL94" s="42">
        <f t="shared" si="34"/>
        <v>5.8317699262458422</v>
      </c>
      <c r="BA94" s="8"/>
    </row>
    <row r="95" spans="1:53" ht="15" x14ac:dyDescent="0.15">
      <c r="A95" s="116"/>
      <c r="B95" s="328">
        <f t="shared" si="6"/>
        <v>2954.8547414022887</v>
      </c>
      <c r="C95" s="328">
        <f t="shared" si="7"/>
        <v>2938.7170122822417</v>
      </c>
      <c r="D95" s="328">
        <f t="shared" si="8"/>
        <v>6.7629228375458812</v>
      </c>
      <c r="E95" s="328">
        <f t="shared" si="0"/>
        <v>132.60629968361914</v>
      </c>
      <c r="F95" s="328">
        <f t="shared" si="9"/>
        <v>131.85040125254525</v>
      </c>
      <c r="G95" s="328">
        <f t="shared" si="10"/>
        <v>11720.086059731686</v>
      </c>
      <c r="H95" s="313">
        <f t="shared" si="35"/>
        <v>0.04</v>
      </c>
      <c r="I95" s="328">
        <f t="shared" si="12"/>
        <v>12.910183296037577</v>
      </c>
      <c r="J95" s="328">
        <f t="shared" si="1"/>
        <v>850</v>
      </c>
      <c r="K95" s="335">
        <f t="shared" si="13"/>
        <v>1</v>
      </c>
      <c r="L95" s="323">
        <f t="shared" si="14"/>
        <v>6.8029228375458812</v>
      </c>
      <c r="M95" s="323">
        <f t="shared" si="15"/>
        <v>6.7829228375458808</v>
      </c>
      <c r="N95" s="328">
        <f t="shared" si="16"/>
        <v>0.19394695614414559</v>
      </c>
      <c r="O95" s="328">
        <f t="shared" si="2"/>
        <v>16.553136752290225</v>
      </c>
      <c r="P95" s="332">
        <f t="shared" si="4"/>
        <v>120.22626468133501</v>
      </c>
      <c r="Q95" s="328">
        <f t="shared" si="17"/>
        <v>10831.950380789976</v>
      </c>
      <c r="R95" s="277">
        <f>IF(H95&gt;0, rate1(1,$L$52,$L$51,$L$54,L95,$L$53,$L$50,P95),"")</f>
        <v>2120.9170848509739</v>
      </c>
      <c r="S95" s="323">
        <f t="shared" si="18"/>
        <v>0.30853374339542289</v>
      </c>
      <c r="T95" s="323">
        <f t="shared" si="19"/>
        <v>0.28048650862084856</v>
      </c>
      <c r="U95" s="328">
        <f t="shared" si="3"/>
        <v>6.7629228375458812</v>
      </c>
      <c r="V95" s="336">
        <f t="shared" si="20"/>
        <v>6.7629228375458812</v>
      </c>
      <c r="W95" s="328">
        <f t="shared" si="21"/>
        <v>2.751882097662417E-3</v>
      </c>
      <c r="X95" s="328">
        <f t="shared" si="22"/>
        <v>10662.915677730482</v>
      </c>
      <c r="Y95" s="328">
        <f t="shared" si="5"/>
        <v>119.51831609283606</v>
      </c>
      <c r="Z95" s="108">
        <f>IF(H95&gt;0, rate1(1,$L$52,$L$51,$L$54,U95,$L$53,$L$50,Y95),"")</f>
        <v>2118.4820282521837</v>
      </c>
      <c r="AA95" s="336">
        <f t="shared" si="23"/>
        <v>0.30406811917076421</v>
      </c>
      <c r="AB95" s="336">
        <f t="shared" si="24"/>
        <v>3.9542405995015182E-3</v>
      </c>
      <c r="AC95" s="328">
        <f t="shared" si="25"/>
        <v>0.28048650862084856</v>
      </c>
      <c r="AD95" s="328">
        <f t="shared" si="26"/>
        <v>0.14260935471256675</v>
      </c>
      <c r="AE95" s="328">
        <f t="shared" si="27"/>
        <v>-1.0280566699265614E-2</v>
      </c>
      <c r="AF95" s="328">
        <f t="shared" si="28"/>
        <v>2954.7682018498122</v>
      </c>
      <c r="AG95" s="328">
        <f t="shared" si="29"/>
        <v>2938.4365257736208</v>
      </c>
      <c r="AH95" s="328">
        <f t="shared" si="30"/>
        <v>6.8034406474328897</v>
      </c>
      <c r="AI95" s="328">
        <f t="shared" si="31"/>
        <v>132.24774821433292</v>
      </c>
      <c r="AJ95" s="328">
        <f t="shared" si="32"/>
        <v>1.9786130644532636</v>
      </c>
      <c r="AK95" s="337">
        <f t="shared" si="33"/>
        <v>32.808143836813009</v>
      </c>
      <c r="AL95" s="42">
        <f t="shared" si="34"/>
        <v>5.9421453912448046</v>
      </c>
      <c r="BA95" s="8"/>
    </row>
    <row r="96" spans="1:53" ht="15" x14ac:dyDescent="0.15">
      <c r="A96" s="116"/>
      <c r="B96" s="328">
        <f t="shared" si="6"/>
        <v>2954.7682018498122</v>
      </c>
      <c r="C96" s="328">
        <f t="shared" si="7"/>
        <v>2938.4365257736208</v>
      </c>
      <c r="D96" s="328">
        <f t="shared" si="8"/>
        <v>6.8034406474328897</v>
      </c>
      <c r="E96" s="328">
        <f t="shared" si="0"/>
        <v>134.13664297132061</v>
      </c>
      <c r="F96" s="328">
        <f t="shared" si="9"/>
        <v>133.37147132746986</v>
      </c>
      <c r="G96" s="328">
        <f t="shared" si="10"/>
        <v>12068.389102096058</v>
      </c>
      <c r="H96" s="313">
        <f t="shared" si="35"/>
        <v>0.04</v>
      </c>
      <c r="I96" s="328">
        <f t="shared" si="12"/>
        <v>13.065340860953075</v>
      </c>
      <c r="J96" s="328">
        <f t="shared" si="1"/>
        <v>850</v>
      </c>
      <c r="K96" s="335">
        <f t="shared" si="13"/>
        <v>1</v>
      </c>
      <c r="L96" s="323">
        <f t="shared" si="14"/>
        <v>6.8434406474328897</v>
      </c>
      <c r="M96" s="323">
        <f t="shared" si="15"/>
        <v>6.8234406474328893</v>
      </c>
      <c r="N96" s="328">
        <f t="shared" si="16"/>
        <v>0.19512381952620927</v>
      </c>
      <c r="O96" s="328">
        <f t="shared" si="2"/>
        <v>16.531148167065492</v>
      </c>
      <c r="P96" s="332">
        <f t="shared" si="4"/>
        <v>121.18384323902559</v>
      </c>
      <c r="Q96" s="328">
        <f t="shared" si="17"/>
        <v>11179.795897289026</v>
      </c>
      <c r="R96" s="277">
        <f>IF(H96&gt;0, rate1(1,$L$52,$L$51,$L$54,L96,$L$53,$L$50,P96),"")</f>
        <v>2124.1742280150761</v>
      </c>
      <c r="S96" s="323">
        <f t="shared" si="18"/>
        <v>0.31837629257386812</v>
      </c>
      <c r="T96" s="323">
        <f t="shared" si="19"/>
        <v>0.28626325258405866</v>
      </c>
      <c r="U96" s="328">
        <f t="shared" si="3"/>
        <v>6.8034406474328897</v>
      </c>
      <c r="V96" s="336">
        <f t="shared" si="20"/>
        <v>6.8034406474328897</v>
      </c>
      <c r="W96" s="328">
        <f t="shared" si="21"/>
        <v>2.7849548523519729E-3</v>
      </c>
      <c r="X96" s="328">
        <f t="shared" si="22"/>
        <v>11006.303680342766</v>
      </c>
      <c r="Y96" s="328">
        <f t="shared" si="5"/>
        <v>120.47448706421902</v>
      </c>
      <c r="Z96" s="108">
        <f>IF(H96&gt;0, rate1(1,$L$52,$L$51,$L$54,U96,$L$53,$L$50,Y96),"")</f>
        <v>2121.7654058944413</v>
      </c>
      <c r="AA96" s="336">
        <f t="shared" si="23"/>
        <v>0.31379145201659669</v>
      </c>
      <c r="AB96" s="336">
        <f t="shared" si="24"/>
        <v>4.0584671533694305E-3</v>
      </c>
      <c r="AC96" s="328">
        <f t="shared" si="25"/>
        <v>0.28626325258405866</v>
      </c>
      <c r="AD96" s="328">
        <f t="shared" si="26"/>
        <v>0.13973152208299722</v>
      </c>
      <c r="AE96" s="328">
        <f t="shared" si="27"/>
        <v>-1.0155567153486837E-2</v>
      </c>
      <c r="AF96" s="328">
        <f t="shared" si="28"/>
        <v>2954.6770624167543</v>
      </c>
      <c r="AG96" s="328">
        <f t="shared" si="29"/>
        <v>2938.1502625210369</v>
      </c>
      <c r="AH96" s="328">
        <f t="shared" si="30"/>
        <v>6.843962259888138</v>
      </c>
      <c r="AI96" s="328">
        <f t="shared" si="31"/>
        <v>134.76448815197043</v>
      </c>
      <c r="AJ96" s="328">
        <f t="shared" si="32"/>
        <v>2.0160476444954778</v>
      </c>
      <c r="AK96" s="337">
        <f t="shared" si="33"/>
        <v>34.358098827090721</v>
      </c>
      <c r="AL96" s="42">
        <f t="shared" si="34"/>
        <v>6.0545559772269879</v>
      </c>
      <c r="BA96" s="8"/>
    </row>
    <row r="97" spans="1:53" ht="15" x14ac:dyDescent="0.15">
      <c r="A97" s="116"/>
      <c r="B97" s="328">
        <f t="shared" si="6"/>
        <v>2954.6770624167543</v>
      </c>
      <c r="C97" s="328">
        <f t="shared" si="7"/>
        <v>2938.1502625210369</v>
      </c>
      <c r="D97" s="328">
        <f t="shared" si="8"/>
        <v>6.843962259888138</v>
      </c>
      <c r="E97" s="328">
        <f t="shared" si="0"/>
        <v>135.68615505495646</v>
      </c>
      <c r="F97" s="328">
        <f t="shared" si="9"/>
        <v>134.91139901313852</v>
      </c>
      <c r="G97" s="328">
        <f t="shared" si="10"/>
        <v>12425.877538805064</v>
      </c>
      <c r="H97" s="313">
        <f t="shared" si="35"/>
        <v>0.04</v>
      </c>
      <c r="I97" s="328">
        <f t="shared" si="12"/>
        <v>13.221439916573946</v>
      </c>
      <c r="J97" s="328">
        <f t="shared" si="1"/>
        <v>850</v>
      </c>
      <c r="K97" s="335">
        <f t="shared" si="13"/>
        <v>1</v>
      </c>
      <c r="L97" s="323">
        <f t="shared" si="14"/>
        <v>6.883962259888138</v>
      </c>
      <c r="M97" s="323">
        <f t="shared" si="15"/>
        <v>6.8639622598881385</v>
      </c>
      <c r="N97" s="328">
        <f t="shared" si="16"/>
        <v>0.19630099093657805</v>
      </c>
      <c r="O97" s="328">
        <f t="shared" si="2"/>
        <v>16.508001721429764</v>
      </c>
      <c r="P97" s="332">
        <f t="shared" si="4"/>
        <v>122.1434102378911</v>
      </c>
      <c r="Q97" s="328">
        <f t="shared" si="17"/>
        <v>11536.846849248213</v>
      </c>
      <c r="R97" s="277">
        <f>IF(H97&gt;0, rate1(1,$L$52,$L$51,$L$54,L97,$L$53,$L$50,P97),"")</f>
        <v>2127.3967200035459</v>
      </c>
      <c r="S97" s="323">
        <f t="shared" si="18"/>
        <v>0.32850662819534943</v>
      </c>
      <c r="T97" s="323">
        <f t="shared" si="19"/>
        <v>0.2923349643928958</v>
      </c>
      <c r="U97" s="328">
        <f t="shared" si="3"/>
        <v>6.843962259888138</v>
      </c>
      <c r="V97" s="336">
        <f t="shared" si="20"/>
        <v>6.843962259888138</v>
      </c>
      <c r="W97" s="328">
        <f t="shared" si="21"/>
        <v>2.818228291403102E-3</v>
      </c>
      <c r="X97" s="328">
        <f t="shared" si="22"/>
        <v>11358.773453961086</v>
      </c>
      <c r="Y97" s="328">
        <f t="shared" si="5"/>
        <v>121.43265189288394</v>
      </c>
      <c r="Z97" s="108">
        <f>IF(H97&gt;0, rate1(1,$L$52,$L$51,$L$54,U97,$L$53,$L$50,Y97),"")</f>
        <v>2125.0137456911621</v>
      </c>
      <c r="AA97" s="336">
        <f t="shared" si="23"/>
        <v>0.32379876551986964</v>
      </c>
      <c r="AB97" s="336">
        <f t="shared" si="24"/>
        <v>4.1677360934866993E-3</v>
      </c>
      <c r="AC97" s="328">
        <f t="shared" si="25"/>
        <v>0.2923349643928958</v>
      </c>
      <c r="AD97" s="328">
        <f t="shared" si="26"/>
        <v>0.13682933918995857</v>
      </c>
      <c r="AE97" s="328">
        <f t="shared" si="27"/>
        <v>-1.0031772680537798E-2</v>
      </c>
      <c r="AF97" s="328">
        <f t="shared" si="28"/>
        <v>2954.5810284432978</v>
      </c>
      <c r="AG97" s="328">
        <f t="shared" si="29"/>
        <v>2937.857927556644</v>
      </c>
      <c r="AH97" s="328">
        <f t="shared" si="30"/>
        <v>6.884487671170552</v>
      </c>
      <c r="AI97" s="328">
        <f t="shared" si="31"/>
        <v>137.41440966046451</v>
      </c>
      <c r="AJ97" s="328">
        <f t="shared" si="32"/>
        <v>2.0542183138456069</v>
      </c>
      <c r="AK97" s="337">
        <f t="shared" si="33"/>
        <v>35.984489107253516</v>
      </c>
      <c r="AL97" s="42">
        <f t="shared" si="34"/>
        <v>6.1691057921561629</v>
      </c>
      <c r="BA97" s="8"/>
    </row>
    <row r="98" spans="1:53" ht="15" x14ac:dyDescent="0.15">
      <c r="A98" s="116"/>
      <c r="B98" s="328">
        <f t="shared" si="6"/>
        <v>2954.5810284432978</v>
      </c>
      <c r="C98" s="328">
        <f t="shared" si="7"/>
        <v>2937.857927556644</v>
      </c>
      <c r="D98" s="328">
        <f t="shared" si="8"/>
        <v>6.884487671170552</v>
      </c>
      <c r="E98" s="328">
        <f t="shared" si="0"/>
        <v>137.25551241897352</v>
      </c>
      <c r="F98" s="328">
        <f t="shared" si="9"/>
        <v>136.47083373696501</v>
      </c>
      <c r="G98" s="328">
        <f t="shared" si="10"/>
        <v>12792.808448316604</v>
      </c>
      <c r="H98" s="313">
        <f t="shared" si="35"/>
        <v>0.04</v>
      </c>
      <c r="I98" s="328">
        <f t="shared" si="12"/>
        <v>13.37848070932305</v>
      </c>
      <c r="J98" s="328">
        <f t="shared" si="1"/>
        <v>850</v>
      </c>
      <c r="K98" s="335">
        <f t="shared" si="13"/>
        <v>1</v>
      </c>
      <c r="L98" s="323">
        <f t="shared" si="14"/>
        <v>6.9244876711705521</v>
      </c>
      <c r="M98" s="323">
        <f t="shared" si="15"/>
        <v>6.9044876711705516</v>
      </c>
      <c r="N98" s="328">
        <f t="shared" si="16"/>
        <v>0.19747847032210331</v>
      </c>
      <c r="O98" s="328">
        <f t="shared" si="2"/>
        <v>16.483624961067896</v>
      </c>
      <c r="P98" s="332">
        <f t="shared" si="4"/>
        <v>123.10495866064967</v>
      </c>
      <c r="Q98" s="328">
        <f t="shared" si="17"/>
        <v>11903.363609635664</v>
      </c>
      <c r="R98" s="277">
        <f>IF(H98&gt;0, rate1(1,$L$52,$L$51,$L$54,L98,$L$53,$L$50,P98),"")</f>
        <v>2130.5850672969423</v>
      </c>
      <c r="S98" s="323">
        <f t="shared" si="18"/>
        <v>0.33893630959301374</v>
      </c>
      <c r="T98" s="323">
        <f t="shared" si="19"/>
        <v>0.29872835732442815</v>
      </c>
      <c r="U98" s="328">
        <f t="shared" si="3"/>
        <v>6.884487671170552</v>
      </c>
      <c r="V98" s="336">
        <f t="shared" si="20"/>
        <v>6.884487671170552</v>
      </c>
      <c r="W98" s="328">
        <f t="shared" si="21"/>
        <v>2.8517024672609637E-3</v>
      </c>
      <c r="X98" s="328">
        <f t="shared" si="22"/>
        <v>11720.57939802928</v>
      </c>
      <c r="Y98" s="328">
        <f t="shared" si="5"/>
        <v>122.39280350884925</v>
      </c>
      <c r="Z98" s="108">
        <f>IF(H98&gt;0, rate1(1,$L$52,$L$51,$L$54,U98,$L$53,$L$50,Y98),"")</f>
        <v>2128.2275612351773</v>
      </c>
      <c r="AA98" s="336">
        <f t="shared" si="23"/>
        <v>0.33410139830573016</v>
      </c>
      <c r="AB98" s="336">
        <f t="shared" si="24"/>
        <v>4.2824875439072471E-3</v>
      </c>
      <c r="AC98" s="328">
        <f t="shared" si="25"/>
        <v>0.29872835732442815</v>
      </c>
      <c r="AD98" s="328">
        <f t="shared" si="26"/>
        <v>0.13390091372061733</v>
      </c>
      <c r="AE98" s="328">
        <f t="shared" si="27"/>
        <v>-9.9090075859647533E-3</v>
      </c>
      <c r="AF98" s="328">
        <f t="shared" si="28"/>
        <v>2954.4797785562955</v>
      </c>
      <c r="AG98" s="328">
        <f t="shared" si="29"/>
        <v>2937.5591991993197</v>
      </c>
      <c r="AH98" s="328">
        <f t="shared" si="30"/>
        <v>6.9250168776094885</v>
      </c>
      <c r="AI98" s="328">
        <f t="shared" si="31"/>
        <v>140.20954239739538</v>
      </c>
      <c r="AJ98" s="328">
        <f t="shared" si="32"/>
        <v>2.0931654089559943</v>
      </c>
      <c r="AK98" s="337">
        <f t="shared" si="33"/>
        <v>37.691983733761639</v>
      </c>
      <c r="AL98" s="42">
        <f t="shared" si="34"/>
        <v>6.2859080403675573</v>
      </c>
      <c r="BA98" s="8"/>
    </row>
    <row r="99" spans="1:53" ht="15" x14ac:dyDescent="0.15">
      <c r="A99" s="116"/>
      <c r="B99" s="328">
        <f t="shared" si="6"/>
        <v>2954.4797785562955</v>
      </c>
      <c r="C99" s="328">
        <f t="shared" si="7"/>
        <v>2937.5591991993197</v>
      </c>
      <c r="D99" s="328">
        <f t="shared" si="8"/>
        <v>6.9250168776094885</v>
      </c>
      <c r="E99" s="328">
        <f t="shared" si="0"/>
        <v>138.84545232973659</v>
      </c>
      <c r="F99" s="328">
        <f t="shared" si="9"/>
        <v>138.05048237435506</v>
      </c>
      <c r="G99" s="328">
        <f t="shared" si="10"/>
        <v>13169.451613556355</v>
      </c>
      <c r="H99" s="313">
        <f t="shared" si="35"/>
        <v>0.04</v>
      </c>
      <c r="I99" s="328">
        <f t="shared" si="12"/>
        <v>13.536463485580681</v>
      </c>
      <c r="J99" s="328">
        <f t="shared" si="1"/>
        <v>850</v>
      </c>
      <c r="K99" s="335">
        <f t="shared" si="13"/>
        <v>1</v>
      </c>
      <c r="L99" s="323">
        <f t="shared" si="14"/>
        <v>6.9650168776094885</v>
      </c>
      <c r="M99" s="323">
        <f t="shared" si="15"/>
        <v>6.945016877609488</v>
      </c>
      <c r="N99" s="328">
        <f t="shared" si="16"/>
        <v>0.19865625763175387</v>
      </c>
      <c r="O99" s="328">
        <f t="shared" si="2"/>
        <v>16.457939074300718</v>
      </c>
      <c r="P99" s="332">
        <f t="shared" si="4"/>
        <v>124.06848155981361</v>
      </c>
      <c r="Q99" s="328">
        <f t="shared" si="17"/>
        <v>12279.619709586657</v>
      </c>
      <c r="R99" s="277">
        <f>IF(H99&gt;0, rate1(1,$L$52,$L$51,$L$54,L99,$L$53,$L$50,P99),"")</f>
        <v>2133.7397671260792</v>
      </c>
      <c r="S99" s="323">
        <f t="shared" si="18"/>
        <v>0.34967776335343209</v>
      </c>
      <c r="T99" s="323">
        <f t="shared" si="19"/>
        <v>0.305473573618117</v>
      </c>
      <c r="U99" s="328">
        <f t="shared" si="3"/>
        <v>6.9250168776094885</v>
      </c>
      <c r="V99" s="336">
        <f t="shared" si="20"/>
        <v>6.9250168776094885</v>
      </c>
      <c r="W99" s="328">
        <f t="shared" si="21"/>
        <v>2.8853774324915094E-3</v>
      </c>
      <c r="X99" s="328">
        <f t="shared" si="22"/>
        <v>12091.988458247684</v>
      </c>
      <c r="Y99" s="328">
        <f t="shared" si="5"/>
        <v>123.35493491274087</v>
      </c>
      <c r="Z99" s="108">
        <f>IF(H99&gt;0, rate1(1,$L$52,$L$51,$L$54,U99,$L$53,$L$50,Y99),"")</f>
        <v>2131.4073567155501</v>
      </c>
      <c r="AA99" s="336">
        <f t="shared" si="23"/>
        <v>0.34471153254744957</v>
      </c>
      <c r="AB99" s="336">
        <f t="shared" si="24"/>
        <v>4.4032171719860765E-3</v>
      </c>
      <c r="AC99" s="328">
        <f t="shared" si="25"/>
        <v>0.305473573618117</v>
      </c>
      <c r="AD99" s="328">
        <f t="shared" si="26"/>
        <v>0.13094422383654494</v>
      </c>
      <c r="AE99" s="328">
        <f t="shared" si="27"/>
        <v>-9.7870918070718359E-3</v>
      </c>
      <c r="AF99" s="328">
        <f t="shared" si="28"/>
        <v>2954.372961240309</v>
      </c>
      <c r="AG99" s="328">
        <f t="shared" si="29"/>
        <v>2937.2537256257015</v>
      </c>
      <c r="AH99" s="328">
        <f t="shared" si="30"/>
        <v>6.965549875603072</v>
      </c>
      <c r="AI99" s="328">
        <f t="shared" si="31"/>
        <v>143.16346272608371</v>
      </c>
      <c r="AJ99" s="328">
        <f t="shared" si="32"/>
        <v>2.1329330374910178</v>
      </c>
      <c r="AK99" s="337">
        <f t="shared" si="33"/>
        <v>39.485657552277644</v>
      </c>
      <c r="AL99" s="42">
        <f t="shared" si="34"/>
        <v>6.4050861514053432</v>
      </c>
      <c r="BA99" s="8"/>
    </row>
    <row r="100" spans="1:53" ht="15" x14ac:dyDescent="0.15">
      <c r="A100" s="116"/>
      <c r="B100" s="328">
        <f t="shared" si="6"/>
        <v>2954.372961240309</v>
      </c>
      <c r="C100" s="328">
        <f t="shared" si="7"/>
        <v>2937.2537256257015</v>
      </c>
      <c r="D100" s="328">
        <f t="shared" si="8"/>
        <v>6.965549875603072</v>
      </c>
      <c r="E100" s="328">
        <f t="shared" si="0"/>
        <v>140.45678059841703</v>
      </c>
      <c r="F100" s="328">
        <f t="shared" si="9"/>
        <v>139.65111646407681</v>
      </c>
      <c r="G100" s="328">
        <f t="shared" si="10"/>
        <v>13556.090853119584</v>
      </c>
      <c r="H100" s="313">
        <f t="shared" si="35"/>
        <v>0.04</v>
      </c>
      <c r="I100" s="328">
        <f t="shared" si="12"/>
        <v>13.695388491686026</v>
      </c>
      <c r="J100" s="328">
        <f t="shared" si="1"/>
        <v>850</v>
      </c>
      <c r="K100" s="335">
        <f t="shared" si="13"/>
        <v>1</v>
      </c>
      <c r="L100" s="323">
        <f t="shared" si="14"/>
        <v>7.0055498756030721</v>
      </c>
      <c r="M100" s="323">
        <f t="shared" si="15"/>
        <v>6.9855498756030716</v>
      </c>
      <c r="N100" s="328">
        <f t="shared" si="16"/>
        <v>0.19983435281631046</v>
      </c>
      <c r="O100" s="328">
        <f t="shared" si="2"/>
        <v>16.430858104523846</v>
      </c>
      <c r="P100" s="332">
        <f t="shared" si="4"/>
        <v>125.0339720566048</v>
      </c>
      <c r="Q100" s="328">
        <f t="shared" si="17"/>
        <v>12665.903246387699</v>
      </c>
      <c r="R100" s="277">
        <f>IF(H100&gt;0, rate1(1,$L$52,$L$51,$L$54,L100,$L$53,$L$50,P100),"")</f>
        <v>2136.8613076709485</v>
      </c>
      <c r="S100" s="323">
        <f t="shared" si="18"/>
        <v>0.36074438973382689</v>
      </c>
      <c r="T100" s="323">
        <f t="shared" si="19"/>
        <v>0.31260476968376311</v>
      </c>
      <c r="U100" s="328">
        <f t="shared" si="3"/>
        <v>6.965549875603072</v>
      </c>
      <c r="V100" s="336">
        <f t="shared" si="20"/>
        <v>6.965549875603072</v>
      </c>
      <c r="W100" s="328">
        <f t="shared" si="21"/>
        <v>2.9192532396038473E-3</v>
      </c>
      <c r="X100" s="328">
        <f t="shared" si="22"/>
        <v>12473.281439409317</v>
      </c>
      <c r="Y100" s="328">
        <f t="shared" si="5"/>
        <v>124.31903917469079</v>
      </c>
      <c r="Z100" s="108">
        <f>IF(H100&gt;0, rate1(1,$L$52,$L$51,$L$54,U100,$L$53,$L$50,Y100),"")</f>
        <v>2134.55362712026</v>
      </c>
      <c r="AA100" s="336">
        <f t="shared" si="23"/>
        <v>0.35564229674570957</v>
      </c>
      <c r="AB100" s="336">
        <f t="shared" si="24"/>
        <v>4.5304855127211666E-3</v>
      </c>
      <c r="AC100" s="328">
        <f t="shared" si="25"/>
        <v>0.31260476968376311</v>
      </c>
      <c r="AD100" s="328">
        <f t="shared" si="26"/>
        <v>0.12795710072007141</v>
      </c>
      <c r="AE100" s="328">
        <f t="shared" si="27"/>
        <v>-9.6658397720774721E-3</v>
      </c>
      <c r="AF100" s="328">
        <f t="shared" si="28"/>
        <v>2954.2601908234415</v>
      </c>
      <c r="AG100" s="328">
        <f t="shared" si="29"/>
        <v>2936.9411208560177</v>
      </c>
      <c r="AH100" s="328">
        <f t="shared" si="30"/>
        <v>7.0060866616166892</v>
      </c>
      <c r="AI100" s="328">
        <f t="shared" si="31"/>
        <v>146.29155788518801</v>
      </c>
      <c r="AJ100" s="328">
        <f t="shared" si="32"/>
        <v>2.1735695813480147</v>
      </c>
      <c r="AK100" s="337">
        <f t="shared" si="33"/>
        <v>41.371041847477983</v>
      </c>
      <c r="AL100" s="42">
        <f t="shared" si="34"/>
        <v>6.526775094722514</v>
      </c>
      <c r="BA100" s="8"/>
    </row>
    <row r="101" spans="1:53" ht="15" x14ac:dyDescent="0.15">
      <c r="A101" s="116"/>
      <c r="B101" s="328">
        <f t="shared" si="6"/>
        <v>2954.2601908234415</v>
      </c>
      <c r="C101" s="328">
        <f t="shared" si="7"/>
        <v>2936.9411208560177</v>
      </c>
      <c r="D101" s="328">
        <f t="shared" si="8"/>
        <v>7.0060866616166892</v>
      </c>
      <c r="E101" s="328">
        <f t="shared" si="0"/>
        <v>142.09038066632439</v>
      </c>
      <c r="F101" s="328">
        <f t="shared" si="9"/>
        <v>141.27358063237071</v>
      </c>
      <c r="G101" s="328">
        <f t="shared" si="10"/>
        <v>13953.025563721159</v>
      </c>
      <c r="H101" s="313">
        <f t="shared" si="35"/>
        <v>0.04</v>
      </c>
      <c r="I101" s="328">
        <f t="shared" si="12"/>
        <v>13.855255973938984</v>
      </c>
      <c r="J101" s="328">
        <f t="shared" si="1"/>
        <v>850</v>
      </c>
      <c r="K101" s="335">
        <f t="shared" si="13"/>
        <v>1</v>
      </c>
      <c r="L101" s="323">
        <f t="shared" si="14"/>
        <v>7.0460866616166893</v>
      </c>
      <c r="M101" s="323">
        <f t="shared" si="15"/>
        <v>7.0260866616166897</v>
      </c>
      <c r="N101" s="328">
        <f t="shared" si="16"/>
        <v>0.20101275582854328</v>
      </c>
      <c r="O101" s="328">
        <f t="shared" si="2"/>
        <v>16.402288033074651</v>
      </c>
      <c r="P101" s="332">
        <f t="shared" si="4"/>
        <v>126.00142333989625</v>
      </c>
      <c r="Q101" s="328">
        <f t="shared" si="17"/>
        <v>13062.518518909234</v>
      </c>
      <c r="R101" s="277">
        <f>IF(H101&gt;0, rate1(1,$L$52,$L$51,$L$54,L101,$L$53,$L$50,P101),"")</f>
        <v>2139.9501682548416</v>
      </c>
      <c r="S101" s="323">
        <f t="shared" si="18"/>
        <v>0.37215068676793539</v>
      </c>
      <c r="T101" s="323">
        <f t="shared" si="19"/>
        <v>0.32016082775302052</v>
      </c>
      <c r="U101" s="328">
        <f t="shared" si="3"/>
        <v>7.0060866616166892</v>
      </c>
      <c r="V101" s="336">
        <f t="shared" si="20"/>
        <v>7.0060866616166892</v>
      </c>
      <c r="W101" s="328">
        <f t="shared" si="21"/>
        <v>2.9533299410999803E-3</v>
      </c>
      <c r="X101" s="328">
        <f t="shared" si="22"/>
        <v>12864.754526499399</v>
      </c>
      <c r="Y101" s="328">
        <f t="shared" si="5"/>
        <v>125.2851094332616</v>
      </c>
      <c r="Z101" s="108">
        <f>IF(H101&gt;0, rate1(1,$L$52,$L$51,$L$54,U101,$L$53,$L$50,Y101),"")</f>
        <v>2137.6668584339782</v>
      </c>
      <c r="AA101" s="336">
        <f t="shared" si="23"/>
        <v>0.36690788547440145</v>
      </c>
      <c r="AB101" s="336">
        <f t="shared" si="24"/>
        <v>4.6649292785979962E-3</v>
      </c>
      <c r="AC101" s="328">
        <f t="shared" si="25"/>
        <v>0.32016082775302052</v>
      </c>
      <c r="AD101" s="328">
        <f t="shared" si="26"/>
        <v>0.124937208217293</v>
      </c>
      <c r="AE101" s="328">
        <f t="shared" si="27"/>
        <v>-9.5450590708832401E-3</v>
      </c>
      <c r="AF101" s="328">
        <f t="shared" si="28"/>
        <v>2954.141042751517</v>
      </c>
      <c r="AG101" s="328">
        <f t="shared" si="29"/>
        <v>2936.6209600282646</v>
      </c>
      <c r="AH101" s="328">
        <f t="shared" si="30"/>
        <v>7.0466272321815238</v>
      </c>
      <c r="AI101" s="328">
        <f t="shared" si="31"/>
        <v>149.61134726521038</v>
      </c>
      <c r="AJ101" s="328">
        <f t="shared" si="32"/>
        <v>2.2151282889216843</v>
      </c>
      <c r="AK101" s="337">
        <f t="shared" si="33"/>
        <v>43.354183497213995</v>
      </c>
      <c r="AL101" s="42">
        <f t="shared" si="34"/>
        <v>6.6511229189249237</v>
      </c>
      <c r="BA101" s="8"/>
    </row>
    <row r="102" spans="1:53" ht="15" x14ac:dyDescent="0.15">
      <c r="A102" s="116"/>
      <c r="B102" s="328">
        <f t="shared" si="6"/>
        <v>2954.141042751517</v>
      </c>
      <c r="C102" s="328">
        <f t="shared" si="7"/>
        <v>2936.6209600282646</v>
      </c>
      <c r="D102" s="328">
        <f t="shared" si="8"/>
        <v>7.0466272321815238</v>
      </c>
      <c r="E102" s="328">
        <f t="shared" si="0"/>
        <v>143.74722429799255</v>
      </c>
      <c r="F102" s="328">
        <f t="shared" si="9"/>
        <v>142.91880248215847</v>
      </c>
      <c r="G102" s="328">
        <f t="shared" si="10"/>
        <v>14360.572517394739</v>
      </c>
      <c r="H102" s="313">
        <f t="shared" si="35"/>
        <v>0.04</v>
      </c>
      <c r="I102" s="328">
        <f t="shared" si="12"/>
        <v>14.016066178601978</v>
      </c>
      <c r="J102" s="328">
        <f t="shared" si="1"/>
        <v>850</v>
      </c>
      <c r="K102" s="335">
        <f t="shared" si="13"/>
        <v>1</v>
      </c>
      <c r="L102" s="323">
        <f t="shared" si="14"/>
        <v>7.0866272321815238</v>
      </c>
      <c r="M102" s="323">
        <f t="shared" si="15"/>
        <v>7.0666272321815242</v>
      </c>
      <c r="N102" s="328">
        <f t="shared" si="16"/>
        <v>0.2021914666229776</v>
      </c>
      <c r="O102" s="328">
        <f t="shared" si="2"/>
        <v>16.37212570557648</v>
      </c>
      <c r="P102" s="332">
        <f t="shared" si="4"/>
        <v>126.97082866517512</v>
      </c>
      <c r="Q102" s="328">
        <f t="shared" si="17"/>
        <v>13469.787938155354</v>
      </c>
      <c r="R102" s="277">
        <f>IF(H102&gt;0, rate1(1,$L$52,$L$51,$L$54,L102,$L$53,$L$50,P102),"")</f>
        <v>2143.0068195337776</v>
      </c>
      <c r="S102" s="323">
        <f t="shared" si="18"/>
        <v>0.38391239579243047</v>
      </c>
      <c r="T102" s="323">
        <f t="shared" si="19"/>
        <v>0.32818622748146725</v>
      </c>
      <c r="U102" s="328">
        <f t="shared" si="3"/>
        <v>7.0466272321815238</v>
      </c>
      <c r="V102" s="336">
        <f t="shared" si="20"/>
        <v>7.0466272321815238</v>
      </c>
      <c r="W102" s="328">
        <f t="shared" si="21"/>
        <v>2.9876075894677001E-3</v>
      </c>
      <c r="X102" s="328">
        <f t="shared" si="22"/>
        <v>13266.721056938821</v>
      </c>
      <c r="Y102" s="328">
        <f t="shared" si="5"/>
        <v>126.25313889439352</v>
      </c>
      <c r="Z102" s="108">
        <f>IF(H102&gt;0, rate1(1,$L$52,$L$51,$L$54,U102,$L$53,$L$50,Y102),"")</f>
        <v>2140.7475278310562</v>
      </c>
      <c r="AA102" s="336">
        <f t="shared" si="23"/>
        <v>0.37852369964696203</v>
      </c>
      <c r="AB102" s="336">
        <f t="shared" si="24"/>
        <v>4.8072751732778059E-3</v>
      </c>
      <c r="AC102" s="328">
        <f t="shared" si="25"/>
        <v>0.32818622748146725</v>
      </c>
      <c r="AD102" s="328">
        <f t="shared" si="26"/>
        <v>0.12188201895906436</v>
      </c>
      <c r="AE102" s="328">
        <f t="shared" si="27"/>
        <v>-9.4245488849291122E-3</v>
      </c>
      <c r="AF102" s="328">
        <f t="shared" si="28"/>
        <v>2954.0150479906583</v>
      </c>
      <c r="AG102" s="328">
        <f t="shared" si="29"/>
        <v>2936.2927738007829</v>
      </c>
      <c r="AH102" s="328">
        <f t="shared" si="30"/>
        <v>7.0871715838927924</v>
      </c>
      <c r="AI102" s="328">
        <f t="shared" si="31"/>
        <v>153.14287593021561</v>
      </c>
      <c r="AJ102" s="328">
        <f t="shared" si="32"/>
        <v>2.2576679766800773</v>
      </c>
      <c r="AK102" s="337">
        <f t="shared" si="33"/>
        <v>45.44171445022824</v>
      </c>
      <c r="AL102" s="42">
        <f t="shared" si="34"/>
        <v>6.7782925641003526</v>
      </c>
      <c r="BA102" s="8"/>
    </row>
    <row r="103" spans="1:53" ht="15" x14ac:dyDescent="0.15">
      <c r="A103" s="116"/>
      <c r="B103" s="328">
        <f t="shared" si="6"/>
        <v>2954.0150479906583</v>
      </c>
      <c r="C103" s="328">
        <f t="shared" si="7"/>
        <v>2936.2927738007829</v>
      </c>
      <c r="D103" s="328">
        <f t="shared" si="8"/>
        <v>7.0871715838927924</v>
      </c>
      <c r="E103" s="328">
        <f t="shared" si="0"/>
        <v>145.42838424280546</v>
      </c>
      <c r="F103" s="328">
        <f t="shared" si="9"/>
        <v>144.587804270399</v>
      </c>
      <c r="G103" s="328">
        <f t="shared" si="10"/>
        <v>14779.067968037598</v>
      </c>
      <c r="H103" s="313">
        <f t="shared" si="35"/>
        <v>0.04</v>
      </c>
      <c r="I103" s="328">
        <f t="shared" si="12"/>
        <v>14.177819351900325</v>
      </c>
      <c r="J103" s="328">
        <f t="shared" si="1"/>
        <v>850</v>
      </c>
      <c r="K103" s="335">
        <f t="shared" si="13"/>
        <v>1</v>
      </c>
      <c r="L103" s="323">
        <f t="shared" si="14"/>
        <v>7.1271715838927925</v>
      </c>
      <c r="M103" s="323">
        <f t="shared" si="15"/>
        <v>7.1071715838927929</v>
      </c>
      <c r="N103" s="328">
        <f t="shared" si="16"/>
        <v>0.2033704851559861</v>
      </c>
      <c r="O103" s="328">
        <f t="shared" si="2"/>
        <v>16.340257567939094</v>
      </c>
      <c r="P103" s="332">
        <f t="shared" si="4"/>
        <v>127.94218135351967</v>
      </c>
      <c r="Q103" s="328">
        <f t="shared" si="17"/>
        <v>13888.054272968797</v>
      </c>
      <c r="R103" s="277">
        <f>IF(H103&gt;0, rate1(1,$L$52,$L$51,$L$54,L103,$L$53,$L$50,P103),"")</f>
        <v>2146.0317236813412</v>
      </c>
      <c r="S103" s="323">
        <f t="shared" si="18"/>
        <v>0.3960466730926262</v>
      </c>
      <c r="T103" s="323">
        <f t="shared" si="19"/>
        <v>0.33673212166471983</v>
      </c>
      <c r="U103" s="328">
        <f t="shared" si="3"/>
        <v>7.0871715838927924</v>
      </c>
      <c r="V103" s="336">
        <f t="shared" si="20"/>
        <v>7.0871715838927924</v>
      </c>
      <c r="W103" s="328">
        <f t="shared" si="21"/>
        <v>3.0220862371805879E-3</v>
      </c>
      <c r="X103" s="328">
        <f t="shared" si="22"/>
        <v>13679.513597786217</v>
      </c>
      <c r="Y103" s="328">
        <f t="shared" si="5"/>
        <v>127.22312083036552</v>
      </c>
      <c r="Z103" s="108">
        <f>IF(H103&gt;0, rate1(1,$L$52,$L$51,$L$54,U103,$L$53,$L$50,Y103),"")</f>
        <v>2143.7961038638318</v>
      </c>
      <c r="AA103" s="336">
        <f t="shared" si="23"/>
        <v>0.39050651177124468</v>
      </c>
      <c r="AB103" s="336">
        <f t="shared" si="24"/>
        <v>4.9583568906749953E-3</v>
      </c>
      <c r="AC103" s="328">
        <f t="shared" si="25"/>
        <v>0.33673212166471983</v>
      </c>
      <c r="AD103" s="328">
        <f t="shared" si="26"/>
        <v>0.1187887861789067</v>
      </c>
      <c r="AE103" s="328">
        <f t="shared" si="27"/>
        <v>-9.304098117098562E-3</v>
      </c>
      <c r="AF103" s="328">
        <f t="shared" si="28"/>
        <v>2953.8816863541497</v>
      </c>
      <c r="AG103" s="328">
        <f t="shared" si="29"/>
        <v>2935.9560416791182</v>
      </c>
      <c r="AH103" s="328">
        <f t="shared" si="30"/>
        <v>7.127719713408661</v>
      </c>
      <c r="AI103" s="328">
        <f t="shared" si="31"/>
        <v>156.90920033888571</v>
      </c>
      <c r="AJ103" s="328">
        <f t="shared" si="32"/>
        <v>2.3012538656631012</v>
      </c>
      <c r="AK103" s="337">
        <f t="shared" si="33"/>
        <v>47.640933825546483</v>
      </c>
      <c r="AL103" s="42">
        <f t="shared" si="34"/>
        <v>6.9084640086410358</v>
      </c>
      <c r="BA103" s="8"/>
    </row>
    <row r="104" spans="1:53" ht="15" x14ac:dyDescent="0.15">
      <c r="A104" s="116"/>
      <c r="B104" s="328">
        <f t="shared" si="6"/>
        <v>2953.8816863541497</v>
      </c>
      <c r="C104" s="328">
        <f t="shared" si="7"/>
        <v>2935.9560416791182</v>
      </c>
      <c r="D104" s="328">
        <f t="shared" si="8"/>
        <v>7.127719713408661</v>
      </c>
      <c r="E104" s="328">
        <f t="shared" si="0"/>
        <v>147.13504932550228</v>
      </c>
      <c r="F104" s="328">
        <f t="shared" si="9"/>
        <v>146.28171678415387</v>
      </c>
      <c r="G104" s="328">
        <f t="shared" si="10"/>
        <v>15208.870136414229</v>
      </c>
      <c r="H104" s="313">
        <f t="shared" si="35"/>
        <v>0.04</v>
      </c>
      <c r="I104" s="328">
        <f t="shared" si="12"/>
        <v>14.340515740025149</v>
      </c>
      <c r="J104" s="328">
        <f t="shared" si="1"/>
        <v>850</v>
      </c>
      <c r="K104" s="335">
        <f t="shared" si="13"/>
        <v>1</v>
      </c>
      <c r="L104" s="323">
        <f t="shared" si="14"/>
        <v>7.167719713408661</v>
      </c>
      <c r="M104" s="323">
        <f t="shared" si="15"/>
        <v>7.1477197134086605</v>
      </c>
      <c r="N104" s="328">
        <f t="shared" si="16"/>
        <v>0.20454981138571782</v>
      </c>
      <c r="O104" s="328">
        <f t="shared" si="2"/>
        <v>16.306558169234751</v>
      </c>
      <c r="P104" s="332">
        <f t="shared" si="4"/>
        <v>128.91547479061285</v>
      </c>
      <c r="Q104" s="328">
        <f t="shared" si="17"/>
        <v>14317.683307193494</v>
      </c>
      <c r="R104" s="277">
        <f>IF(H104&gt;0, rate1(1,$L$52,$L$51,$L$54,L104,$L$53,$L$50,P104),"")</f>
        <v>2149.0253345691149</v>
      </c>
      <c r="S104" s="323">
        <f t="shared" si="18"/>
        <v>0.40857229363400632</v>
      </c>
      <c r="T104" s="323">
        <f t="shared" si="19"/>
        <v>0.34585767488399694</v>
      </c>
      <c r="U104" s="328">
        <f t="shared" si="3"/>
        <v>7.127719713408661</v>
      </c>
      <c r="V104" s="336">
        <f t="shared" si="20"/>
        <v>7.127719713408661</v>
      </c>
      <c r="W104" s="328">
        <f t="shared" si="21"/>
        <v>3.0567659367406463E-3</v>
      </c>
      <c r="X104" s="328">
        <f t="shared" si="22"/>
        <v>14103.486396022821</v>
      </c>
      <c r="Y104" s="328">
        <f t="shared" si="5"/>
        <v>128.19504857879318</v>
      </c>
      <c r="Z104" s="108">
        <f>IF(H104&gt;0, rate1(1,$L$52,$L$51,$L$54,U104,$L$53,$L$50,Y104),"")</f>
        <v>2146.813046646439</v>
      </c>
      <c r="AA104" s="336">
        <f t="shared" si="23"/>
        <v>0.40287466185704618</v>
      </c>
      <c r="AB104" s="336">
        <f t="shared" si="24"/>
        <v>5.1191362038782657E-3</v>
      </c>
      <c r="AC104" s="328">
        <f t="shared" si="25"/>
        <v>0.34585767488399694</v>
      </c>
      <c r="AD104" s="328">
        <f t="shared" si="26"/>
        <v>0.1156545102357965</v>
      </c>
      <c r="AE104" s="328">
        <f t="shared" si="27"/>
        <v>-9.1834831371860742E-3</v>
      </c>
      <c r="AF104" s="328">
        <f t="shared" si="28"/>
        <v>2953.7403784906514</v>
      </c>
      <c r="AG104" s="328">
        <f t="shared" si="29"/>
        <v>2935.6101840042343</v>
      </c>
      <c r="AH104" s="328">
        <f t="shared" si="30"/>
        <v>7.1682716174485686</v>
      </c>
      <c r="AI104" s="328">
        <f t="shared" si="31"/>
        <v>160.93699284068342</v>
      </c>
      <c r="AJ104" s="328">
        <f t="shared" si="32"/>
        <v>2.3459585858966245</v>
      </c>
      <c r="AK104" s="337">
        <f t="shared" si="33"/>
        <v>49.959905562165304</v>
      </c>
      <c r="AL104" s="42">
        <f t="shared" si="34"/>
        <v>7.0418368289290889</v>
      </c>
      <c r="BA104" s="8"/>
    </row>
    <row r="105" spans="1:53" ht="15" x14ac:dyDescent="0.15">
      <c r="A105" s="116"/>
      <c r="B105" s="328">
        <f t="shared" si="6"/>
        <v>2953.7403784906514</v>
      </c>
      <c r="C105" s="328">
        <f t="shared" si="7"/>
        <v>2935.6101840042343</v>
      </c>
      <c r="D105" s="328">
        <f t="shared" si="8"/>
        <v>7.1682716174485686</v>
      </c>
      <c r="E105" s="328">
        <f t="shared" si="0"/>
        <v>148.86854255831781</v>
      </c>
      <c r="F105" s="328">
        <f t="shared" si="9"/>
        <v>148.00179594191005</v>
      </c>
      <c r="G105" s="328">
        <f t="shared" si="10"/>
        <v>15650.362161887042</v>
      </c>
      <c r="H105" s="313">
        <f t="shared" si="35"/>
        <v>0.04</v>
      </c>
      <c r="I105" s="328">
        <f t="shared" si="12"/>
        <v>14.504155589133735</v>
      </c>
      <c r="J105" s="328">
        <f t="shared" si="1"/>
        <v>850</v>
      </c>
      <c r="K105" s="335">
        <f t="shared" si="13"/>
        <v>1</v>
      </c>
      <c r="L105" s="323">
        <f t="shared" si="14"/>
        <v>7.2082716174485686</v>
      </c>
      <c r="M105" s="323">
        <f t="shared" si="15"/>
        <v>7.188271617448569</v>
      </c>
      <c r="N105" s="328">
        <f t="shared" si="16"/>
        <v>0.2057294452720555</v>
      </c>
      <c r="O105" s="328">
        <f t="shared" si="2"/>
        <v>16.270888376856572</v>
      </c>
      <c r="P105" s="332">
        <f t="shared" si="4"/>
        <v>129.89070242576096</v>
      </c>
      <c r="Q105" s="328">
        <f t="shared" si="17"/>
        <v>14759.067006143465</v>
      </c>
      <c r="R105" s="277">
        <f>IF(H105&gt;0, rate1(1,$L$52,$L$51,$L$54,L105,$L$53,$L$50,P105),"")</f>
        <v>2151.9880979427417</v>
      </c>
      <c r="S105" s="323">
        <f t="shared" si="18"/>
        <v>0.42150989452413623</v>
      </c>
      <c r="T105" s="323">
        <f t="shared" si="19"/>
        <v>0.35563174430239086</v>
      </c>
      <c r="U105" s="328">
        <f t="shared" si="3"/>
        <v>7.1682716174485686</v>
      </c>
      <c r="V105" s="336">
        <f t="shared" si="20"/>
        <v>7.1682716174485686</v>
      </c>
      <c r="W105" s="328">
        <f t="shared" si="21"/>
        <v>3.0916467405859294E-3</v>
      </c>
      <c r="X105" s="328">
        <f t="shared" si="22"/>
        <v>14539.018288921863</v>
      </c>
      <c r="Y105" s="328">
        <f t="shared" si="5"/>
        <v>129.16891554163257</v>
      </c>
      <c r="Z105" s="108">
        <f>IF(H105&gt;0, rate1(1,$L$52,$L$51,$L$54,U105,$L$53,$L$50,Y105),"")</f>
        <v>2149.7988080341506</v>
      </c>
      <c r="AA105" s="336">
        <f t="shared" si="23"/>
        <v>0.4156482912206646</v>
      </c>
      <c r="AB105" s="336">
        <f t="shared" si="24"/>
        <v>5.2907293572292879E-3</v>
      </c>
      <c r="AC105" s="328">
        <f t="shared" si="25"/>
        <v>0.35563174430239086</v>
      </c>
      <c r="AD105" s="328">
        <f t="shared" si="26"/>
        <v>0.11247589856879682</v>
      </c>
      <c r="AE105" s="328">
        <f t="shared" si="27"/>
        <v>-9.0624650352854677E-3</v>
      </c>
      <c r="AF105" s="328">
        <f t="shared" si="28"/>
        <v>2953.5904761916213</v>
      </c>
      <c r="AG105" s="328">
        <f t="shared" si="29"/>
        <v>2935.2545522599321</v>
      </c>
      <c r="AH105" s="328">
        <f t="shared" si="30"/>
        <v>7.2088272927919785</v>
      </c>
      <c r="AI105" s="328">
        <f t="shared" si="31"/>
        <v>165.2573007454678</v>
      </c>
      <c r="AJ105" s="328">
        <f t="shared" si="32"/>
        <v>2.3918633916592547</v>
      </c>
      <c r="AK105" s="337">
        <f t="shared" si="33"/>
        <v>52.407575386424284</v>
      </c>
      <c r="AL105" s="42">
        <f t="shared" si="34"/>
        <v>7.1786332728436699</v>
      </c>
      <c r="BA105" s="8"/>
    </row>
    <row r="106" spans="1:53" ht="15" x14ac:dyDescent="0.15">
      <c r="A106" s="116"/>
      <c r="B106" s="328">
        <f t="shared" si="6"/>
        <v>2953.5904761916213</v>
      </c>
      <c r="C106" s="328">
        <f t="shared" si="7"/>
        <v>2935.2545522599321</v>
      </c>
      <c r="D106" s="328">
        <f t="shared" si="8"/>
        <v>7.2088272927919785</v>
      </c>
      <c r="E106" s="328">
        <f t="shared" si="0"/>
        <v>150.63034304595635</v>
      </c>
      <c r="F106" s="328">
        <f t="shared" si="9"/>
        <v>149.74944280213708</v>
      </c>
      <c r="G106" s="328">
        <f t="shared" si="10"/>
        <v>16103.955634755144</v>
      </c>
      <c r="H106" s="313">
        <f t="shared" si="35"/>
        <v>0.04</v>
      </c>
      <c r="I106" s="328">
        <f t="shared" si="12"/>
        <v>14.668739145351356</v>
      </c>
      <c r="J106" s="328">
        <f t="shared" si="1"/>
        <v>850</v>
      </c>
      <c r="K106" s="335">
        <f t="shared" si="13"/>
        <v>1</v>
      </c>
      <c r="L106" s="323">
        <f t="shared" si="14"/>
        <v>7.2488272927919786</v>
      </c>
      <c r="M106" s="323">
        <f t="shared" si="15"/>
        <v>7.2288272927919781</v>
      </c>
      <c r="N106" s="328">
        <f t="shared" si="16"/>
        <v>0.20690938677650195</v>
      </c>
      <c r="O106" s="328">
        <f t="shared" si="2"/>
        <v>16.233093233632911</v>
      </c>
      <c r="P106" s="332">
        <f t="shared" si="4"/>
        <v>130.86785777094153</v>
      </c>
      <c r="Q106" s="328">
        <f t="shared" si="17"/>
        <v>15212.627319189103</v>
      </c>
      <c r="R106" s="277">
        <f>IF(H106&gt;0, rate1(1,$L$52,$L$51,$L$54,L106,$L$53,$L$50,P106),"")</f>
        <v>2154.9204515937822</v>
      </c>
      <c r="S106" s="323">
        <f t="shared" si="18"/>
        <v>0.43488226809723535</v>
      </c>
      <c r="T106" s="323">
        <f t="shared" si="19"/>
        <v>0.366135010628375</v>
      </c>
      <c r="U106" s="328">
        <f t="shared" si="3"/>
        <v>7.2088272927919785</v>
      </c>
      <c r="V106" s="336">
        <f t="shared" si="20"/>
        <v>7.2088272927919785</v>
      </c>
      <c r="W106" s="328">
        <f t="shared" si="21"/>
        <v>3.1267287012042289E-3</v>
      </c>
      <c r="X106" s="328">
        <f t="shared" si="22"/>
        <v>14986.5161867486</v>
      </c>
      <c r="Y106" s="328">
        <f t="shared" si="5"/>
        <v>130.14471518421374</v>
      </c>
      <c r="Z106" s="108">
        <f>IF(H106&gt;0, rate1(1,$L$52,$L$51,$L$54,U106,$L$53,$L$50,Y106),"")</f>
        <v>2152.7538317984477</v>
      </c>
      <c r="AA106" s="336">
        <f t="shared" si="23"/>
        <v>0.42884962354278111</v>
      </c>
      <c r="AB106" s="336">
        <f t="shared" si="24"/>
        <v>5.4744404102453244E-3</v>
      </c>
      <c r="AC106" s="328">
        <f t="shared" si="25"/>
        <v>0.366135010628375</v>
      </c>
      <c r="AD106" s="328">
        <f t="shared" si="26"/>
        <v>0.10924931743443617</v>
      </c>
      <c r="AE106" s="328">
        <f t="shared" si="27"/>
        <v>-8.9407862368783043E-3</v>
      </c>
      <c r="AF106" s="328">
        <f t="shared" si="28"/>
        <v>2953.4312505677694</v>
      </c>
      <c r="AG106" s="328">
        <f t="shared" si="29"/>
        <v>2934.8884172493035</v>
      </c>
      <c r="AH106" s="328">
        <f t="shared" si="30"/>
        <v>7.2493867362770574</v>
      </c>
      <c r="AI106" s="328">
        <f t="shared" si="31"/>
        <v>169.90650877974684</v>
      </c>
      <c r="AJ106" s="328">
        <f t="shared" si="32"/>
        <v>2.4390596440980734</v>
      </c>
      <c r="AK106" s="337">
        <f t="shared" si="33"/>
        <v>54.993911992986739</v>
      </c>
      <c r="AL106" s="42">
        <f t="shared" si="34"/>
        <v>7.3191019784773177</v>
      </c>
      <c r="BA106" s="8"/>
    </row>
    <row r="107" spans="1:53" ht="15" x14ac:dyDescent="0.15">
      <c r="A107" s="116"/>
      <c r="B107" s="328">
        <f t="shared" si="6"/>
        <v>2953.4312505677694</v>
      </c>
      <c r="C107" s="328">
        <f t="shared" si="7"/>
        <v>2934.8884172493035</v>
      </c>
      <c r="D107" s="328">
        <f t="shared" si="8"/>
        <v>7.2493867362770574</v>
      </c>
      <c r="E107" s="328">
        <f t="shared" si="0"/>
        <v>152.42211269774674</v>
      </c>
      <c r="F107" s="328">
        <f t="shared" si="9"/>
        <v>151.52622787185155</v>
      </c>
      <c r="G107" s="328">
        <f t="shared" si="10"/>
        <v>16570.094857677046</v>
      </c>
      <c r="H107" s="313">
        <f t="shared" si="35"/>
        <v>0.04</v>
      </c>
      <c r="I107" s="328">
        <f t="shared" si="12"/>
        <v>14.834266654772728</v>
      </c>
      <c r="J107" s="328">
        <f t="shared" si="1"/>
        <v>850</v>
      </c>
      <c r="K107" s="335">
        <f t="shared" si="13"/>
        <v>1</v>
      </c>
      <c r="L107" s="323">
        <f t="shared" si="14"/>
        <v>7.2893867362770575</v>
      </c>
      <c r="M107" s="323">
        <f t="shared" si="15"/>
        <v>7.2693867362770579</v>
      </c>
      <c r="N107" s="328">
        <f t="shared" si="16"/>
        <v>0.20808963586229368</v>
      </c>
      <c r="O107" s="328">
        <f t="shared" si="2"/>
        <v>16.192999365385646</v>
      </c>
      <c r="P107" s="332">
        <f t="shared" si="4"/>
        <v>131.84693439986879</v>
      </c>
      <c r="Q107" s="328">
        <f t="shared" si="17"/>
        <v>15678.820784585881</v>
      </c>
      <c r="R107" s="277">
        <f>IF(H107&gt;0, rate1(1,$L$52,$L$51,$L$54,L107,$L$53,$L$50,P107),"")</f>
        <v>2157.822825527468</v>
      </c>
      <c r="S107" s="323">
        <f t="shared" si="18"/>
        <v>0.44871471755741471</v>
      </c>
      <c r="T107" s="323">
        <f t="shared" si="19"/>
        <v>0.37746270849152513</v>
      </c>
      <c r="U107" s="328">
        <f t="shared" si="3"/>
        <v>7.2493867362770574</v>
      </c>
      <c r="V107" s="336">
        <f t="shared" si="20"/>
        <v>7.2493867362770574</v>
      </c>
      <c r="W107" s="328">
        <f t="shared" si="21"/>
        <v>3.1620118710407041E-3</v>
      </c>
      <c r="X107" s="328">
        <f t="shared" si="22"/>
        <v>15446.419274130107</v>
      </c>
      <c r="Y107" s="328">
        <f t="shared" si="5"/>
        <v>131.12244103429146</v>
      </c>
      <c r="Z107" s="108">
        <f>IF(H107&gt;0, rate1(1,$L$52,$L$51,$L$54,U107,$L$53,$L$50,Y107),"")</f>
        <v>2155.6785537978812</v>
      </c>
      <c r="AA107" s="336">
        <f t="shared" si="23"/>
        <v>0.44250330538937704</v>
      </c>
      <c r="AB107" s="336">
        <f t="shared" si="24"/>
        <v>5.6718038001089387E-3</v>
      </c>
      <c r="AC107" s="328">
        <f t="shared" si="25"/>
        <v>0.37746270849152513</v>
      </c>
      <c r="AD107" s="328">
        <f t="shared" si="26"/>
        <v>0.10597073326754367</v>
      </c>
      <c r="AE107" s="328">
        <f t="shared" si="27"/>
        <v>-8.8181662815559319E-3</v>
      </c>
      <c r="AF107" s="328">
        <f t="shared" si="28"/>
        <v>2953.2618774951402</v>
      </c>
      <c r="AG107" s="328">
        <f t="shared" si="29"/>
        <v>2934.5109545408118</v>
      </c>
      <c r="AH107" s="328">
        <f t="shared" si="30"/>
        <v>7.2899499447992513</v>
      </c>
      <c r="AI107" s="328">
        <f t="shared" si="31"/>
        <v>174.92757237807808</v>
      </c>
      <c r="AJ107" s="328">
        <f t="shared" si="32"/>
        <v>2.4876506364253173</v>
      </c>
      <c r="AK107" s="337">
        <f t="shared" si="33"/>
        <v>57.730078872431918</v>
      </c>
      <c r="AL107" s="42">
        <f t="shared" si="34"/>
        <v>7.4635225109401029</v>
      </c>
      <c r="BA107" s="8"/>
    </row>
    <row r="108" spans="1:53" ht="15" x14ac:dyDescent="0.15">
      <c r="A108" s="116"/>
      <c r="B108" s="328">
        <f t="shared" si="6"/>
        <v>2953.2618774951402</v>
      </c>
      <c r="C108" s="328">
        <f t="shared" si="7"/>
        <v>2934.5109545408118</v>
      </c>
      <c r="D108" s="328">
        <f t="shared" si="8"/>
        <v>7.2899499447992513</v>
      </c>
      <c r="E108" s="328">
        <f t="shared" si="0"/>
        <v>154.2457290971978</v>
      </c>
      <c r="F108" s="328">
        <f t="shared" si="9"/>
        <v>153.33392089747227</v>
      </c>
      <c r="G108" s="328">
        <f t="shared" si="10"/>
        <v>17049.262032019986</v>
      </c>
      <c r="H108" s="313">
        <f t="shared" si="35"/>
        <v>0.04</v>
      </c>
      <c r="I108" s="328">
        <f t="shared" si="12"/>
        <v>15.000738363462734</v>
      </c>
      <c r="J108" s="328">
        <f t="shared" si="1"/>
        <v>850</v>
      </c>
      <c r="K108" s="335">
        <f t="shared" si="13"/>
        <v>1</v>
      </c>
      <c r="L108" s="323">
        <f t="shared" si="14"/>
        <v>7.3299499447992513</v>
      </c>
      <c r="M108" s="323">
        <f t="shared" si="15"/>
        <v>7.3099499447992518</v>
      </c>
      <c r="N108" s="328">
        <f t="shared" si="16"/>
        <v>0.20927019249425882</v>
      </c>
      <c r="O108" s="328">
        <f t="shared" si="2"/>
        <v>16.15041181852607</v>
      </c>
      <c r="P108" s="332">
        <f t="shared" si="4"/>
        <v>132.82792594707394</v>
      </c>
      <c r="Q108" s="328">
        <f t="shared" si="17"/>
        <v>16158.144156810278</v>
      </c>
      <c r="R108" s="277">
        <f>IF(H108&gt;0, rate1(1,$L$52,$L$51,$L$54,L108,$L$53,$L$50,P108),"")</f>
        <v>2160.6956421264294</v>
      </c>
      <c r="S108" s="323">
        <f t="shared" si="18"/>
        <v>0.46303549229322899</v>
      </c>
      <c r="T108" s="323">
        <f t="shared" si="19"/>
        <v>0.38972816543870792</v>
      </c>
      <c r="U108" s="328">
        <f t="shared" si="3"/>
        <v>7.2899499447992513</v>
      </c>
      <c r="V108" s="336">
        <f t="shared" si="20"/>
        <v>7.2899499447992513</v>
      </c>
      <c r="W108" s="328">
        <f t="shared" si="21"/>
        <v>3.1974963025618308E-3</v>
      </c>
      <c r="X108" s="328">
        <f t="shared" si="22"/>
        <v>15919.20412311863</v>
      </c>
      <c r="Y108" s="328">
        <f t="shared" si="5"/>
        <v>132.10208668111198</v>
      </c>
      <c r="Z108" s="108">
        <f>IF(H108&gt;0, rate1(1,$L$52,$L$51,$L$54,U108,$L$53,$L$50,Y108),"")</f>
        <v>2158.5734021448425</v>
      </c>
      <c r="AA108" s="336">
        <f t="shared" si="23"/>
        <v>0.45663682231089286</v>
      </c>
      <c r="AB108" s="336">
        <f t="shared" si="24"/>
        <v>5.8846392870429715E-3</v>
      </c>
      <c r="AC108" s="328">
        <f t="shared" si="25"/>
        <v>0.38972816543870792</v>
      </c>
      <c r="AD108" s="328">
        <f t="shared" si="26"/>
        <v>0.10263564080613197</v>
      </c>
      <c r="AE108" s="328">
        <f t="shared" si="27"/>
        <v>-8.694296490588822E-3</v>
      </c>
      <c r="AF108" s="328">
        <f t="shared" si="28"/>
        <v>2953.0814195221956</v>
      </c>
      <c r="AG108" s="328">
        <f t="shared" si="29"/>
        <v>2934.1212263753732</v>
      </c>
      <c r="AH108" s="328">
        <f t="shared" si="30"/>
        <v>7.3305169153100547</v>
      </c>
      <c r="AI108" s="328">
        <f t="shared" si="31"/>
        <v>180.37161636294152</v>
      </c>
      <c r="AJ108" s="328">
        <f t="shared" si="32"/>
        <v>2.5377538631928012</v>
      </c>
      <c r="AK108" s="337">
        <f t="shared" si="33"/>
        <v>60.628645339959839</v>
      </c>
      <c r="AL108" s="42">
        <f t="shared" si="34"/>
        <v>7.6122109474614694</v>
      </c>
      <c r="BA108" s="8"/>
    </row>
    <row r="109" spans="1:53" ht="15" x14ac:dyDescent="0.15">
      <c r="A109" s="116"/>
      <c r="B109" s="328">
        <f t="shared" si="6"/>
        <v>2953.0814195221956</v>
      </c>
      <c r="C109" s="328">
        <f t="shared" si="7"/>
        <v>2934.1212263753732</v>
      </c>
      <c r="D109" s="328">
        <f t="shared" si="8"/>
        <v>7.3305169153100547</v>
      </c>
      <c r="E109" s="328">
        <f t="shared" si="0"/>
        <v>156.103326349909</v>
      </c>
      <c r="F109" s="328">
        <f t="shared" si="9"/>
        <v>155.17452772355341</v>
      </c>
      <c r="G109" s="328">
        <f t="shared" si="10"/>
        <v>17541.983630748771</v>
      </c>
      <c r="H109" s="313">
        <f t="shared" si="35"/>
        <v>0.04</v>
      </c>
      <c r="I109" s="328">
        <f t="shared" si="12"/>
        <v>15.168154517457879</v>
      </c>
      <c r="J109" s="328">
        <f t="shared" si="1"/>
        <v>850</v>
      </c>
      <c r="K109" s="335">
        <f t="shared" si="13"/>
        <v>1</v>
      </c>
      <c r="L109" s="323">
        <f t="shared" si="14"/>
        <v>7.3705169153100547</v>
      </c>
      <c r="M109" s="323">
        <f t="shared" si="15"/>
        <v>7.3505169153100542</v>
      </c>
      <c r="N109" s="328">
        <f t="shared" si="16"/>
        <v>0.21045105663871766</v>
      </c>
      <c r="O109" s="328">
        <f t="shared" si="2"/>
        <v>16.105110167366835</v>
      </c>
      <c r="P109" s="332">
        <f t="shared" si="4"/>
        <v>133.81082610700832</v>
      </c>
      <c r="Q109" s="328">
        <f t="shared" si="17"/>
        <v>16651.141352297978</v>
      </c>
      <c r="R109" s="277">
        <f>IF(H109&gt;0, rate1(1,$L$52,$L$51,$L$54,L109,$L$53,$L$50,P109),"")</f>
        <v>2163.5393163105455</v>
      </c>
      <c r="S109" s="323">
        <f t="shared" si="18"/>
        <v>0.47787632578677269</v>
      </c>
      <c r="T109" s="323">
        <f t="shared" si="19"/>
        <v>0.40306744748902662</v>
      </c>
      <c r="U109" s="328">
        <f t="shared" si="3"/>
        <v>7.3305169153100547</v>
      </c>
      <c r="V109" s="336">
        <f t="shared" si="20"/>
        <v>7.3305169153100547</v>
      </c>
      <c r="W109" s="328">
        <f t="shared" si="21"/>
        <v>3.2331820481559248E-3</v>
      </c>
      <c r="X109" s="328">
        <f t="shared" si="22"/>
        <v>16405.390975786915</v>
      </c>
      <c r="Y109" s="328">
        <f t="shared" si="5"/>
        <v>133.08364577450263</v>
      </c>
      <c r="Z109" s="108">
        <f>IF(H109&gt;0, rate1(1,$L$52,$L$51,$L$54,U109,$L$53,$L$50,Y109),"")</f>
        <v>2161.4387973683647</v>
      </c>
      <c r="AA109" s="336">
        <f t="shared" si="23"/>
        <v>0.47128101205303907</v>
      </c>
      <c r="AB109" s="336">
        <f t="shared" si="24"/>
        <v>6.1151237649143507E-3</v>
      </c>
      <c r="AC109" s="328">
        <f t="shared" si="25"/>
        <v>0.40306744748902662</v>
      </c>
      <c r="AD109" s="328">
        <f t="shared" si="26"/>
        <v>9.9238974144864392E-2</v>
      </c>
      <c r="AE109" s="328">
        <f t="shared" si="27"/>
        <v>-8.5688331415557182E-3</v>
      </c>
      <c r="AF109" s="328">
        <f t="shared" si="28"/>
        <v>2952.8888031313454</v>
      </c>
      <c r="AG109" s="328">
        <f t="shared" si="29"/>
        <v>2933.7181589278844</v>
      </c>
      <c r="AH109" s="328">
        <f t="shared" si="30"/>
        <v>7.3710876448161047</v>
      </c>
      <c r="AI109" s="328">
        <f t="shared" si="31"/>
        <v>186.30003367647237</v>
      </c>
      <c r="AJ109" s="328">
        <f t="shared" si="32"/>
        <v>2.5895038725473767</v>
      </c>
      <c r="AK109" s="337">
        <f t="shared" si="33"/>
        <v>63.70384829047061</v>
      </c>
      <c r="AL109" s="42">
        <f t="shared" si="34"/>
        <v>7.7655268213699697</v>
      </c>
      <c r="BA109" s="8"/>
    </row>
    <row r="110" spans="1:53" ht="15" x14ac:dyDescent="0.15">
      <c r="A110" s="116"/>
      <c r="B110" s="328">
        <f t="shared" si="6"/>
        <v>2952.8888031313454</v>
      </c>
      <c r="C110" s="328">
        <f t="shared" si="7"/>
        <v>2933.7181589278844</v>
      </c>
      <c r="D110" s="328">
        <f t="shared" si="8"/>
        <v>7.3710876448161047</v>
      </c>
      <c r="E110" s="328">
        <f t="shared" si="0"/>
        <v>157.99734640087655</v>
      </c>
      <c r="F110" s="328">
        <f t="shared" si="9"/>
        <v>157.05033637539276</v>
      </c>
      <c r="G110" s="328">
        <f t="shared" si="10"/>
        <v>18048.838312171742</v>
      </c>
      <c r="H110" s="313">
        <f t="shared" si="35"/>
        <v>0.04</v>
      </c>
      <c r="I110" s="328">
        <f t="shared" si="12"/>
        <v>15.336515362768843</v>
      </c>
      <c r="J110" s="328">
        <f t="shared" si="1"/>
        <v>850</v>
      </c>
      <c r="K110" s="335">
        <f t="shared" si="13"/>
        <v>1</v>
      </c>
      <c r="L110" s="323">
        <f t="shared" si="14"/>
        <v>7.4110876448161047</v>
      </c>
      <c r="M110" s="323">
        <f t="shared" si="15"/>
        <v>7.3910876448161051</v>
      </c>
      <c r="N110" s="328">
        <f t="shared" si="16"/>
        <v>0.21163222826367445</v>
      </c>
      <c r="O110" s="328">
        <f t="shared" si="2"/>
        <v>16.056843674869913</v>
      </c>
      <c r="P110" s="332">
        <f t="shared" si="4"/>
        <v>134.79562863317179</v>
      </c>
      <c r="Q110" s="328">
        <f t="shared" si="17"/>
        <v>17158.412116786865</v>
      </c>
      <c r="R110" s="277">
        <f>IF(H110&gt;0, rate1(1,$L$52,$L$51,$L$54,L110,$L$53,$L$50,P110),"")</f>
        <v>2166.3542556930083</v>
      </c>
      <c r="S110" s="323">
        <f t="shared" si="18"/>
        <v>0.49327310724746509</v>
      </c>
      <c r="T110" s="323">
        <f t="shared" si="19"/>
        <v>0.41764554297501466</v>
      </c>
      <c r="U110" s="328">
        <f t="shared" si="3"/>
        <v>7.3710876448161047</v>
      </c>
      <c r="V110" s="336">
        <f t="shared" si="20"/>
        <v>7.3710876448161047</v>
      </c>
      <c r="W110" s="328">
        <f t="shared" si="21"/>
        <v>3.269069160360516E-3</v>
      </c>
      <c r="X110" s="328">
        <f t="shared" si="22"/>
        <v>16905.551545556387</v>
      </c>
      <c r="Y110" s="328">
        <f t="shared" si="5"/>
        <v>134.06711202398674</v>
      </c>
      <c r="Z110" s="108">
        <f>IF(H110&gt;0, rate1(1,$L$52,$L$51,$L$54,U110,$L$53,$L$50,Y110),"")</f>
        <v>2164.2751525730691</v>
      </c>
      <c r="AA110" s="336">
        <f t="shared" si="23"/>
        <v>0.48647070404236387</v>
      </c>
      <c r="AB110" s="336">
        <f t="shared" si="24"/>
        <v>6.3658863984854333E-3</v>
      </c>
      <c r="AC110" s="328">
        <f t="shared" si="25"/>
        <v>0.41764554297501466</v>
      </c>
      <c r="AD110" s="328">
        <f t="shared" si="26"/>
        <v>9.5774995502329527E-2</v>
      </c>
      <c r="AE110" s="328">
        <f t="shared" si="27"/>
        <v>-8.4413886042580821E-3</v>
      </c>
      <c r="AF110" s="328">
        <f t="shared" si="28"/>
        <v>2952.6827898166339</v>
      </c>
      <c r="AG110" s="328">
        <f t="shared" si="29"/>
        <v>2933.3005133849092</v>
      </c>
      <c r="AH110" s="328">
        <f t="shared" si="30"/>
        <v>7.4116621303775103</v>
      </c>
      <c r="AI110" s="328">
        <f t="shared" si="31"/>
        <v>192.78727930922429</v>
      </c>
      <c r="AJ110" s="328">
        <f t="shared" si="32"/>
        <v>2.6430558945777167</v>
      </c>
      <c r="AK110" s="337">
        <f t="shared" si="33"/>
        <v>66.971920431631233</v>
      </c>
      <c r="AL110" s="42">
        <f t="shared" si="34"/>
        <v>7.923881849994971</v>
      </c>
      <c r="BA110" s="8"/>
    </row>
    <row r="111" spans="1:53" ht="15" x14ac:dyDescent="0.15">
      <c r="A111" s="116"/>
      <c r="B111" s="328">
        <f t="shared" si="6"/>
        <v>2952.6827898166339</v>
      </c>
      <c r="C111" s="328">
        <f t="shared" si="7"/>
        <v>2933.3005133849092</v>
      </c>
      <c r="D111" s="328">
        <f t="shared" si="8"/>
        <v>7.4116621303775103</v>
      </c>
      <c r="E111" s="328">
        <f t="shared" si="0"/>
        <v>159.93060428292469</v>
      </c>
      <c r="F111" s="328">
        <f t="shared" si="9"/>
        <v>158.96397534190061</v>
      </c>
      <c r="G111" s="328">
        <f t="shared" si="10"/>
        <v>18570.466861750527</v>
      </c>
      <c r="H111" s="313">
        <f t="shared" si="35"/>
        <v>0.04</v>
      </c>
      <c r="I111" s="328">
        <f t="shared" si="12"/>
        <v>15.505821145379741</v>
      </c>
      <c r="J111" s="328">
        <f t="shared" si="1"/>
        <v>850</v>
      </c>
      <c r="K111" s="335">
        <f t="shared" si="13"/>
        <v>1</v>
      </c>
      <c r="L111" s="323">
        <f t="shared" si="14"/>
        <v>7.4516621303775104</v>
      </c>
      <c r="M111" s="323">
        <f t="shared" si="15"/>
        <v>7.4316621303775108</v>
      </c>
      <c r="N111" s="328">
        <f t="shared" si="16"/>
        <v>0.21281370733853322</v>
      </c>
      <c r="O111" s="328">
        <f t="shared" si="2"/>
        <v>16.005325210863859</v>
      </c>
      <c r="P111" s="332">
        <f t="shared" si="4"/>
        <v>135.78232733723868</v>
      </c>
      <c r="Q111" s="328">
        <f t="shared" si="17"/>
        <v>17680.622972404166</v>
      </c>
      <c r="R111" s="277">
        <f>IF(H111&gt;0, rate1(1,$L$52,$L$51,$L$54,L111,$L$53,$L$50,P111),"")</f>
        <v>2169.1408607326339</v>
      </c>
      <c r="S111" s="323">
        <f t="shared" si="18"/>
        <v>0.50926672988665189</v>
      </c>
      <c r="T111" s="323">
        <f t="shared" si="19"/>
        <v>0.43366472236410247</v>
      </c>
      <c r="U111" s="328">
        <f t="shared" si="3"/>
        <v>7.4116621303775103</v>
      </c>
      <c r="V111" s="336">
        <f t="shared" si="20"/>
        <v>7.4116621303775103</v>
      </c>
      <c r="W111" s="328">
        <f t="shared" si="21"/>
        <v>3.3051576915070768E-3</v>
      </c>
      <c r="X111" s="328">
        <f t="shared" si="22"/>
        <v>17420.3188174194</v>
      </c>
      <c r="Y111" s="328">
        <f t="shared" si="5"/>
        <v>135.05247919789716</v>
      </c>
      <c r="Z111" s="108">
        <f>IF(H111&gt;0, rate1(1,$L$52,$L$51,$L$54,U111,$L$53,$L$50,Y111),"")</f>
        <v>2167.08287359428</v>
      </c>
      <c r="AA111" s="336">
        <f t="shared" si="23"/>
        <v>0.50224552522982013</v>
      </c>
      <c r="AB111" s="336">
        <f t="shared" si="24"/>
        <v>6.6401365714152828E-3</v>
      </c>
      <c r="AC111" s="328">
        <f t="shared" si="25"/>
        <v>0.43366472236410247</v>
      </c>
      <c r="AD111" s="328">
        <f t="shared" si="26"/>
        <v>9.2237154504848623E-2</v>
      </c>
      <c r="AE111" s="328">
        <f t="shared" si="27"/>
        <v>-8.3115196457113419E-3</v>
      </c>
      <c r="AF111" s="328">
        <f t="shared" si="28"/>
        <v>2952.4619388016085</v>
      </c>
      <c r="AG111" s="328">
        <f t="shared" si="29"/>
        <v>2932.8668486625452</v>
      </c>
      <c r="AH111" s="328">
        <f t="shared" si="30"/>
        <v>7.4522403691070167</v>
      </c>
      <c r="AI111" s="328">
        <f t="shared" si="31"/>
        <v>199.92464768637979</v>
      </c>
      <c r="AJ111" s="328">
        <f t="shared" si="32"/>
        <v>2.6985905189350445</v>
      </c>
      <c r="AK111" s="337">
        <f t="shared" si="33"/>
        <v>70.45150686452692</v>
      </c>
      <c r="AL111" s="42">
        <f t="shared" si="34"/>
        <v>8.087751037407811</v>
      </c>
      <c r="BA111" s="8"/>
    </row>
    <row r="112" spans="1:53" ht="15" x14ac:dyDescent="0.15">
      <c r="A112" s="116"/>
      <c r="B112" s="328">
        <f t="shared" si="6"/>
        <v>2952.4619388016085</v>
      </c>
      <c r="C112" s="328">
        <f t="shared" si="7"/>
        <v>2932.8668486625452</v>
      </c>
      <c r="D112" s="328">
        <f t="shared" si="8"/>
        <v>7.4522403691070167</v>
      </c>
      <c r="E112" s="328">
        <f t="shared" si="0"/>
        <v>161.90637219136718</v>
      </c>
      <c r="F112" s="328">
        <f t="shared" si="9"/>
        <v>160.91848823714594</v>
      </c>
      <c r="G112" s="328">
        <f t="shared" si="10"/>
        <v>18955.290157122756</v>
      </c>
      <c r="H112" s="313">
        <f t="shared" si="35"/>
        <v>0.02</v>
      </c>
      <c r="I112" s="328">
        <f t="shared" si="12"/>
        <v>15.676072111250688</v>
      </c>
      <c r="J112" s="328">
        <f t="shared" si="1"/>
        <v>850</v>
      </c>
      <c r="K112" s="335">
        <f t="shared" si="13"/>
        <v>1</v>
      </c>
      <c r="L112" s="323">
        <f t="shared" si="14"/>
        <v>7.4722403691070163</v>
      </c>
      <c r="M112" s="323">
        <f t="shared" si="15"/>
        <v>7.4622403691070165</v>
      </c>
      <c r="N112" s="328">
        <f t="shared" si="16"/>
        <v>0.10859789743906845</v>
      </c>
      <c r="O112" s="328">
        <f t="shared" si="2"/>
        <v>15.950223516289014</v>
      </c>
      <c r="P112" s="332">
        <f t="shared" si="4"/>
        <v>136.40508364711417</v>
      </c>
      <c r="Q112" s="328">
        <f t="shared" si="17"/>
        <v>18142.066195047213</v>
      </c>
      <c r="R112" s="277">
        <f>IF(H112&gt;0, rate1(1,$L$52,$L$51,$L$54,L112,$L$53,$L$50,P112),"")</f>
        <v>2170.8825115686341</v>
      </c>
      <c r="S112" s="323">
        <f t="shared" si="18"/>
        <v>0.52394253116493616</v>
      </c>
      <c r="T112" s="323">
        <f t="shared" si="19"/>
        <v>0.22811930186666932</v>
      </c>
      <c r="U112" s="328">
        <f t="shared" si="3"/>
        <v>7.4522403691070167</v>
      </c>
      <c r="V112" s="336">
        <f t="shared" si="20"/>
        <v>7.4522403691070167</v>
      </c>
      <c r="W112" s="328">
        <f t="shared" si="21"/>
        <v>3.3414476940691884E-3</v>
      </c>
      <c r="X112" s="328">
        <f t="shared" si="22"/>
        <v>17950.399518497154</v>
      </c>
      <c r="Y112" s="328">
        <f t="shared" si="5"/>
        <v>136.03974112252672</v>
      </c>
      <c r="Z112" s="108">
        <f>IF(H112&gt;0, rate1(1,$L$52,$L$51,$L$54,U112,$L$53,$L$50,Y112),"")</f>
        <v>2169.8623591495202</v>
      </c>
      <c r="AA112" s="336">
        <f t="shared" si="23"/>
        <v>0.51865092829013015</v>
      </c>
      <c r="AB112" s="336">
        <f t="shared" si="24"/>
        <v>6.941838865918132E-3</v>
      </c>
      <c r="AC112" s="328">
        <f t="shared" si="25"/>
        <v>0.22811930186666932</v>
      </c>
      <c r="AD112" s="328">
        <f t="shared" si="26"/>
        <v>8.7673422793874578E-2</v>
      </c>
      <c r="AE112" s="328">
        <f t="shared" si="27"/>
        <v>-1.3792208768649932E-2</v>
      </c>
      <c r="AF112" s="328">
        <f t="shared" si="28"/>
        <v>2952.3424173971807</v>
      </c>
      <c r="AG112" s="328">
        <f t="shared" si="29"/>
        <v>2932.6387293606786</v>
      </c>
      <c r="AH112" s="328">
        <f t="shared" si="30"/>
        <v>7.472862357177628</v>
      </c>
      <c r="AI112" s="328">
        <f t="shared" si="31"/>
        <v>105.08136697910709</v>
      </c>
      <c r="AJ112" s="328">
        <f t="shared" si="32"/>
        <v>2.727779787540352</v>
      </c>
      <c r="AK112" s="337">
        <f t="shared" si="33"/>
        <v>74.164200909233983</v>
      </c>
      <c r="AL112" s="42">
        <f t="shared" si="34"/>
        <v>8.2576869879412342</v>
      </c>
      <c r="BA112" s="8"/>
    </row>
    <row r="113" spans="1:53" ht="15" x14ac:dyDescent="0.15">
      <c r="A113" s="116"/>
      <c r="B113" s="328">
        <f t="shared" si="6"/>
        <v>2952.3424173971807</v>
      </c>
      <c r="C113" s="328">
        <f t="shared" si="7"/>
        <v>2932.6387293606786</v>
      </c>
      <c r="D113" s="328">
        <f t="shared" si="8"/>
        <v>7.472862357177628</v>
      </c>
      <c r="E113" s="328">
        <f t="shared" si="0"/>
        <v>162.93060576638095</v>
      </c>
      <c r="F113" s="328">
        <f t="shared" si="9"/>
        <v>162.41848897887405</v>
      </c>
      <c r="G113" s="328">
        <f t="shared" si="10"/>
        <v>19290.822042329084</v>
      </c>
      <c r="H113" s="313">
        <f t="shared" si="35"/>
        <v>0.02</v>
      </c>
      <c r="I113" s="328">
        <f t="shared" si="12"/>
        <v>15.762950429201737</v>
      </c>
      <c r="J113" s="328">
        <f t="shared" si="1"/>
        <v>850</v>
      </c>
      <c r="K113" s="335">
        <f t="shared" si="13"/>
        <v>1</v>
      </c>
      <c r="L113" s="323">
        <f t="shared" si="14"/>
        <v>7.4928623571776276</v>
      </c>
      <c r="M113" s="323">
        <f t="shared" si="15"/>
        <v>7.4828623571776278</v>
      </c>
      <c r="N113" s="328">
        <f t="shared" si="16"/>
        <v>0.10890748852109056</v>
      </c>
      <c r="O113" s="328">
        <f t="shared" si="2"/>
        <v>15.891153231470234</v>
      </c>
      <c r="P113" s="332">
        <f t="shared" si="4"/>
        <v>136.90783907098097</v>
      </c>
      <c r="Q113" s="328">
        <f t="shared" si="17"/>
        <v>18421.100372740995</v>
      </c>
      <c r="R113" s="277">
        <f>IF(H113&gt;0, rate1(1,$L$52,$L$51,$L$54,L113,$L$53,$L$50,P113),"")</f>
        <v>2172.2790166006844</v>
      </c>
      <c r="S113" s="323">
        <f t="shared" si="18"/>
        <v>0.53363529507894603</v>
      </c>
      <c r="T113" s="323">
        <f t="shared" si="19"/>
        <v>0.23352429412411552</v>
      </c>
      <c r="U113" s="328">
        <f t="shared" si="3"/>
        <v>7.472862357177628</v>
      </c>
      <c r="V113" s="336">
        <f t="shared" si="20"/>
        <v>7.472862357177628</v>
      </c>
      <c r="W113" s="328">
        <f t="shared" si="21"/>
        <v>3.3599663225487575E-3</v>
      </c>
      <c r="X113" s="328">
        <f t="shared" si="22"/>
        <v>18283.613020974939</v>
      </c>
      <c r="Y113" s="328">
        <f t="shared" si="5"/>
        <v>136.54215986531881</v>
      </c>
      <c r="Z113" s="108">
        <f>IF(H113&gt;0, rate1(1,$L$52,$L$51,$L$54,U113,$L$53,$L$50,Y113),"")</f>
        <v>2171.264109883728</v>
      </c>
      <c r="AA113" s="336">
        <f t="shared" si="23"/>
        <v>0.52990003917473749</v>
      </c>
      <c r="AB113" s="336">
        <f t="shared" si="24"/>
        <v>7.1473444002214384E-3</v>
      </c>
      <c r="AC113" s="328">
        <f t="shared" si="25"/>
        <v>0.23352429412411552</v>
      </c>
      <c r="AD113" s="328">
        <f t="shared" si="26"/>
        <v>8.5644194215485886E-2</v>
      </c>
      <c r="AE113" s="328">
        <f t="shared" si="27"/>
        <v>-8.7913212530698632E-3</v>
      </c>
      <c r="AF113" s="328">
        <f t="shared" si="28"/>
        <v>2952.2178005915775</v>
      </c>
      <c r="AG113" s="328">
        <f t="shared" si="29"/>
        <v>2932.4052050665546</v>
      </c>
      <c r="AH113" s="328">
        <f t="shared" si="30"/>
        <v>7.4934861402792823</v>
      </c>
      <c r="AI113" s="328">
        <f t="shared" si="31"/>
        <v>107.50197941402052</v>
      </c>
      <c r="AJ113" s="328">
        <f t="shared" si="32"/>
        <v>2.7576414484886911</v>
      </c>
      <c r="AK113" s="337">
        <f t="shared" si="33"/>
        <v>76.156048710430056</v>
      </c>
      <c r="AL113" s="42">
        <f t="shared" si="34"/>
        <v>8.3470061498734758</v>
      </c>
      <c r="BA113" s="8"/>
    </row>
    <row r="114" spans="1:53" ht="15" x14ac:dyDescent="0.15">
      <c r="A114" s="116"/>
      <c r="B114" s="328">
        <f t="shared" si="6"/>
        <v>2952.2178005915775</v>
      </c>
      <c r="C114" s="328">
        <f t="shared" si="7"/>
        <v>2932.4052050665546</v>
      </c>
      <c r="D114" s="328">
        <f t="shared" si="8"/>
        <v>7.4934861402792823</v>
      </c>
      <c r="E114" s="328">
        <f t="shared" si="0"/>
        <v>163.96884425442545</v>
      </c>
      <c r="F114" s="328">
        <f t="shared" si="9"/>
        <v>163.4497250104032</v>
      </c>
      <c r="G114" s="328">
        <f t="shared" si="10"/>
        <v>19574.049457241523</v>
      </c>
      <c r="H114" s="313">
        <f t="shared" si="35"/>
        <v>0.02</v>
      </c>
      <c r="I114" s="328">
        <f t="shared" si="12"/>
        <v>15.850076420018377</v>
      </c>
      <c r="J114" s="328">
        <f t="shared" si="1"/>
        <v>850</v>
      </c>
      <c r="K114" s="335">
        <f t="shared" si="13"/>
        <v>1</v>
      </c>
      <c r="L114" s="323">
        <f t="shared" si="14"/>
        <v>7.5134861402792819</v>
      </c>
      <c r="M114" s="323">
        <f t="shared" si="15"/>
        <v>7.5034861402792821</v>
      </c>
      <c r="N114" s="328">
        <f t="shared" si="16"/>
        <v>0.10921715773231711</v>
      </c>
      <c r="O114" s="328">
        <f t="shared" si="2"/>
        <v>15.859185239832609</v>
      </c>
      <c r="P114" s="332">
        <f t="shared" si="4"/>
        <v>137.41110099414269</v>
      </c>
      <c r="Q114" s="328">
        <f t="shared" si="17"/>
        <v>18704.700140307581</v>
      </c>
      <c r="R114" s="277">
        <f>IF(H114&gt;0, rate1(1,$L$52,$L$51,$L$54,L114,$L$53,$L$50,P114),"")</f>
        <v>2173.6684749629717</v>
      </c>
      <c r="S114" s="323">
        <f t="shared" si="18"/>
        <v>0.54259597984423236</v>
      </c>
      <c r="T114" s="323">
        <f t="shared" si="19"/>
        <v>0.23877612115241906</v>
      </c>
      <c r="U114" s="328">
        <f t="shared" si="3"/>
        <v>7.4934861402792823</v>
      </c>
      <c r="V114" s="336">
        <f t="shared" si="20"/>
        <v>7.4934861402792823</v>
      </c>
      <c r="W114" s="328">
        <f t="shared" si="21"/>
        <v>3.3785377439414788E-3</v>
      </c>
      <c r="X114" s="328">
        <f t="shared" si="22"/>
        <v>18564.9595708452</v>
      </c>
      <c r="Y114" s="328">
        <f t="shared" si="5"/>
        <v>137.04508569515417</v>
      </c>
      <c r="Z114" s="108">
        <f>IF(H114&gt;0, rate1(1,$L$52,$L$51,$L$54,U114,$L$53,$L$50,Y114),"")</f>
        <v>2172.6587770260394</v>
      </c>
      <c r="AA114" s="336">
        <f t="shared" si="23"/>
        <v>0.53879258673884145</v>
      </c>
      <c r="AB114" s="336">
        <f t="shared" si="24"/>
        <v>7.3254194247488885E-3</v>
      </c>
      <c r="AC114" s="328">
        <f t="shared" si="25"/>
        <v>0.23877612115241906</v>
      </c>
      <c r="AD114" s="328">
        <f t="shared" si="26"/>
        <v>8.3760469445071969E-2</v>
      </c>
      <c r="AE114" s="328">
        <f t="shared" si="27"/>
        <v>-7.9768075973889845E-3</v>
      </c>
      <c r="AF114" s="328">
        <f t="shared" si="28"/>
        <v>2952.0882416281574</v>
      </c>
      <c r="AG114" s="328">
        <f t="shared" si="29"/>
        <v>2932.166428945402</v>
      </c>
      <c r="AH114" s="328">
        <f t="shared" si="30"/>
        <v>7.5141117183661361</v>
      </c>
      <c r="AI114" s="328">
        <f t="shared" si="31"/>
        <v>109.84937395132742</v>
      </c>
      <c r="AJ114" s="328">
        <f t="shared" si="32"/>
        <v>2.7881551634751709</v>
      </c>
      <c r="AK114" s="337">
        <f t="shared" si="33"/>
        <v>78.229850264504051</v>
      </c>
      <c r="AL114" s="42">
        <f t="shared" si="34"/>
        <v>8.4383828323753924</v>
      </c>
      <c r="BA114" s="8"/>
    </row>
    <row r="115" spans="1:53" ht="15" x14ac:dyDescent="0.15">
      <c r="A115" s="116"/>
      <c r="B115" s="328">
        <f t="shared" si="6"/>
        <v>2952.0882416281574</v>
      </c>
      <c r="C115" s="328">
        <f t="shared" si="7"/>
        <v>2932.166428945402</v>
      </c>
      <c r="D115" s="328">
        <f t="shared" si="8"/>
        <v>7.5141117183661361</v>
      </c>
      <c r="E115" s="328">
        <f t="shared" si="0"/>
        <v>165.02062294744638</v>
      </c>
      <c r="F115" s="328">
        <f t="shared" si="9"/>
        <v>164.49473360093592</v>
      </c>
      <c r="G115" s="328">
        <f t="shared" si="10"/>
        <v>19861.872845872269</v>
      </c>
      <c r="H115" s="313">
        <f t="shared" si="35"/>
        <v>0.02</v>
      </c>
      <c r="I115" s="328">
        <f t="shared" si="12"/>
        <v>15.937450146204355</v>
      </c>
      <c r="J115" s="328">
        <f t="shared" si="1"/>
        <v>850</v>
      </c>
      <c r="K115" s="335">
        <f t="shared" si="13"/>
        <v>1</v>
      </c>
      <c r="L115" s="323">
        <f t="shared" si="14"/>
        <v>7.5341117183661357</v>
      </c>
      <c r="M115" s="323">
        <f t="shared" si="15"/>
        <v>7.5241117183661359</v>
      </c>
      <c r="N115" s="328">
        <f t="shared" si="16"/>
        <v>0.10952690508540286</v>
      </c>
      <c r="O115" s="328">
        <f t="shared" si="2"/>
        <v>15.825854398227278</v>
      </c>
      <c r="P115" s="332">
        <f t="shared" si="4"/>
        <v>137.91486868927021</v>
      </c>
      <c r="Q115" s="328">
        <f t="shared" si="17"/>
        <v>18992.870560236657</v>
      </c>
      <c r="R115" s="277">
        <f>IF(H115&gt;0, rate1(1,$L$52,$L$51,$L$54,L115,$L$53,$L$50,P115),"")</f>
        <v>2175.0509357716805</v>
      </c>
      <c r="S115" s="323">
        <f t="shared" si="18"/>
        <v>0.55176482513022196</v>
      </c>
      <c r="T115" s="323">
        <f t="shared" si="19"/>
        <v>0.24435142805832402</v>
      </c>
      <c r="U115" s="328">
        <f t="shared" si="3"/>
        <v>7.5141117183661361</v>
      </c>
      <c r="V115" s="336">
        <f t="shared" si="20"/>
        <v>7.5141117183661361</v>
      </c>
      <c r="W115" s="328">
        <f t="shared" si="21"/>
        <v>3.3971619716126611E-3</v>
      </c>
      <c r="X115" s="328">
        <f t="shared" si="22"/>
        <v>18850.874877150829</v>
      </c>
      <c r="Y115" s="328">
        <f t="shared" si="5"/>
        <v>137.548517882044</v>
      </c>
      <c r="Z115" s="108">
        <f>IF(H115&gt;0, rate1(1,$L$52,$L$51,$L$54,U115,$L$53,$L$50,Y115),"")</f>
        <v>2174.0464100186214</v>
      </c>
      <c r="AA115" s="336">
        <f t="shared" si="23"/>
        <v>0.54789272537605027</v>
      </c>
      <c r="AB115" s="336">
        <f t="shared" si="24"/>
        <v>7.5140617333315993E-3</v>
      </c>
      <c r="AC115" s="328">
        <f t="shared" si="25"/>
        <v>0.24435142805832402</v>
      </c>
      <c r="AD115" s="328">
        <f t="shared" si="26"/>
        <v>8.184932725347617E-2</v>
      </c>
      <c r="AE115" s="328">
        <f t="shared" si="27"/>
        <v>-7.911543006470732E-3</v>
      </c>
      <c r="AF115" s="328">
        <f t="shared" si="28"/>
        <v>2951.9534171051846</v>
      </c>
      <c r="AG115" s="328">
        <f t="shared" si="29"/>
        <v>2931.9220775173435</v>
      </c>
      <c r="AH115" s="328">
        <f t="shared" si="30"/>
        <v>7.5347390913937966</v>
      </c>
      <c r="AI115" s="328">
        <f t="shared" si="31"/>
        <v>112.34285323604674</v>
      </c>
      <c r="AJ115" s="328">
        <f t="shared" si="32"/>
        <v>2.8193615115962949</v>
      </c>
      <c r="AK115" s="337">
        <f t="shared" si="33"/>
        <v>80.380047343074352</v>
      </c>
      <c r="AL115" s="42">
        <f t="shared" si="34"/>
        <v>8.5317548002340207</v>
      </c>
      <c r="BA115" s="8"/>
    </row>
    <row r="116" spans="1:53" ht="15" x14ac:dyDescent="0.15">
      <c r="A116" s="116"/>
      <c r="B116" s="328">
        <f t="shared" si="6"/>
        <v>2951.9534171051846</v>
      </c>
      <c r="C116" s="328">
        <f t="shared" si="7"/>
        <v>2931.9220775173435</v>
      </c>
      <c r="D116" s="328">
        <f t="shared" si="8"/>
        <v>7.5347390913937966</v>
      </c>
      <c r="E116" s="328">
        <f t="shared" si="0"/>
        <v>166.08667675029025</v>
      </c>
      <c r="F116" s="328">
        <f t="shared" si="9"/>
        <v>165.5536498488683</v>
      </c>
      <c r="G116" s="328">
        <f t="shared" si="10"/>
        <v>20154.369454107302</v>
      </c>
      <c r="H116" s="313">
        <f t="shared" si="35"/>
        <v>0.02</v>
      </c>
      <c r="I116" s="328">
        <f t="shared" si="12"/>
        <v>16.025071670272883</v>
      </c>
      <c r="J116" s="328">
        <f t="shared" si="1"/>
        <v>850</v>
      </c>
      <c r="K116" s="335">
        <f t="shared" si="13"/>
        <v>1</v>
      </c>
      <c r="L116" s="323">
        <f t="shared" si="14"/>
        <v>7.5547390913937962</v>
      </c>
      <c r="M116" s="323">
        <f t="shared" si="15"/>
        <v>7.5447390913937964</v>
      </c>
      <c r="N116" s="328">
        <f t="shared" si="16"/>
        <v>0.10983673059308074</v>
      </c>
      <c r="O116" s="328">
        <f t="shared" si="2"/>
        <v>15.791201694144515</v>
      </c>
      <c r="P116" s="332">
        <f t="shared" si="4"/>
        <v>138.4191414325027</v>
      </c>
      <c r="Q116" s="328">
        <f t="shared" si="17"/>
        <v>19285.760819281859</v>
      </c>
      <c r="R116" s="277">
        <f>IF(H116&gt;0, rate1(1,$L$52,$L$51,$L$54,L116,$L$53,$L$50,P116),"")</f>
        <v>2176.4264477123415</v>
      </c>
      <c r="S116" s="323">
        <f t="shared" si="18"/>
        <v>0.56114823463580277</v>
      </c>
      <c r="T116" s="323">
        <f t="shared" si="19"/>
        <v>0.25028207531973512</v>
      </c>
      <c r="U116" s="328">
        <f t="shared" si="3"/>
        <v>7.5347390913937966</v>
      </c>
      <c r="V116" s="336">
        <f t="shared" si="20"/>
        <v>7.5347390913937966</v>
      </c>
      <c r="W116" s="328">
        <f t="shared" si="21"/>
        <v>3.4158390188707699E-3</v>
      </c>
      <c r="X116" s="328">
        <f t="shared" si="22"/>
        <v>19141.435778408577</v>
      </c>
      <c r="Y116" s="328">
        <f t="shared" si="5"/>
        <v>138.05245569948681</v>
      </c>
      <c r="Z116" s="108">
        <f>IF(H116&gt;0, rate1(1,$L$52,$L$51,$L$54,U116,$L$53,$L$50,Y116),"")</f>
        <v>2175.4270578695719</v>
      </c>
      <c r="AA116" s="336">
        <f t="shared" si="23"/>
        <v>0.5572047423440476</v>
      </c>
      <c r="AB116" s="336">
        <f t="shared" si="24"/>
        <v>7.7142628784087914E-3</v>
      </c>
      <c r="AC116" s="328">
        <f t="shared" si="25"/>
        <v>0.25028207531973512</v>
      </c>
      <c r="AD116" s="328">
        <f t="shared" si="26"/>
        <v>7.9909837628004396E-2</v>
      </c>
      <c r="AE116" s="328">
        <f t="shared" si="27"/>
        <v>-7.8421280088234544E-3</v>
      </c>
      <c r="AF116" s="328">
        <f t="shared" si="28"/>
        <v>2951.8129717604579</v>
      </c>
      <c r="AG116" s="328">
        <f t="shared" si="29"/>
        <v>2931.6717954420237</v>
      </c>
      <c r="AH116" s="328">
        <f t="shared" si="30"/>
        <v>7.5553682593194571</v>
      </c>
      <c r="AI116" s="328">
        <f t="shared" si="31"/>
        <v>114.99679926367763</v>
      </c>
      <c r="AJ116" s="328">
        <f t="shared" si="32"/>
        <v>2.8513050669473166</v>
      </c>
      <c r="AK116" s="337">
        <f t="shared" si="33"/>
        <v>82.611386809191202</v>
      </c>
      <c r="AL116" s="42">
        <f t="shared" si="34"/>
        <v>8.6272462254846598</v>
      </c>
      <c r="BA116" s="8"/>
    </row>
    <row r="117" spans="1:53" ht="15" x14ac:dyDescent="0.15">
      <c r="A117" s="116"/>
      <c r="B117" s="328">
        <f t="shared" si="6"/>
        <v>2951.8129717604579</v>
      </c>
      <c r="C117" s="328">
        <f t="shared" si="7"/>
        <v>2931.6717954420237</v>
      </c>
      <c r="D117" s="328">
        <f t="shared" si="8"/>
        <v>7.5553682593194571</v>
      </c>
      <c r="E117" s="328">
        <f t="shared" si="0"/>
        <v>167.1678120841093</v>
      </c>
      <c r="F117" s="328">
        <f t="shared" si="9"/>
        <v>166.62724441719979</v>
      </c>
      <c r="G117" s="328">
        <f t="shared" si="10"/>
        <v>20451.695602580607</v>
      </c>
      <c r="H117" s="313">
        <f t="shared" si="35"/>
        <v>0.02</v>
      </c>
      <c r="I117" s="328">
        <f t="shared" si="12"/>
        <v>16.112941054747353</v>
      </c>
      <c r="J117" s="328">
        <f t="shared" si="1"/>
        <v>850</v>
      </c>
      <c r="K117" s="335">
        <f t="shared" si="13"/>
        <v>1</v>
      </c>
      <c r="L117" s="323">
        <f t="shared" si="14"/>
        <v>7.5753682593194567</v>
      </c>
      <c r="M117" s="323">
        <f t="shared" si="15"/>
        <v>7.5653682593194569</v>
      </c>
      <c r="N117" s="328">
        <f t="shared" si="16"/>
        <v>0.11014663426805527</v>
      </c>
      <c r="O117" s="328">
        <f t="shared" si="2"/>
        <v>15.755140628400046</v>
      </c>
      <c r="P117" s="332">
        <f t="shared" si="4"/>
        <v>138.92391850342568</v>
      </c>
      <c r="Q117" s="328">
        <f t="shared" si="17"/>
        <v>19583.532294967361</v>
      </c>
      <c r="R117" s="277">
        <f>IF(H117&gt;0, rate1(1,$L$52,$L$51,$L$54,L117,$L$53,$L$50,P117),"")</f>
        <v>2177.7950590443265</v>
      </c>
      <c r="S117" s="323">
        <f t="shared" si="18"/>
        <v>0.57075764373637361</v>
      </c>
      <c r="T117" s="323">
        <f t="shared" si="19"/>
        <v>0.25660709541070281</v>
      </c>
      <c r="U117" s="328">
        <f t="shared" si="3"/>
        <v>7.5553682593194571</v>
      </c>
      <c r="V117" s="336">
        <f t="shared" si="20"/>
        <v>7.5553682593194571</v>
      </c>
      <c r="W117" s="328">
        <f t="shared" si="21"/>
        <v>3.4345688990242706E-3</v>
      </c>
      <c r="X117" s="328">
        <f t="shared" si="22"/>
        <v>19436.797554636156</v>
      </c>
      <c r="Y117" s="328">
        <f t="shared" si="5"/>
        <v>138.55689842444653</v>
      </c>
      <c r="Z117" s="108">
        <f>IF(H117&gt;0, rate1(1,$L$52,$L$51,$L$54,U117,$L$53,$L$50,Y117),"")</f>
        <v>2176.8007691574549</v>
      </c>
      <c r="AA117" s="336">
        <f t="shared" si="23"/>
        <v>0.56673984237790531</v>
      </c>
      <c r="AB117" s="336">
        <f t="shared" si="24"/>
        <v>7.9272668824997908E-3</v>
      </c>
      <c r="AC117" s="328">
        <f t="shared" si="25"/>
        <v>0.25660709541070281</v>
      </c>
      <c r="AD117" s="328">
        <f t="shared" si="26"/>
        <v>7.7940167507799252E-2</v>
      </c>
      <c r="AE117" s="328">
        <f t="shared" si="27"/>
        <v>-7.7716007125060819E-3</v>
      </c>
      <c r="AF117" s="328">
        <f t="shared" si="28"/>
        <v>2951.6665112993151</v>
      </c>
      <c r="AG117" s="328">
        <f t="shared" si="29"/>
        <v>2931.4151883466129</v>
      </c>
      <c r="AH117" s="328">
        <f t="shared" si="30"/>
        <v>7.5759992221019736</v>
      </c>
      <c r="AI117" s="328">
        <f t="shared" si="31"/>
        <v>117.82885370458537</v>
      </c>
      <c r="AJ117" s="328">
        <f t="shared" si="32"/>
        <v>2.8840353040874791</v>
      </c>
      <c r="AK117" s="337">
        <f t="shared" si="33"/>
        <v>84.929074787591176</v>
      </c>
      <c r="AL117" s="42">
        <f t="shared" si="34"/>
        <v>8.7249935048587854</v>
      </c>
      <c r="BA117" s="8"/>
    </row>
    <row r="118" spans="1:53" ht="15" x14ac:dyDescent="0.15">
      <c r="A118" s="116"/>
      <c r="B118" s="328">
        <f t="shared" si="6"/>
        <v>2951.6665112993151</v>
      </c>
      <c r="C118" s="328">
        <f t="shared" si="7"/>
        <v>2931.4151883466129</v>
      </c>
      <c r="D118" s="328">
        <f t="shared" si="8"/>
        <v>7.5759992221019736</v>
      </c>
      <c r="E118" s="328">
        <f t="shared" si="0"/>
        <v>168.26492361598764</v>
      </c>
      <c r="F118" s="328">
        <f t="shared" si="9"/>
        <v>167.71636785004847</v>
      </c>
      <c r="G118" s="328">
        <f t="shared" si="10"/>
        <v>20754.021129002762</v>
      </c>
      <c r="H118" s="313">
        <f t="shared" si="35"/>
        <v>0.02</v>
      </c>
      <c r="I118" s="328">
        <f t="shared" si="12"/>
        <v>16.201058362161714</v>
      </c>
      <c r="J118" s="328">
        <f t="shared" si="1"/>
        <v>850</v>
      </c>
      <c r="K118" s="335">
        <f t="shared" si="13"/>
        <v>1</v>
      </c>
      <c r="L118" s="323">
        <f t="shared" si="14"/>
        <v>7.5959992221019732</v>
      </c>
      <c r="M118" s="323">
        <f t="shared" si="15"/>
        <v>7.5859992221019734</v>
      </c>
      <c r="N118" s="328">
        <f t="shared" si="16"/>
        <v>0.11045661612307356</v>
      </c>
      <c r="O118" s="328">
        <f t="shared" si="2"/>
        <v>15.717576180197145</v>
      </c>
      <c r="P118" s="332">
        <f t="shared" si="4"/>
        <v>139.42919918504896</v>
      </c>
      <c r="Q118" s="328">
        <f t="shared" si="17"/>
        <v>19886.361018811276</v>
      </c>
      <c r="R118" s="277">
        <f>IF(H118&gt;0, rate1(1,$L$52,$L$51,$L$54,L118,$L$53,$L$50,P118),"")</f>
        <v>2179.1568176052824</v>
      </c>
      <c r="S118" s="323">
        <f t="shared" si="18"/>
        <v>0.58060565451174451</v>
      </c>
      <c r="T118" s="323">
        <f t="shared" si="19"/>
        <v>0.26337173429098304</v>
      </c>
      <c r="U118" s="328">
        <f t="shared" si="3"/>
        <v>7.5759992221019736</v>
      </c>
      <c r="V118" s="336">
        <f t="shared" si="20"/>
        <v>7.5759992221019736</v>
      </c>
      <c r="W118" s="328">
        <f t="shared" si="21"/>
        <v>3.4533516254455776E-3</v>
      </c>
      <c r="X118" s="328">
        <f t="shared" si="22"/>
        <v>19737.12890524861</v>
      </c>
      <c r="Y118" s="328">
        <f t="shared" si="5"/>
        <v>139.06184533732991</v>
      </c>
      <c r="Z118" s="108">
        <f>IF(H118&gt;0, rate1(1,$L$52,$L$51,$L$54,U118,$L$53,$L$50,Y118),"")</f>
        <v>2178.1675920357802</v>
      </c>
      <c r="AA118" s="336">
        <f t="shared" si="23"/>
        <v>0.57651035394231664</v>
      </c>
      <c r="AB118" s="336">
        <f t="shared" si="24"/>
        <v>8.1545125308097807E-3</v>
      </c>
      <c r="AC118" s="328">
        <f t="shared" si="25"/>
        <v>0.26337173429098304</v>
      </c>
      <c r="AD118" s="328">
        <f t="shared" si="26"/>
        <v>7.5938293279047345E-2</v>
      </c>
      <c r="AE118" s="328">
        <f t="shared" si="27"/>
        <v>-7.6998297407622962E-3</v>
      </c>
      <c r="AF118" s="328">
        <f t="shared" si="28"/>
        <v>2951.513596181147</v>
      </c>
      <c r="AG118" s="328">
        <f t="shared" si="29"/>
        <v>2931.1518166123219</v>
      </c>
      <c r="AH118" s="328">
        <f t="shared" si="30"/>
        <v>7.5966319797017494</v>
      </c>
      <c r="AI118" s="328">
        <f t="shared" si="31"/>
        <v>120.85946828755873</v>
      </c>
      <c r="AJ118" s="328">
        <f t="shared" si="32"/>
        <v>2.9176073786118009</v>
      </c>
      <c r="AK118" s="337">
        <f t="shared" si="33"/>
        <v>87.338874636758362</v>
      </c>
      <c r="AL118" s="42">
        <f t="shared" si="34"/>
        <v>8.8251480305076822</v>
      </c>
      <c r="BA118" s="8"/>
    </row>
    <row r="119" spans="1:53" ht="15" x14ac:dyDescent="0.15">
      <c r="A119" s="116"/>
      <c r="B119" s="328">
        <f t="shared" si="6"/>
        <v>2951.513596181147</v>
      </c>
      <c r="C119" s="328">
        <f t="shared" si="7"/>
        <v>2931.1518166123219</v>
      </c>
      <c r="D119" s="328">
        <f t="shared" si="8"/>
        <v>7.5966319797017494</v>
      </c>
      <c r="E119" s="328">
        <f t="shared" si="0"/>
        <v>169.37900827982386</v>
      </c>
      <c r="F119" s="328">
        <f t="shared" si="9"/>
        <v>168.82196594790577</v>
      </c>
      <c r="G119" s="328">
        <f t="shared" si="10"/>
        <v>21061.531755357584</v>
      </c>
      <c r="H119" s="313">
        <f t="shared" si="35"/>
        <v>0.02</v>
      </c>
      <c r="I119" s="328">
        <f t="shared" si="12"/>
        <v>16.289423655060091</v>
      </c>
      <c r="J119" s="328">
        <f t="shared" si="1"/>
        <v>850</v>
      </c>
      <c r="K119" s="335">
        <f t="shared" si="13"/>
        <v>1</v>
      </c>
      <c r="L119" s="323">
        <f t="shared" si="14"/>
        <v>7.616631979701749</v>
      </c>
      <c r="M119" s="323">
        <f t="shared" si="15"/>
        <v>7.6066319797017492</v>
      </c>
      <c r="N119" s="328">
        <f t="shared" si="16"/>
        <v>0.11076667617092539</v>
      </c>
      <c r="O119" s="328">
        <f t="shared" si="2"/>
        <v>15.678402888856805</v>
      </c>
      <c r="P119" s="332">
        <f t="shared" si="4"/>
        <v>139.93498276377895</v>
      </c>
      <c r="Q119" s="328">
        <f t="shared" si="17"/>
        <v>20194.43991041269</v>
      </c>
      <c r="R119" s="277">
        <f>IF(H119&gt;0, rate1(1,$L$52,$L$51,$L$54,L119,$L$53,$L$50,P119),"")</f>
        <v>2180.5117708155076</v>
      </c>
      <c r="S119" s="323">
        <f t="shared" si="18"/>
        <v>0.59070623756880647</v>
      </c>
      <c r="T119" s="323">
        <f t="shared" si="19"/>
        <v>0.27062879119626554</v>
      </c>
      <c r="U119" s="328">
        <f t="shared" si="3"/>
        <v>7.5966319797017494</v>
      </c>
      <c r="V119" s="336">
        <f t="shared" si="20"/>
        <v>7.5966319797017494</v>
      </c>
      <c r="W119" s="328">
        <f t="shared" si="21"/>
        <v>3.4721872114431562E-3</v>
      </c>
      <c r="X119" s="328">
        <f t="shared" si="22"/>
        <v>20042.614298559547</v>
      </c>
      <c r="Y119" s="328">
        <f t="shared" si="5"/>
        <v>139.56729572195903</v>
      </c>
      <c r="Z119" s="108">
        <f>IF(H119&gt;0, rate1(1,$L$52,$L$51,$L$54,U119,$L$53,$L$50,Y119),"")</f>
        <v>2179.5275742374101</v>
      </c>
      <c r="AA119" s="336">
        <f t="shared" si="23"/>
        <v>0.58652993291419175</v>
      </c>
      <c r="AB119" s="336">
        <f t="shared" si="24"/>
        <v>8.3976749173539731E-3</v>
      </c>
      <c r="AC119" s="328">
        <f t="shared" si="25"/>
        <v>0.27062879119626554</v>
      </c>
      <c r="AD119" s="328">
        <f t="shared" si="26"/>
        <v>7.3901967013907222E-2</v>
      </c>
      <c r="AE119" s="328">
        <f t="shared" si="27"/>
        <v>-7.6266826265089455E-3</v>
      </c>
      <c r="AF119" s="328">
        <f t="shared" si="28"/>
        <v>2951.3537340661219</v>
      </c>
      <c r="AG119" s="328">
        <f t="shared" si="29"/>
        <v>2930.8811878211254</v>
      </c>
      <c r="AH119" s="328">
        <f t="shared" si="30"/>
        <v>7.6172665320808006</v>
      </c>
      <c r="AI119" s="328">
        <f t="shared" si="31"/>
        <v>124.11251102535935</v>
      </c>
      <c r="AJ119" s="328">
        <f t="shared" si="32"/>
        <v>2.952083076118845</v>
      </c>
      <c r="AK119" s="337">
        <f t="shared" si="33"/>
        <v>89.847194595238392</v>
      </c>
      <c r="AL119" s="42">
        <f t="shared" si="34"/>
        <v>8.9278785785521073</v>
      </c>
      <c r="BA119" s="8"/>
    </row>
    <row r="120" spans="1:53" ht="15" x14ac:dyDescent="0.15">
      <c r="A120" s="116"/>
      <c r="B120" s="328">
        <f t="shared" si="6"/>
        <v>2951.3537340661219</v>
      </c>
      <c r="C120" s="328">
        <f t="shared" si="7"/>
        <v>2930.8811878211254</v>
      </c>
      <c r="D120" s="328">
        <f t="shared" si="8"/>
        <v>7.6172665320808006</v>
      </c>
      <c r="E120" s="328">
        <f t="shared" si="0"/>
        <v>170.51118232010745</v>
      </c>
      <c r="F120" s="328">
        <f t="shared" si="9"/>
        <v>169.94509529996566</v>
      </c>
      <c r="G120" s="328">
        <f t="shared" si="10"/>
        <v>21374.4315755887</v>
      </c>
      <c r="H120" s="313">
        <f t="shared" si="35"/>
        <v>0.02</v>
      </c>
      <c r="I120" s="328">
        <f t="shared" si="12"/>
        <v>16.378036995997174</v>
      </c>
      <c r="J120" s="328">
        <f t="shared" si="1"/>
        <v>850</v>
      </c>
      <c r="K120" s="335">
        <f t="shared" si="13"/>
        <v>1</v>
      </c>
      <c r="L120" s="323">
        <f t="shared" si="14"/>
        <v>7.6372665320808002</v>
      </c>
      <c r="M120" s="323">
        <f t="shared" si="15"/>
        <v>7.6272665320808004</v>
      </c>
      <c r="N120" s="328">
        <f t="shared" si="16"/>
        <v>0.11107681442436501</v>
      </c>
      <c r="O120" s="328">
        <f t="shared" si="2"/>
        <v>15.63750319191746</v>
      </c>
      <c r="P120" s="332">
        <f t="shared" si="4"/>
        <v>140.44126852939689</v>
      </c>
      <c r="Q120" s="328">
        <f t="shared" si="17"/>
        <v>20507.981483116811</v>
      </c>
      <c r="R120" s="277">
        <f>IF(H120&gt;0, rate1(1,$L$52,$L$51,$L$54,L120,$L$53,$L$50,P120),"")</f>
        <v>2181.8599656822798</v>
      </c>
      <c r="S120" s="323">
        <f t="shared" si="18"/>
        <v>0.60107495372561814</v>
      </c>
      <c r="T120" s="323">
        <f t="shared" si="19"/>
        <v>0.27844031218828524</v>
      </c>
      <c r="U120" s="328">
        <f t="shared" si="3"/>
        <v>7.6172665320808006</v>
      </c>
      <c r="V120" s="336">
        <f t="shared" si="20"/>
        <v>7.6172665320808006</v>
      </c>
      <c r="W120" s="328">
        <f t="shared" si="21"/>
        <v>3.4910756703254719E-3</v>
      </c>
      <c r="X120" s="328">
        <f t="shared" si="22"/>
        <v>20353.456441088405</v>
      </c>
      <c r="Y120" s="328">
        <f t="shared" si="5"/>
        <v>140.07324886554906</v>
      </c>
      <c r="Z120" s="108">
        <f>IF(H120&gt;0, rate1(1,$L$52,$L$51,$L$54,U120,$L$53,$L$50,Y120),"")</f>
        <v>2180.8807630789343</v>
      </c>
      <c r="AA120" s="336">
        <f t="shared" si="23"/>
        <v>0.59681377571316574</v>
      </c>
      <c r="AB120" s="336">
        <f t="shared" si="24"/>
        <v>8.6587176347618835E-3</v>
      </c>
      <c r="AC120" s="328">
        <f t="shared" si="25"/>
        <v>0.27844031218828524</v>
      </c>
      <c r="AD120" s="328">
        <f t="shared" si="26"/>
        <v>7.1828679700932527E-2</v>
      </c>
      <c r="AE120" s="328">
        <f t="shared" si="27"/>
        <v>-7.5520086640993517E-3</v>
      </c>
      <c r="AF120" s="328">
        <f t="shared" si="28"/>
        <v>2951.1863705683581</v>
      </c>
      <c r="AG120" s="328">
        <f t="shared" si="29"/>
        <v>2930.6027475089372</v>
      </c>
      <c r="AH120" s="328">
        <f t="shared" si="30"/>
        <v>7.6379028792024011</v>
      </c>
      <c r="AI120" s="328">
        <f t="shared" si="31"/>
        <v>127.61603245294224</v>
      </c>
      <c r="AJ120" s="328">
        <f t="shared" si="32"/>
        <v>2.9875319740224402</v>
      </c>
      <c r="AK120" s="337">
        <f t="shared" si="33"/>
        <v>92.461194187436163</v>
      </c>
      <c r="AL120" s="42">
        <f t="shared" si="34"/>
        <v>9.0333742129236629</v>
      </c>
      <c r="BA120" s="8"/>
    </row>
    <row r="121" spans="1:53" ht="15" x14ac:dyDescent="0.15">
      <c r="A121" s="116"/>
      <c r="B121" s="328">
        <f t="shared" si="6"/>
        <v>2951.1863705683581</v>
      </c>
      <c r="C121" s="328">
        <f t="shared" si="7"/>
        <v>2930.6027475089372</v>
      </c>
      <c r="D121" s="328">
        <f t="shared" si="8"/>
        <v>7.6379028792024011</v>
      </c>
      <c r="E121" s="328">
        <f t="shared" si="0"/>
        <v>171.66270215277231</v>
      </c>
      <c r="F121" s="328">
        <f t="shared" si="9"/>
        <v>171.08694223643988</v>
      </c>
      <c r="G121" s="328">
        <f t="shared" si="10"/>
        <v>21692.946080469439</v>
      </c>
      <c r="H121" s="313">
        <f t="shared" si="35"/>
        <v>0.02</v>
      </c>
      <c r="I121" s="328">
        <f t="shared" si="12"/>
        <v>16.466898447536732</v>
      </c>
      <c r="J121" s="328">
        <f t="shared" si="1"/>
        <v>850</v>
      </c>
      <c r="K121" s="335">
        <f t="shared" si="13"/>
        <v>1</v>
      </c>
      <c r="L121" s="323">
        <f t="shared" si="14"/>
        <v>7.6579028792024006</v>
      </c>
      <c r="M121" s="323">
        <f t="shared" si="15"/>
        <v>7.6479028792024009</v>
      </c>
      <c r="N121" s="328">
        <f t="shared" si="16"/>
        <v>0.11138703089628166</v>
      </c>
      <c r="O121" s="328">
        <f t="shared" si="2"/>
        <v>15.594745404885405</v>
      </c>
      <c r="P121" s="332">
        <f t="shared" si="4"/>
        <v>140.94805577502592</v>
      </c>
      <c r="Q121" s="328">
        <f t="shared" si="17"/>
        <v>20827.221144809384</v>
      </c>
      <c r="R121" s="277">
        <f>IF(H121&gt;0, rate1(1,$L$52,$L$51,$L$54,L121,$L$53,$L$50,P121),"")</f>
        <v>2183.2014488041136</v>
      </c>
      <c r="S121" s="323">
        <f t="shared" si="18"/>
        <v>0.61172922417123532</v>
      </c>
      <c r="T121" s="323">
        <f t="shared" si="19"/>
        <v>0.28687977007418558</v>
      </c>
      <c r="U121" s="328">
        <f t="shared" si="3"/>
        <v>7.6379028792024011</v>
      </c>
      <c r="V121" s="336">
        <f t="shared" si="20"/>
        <v>7.6379028792024011</v>
      </c>
      <c r="W121" s="328">
        <f t="shared" si="21"/>
        <v>3.5100170154720445E-3</v>
      </c>
      <c r="X121" s="328">
        <f t="shared" si="22"/>
        <v>20669.879280054643</v>
      </c>
      <c r="Y121" s="328">
        <f t="shared" si="5"/>
        <v>140.57970405867528</v>
      </c>
      <c r="Z121" s="108">
        <f>IF(H121&gt;0, rate1(1,$L$52,$L$51,$L$54,U121,$L$53,$L$50,Y121),"")</f>
        <v>2182.2272054649625</v>
      </c>
      <c r="AA121" s="336">
        <f t="shared" si="23"/>
        <v>0.60737887867378293</v>
      </c>
      <c r="AB121" s="336">
        <f t="shared" si="24"/>
        <v>8.9399597342489298E-3</v>
      </c>
      <c r="AC121" s="328">
        <f t="shared" si="25"/>
        <v>0.28687977007418558</v>
      </c>
      <c r="AD121" s="328">
        <f t="shared" si="26"/>
        <v>6.9715616388106097E-2</v>
      </c>
      <c r="AE121" s="328">
        <f t="shared" si="27"/>
        <v>-7.4756350574694836E-3</v>
      </c>
      <c r="AF121" s="328">
        <f t="shared" si="28"/>
        <v>2951.0108778291801</v>
      </c>
      <c r="AG121" s="328">
        <f t="shared" si="29"/>
        <v>2930.3158677388628</v>
      </c>
      <c r="AH121" s="328">
        <f t="shared" si="30"/>
        <v>7.6585410210315654</v>
      </c>
      <c r="AI121" s="328">
        <f t="shared" si="31"/>
        <v>131.40325196803479</v>
      </c>
      <c r="AJ121" s="328">
        <f t="shared" si="32"/>
        <v>3.0240328773468943</v>
      </c>
      <c r="AK121" s="337">
        <f t="shared" si="33"/>
        <v>95.188914341049681</v>
      </c>
      <c r="AL121" s="42">
        <f t="shared" si="34"/>
        <v>9.1418478405086638</v>
      </c>
      <c r="BA121" s="8"/>
    </row>
    <row r="122" spans="1:53" ht="15" x14ac:dyDescent="0.15">
      <c r="A122" s="116"/>
      <c r="B122" s="328">
        <f t="shared" si="6"/>
        <v>2951.0108778291801</v>
      </c>
      <c r="C122" s="328">
        <f t="shared" si="7"/>
        <v>2930.3158677388628</v>
      </c>
      <c r="D122" s="328">
        <f t="shared" si="8"/>
        <v>7.6585410210315654</v>
      </c>
      <c r="E122" s="328">
        <f t="shared" si="0"/>
        <v>172.83499013839949</v>
      </c>
      <c r="F122" s="328">
        <f t="shared" si="9"/>
        <v>172.2488461455859</v>
      </c>
      <c r="G122" s="328">
        <f t="shared" si="10"/>
        <v>22017.325866916875</v>
      </c>
      <c r="H122" s="313">
        <f t="shared" si="35"/>
        <v>0.02</v>
      </c>
      <c r="I122" s="328">
        <f t="shared" si="12"/>
        <v>16.556008072253828</v>
      </c>
      <c r="J122" s="328">
        <f t="shared" si="1"/>
        <v>850</v>
      </c>
      <c r="K122" s="335">
        <f t="shared" si="13"/>
        <v>1</v>
      </c>
      <c r="L122" s="323">
        <f t="shared" si="14"/>
        <v>7.678541021031565</v>
      </c>
      <c r="M122" s="323">
        <f t="shared" si="15"/>
        <v>7.6685410210315652</v>
      </c>
      <c r="N122" s="328">
        <f t="shared" si="16"/>
        <v>0.11169732559942958</v>
      </c>
      <c r="O122" s="328">
        <f t="shared" si="2"/>
        <v>15.549981248016863</v>
      </c>
      <c r="P122" s="332">
        <f t="shared" si="4"/>
        <v>141.45534379711947</v>
      </c>
      <c r="Q122" s="328">
        <f t="shared" si="17"/>
        <v>21152.421262736447</v>
      </c>
      <c r="R122" s="277">
        <f>IF(H122&gt;0, rate1(1,$L$52,$L$51,$L$54,L122,$L$53,$L$50,P122),"")</f>
        <v>2184.5362663750143</v>
      </c>
      <c r="S122" s="323">
        <f t="shared" si="18"/>
        <v>0.6226886625346908</v>
      </c>
      <c r="T122" s="323">
        <f t="shared" si="19"/>
        <v>0.29603490409216571</v>
      </c>
      <c r="U122" s="328">
        <f t="shared" si="3"/>
        <v>7.6585410210315654</v>
      </c>
      <c r="V122" s="336">
        <f t="shared" si="20"/>
        <v>7.6585410210315654</v>
      </c>
      <c r="W122" s="328">
        <f t="shared" si="21"/>
        <v>3.5290112602055501E-3</v>
      </c>
      <c r="X122" s="328">
        <f t="shared" si="22"/>
        <v>20992.131685222492</v>
      </c>
      <c r="Y122" s="328">
        <f t="shared" si="5"/>
        <v>141.08666059526124</v>
      </c>
      <c r="Z122" s="108">
        <f>IF(H122&gt;0, rate1(1,$L$52,$L$51,$L$54,U122,$L$53,$L$50,Y122),"")</f>
        <v>2183.5669478924174</v>
      </c>
      <c r="AA122" s="336">
        <f t="shared" si="23"/>
        <v>0.61824435629248442</v>
      </c>
      <c r="AB122" s="336">
        <f t="shared" si="24"/>
        <v>9.2441626427121632E-3</v>
      </c>
      <c r="AC122" s="328">
        <f t="shared" si="25"/>
        <v>0.29603490409216571</v>
      </c>
      <c r="AD122" s="328">
        <f t="shared" si="26"/>
        <v>6.7559600991419985E-2</v>
      </c>
      <c r="AE122" s="328">
        <f t="shared" si="27"/>
        <v>-7.3973618858352201E-3</v>
      </c>
      <c r="AF122" s="328">
        <f t="shared" si="28"/>
        <v>2950.8265402506872</v>
      </c>
      <c r="AG122" s="328">
        <f t="shared" si="29"/>
        <v>2930.0198328347706</v>
      </c>
      <c r="AH122" s="328">
        <f t="shared" si="30"/>
        <v>7.6791809575346912</v>
      </c>
      <c r="AI122" s="328">
        <f t="shared" si="31"/>
        <v>135.51384275409691</v>
      </c>
      <c r="AJ122" s="328">
        <f t="shared" si="32"/>
        <v>3.0616756114452546</v>
      </c>
      <c r="AK122" s="337">
        <f t="shared" si="33"/>
        <v>98.039438000790597</v>
      </c>
      <c r="AL122" s="42">
        <f t="shared" si="34"/>
        <v>9.2535406046814934</v>
      </c>
      <c r="BA122" s="8"/>
    </row>
    <row r="123" spans="1:53" ht="15" x14ac:dyDescent="0.15">
      <c r="A123" s="116"/>
      <c r="B123" s="328">
        <f t="shared" si="6"/>
        <v>2950.8265402506872</v>
      </c>
      <c r="C123" s="328">
        <f t="shared" si="7"/>
        <v>2930.0198328347706</v>
      </c>
      <c r="D123" s="328">
        <f t="shared" si="8"/>
        <v>7.6791809575346912</v>
      </c>
      <c r="E123" s="328">
        <f t="shared" si="0"/>
        <v>174.02966675308213</v>
      </c>
      <c r="F123" s="328">
        <f t="shared" si="9"/>
        <v>173.43232844574081</v>
      </c>
      <c r="G123" s="328">
        <f t="shared" si="10"/>
        <v>22347.851231882578</v>
      </c>
      <c r="H123" s="313">
        <f t="shared" si="35"/>
        <v>0.02</v>
      </c>
      <c r="I123" s="328">
        <f t="shared" si="12"/>
        <v>16.645365932733331</v>
      </c>
      <c r="J123" s="328">
        <f t="shared" si="1"/>
        <v>850</v>
      </c>
      <c r="K123" s="335">
        <f t="shared" si="13"/>
        <v>1</v>
      </c>
      <c r="L123" s="323">
        <f t="shared" si="14"/>
        <v>7.6991809575346908</v>
      </c>
      <c r="M123" s="323">
        <f>IF(H123&gt;0, (D123+L123)/2,"")</f>
        <v>7.689180957534691</v>
      </c>
      <c r="N123" s="328">
        <f t="shared" si="16"/>
        <v>0.11200769854676196</v>
      </c>
      <c r="O123" s="328">
        <f t="shared" si="2"/>
        <v>15.503042790044713</v>
      </c>
      <c r="P123" s="332">
        <f t="shared" si="4"/>
        <v>141.96313189542931</v>
      </c>
      <c r="Q123" s="328">
        <f t="shared" si="17"/>
        <v>21483.876220924347</v>
      </c>
      <c r="R123" s="277">
        <f>IF(H123&gt;0, rate1(1,$L$52,$L$51,$L$54,L123,$L$53,$L$50,P123),"")</f>
        <v>2185.8644641886344</v>
      </c>
      <c r="S123" s="323">
        <f t="shared" si="18"/>
        <v>0.63397548707612794</v>
      </c>
      <c r="T123" s="323">
        <f t="shared" si="19"/>
        <v>0.30601146806268131</v>
      </c>
      <c r="U123" s="328">
        <f t="shared" si="3"/>
        <v>7.6791809575346912</v>
      </c>
      <c r="V123" s="336">
        <f t="shared" si="20"/>
        <v>7.6791809575346912</v>
      </c>
      <c r="W123" s="328">
        <f t="shared" si="21"/>
        <v>3.5480584178344543E-3</v>
      </c>
      <c r="X123" s="328">
        <f t="shared" si="22"/>
        <v>21320.492008731955</v>
      </c>
      <c r="Y123" s="328">
        <f t="shared" si="5"/>
        <v>141.59411777254678</v>
      </c>
      <c r="Z123" s="108">
        <f>IF(H123&gt;0, rate1(1,$L$52,$L$51,$L$54,U123,$L$53,$L$50,Y123),"")</f>
        <v>2184.9000364547283</v>
      </c>
      <c r="AA123" s="336">
        <f t="shared" si="23"/>
        <v>0.62943183549639592</v>
      </c>
      <c r="AB123" s="336">
        <f t="shared" si="24"/>
        <v>9.5746444452055636E-3</v>
      </c>
      <c r="AC123" s="328">
        <f t="shared" si="25"/>
        <v>0.30601146806268131</v>
      </c>
      <c r="AD123" s="328">
        <f t="shared" si="26"/>
        <v>6.5357027717351218E-2</v>
      </c>
      <c r="AE123" s="328">
        <f t="shared" si="27"/>
        <v>-7.3169555567133707E-3</v>
      </c>
      <c r="AF123" s="328">
        <f t="shared" si="28"/>
        <v>2950.6325364811714</v>
      </c>
      <c r="AG123" s="328">
        <f t="shared" si="29"/>
        <v>2929.7138213667081</v>
      </c>
      <c r="AH123" s="328">
        <f t="shared" si="30"/>
        <v>7.6998226886797081</v>
      </c>
      <c r="AI123" s="328">
        <f t="shared" si="31"/>
        <v>139.99562785164218</v>
      </c>
      <c r="AJ123" s="328">
        <f t="shared" si="32"/>
        <v>3.1005632858484886</v>
      </c>
      <c r="AK123" s="337">
        <f t="shared" si="33"/>
        <v>101.02309043618568</v>
      </c>
      <c r="AL123" s="42">
        <f t="shared" si="34"/>
        <v>9.3687273710224765</v>
      </c>
      <c r="BA123" s="8"/>
    </row>
    <row r="124" spans="1:53" ht="15" x14ac:dyDescent="0.15">
      <c r="A124" s="116"/>
      <c r="B124" s="328">
        <f t="shared" si="6"/>
        <v>2950.6325364811714</v>
      </c>
      <c r="C124" s="328">
        <f t="shared" si="7"/>
        <v>2929.7138213667081</v>
      </c>
      <c r="D124" s="328">
        <f t="shared" si="8"/>
        <v>7.6998226886797081</v>
      </c>
      <c r="E124" s="328">
        <f t="shared" si="0"/>
        <v>175.24859120182521</v>
      </c>
      <c r="F124" s="328">
        <f t="shared" si="9"/>
        <v>174.63912897745365</v>
      </c>
      <c r="G124" s="328">
        <f t="shared" si="10"/>
        <v>22684.837924082654</v>
      </c>
      <c r="H124" s="313">
        <f t="shared" si="35"/>
        <v>0.02</v>
      </c>
      <c r="I124" s="328">
        <f t="shared" si="12"/>
        <v>16.734972091570672</v>
      </c>
      <c r="J124" s="328">
        <f t="shared" si="1"/>
        <v>850</v>
      </c>
      <c r="K124" s="335">
        <f t="shared" si="13"/>
        <v>1</v>
      </c>
      <c r="L124" s="323">
        <f t="shared" si="14"/>
        <v>7.7198226886797077</v>
      </c>
      <c r="M124" s="323">
        <f t="shared" si="15"/>
        <v>7.7098226886797079</v>
      </c>
      <c r="N124" s="328">
        <f t="shared" si="16"/>
        <v>0.112318149751097</v>
      </c>
      <c r="O124" s="328">
        <f t="shared" si="2"/>
        <v>15.453738632383814</v>
      </c>
      <c r="P124" s="332">
        <f t="shared" si="4"/>
        <v>142.47141937298596</v>
      </c>
      <c r="Q124" s="328">
        <f t="shared" si="17"/>
        <v>21821.918784298334</v>
      </c>
      <c r="R124" s="277">
        <f>IF(H124&gt;0, rate1(1,$L$52,$L$51,$L$54,L124,$L$53,$L$50,P124),"")</f>
        <v>2187.1860876424071</v>
      </c>
      <c r="S124" s="323">
        <f t="shared" si="18"/>
        <v>0.64561503788288888</v>
      </c>
      <c r="T124" s="323">
        <f t="shared" si="19"/>
        <v>0.31693825008855764</v>
      </c>
      <c r="U124" s="328">
        <f t="shared" si="3"/>
        <v>7.6998226886797081</v>
      </c>
      <c r="V124" s="336">
        <f t="shared" si="20"/>
        <v>7.6998226886797081</v>
      </c>
      <c r="W124" s="328">
        <f t="shared" si="21"/>
        <v>3.5671585017524876E-3</v>
      </c>
      <c r="X124" s="328">
        <f t="shared" si="22"/>
        <v>21655.273794137964</v>
      </c>
      <c r="Y124" s="328">
        <f t="shared" si="5"/>
        <v>142.10207489106796</v>
      </c>
      <c r="Z124" s="108">
        <f>IF(H124&gt;0, rate1(1,$L$52,$L$51,$L$54,U124,$L$53,$L$50,Y124),"")</f>
        <v>2186.2265168460026</v>
      </c>
      <c r="AA124" s="336">
        <f t="shared" si="23"/>
        <v>0.6409659492924844</v>
      </c>
      <c r="AB124" s="336">
        <f t="shared" si="24"/>
        <v>9.9354322931850449E-3</v>
      </c>
      <c r="AC124" s="328">
        <f t="shared" si="25"/>
        <v>0.31693825008855764</v>
      </c>
      <c r="AD124" s="328">
        <f t="shared" si="26"/>
        <v>6.3103774929064826E-2</v>
      </c>
      <c r="AE124" s="328">
        <f t="shared" si="27"/>
        <v>-7.2341401645496855E-3</v>
      </c>
      <c r="AF124" s="328">
        <f t="shared" si="28"/>
        <v>2950.4279163808342</v>
      </c>
      <c r="AG124" s="328">
        <f t="shared" si="29"/>
        <v>2929.3968831166194</v>
      </c>
      <c r="AH124" s="328">
        <f t="shared" si="30"/>
        <v>7.7204662144360601</v>
      </c>
      <c r="AI124" s="328">
        <f t="shared" si="31"/>
        <v>144.90685172114871</v>
      </c>
      <c r="AJ124" s="328">
        <f t="shared" si="32"/>
        <v>3.1408151891043632</v>
      </c>
      <c r="AK124" s="337">
        <f t="shared" si="33"/>
        <v>104.15169190052818</v>
      </c>
      <c r="AL124" s="42">
        <f t="shared" si="34"/>
        <v>9.4877236546963726</v>
      </c>
      <c r="BA124" s="8"/>
    </row>
    <row r="125" spans="1:53" ht="15" x14ac:dyDescent="0.15">
      <c r="A125" s="116"/>
      <c r="B125" s="328">
        <f t="shared" si="6"/>
        <v>2950.4279163808342</v>
      </c>
      <c r="C125" s="328">
        <f t="shared" si="7"/>
        <v>2929.3968831166194</v>
      </c>
      <c r="D125" s="328">
        <f t="shared" si="8"/>
        <v>7.7204662144360601</v>
      </c>
      <c r="E125" s="328">
        <f t="shared" si="0"/>
        <v>176.49391333584845</v>
      </c>
      <c r="F125" s="328">
        <f t="shared" si="9"/>
        <v>175.87125226883683</v>
      </c>
      <c r="G125" s="328">
        <f t="shared" si="10"/>
        <v>23028.644432579658</v>
      </c>
      <c r="H125" s="313">
        <f t="shared" si="35"/>
        <v>0.02</v>
      </c>
      <c r="I125" s="328">
        <f t="shared" si="12"/>
        <v>16.824826611371829</v>
      </c>
      <c r="J125" s="328">
        <f t="shared" si="1"/>
        <v>850</v>
      </c>
      <c r="K125" s="335">
        <f t="shared" si="13"/>
        <v>1</v>
      </c>
      <c r="L125" s="323">
        <f t="shared" si="14"/>
        <v>7.7404662144360596</v>
      </c>
      <c r="M125" s="323">
        <f t="shared" si="15"/>
        <v>7.7304662144360599</v>
      </c>
      <c r="N125" s="328">
        <f t="shared" si="16"/>
        <v>0.11262867922541631</v>
      </c>
      <c r="O125" s="328">
        <f t="shared" si="2"/>
        <v>15.401849090830655</v>
      </c>
      <c r="P125" s="332">
        <f t="shared" si="4"/>
        <v>142.9802055360756</v>
      </c>
      <c r="Q125" s="328">
        <f t="shared" si="17"/>
        <v>22166.928208145553</v>
      </c>
      <c r="R125" s="277">
        <f>IF(H125&gt;0, rate1(1,$L$52,$L$51,$L$54,L125,$L$53,$L$50,P125),"")</f>
        <v>2188.501181741628</v>
      </c>
      <c r="S125" s="323">
        <f t="shared" si="18"/>
        <v>0.65763643359893598</v>
      </c>
      <c r="T125" s="323">
        <f t="shared" si="19"/>
        <v>0.32897390458153103</v>
      </c>
      <c r="U125" s="328">
        <f t="shared" si="3"/>
        <v>7.7204662144360601</v>
      </c>
      <c r="V125" s="336">
        <f t="shared" si="20"/>
        <v>7.7204662144360601</v>
      </c>
      <c r="W125" s="328">
        <f t="shared" si="21"/>
        <v>3.5863115252823263E-3</v>
      </c>
      <c r="X125" s="328">
        <f t="shared" si="22"/>
        <v>21996.833010832939</v>
      </c>
      <c r="Y125" s="328">
        <f t="shared" si="5"/>
        <v>142.61053125463411</v>
      </c>
      <c r="Z125" s="108">
        <f>IF(H125&gt;0, rate1(1,$L$52,$L$51,$L$54,U125,$L$53,$L$50,Y125),"")</f>
        <v>2187.5464343651424</v>
      </c>
      <c r="AA125" s="336">
        <f t="shared" si="23"/>
        <v>0.65287496210782459</v>
      </c>
      <c r="AB125" s="336">
        <f t="shared" si="24"/>
        <v>1.0331468876630884E-2</v>
      </c>
      <c r="AC125" s="328">
        <f t="shared" si="25"/>
        <v>0.32897390458153103</v>
      </c>
      <c r="AD125" s="328">
        <f t="shared" si="26"/>
        <v>6.0795095664018889E-2</v>
      </c>
      <c r="AE125" s="328">
        <f t="shared" si="27"/>
        <v>-7.1485859132814659E-3</v>
      </c>
      <c r="AF125" s="328">
        <f t="shared" si="28"/>
        <v>2950.2115711554779</v>
      </c>
      <c r="AG125" s="328">
        <f t="shared" si="29"/>
        <v>2929.0679092120376</v>
      </c>
      <c r="AH125" s="328">
        <f t="shared" si="30"/>
        <v>7.7411115347744319</v>
      </c>
      <c r="AI125" s="328">
        <f t="shared" si="31"/>
        <v>150.31927207813101</v>
      </c>
      <c r="AJ125" s="328">
        <f t="shared" si="32"/>
        <v>3.1825705424593997</v>
      </c>
      <c r="AK125" s="337">
        <f t="shared" si="33"/>
        <v>107.43888034591151</v>
      </c>
      <c r="AL125" s="42">
        <f t="shared" si="34"/>
        <v>9.6108944786593486</v>
      </c>
      <c r="BA125" s="8"/>
    </row>
    <row r="126" spans="1:53" ht="15" x14ac:dyDescent="0.15">
      <c r="A126" s="116"/>
      <c r="B126" s="328">
        <f t="shared" si="6"/>
        <v>2950.2115711554779</v>
      </c>
      <c r="C126" s="328">
        <f t="shared" si="7"/>
        <v>2929.0679092120376</v>
      </c>
      <c r="D126" s="328">
        <f t="shared" si="8"/>
        <v>7.7411115347744319</v>
      </c>
      <c r="E126" s="328">
        <f t="shared" ref="E126:E189" si="36">bb2wang($B$6,$H$12,C126,$H$8,$H$9,I126,$H$10,$H$11,$K$10,$K$11,$H$13)</f>
        <v>177.76814095108668</v>
      </c>
      <c r="F126" s="328">
        <f t="shared" si="9"/>
        <v>177.13102714346758</v>
      </c>
      <c r="G126" s="328">
        <f t="shared" si="10"/>
        <v>23379.681347183909</v>
      </c>
      <c r="H126" s="313">
        <f t="shared" ref="H126:H157" si="37">dv(S125)</f>
        <v>0.02</v>
      </c>
      <c r="I126" s="328">
        <f t="shared" si="12"/>
        <v>16.914929554752234</v>
      </c>
      <c r="J126" s="328">
        <f t="shared" ref="J126:J189" si="38">$B$7</f>
        <v>850</v>
      </c>
      <c r="K126" s="335">
        <f t="shared" si="13"/>
        <v>1</v>
      </c>
      <c r="L126" s="323">
        <f t="shared" si="14"/>
        <v>7.7611115347744315</v>
      </c>
      <c r="M126" s="323">
        <f t="shared" si="15"/>
        <v>7.7511115347744317</v>
      </c>
      <c r="N126" s="328">
        <f t="shared" si="16"/>
        <v>0.11293928698260203</v>
      </c>
      <c r="O126" s="328">
        <f t="shared" ref="O126:O189" si="39">IF(wh(B125,$F$51,$F$52,$F$53)&gt;0,wh(B125,$F$51,$F$52,$F$53),O125)</f>
        <v>15.347120034660453</v>
      </c>
      <c r="P126" s="332">
        <f t="shared" si="4"/>
        <v>143.48948969421036</v>
      </c>
      <c r="Q126" s="328">
        <f t="shared" si="17"/>
        <v>22519.340716768562</v>
      </c>
      <c r="R126" s="277">
        <f>IF(H126&gt;0, rate1(1,$L$52,$L$51,$L$54,L126,$L$53,$L$50,P126),"")</f>
        <v>2189.8097911034652</v>
      </c>
      <c r="S126" s="323">
        <f t="shared" si="18"/>
        <v>0.6700734164367449</v>
      </c>
      <c r="T126" s="323">
        <f t="shared" si="19"/>
        <v>0.34231642010425861</v>
      </c>
      <c r="U126" s="328">
        <f t="shared" ref="U126:U189" si="40">L126-K126*H126</f>
        <v>7.7411115347744319</v>
      </c>
      <c r="V126" s="336">
        <f t="shared" si="20"/>
        <v>7.7411115347744319</v>
      </c>
      <c r="W126" s="328">
        <f t="shared" si="21"/>
        <v>3.605517501767963E-3</v>
      </c>
      <c r="X126" s="328">
        <f t="shared" si="22"/>
        <v>22345.577344817768</v>
      </c>
      <c r="Y126" s="328">
        <f t="shared" si="5"/>
        <v>143.11948617029782</v>
      </c>
      <c r="Z126" s="108">
        <f>IF(H126&gt;0, rate1(1,$L$52,$L$51,$L$54,U126,$L$53,$L$50,Y126),"")</f>
        <v>2188.859833919892</v>
      </c>
      <c r="AA126" s="336">
        <f t="shared" si="23"/>
        <v>0.66519157227781567</v>
      </c>
      <c r="AB126" s="336">
        <f t="shared" si="24"/>
        <v>1.076889708630552E-2</v>
      </c>
      <c r="AC126" s="328">
        <f t="shared" si="25"/>
        <v>0.34231642010425861</v>
      </c>
      <c r="AD126" s="328">
        <f t="shared" si="26"/>
        <v>5.842547662162581E-2</v>
      </c>
      <c r="AE126" s="328">
        <f t="shared" si="27"/>
        <v>-7.0598933285750077E-3</v>
      </c>
      <c r="AF126" s="328">
        <f t="shared" si="28"/>
        <v>2949.9821940223565</v>
      </c>
      <c r="AG126" s="328">
        <f t="shared" si="29"/>
        <v>2928.7255927919332</v>
      </c>
      <c r="AH126" s="328">
        <f t="shared" si="30"/>
        <v>7.7617586496671489</v>
      </c>
      <c r="AI126" s="328">
        <f t="shared" si="31"/>
        <v>156.32244475980821</v>
      </c>
      <c r="AJ126" s="328">
        <f t="shared" si="32"/>
        <v>3.2259934437815687</v>
      </c>
      <c r="AK126" s="337">
        <f t="shared" si="33"/>
        <v>110.90052941396299</v>
      </c>
      <c r="AL126" s="42">
        <f t="shared" si="34"/>
        <v>9.7386658599257601</v>
      </c>
      <c r="BA126" s="8"/>
    </row>
    <row r="127" spans="1:53" ht="15" x14ac:dyDescent="0.15">
      <c r="A127" s="116"/>
      <c r="B127" s="328">
        <f t="shared" si="6"/>
        <v>2949.9821940223565</v>
      </c>
      <c r="C127" s="328">
        <f t="shared" si="7"/>
        <v>2928.7255927919332</v>
      </c>
      <c r="D127" s="328">
        <f t="shared" si="8"/>
        <v>7.7617586496671489</v>
      </c>
      <c r="E127" s="328">
        <f t="shared" si="36"/>
        <v>179.07422839628282</v>
      </c>
      <c r="F127" s="328">
        <f t="shared" si="9"/>
        <v>178.42118467368476</v>
      </c>
      <c r="G127" s="328">
        <f t="shared" si="10"/>
        <v>23738.423560606854</v>
      </c>
      <c r="H127" s="313">
        <f t="shared" si="37"/>
        <v>0.02</v>
      </c>
      <c r="I127" s="328">
        <f t="shared" si="12"/>
        <v>17.005280984338608</v>
      </c>
      <c r="J127" s="328">
        <f t="shared" si="38"/>
        <v>850</v>
      </c>
      <c r="K127" s="335">
        <f t="shared" si="13"/>
        <v>1</v>
      </c>
      <c r="L127" s="323">
        <f t="shared" si="14"/>
        <v>7.7817586496671485</v>
      </c>
      <c r="M127" s="323">
        <f t="shared" si="15"/>
        <v>7.7717586496671487</v>
      </c>
      <c r="N127" s="328">
        <f t="shared" si="16"/>
        <v>0.11324997303563578</v>
      </c>
      <c r="O127" s="328">
        <f t="shared" si="39"/>
        <v>15.28925489838517</v>
      </c>
      <c r="P127" s="332">
        <f t="shared" ref="P127:P190" si="41">IF(H127&gt;0, $C$54*$L$55*$L$55*M127*M127/(($B$19*(B127-C127))^0.333)*1000,"")</f>
        <v>143.999271160116</v>
      </c>
      <c r="Q127" s="328">
        <f t="shared" si="17"/>
        <v>22879.663256676391</v>
      </c>
      <c r="R127" s="277">
        <f>IF(H127&gt;0, rate1(1,$L$52,$L$51,$L$54,L127,$L$53,$L$50,P127),"")</f>
        <v>2191.1119599609701</v>
      </c>
      <c r="S127" s="323">
        <f t="shared" si="18"/>
        <v>0.68296545563286681</v>
      </c>
      <c r="T127" s="323">
        <f t="shared" si="19"/>
        <v>0.35721650857229531</v>
      </c>
      <c r="U127" s="328">
        <f t="shared" si="40"/>
        <v>7.7617586496671489</v>
      </c>
      <c r="V127" s="336">
        <f t="shared" si="20"/>
        <v>7.7617586496671489</v>
      </c>
      <c r="W127" s="328">
        <f t="shared" si="21"/>
        <v>3.624776444581812E-3</v>
      </c>
      <c r="X127" s="328">
        <f t="shared" si="22"/>
        <v>22701.978309985225</v>
      </c>
      <c r="Y127" s="328">
        <f t="shared" ref="Y127:Y190" si="42">IF(H127&gt;0, $C$54*$L$55*$L$55*V127*V127/(($B$19*(B127-C127))^0.333)*1000,"")</f>
        <v>143.62893894834249</v>
      </c>
      <c r="Z127" s="108">
        <f>IF(H127&gt;0, rate1(1,$L$52,$L$51,$L$54,U127,$L$53,$L$50,Y127),"")</f>
        <v>2190.1667600308851</v>
      </c>
      <c r="AA127" s="336">
        <f t="shared" si="23"/>
        <v>0.67795395684643578</v>
      </c>
      <c r="AB127" s="336">
        <f t="shared" si="24"/>
        <v>1.1255460272348E-2</v>
      </c>
      <c r="AC127" s="328">
        <f t="shared" si="25"/>
        <v>0.35721650857229531</v>
      </c>
      <c r="AD127" s="328">
        <f t="shared" si="26"/>
        <v>5.598845383696005E-2</v>
      </c>
      <c r="AE127" s="328">
        <f t="shared" si="27"/>
        <v>-6.9675713172684022E-3</v>
      </c>
      <c r="AF127" s="328">
        <f t="shared" si="28"/>
        <v>2949.7382274868196</v>
      </c>
      <c r="AG127" s="328">
        <f t="shared" si="29"/>
        <v>2928.3683762833607</v>
      </c>
      <c r="AH127" s="328">
        <f t="shared" si="30"/>
        <v>7.7824075590877406</v>
      </c>
      <c r="AI127" s="328">
        <f t="shared" si="31"/>
        <v>163.02978355275752</v>
      </c>
      <c r="AJ127" s="328">
        <f t="shared" si="32"/>
        <v>3.2712794947684456</v>
      </c>
      <c r="AK127" s="337">
        <f t="shared" si="33"/>
        <v>114.55529835986006</v>
      </c>
      <c r="AL127" s="42">
        <f t="shared" si="34"/>
        <v>9.8715399379715976</v>
      </c>
      <c r="BA127" s="8"/>
    </row>
    <row r="128" spans="1:53" ht="15" x14ac:dyDescent="0.15">
      <c r="A128" s="116"/>
      <c r="B128" s="328">
        <f t="shared" ref="B128:B191" si="43">IF(H128&gt;0, AF127,"")</f>
        <v>2949.7382274868196</v>
      </c>
      <c r="C128" s="328">
        <f t="shared" ref="C128:C191" si="44">IF(H128&gt;0, AG127,"")</f>
        <v>2928.3683762833607</v>
      </c>
      <c r="D128" s="328">
        <f t="shared" ref="D128:D191" si="45">IF(H128&gt;0, AH127,"")</f>
        <v>7.7824075590877406</v>
      </c>
      <c r="E128" s="328">
        <f t="shared" si="36"/>
        <v>180.41569530784363</v>
      </c>
      <c r="F128" s="328">
        <f t="shared" ref="F128:F191" si="46">IF(H128&gt;0, (E128+E127)/2,"")</f>
        <v>179.74496185206323</v>
      </c>
      <c r="G128" s="328">
        <f t="shared" ref="G128:G191" si="47">IF(H128&gt;0, F128*$S$53*$C$55*(B128-C128+N128)^1.5,"")</f>
        <v>24105.426444783188</v>
      </c>
      <c r="H128" s="313">
        <f t="shared" si="37"/>
        <v>0.02</v>
      </c>
      <c r="I128" s="328">
        <f t="shared" ref="I128:I191" si="48">IF(H128&gt;0, (B128-C128)*B$19,"")</f>
        <v>17.095880962767115</v>
      </c>
      <c r="J128" s="328">
        <f t="shared" si="38"/>
        <v>850</v>
      </c>
      <c r="K128" s="335">
        <f t="shared" ref="K128:K191" si="49">IF(H128&gt;0, IF((1-S127-0.015)&gt;0,1,-1),"")</f>
        <v>1</v>
      </c>
      <c r="L128" s="323">
        <f t="shared" ref="L128:L191" si="50">IF(H128&gt;0, D128+K128*H128,"")</f>
        <v>7.8024075590877402</v>
      </c>
      <c r="M128" s="323">
        <f t="shared" ref="M128:M191" si="51">IF(H128&gt;0, (D128+L128)/2,"")</f>
        <v>7.7924075590877404</v>
      </c>
      <c r="N128" s="328">
        <f t="shared" ref="N128:N191" si="52">IF(H128&gt;0, 2*($P$53*M128/$S$52/$S$51)^2-(B128-C128)*2,"")</f>
        <v>0.11356073739747785</v>
      </c>
      <c r="O128" s="328">
        <f t="shared" si="39"/>
        <v>15.227904161179609</v>
      </c>
      <c r="P128" s="332">
        <f t="shared" si="41"/>
        <v>144.50954924969884</v>
      </c>
      <c r="Q128" s="328">
        <f t="shared" ref="Q128:Q191" si="53">IF(H128&gt;0, M128/$S$54*(B128-C128+N128/2)*E128-J128,"")</f>
        <v>23248.491868228262</v>
      </c>
      <c r="R128" s="277">
        <f>IF(H128&gt;0, rate1(1,$L$52,$L$51,$L$54,L128,$L$53,$L$50,P128),"")</f>
        <v>2192.4077321669838</v>
      </c>
      <c r="S128" s="323">
        <f t="shared" ref="S128:S191" si="54">IF(H128&gt;0, Q128/O128/R128,"")</f>
        <v>0.69635921251590727</v>
      </c>
      <c r="T128" s="323">
        <f t="shared" ref="T128:T191" si="55">IF(H128&gt;0, N128/(1-S128),"")</f>
        <v>0.37399697958373634</v>
      </c>
      <c r="U128" s="328">
        <f t="shared" si="40"/>
        <v>7.7824075590877406</v>
      </c>
      <c r="V128" s="336">
        <f t="shared" ref="V128:V191" si="56">IF(H128&gt;0, (D128+U128)/2,"")</f>
        <v>7.7824075590877406</v>
      </c>
      <c r="W128" s="328">
        <f t="shared" ref="W128:W191" si="57">IF(H128&gt;0, 2*($P$53*V128/$S$52/$S$51)^2-(B128-C128)*2,"")</f>
        <v>3.6440883670181279E-3</v>
      </c>
      <c r="X128" s="328">
        <f t="shared" ref="X128:X191" si="58">IF(H128&gt;0, V128/$S$54*(B128-C128+W128/2)*F128-J128,"")</f>
        <v>23066.587303846081</v>
      </c>
      <c r="Y128" s="328">
        <f t="shared" si="42"/>
        <v>144.13888890224908</v>
      </c>
      <c r="Z128" s="108">
        <f>IF(H128&gt;0, rate1(1,$L$52,$L$51,$L$54,U128,$L$53,$L$50,Y128),"")</f>
        <v>2191.4672568355863</v>
      </c>
      <c r="AA128" s="336">
        <f t="shared" ref="AA128:AA191" si="59">IF(H128&gt;0, X128/O128/Z128,"")</f>
        <v>0.69120715407231081</v>
      </c>
      <c r="AB128" s="336">
        <f t="shared" ref="AB128:AB191" si="60">IF(H128&gt;0, W128/(1-AA128),"")</f>
        <v>1.1801077696830689E-2</v>
      </c>
      <c r="AC128" s="328">
        <f t="shared" ref="AC128:AC191" si="61">IF(H128&gt;0, delta_z(N128,S128,H128,AE127,AB128),"")</f>
        <v>0.37399697958373634</v>
      </c>
      <c r="AD128" s="328">
        <f t="shared" ref="AD128:AD191" si="62">IF(H128&gt;0, H128/AC128*K128,"")</f>
        <v>5.3476367702916396E-2</v>
      </c>
      <c r="AE128" s="328">
        <f t="shared" ref="AE128:AE191" si="63">IF(H128&gt;0, (AD128-AD127)/(AC128+AC127)*2,"")</f>
        <v>-6.8710060050413274E-3</v>
      </c>
      <c r="AF128" s="328">
        <f t="shared" ref="AF128:AF191" si="64">IF(H128&gt;0, B128-(AC128-N128),"")</f>
        <v>2949.4777912446334</v>
      </c>
      <c r="AG128" s="328">
        <f t="shared" ref="AG128:AG191" si="65">IF(H128&gt;0, C128-AC128,"")</f>
        <v>2927.9943793037769</v>
      </c>
      <c r="AH128" s="328">
        <f t="shared" ref="AH128:AH191" si="66">IF(H128&gt;0, $S$54*$S$53*$C$55*SQRT(AF128-AG128),"")</f>
        <v>7.8030582630113425</v>
      </c>
      <c r="AI128" s="328">
        <f t="shared" ref="AI128:AI191" si="67">IF(H128&gt;0, AC128/R128*1000000,"")</f>
        <v>170.5873292163937</v>
      </c>
      <c r="AJ128" s="328">
        <f t="shared" ref="AJ128:AJ191" si="68">IF(H128&gt;0, AJ127+AI128/3600,"")</f>
        <v>3.3186648639952216</v>
      </c>
      <c r="AK128" s="337">
        <f t="shared" ref="AK128:AK191" si="69">IF(H128&gt;0, AK127+AI127*G127/1000000,"")</f>
        <v>118.42536841482948</v>
      </c>
      <c r="AL128" s="42">
        <f t="shared" ref="AL128:AL191" si="70">IF(H128&gt;0, AL127+AI127*J127/1000000,"")</f>
        <v>10.010115253991442</v>
      </c>
      <c r="BA128" s="8"/>
    </row>
    <row r="129" spans="1:53" ht="15" x14ac:dyDescent="0.15">
      <c r="A129" s="116"/>
      <c r="B129" s="328">
        <f t="shared" si="43"/>
        <v>2949.4777912446334</v>
      </c>
      <c r="C129" s="328">
        <f t="shared" si="44"/>
        <v>2927.9943793037769</v>
      </c>
      <c r="D129" s="328">
        <f t="shared" si="45"/>
        <v>7.8030582630113425</v>
      </c>
      <c r="E129" s="328">
        <f t="shared" si="36"/>
        <v>181.79678892494016</v>
      </c>
      <c r="F129" s="328">
        <f t="shared" si="46"/>
        <v>181.10624211639191</v>
      </c>
      <c r="G129" s="328">
        <f t="shared" si="47"/>
        <v>24481.347708388294</v>
      </c>
      <c r="H129" s="313">
        <f t="shared" si="37"/>
        <v>0.02</v>
      </c>
      <c r="I129" s="328">
        <f t="shared" si="48"/>
        <v>17.186729552685211</v>
      </c>
      <c r="J129" s="328">
        <f t="shared" si="38"/>
        <v>850</v>
      </c>
      <c r="K129" s="335">
        <f t="shared" si="49"/>
        <v>1</v>
      </c>
      <c r="L129" s="323">
        <f t="shared" si="50"/>
        <v>7.8230582630113421</v>
      </c>
      <c r="M129" s="323">
        <f t="shared" si="51"/>
        <v>7.8130582630113423</v>
      </c>
      <c r="N129" s="328">
        <f t="shared" si="52"/>
        <v>0.11387158008115961</v>
      </c>
      <c r="O129" s="328">
        <f t="shared" si="39"/>
        <v>15.162651245141351</v>
      </c>
      <c r="P129" s="332">
        <f t="shared" si="41"/>
        <v>145.0203232820337</v>
      </c>
      <c r="Q129" s="328">
        <f t="shared" si="53"/>
        <v>23626.536722472625</v>
      </c>
      <c r="R129" s="277">
        <f>IF(H129&gt;0, rate1(1,$L$52,$L$51,$L$54,L129,$L$53,$L$50,P129),"")</f>
        <v>2193.6971511980569</v>
      </c>
      <c r="S129" s="323">
        <f t="shared" si="54"/>
        <v>0.71031052261046668</v>
      </c>
      <c r="T129" s="323">
        <f t="shared" si="55"/>
        <v>0.39308151993398521</v>
      </c>
      <c r="U129" s="328">
        <f t="shared" si="40"/>
        <v>7.8030582630113425</v>
      </c>
      <c r="V129" s="336">
        <f t="shared" si="56"/>
        <v>7.8030582630113425</v>
      </c>
      <c r="W129" s="328">
        <f t="shared" si="57"/>
        <v>3.6634532824919575E-3</v>
      </c>
      <c r="X129" s="328">
        <f t="shared" si="58"/>
        <v>23440.057301921082</v>
      </c>
      <c r="Y129" s="328">
        <f t="shared" si="42"/>
        <v>144.64933534868376</v>
      </c>
      <c r="Z129" s="108">
        <f>IF(H129&gt;0, rate1(1,$L$52,$L$51,$L$54,U129,$L$53,$L$50,Y129),"")</f>
        <v>2192.7613680922427</v>
      </c>
      <c r="AA129" s="336">
        <f t="shared" si="59"/>
        <v>0.70500492662310554</v>
      </c>
      <c r="AB129" s="336">
        <f t="shared" si="60"/>
        <v>1.2418693100719757E-2</v>
      </c>
      <c r="AC129" s="328">
        <f t="shared" si="61"/>
        <v>0.39308151993398521</v>
      </c>
      <c r="AD129" s="328">
        <f t="shared" si="62"/>
        <v>5.088003120410961E-2</v>
      </c>
      <c r="AE129" s="328">
        <f t="shared" si="63"/>
        <v>-6.7694153869236511E-3</v>
      </c>
      <c r="AF129" s="328">
        <f t="shared" si="64"/>
        <v>2949.1985813047804</v>
      </c>
      <c r="AG129" s="328">
        <f t="shared" si="65"/>
        <v>2927.6012977838427</v>
      </c>
      <c r="AH129" s="328">
        <f t="shared" si="66"/>
        <v>7.8237107614143371</v>
      </c>
      <c r="AI129" s="328">
        <f t="shared" si="67"/>
        <v>179.18677595004817</v>
      </c>
      <c r="AJ129" s="328">
        <f t="shared" si="68"/>
        <v>3.3684389684257905</v>
      </c>
      <c r="AK129" s="337">
        <f t="shared" si="69"/>
        <v>122.53744873166727</v>
      </c>
      <c r="AL129" s="42">
        <f t="shared" si="70"/>
        <v>10.155114483825377</v>
      </c>
      <c r="BA129" s="8"/>
    </row>
    <row r="130" spans="1:53" ht="15" x14ac:dyDescent="0.15">
      <c r="A130" s="116"/>
      <c r="B130" s="328">
        <f t="shared" si="43"/>
        <v>2949.1985813047804</v>
      </c>
      <c r="C130" s="328">
        <f t="shared" si="44"/>
        <v>2927.6012977838427</v>
      </c>
      <c r="D130" s="328">
        <f t="shared" si="45"/>
        <v>7.8237107614143371</v>
      </c>
      <c r="E130" s="328">
        <f t="shared" si="36"/>
        <v>183.22271111875125</v>
      </c>
      <c r="F130" s="328">
        <f t="shared" si="46"/>
        <v>182.50975002184572</v>
      </c>
      <c r="G130" s="328">
        <f t="shared" si="47"/>
        <v>24866.977581455616</v>
      </c>
      <c r="H130" s="313">
        <f t="shared" si="37"/>
        <v>0.02</v>
      </c>
      <c r="I130" s="328">
        <f t="shared" si="48"/>
        <v>17.277826816750167</v>
      </c>
      <c r="J130" s="328">
        <f t="shared" si="38"/>
        <v>850</v>
      </c>
      <c r="K130" s="335">
        <f t="shared" si="49"/>
        <v>1</v>
      </c>
      <c r="L130" s="323">
        <f t="shared" si="50"/>
        <v>7.8437107614143367</v>
      </c>
      <c r="M130" s="323">
        <f t="shared" si="51"/>
        <v>7.8337107614143369</v>
      </c>
      <c r="N130" s="328">
        <f t="shared" si="52"/>
        <v>0.11418250109966976</v>
      </c>
      <c r="O130" s="328">
        <f t="shared" si="39"/>
        <v>15.09299323156462</v>
      </c>
      <c r="P130" s="332">
        <f t="shared" si="41"/>
        <v>145.53159257933322</v>
      </c>
      <c r="Q130" s="328">
        <f t="shared" si="53"/>
        <v>24014.657032318231</v>
      </c>
      <c r="R130" s="277">
        <f>IF(H130&gt;0, rate1(1,$L$52,$L$51,$L$54,L130,$L$53,$L$50,P130),"")</f>
        <v>2194.9802601582705</v>
      </c>
      <c r="S130" s="323">
        <f t="shared" si="54"/>
        <v>0.72488713544060079</v>
      </c>
      <c r="T130" s="323">
        <f t="shared" si="55"/>
        <v>0.41503875612118746</v>
      </c>
      <c r="U130" s="328">
        <f t="shared" si="40"/>
        <v>7.8237107614143371</v>
      </c>
      <c r="V130" s="336">
        <f t="shared" si="56"/>
        <v>7.8237107614143371</v>
      </c>
      <c r="W130" s="328">
        <f t="shared" si="57"/>
        <v>3.682871204325977E-3</v>
      </c>
      <c r="X130" s="328">
        <f t="shared" si="58"/>
        <v>23823.172816846527</v>
      </c>
      <c r="Y130" s="328">
        <f t="shared" si="42"/>
        <v>145.16027760746738</v>
      </c>
      <c r="Z130" s="108">
        <f>IF(H130&gt;0, rate1(1,$L$52,$L$51,$L$54,U130,$L$53,$L$50,Y130),"")</f>
        <v>2194.049137183742</v>
      </c>
      <c r="AA130" s="336">
        <f t="shared" si="59"/>
        <v>0.71941232557312529</v>
      </c>
      <c r="AB130" s="336">
        <f t="shared" si="60"/>
        <v>1.3125563023566766E-2</v>
      </c>
      <c r="AC130" s="328">
        <f t="shared" si="61"/>
        <v>0.41503875612118746</v>
      </c>
      <c r="AD130" s="328">
        <f t="shared" si="62"/>
        <v>4.8188270866348172E-2</v>
      </c>
      <c r="AE130" s="328">
        <f t="shared" si="63"/>
        <v>-6.6617814637722665E-3</v>
      </c>
      <c r="AF130" s="328">
        <f t="shared" si="64"/>
        <v>2948.8977250497587</v>
      </c>
      <c r="AG130" s="328">
        <f t="shared" si="65"/>
        <v>2927.1862590277215</v>
      </c>
      <c r="AH130" s="328">
        <f t="shared" si="66"/>
        <v>7.84436505427451</v>
      </c>
      <c r="AI130" s="328">
        <f t="shared" si="67"/>
        <v>189.08541623570719</v>
      </c>
      <c r="AJ130" s="328">
        <f t="shared" si="68"/>
        <v>3.4209626951579315</v>
      </c>
      <c r="AK130" s="337">
        <f t="shared" si="69"/>
        <v>126.92418249844546</v>
      </c>
      <c r="AL130" s="42">
        <f t="shared" si="70"/>
        <v>10.307423243382917</v>
      </c>
      <c r="BA130" s="8"/>
    </row>
    <row r="131" spans="1:53" ht="15" x14ac:dyDescent="0.15">
      <c r="A131" s="116"/>
      <c r="B131" s="328">
        <f t="shared" si="43"/>
        <v>2948.8977250497587</v>
      </c>
      <c r="C131" s="328">
        <f t="shared" si="44"/>
        <v>2927.1862590277215</v>
      </c>
      <c r="D131" s="328">
        <f t="shared" si="45"/>
        <v>7.84436505427451</v>
      </c>
      <c r="E131" s="328">
        <f t="shared" si="36"/>
        <v>184.69994446481519</v>
      </c>
      <c r="F131" s="328">
        <f t="shared" si="46"/>
        <v>183.96132779178322</v>
      </c>
      <c r="G131" s="328">
        <f t="shared" si="47"/>
        <v>25263.281561777843</v>
      </c>
      <c r="H131" s="313">
        <f t="shared" si="37"/>
        <v>0.02</v>
      </c>
      <c r="I131" s="328">
        <f t="shared" si="48"/>
        <v>17.369172817629806</v>
      </c>
      <c r="J131" s="328">
        <f t="shared" si="38"/>
        <v>850</v>
      </c>
      <c r="K131" s="335">
        <f t="shared" si="49"/>
        <v>1</v>
      </c>
      <c r="L131" s="323">
        <f t="shared" si="50"/>
        <v>7.8643650542745096</v>
      </c>
      <c r="M131" s="323">
        <f t="shared" si="51"/>
        <v>7.8543650542745098</v>
      </c>
      <c r="N131" s="328">
        <f t="shared" si="52"/>
        <v>0.1144935004660752</v>
      </c>
      <c r="O131" s="328">
        <f t="shared" si="39"/>
        <v>15.018313879651938</v>
      </c>
      <c r="P131" s="332">
        <f t="shared" si="41"/>
        <v>146.04335646693022</v>
      </c>
      <c r="Q131" s="328">
        <f t="shared" si="53"/>
        <v>24413.911041159903</v>
      </c>
      <c r="R131" s="277">
        <f>IF(H131&gt;0, rate1(1,$L$52,$L$51,$L$54,L131,$L$53,$L$50,P131),"")</f>
        <v>2196.2571017830442</v>
      </c>
      <c r="S131" s="323">
        <f t="shared" si="54"/>
        <v>0.74017259660787305</v>
      </c>
      <c r="T131" s="323">
        <f t="shared" si="55"/>
        <v>0.44065213665428365</v>
      </c>
      <c r="U131" s="328">
        <f t="shared" si="40"/>
        <v>7.84436505427451</v>
      </c>
      <c r="V131" s="336">
        <f t="shared" si="56"/>
        <v>7.84436505427451</v>
      </c>
      <c r="W131" s="328">
        <f t="shared" si="57"/>
        <v>3.7023421458926009E-3</v>
      </c>
      <c r="X131" s="328">
        <f t="shared" si="58"/>
        <v>24216.892325075903</v>
      </c>
      <c r="Y131" s="328">
        <f t="shared" si="42"/>
        <v>145.67171500155732</v>
      </c>
      <c r="Z131" s="108">
        <f>IF(H131&gt;0, rate1(1,$L$52,$L$51,$L$54,U131,$L$53,$L$50,Y131),"")</f>
        <v>2195.3306071214579</v>
      </c>
      <c r="AA131" s="336">
        <f t="shared" si="59"/>
        <v>0.73450930458007635</v>
      </c>
      <c r="AB131" s="336">
        <f t="shared" si="60"/>
        <v>1.3945280229262454E-2</v>
      </c>
      <c r="AC131" s="328">
        <f t="shared" si="61"/>
        <v>0.44065213665428365</v>
      </c>
      <c r="AD131" s="328">
        <f t="shared" si="62"/>
        <v>4.5387275667951935E-2</v>
      </c>
      <c r="AE131" s="328">
        <f t="shared" si="63"/>
        <v>-6.5467453774366718E-3</v>
      </c>
      <c r="AF131" s="328">
        <f t="shared" si="64"/>
        <v>2948.5715664135705</v>
      </c>
      <c r="AG131" s="328">
        <f t="shared" si="65"/>
        <v>2926.7456068910674</v>
      </c>
      <c r="AH131" s="328">
        <f t="shared" si="66"/>
        <v>7.8650211415710256</v>
      </c>
      <c r="AI131" s="328">
        <f t="shared" si="67"/>
        <v>200.63777428268196</v>
      </c>
      <c r="AJ131" s="328">
        <f t="shared" si="68"/>
        <v>3.4766954102364545</v>
      </c>
      <c r="AK131" s="337">
        <f t="shared" si="69"/>
        <v>131.62616530495899</v>
      </c>
      <c r="AL131" s="42">
        <f t="shared" si="70"/>
        <v>10.468145847183269</v>
      </c>
      <c r="BA131" s="8"/>
    </row>
    <row r="132" spans="1:53" ht="15" x14ac:dyDescent="0.15">
      <c r="A132" s="116"/>
      <c r="B132" s="328">
        <f t="shared" si="43"/>
        <v>2948.5715664135705</v>
      </c>
      <c r="C132" s="328">
        <f t="shared" si="44"/>
        <v>2926.7456068910674</v>
      </c>
      <c r="D132" s="328">
        <f t="shared" si="45"/>
        <v>7.8650211415710256</v>
      </c>
      <c r="E132" s="328">
        <f t="shared" si="36"/>
        <v>186.23673533162602</v>
      </c>
      <c r="F132" s="328">
        <f t="shared" si="46"/>
        <v>185.46833989822062</v>
      </c>
      <c r="G132" s="328">
        <f t="shared" si="47"/>
        <v>25671.462756881989</v>
      </c>
      <c r="H132" s="313">
        <f t="shared" si="37"/>
        <v>0.02</v>
      </c>
      <c r="I132" s="328">
        <f t="shared" si="48"/>
        <v>17.460767618002503</v>
      </c>
      <c r="J132" s="328">
        <f t="shared" si="38"/>
        <v>850</v>
      </c>
      <c r="K132" s="335">
        <f t="shared" si="49"/>
        <v>1</v>
      </c>
      <c r="L132" s="323">
        <f t="shared" si="50"/>
        <v>7.8850211415710252</v>
      </c>
      <c r="M132" s="323">
        <f t="shared" si="51"/>
        <v>7.8750211415710254</v>
      </c>
      <c r="N132" s="328">
        <f t="shared" si="52"/>
        <v>0.1148045781934357</v>
      </c>
      <c r="O132" s="328">
        <f t="shared" si="39"/>
        <v>14.937844859975467</v>
      </c>
      <c r="P132" s="332">
        <f t="shared" si="41"/>
        <v>146.55561427325557</v>
      </c>
      <c r="Q132" s="328">
        <f t="shared" si="53"/>
        <v>24825.629859539782</v>
      </c>
      <c r="R132" s="277">
        <f>IF(H132&gt;0, rate1(1,$L$52,$L$51,$L$54,L132,$L$53,$L$50,P132),"")</f>
        <v>2197.5277184428965</v>
      </c>
      <c r="S132" s="323">
        <f t="shared" si="54"/>
        <v>0.75627190950218381</v>
      </c>
      <c r="T132" s="323">
        <f t="shared" si="55"/>
        <v>0.47103548039516746</v>
      </c>
      <c r="U132" s="328">
        <f t="shared" si="40"/>
        <v>7.8650211415710256</v>
      </c>
      <c r="V132" s="336">
        <f t="shared" si="56"/>
        <v>7.8650211415710256</v>
      </c>
      <c r="W132" s="328">
        <f t="shared" si="57"/>
        <v>3.7218661205429271E-3</v>
      </c>
      <c r="X132" s="328">
        <f t="shared" si="58"/>
        <v>24622.410142112749</v>
      </c>
      <c r="Y132" s="328">
        <f t="shared" si="42"/>
        <v>146.18364685702542</v>
      </c>
      <c r="Z132" s="108">
        <f>IF(H132&gt;0, rate1(1,$L$52,$L$51,$L$54,U132,$L$53,$L$50,Y132),"")</f>
        <v>2196.6058205490331</v>
      </c>
      <c r="AA132" s="336">
        <f t="shared" si="59"/>
        <v>0.75039595870921716</v>
      </c>
      <c r="AB132" s="336">
        <f t="shared" si="60"/>
        <v>1.4911081171987278E-2</v>
      </c>
      <c r="AC132" s="328">
        <f t="shared" si="61"/>
        <v>0.47103548039516746</v>
      </c>
      <c r="AD132" s="328">
        <f t="shared" si="62"/>
        <v>4.2459646528582792E-2</v>
      </c>
      <c r="AE132" s="328">
        <f t="shared" si="63"/>
        <v>-6.4224391877647797E-3</v>
      </c>
      <c r="AF132" s="328">
        <f t="shared" si="64"/>
        <v>2948.2153355113687</v>
      </c>
      <c r="AG132" s="328">
        <f t="shared" si="65"/>
        <v>2926.2745714106723</v>
      </c>
      <c r="AH132" s="328">
        <f t="shared" si="66"/>
        <v>7.8856790232844123</v>
      </c>
      <c r="AI132" s="328">
        <f t="shared" si="67"/>
        <v>214.3479130852235</v>
      </c>
      <c r="AJ132" s="328">
        <f t="shared" si="68"/>
        <v>3.5362364972045719</v>
      </c>
      <c r="AK132" s="337">
        <f t="shared" si="69"/>
        <v>136.69493388859081</v>
      </c>
      <c r="AL132" s="42">
        <f t="shared" si="70"/>
        <v>10.638687955323549</v>
      </c>
      <c r="BA132" s="8"/>
    </row>
    <row r="133" spans="1:53" ht="15" x14ac:dyDescent="0.15">
      <c r="A133" s="116"/>
      <c r="B133" s="328">
        <f t="shared" si="43"/>
        <v>2948.2153355113687</v>
      </c>
      <c r="C133" s="328">
        <f t="shared" si="44"/>
        <v>2926.2745714106723</v>
      </c>
      <c r="D133" s="328">
        <f t="shared" si="45"/>
        <v>7.8856790232844123</v>
      </c>
      <c r="E133" s="328">
        <f t="shared" si="36"/>
        <v>187.84383647227941</v>
      </c>
      <c r="F133" s="328">
        <f t="shared" si="46"/>
        <v>187.0402859019527</v>
      </c>
      <c r="G133" s="328">
        <f t="shared" si="47"/>
        <v>26093.056025733647</v>
      </c>
      <c r="H133" s="313">
        <f t="shared" si="37"/>
        <v>0.02</v>
      </c>
      <c r="I133" s="328">
        <f t="shared" si="48"/>
        <v>17.552611280557176</v>
      </c>
      <c r="J133" s="328">
        <f t="shared" si="38"/>
        <v>850</v>
      </c>
      <c r="K133" s="335">
        <f t="shared" si="49"/>
        <v>1</v>
      </c>
      <c r="L133" s="323">
        <f t="shared" si="50"/>
        <v>7.9056790232844119</v>
      </c>
      <c r="M133" s="323">
        <f t="shared" si="51"/>
        <v>7.8956790232844121</v>
      </c>
      <c r="N133" s="328">
        <f t="shared" si="52"/>
        <v>0.11511573429481103</v>
      </c>
      <c r="O133" s="328">
        <f t="shared" si="39"/>
        <v>14.850608296749662</v>
      </c>
      <c r="P133" s="332">
        <f t="shared" si="41"/>
        <v>147.06836532981666</v>
      </c>
      <c r="Q133" s="328">
        <f t="shared" si="53"/>
        <v>25251.530626517229</v>
      </c>
      <c r="R133" s="277">
        <f>IF(H133&gt;0, rate1(1,$L$52,$L$51,$L$54,L133,$L$53,$L$50,P133),"")</f>
        <v>2198.792152147148</v>
      </c>
      <c r="S133" s="323">
        <f t="shared" si="54"/>
        <v>0.7733200790911019</v>
      </c>
      <c r="T133" s="323">
        <f t="shared" si="55"/>
        <v>0.50783383827399364</v>
      </c>
      <c r="U133" s="328">
        <f t="shared" si="40"/>
        <v>7.8856790232844123</v>
      </c>
      <c r="V133" s="336">
        <f t="shared" si="56"/>
        <v>7.8856790232844123</v>
      </c>
      <c r="W133" s="328">
        <f t="shared" si="57"/>
        <v>3.7414431416564753E-3</v>
      </c>
      <c r="X133" s="328">
        <f t="shared" si="58"/>
        <v>25041.249858663243</v>
      </c>
      <c r="Y133" s="328">
        <f t="shared" si="42"/>
        <v>146.69607250303628</v>
      </c>
      <c r="Z133" s="108">
        <f>IF(H133&gt;0, rate1(1,$L$52,$L$51,$L$54,U133,$L$53,$L$50,Y133),"")</f>
        <v>2197.8748197461291</v>
      </c>
      <c r="AA133" s="336">
        <f t="shared" si="59"/>
        <v>0.7672003722906916</v>
      </c>
      <c r="AB133" s="336">
        <f t="shared" si="60"/>
        <v>1.6071516859676126E-2</v>
      </c>
      <c r="AC133" s="328">
        <f t="shared" si="61"/>
        <v>0.50783383827399364</v>
      </c>
      <c r="AD133" s="328">
        <f t="shared" si="62"/>
        <v>3.9382960513177384E-2</v>
      </c>
      <c r="AE133" s="328">
        <f t="shared" si="63"/>
        <v>-6.2862038000912534E-3</v>
      </c>
      <c r="AF133" s="328">
        <f t="shared" si="64"/>
        <v>2947.8226174073893</v>
      </c>
      <c r="AG133" s="328">
        <f t="shared" si="65"/>
        <v>2925.7667375723981</v>
      </c>
      <c r="AH133" s="328">
        <f t="shared" si="66"/>
        <v>7.9063386993964642</v>
      </c>
      <c r="AI133" s="328">
        <f t="shared" si="67"/>
        <v>230.9603651159513</v>
      </c>
      <c r="AJ133" s="328">
        <f t="shared" si="68"/>
        <v>3.6003921541812249</v>
      </c>
      <c r="AK133" s="337">
        <f t="shared" si="69"/>
        <v>142.19755835637349</v>
      </c>
      <c r="AL133" s="42">
        <f t="shared" si="70"/>
        <v>10.82088368144599</v>
      </c>
      <c r="BA133" s="8"/>
    </row>
    <row r="134" spans="1:53" ht="15" x14ac:dyDescent="0.15">
      <c r="A134" s="116"/>
      <c r="B134" s="328">
        <f t="shared" si="43"/>
        <v>2947.8226174073893</v>
      </c>
      <c r="C134" s="328">
        <f t="shared" si="44"/>
        <v>2925.7667375723981</v>
      </c>
      <c r="D134" s="328">
        <f t="shared" si="45"/>
        <v>7.9063386993964642</v>
      </c>
      <c r="E134" s="328">
        <f t="shared" si="36"/>
        <v>189.53570048563301</v>
      </c>
      <c r="F134" s="328">
        <f t="shared" si="46"/>
        <v>188.68976847895621</v>
      </c>
      <c r="G134" s="328">
        <f t="shared" si="47"/>
        <v>26530.076226877114</v>
      </c>
      <c r="H134" s="313">
        <f t="shared" si="37"/>
        <v>0.02</v>
      </c>
      <c r="I134" s="328">
        <f t="shared" si="48"/>
        <v>17.644703867992941</v>
      </c>
      <c r="J134" s="328">
        <f t="shared" si="38"/>
        <v>850</v>
      </c>
      <c r="K134" s="335">
        <f t="shared" si="49"/>
        <v>1</v>
      </c>
      <c r="L134" s="323">
        <f t="shared" si="50"/>
        <v>7.9263386993964637</v>
      </c>
      <c r="M134" s="323">
        <f t="shared" si="51"/>
        <v>7.916338699396464</v>
      </c>
      <c r="N134" s="328">
        <f t="shared" si="52"/>
        <v>0.11542696878337466</v>
      </c>
      <c r="O134" s="328">
        <f t="shared" si="39"/>
        <v>14.75532840477409</v>
      </c>
      <c r="P134" s="332">
        <f t="shared" si="41"/>
        <v>147.58160897117412</v>
      </c>
      <c r="Q134" s="328">
        <f t="shared" si="53"/>
        <v>25693.897842193503</v>
      </c>
      <c r="R134" s="277">
        <f>IF(H134&gt;0, rate1(1,$L$52,$L$51,$L$54,L134,$L$53,$L$50,P134),"")</f>
        <v>2200.0504445475922</v>
      </c>
      <c r="S134" s="323">
        <f t="shared" si="54"/>
        <v>0.7914955443015671</v>
      </c>
      <c r="T134" s="323">
        <f t="shared" si="55"/>
        <v>0.55359473444692531</v>
      </c>
      <c r="U134" s="328">
        <f t="shared" si="40"/>
        <v>7.9063386993964642</v>
      </c>
      <c r="V134" s="336">
        <f t="shared" si="56"/>
        <v>7.9063386993964642</v>
      </c>
      <c r="W134" s="328">
        <f t="shared" si="57"/>
        <v>3.7610732225630272E-3</v>
      </c>
      <c r="X134" s="328">
        <f t="shared" si="58"/>
        <v>25475.411476578432</v>
      </c>
      <c r="Y134" s="328">
        <f t="shared" si="42"/>
        <v>147.20899127182383</v>
      </c>
      <c r="Z134" s="108">
        <f>IF(H134&gt;0, rate1(1,$L$52,$L$51,$L$54,U134,$L$53,$L$50,Y134),"")</f>
        <v>2199.137646632118</v>
      </c>
      <c r="AA134" s="336">
        <f t="shared" si="59"/>
        <v>0.78509084726206357</v>
      </c>
      <c r="AB134" s="336">
        <f t="shared" si="60"/>
        <v>1.750075869104253E-2</v>
      </c>
      <c r="AC134" s="328">
        <f t="shared" si="61"/>
        <v>0.55359473444692531</v>
      </c>
      <c r="AD134" s="328">
        <f t="shared" si="62"/>
        <v>3.6127511256011519E-2</v>
      </c>
      <c r="AE134" s="328">
        <f t="shared" si="63"/>
        <v>-6.1340901137053143E-3</v>
      </c>
      <c r="AF134" s="328">
        <f t="shared" si="64"/>
        <v>2947.384449641726</v>
      </c>
      <c r="AG134" s="328">
        <f t="shared" si="65"/>
        <v>2925.2131428379512</v>
      </c>
      <c r="AH134" s="328">
        <f t="shared" si="66"/>
        <v>7.9270001698903814</v>
      </c>
      <c r="AI134" s="328">
        <f t="shared" si="67"/>
        <v>251.62820053463088</v>
      </c>
      <c r="AJ134" s="328">
        <f t="shared" si="68"/>
        <v>3.6702888765519557</v>
      </c>
      <c r="AK134" s="337">
        <f t="shared" si="69"/>
        <v>148.22402010306791</v>
      </c>
      <c r="AL134" s="42">
        <f t="shared" si="70"/>
        <v>11.017199991794548</v>
      </c>
      <c r="BA134" s="8"/>
    </row>
    <row r="135" spans="1:53" ht="15" x14ac:dyDescent="0.15">
      <c r="A135" s="116"/>
      <c r="B135" s="328">
        <f t="shared" si="43"/>
        <v>2947.384449641726</v>
      </c>
      <c r="C135" s="328">
        <f t="shared" si="44"/>
        <v>2925.2131428379512</v>
      </c>
      <c r="D135" s="328">
        <f t="shared" si="45"/>
        <v>7.9270001698903814</v>
      </c>
      <c r="E135" s="328">
        <f t="shared" si="36"/>
        <v>191.33250609609172</v>
      </c>
      <c r="F135" s="328">
        <f t="shared" si="46"/>
        <v>190.43410329086237</v>
      </c>
      <c r="G135" s="328">
        <f t="shared" si="47"/>
        <v>26985.26401028749</v>
      </c>
      <c r="H135" s="313">
        <f t="shared" si="37"/>
        <v>0.02</v>
      </c>
      <c r="I135" s="328">
        <f t="shared" si="48"/>
        <v>17.737045443019817</v>
      </c>
      <c r="J135" s="328">
        <f t="shared" si="38"/>
        <v>850</v>
      </c>
      <c r="K135" s="335">
        <f t="shared" si="49"/>
        <v>1</v>
      </c>
      <c r="L135" s="323">
        <f t="shared" si="50"/>
        <v>7.9470001698903809</v>
      </c>
      <c r="M135" s="323">
        <f t="shared" si="51"/>
        <v>7.9370001698903812</v>
      </c>
      <c r="N135" s="328">
        <f t="shared" si="52"/>
        <v>0.11573828167219347</v>
      </c>
      <c r="O135" s="328">
        <f t="shared" si="39"/>
        <v>14.650289402563065</v>
      </c>
      <c r="P135" s="332">
        <f t="shared" si="41"/>
        <v>148.09534453492455</v>
      </c>
      <c r="Q135" s="328">
        <f t="shared" si="53"/>
        <v>26155.890343757335</v>
      </c>
      <c r="R135" s="277">
        <f>IF(H135&gt;0, rate1(1,$L$52,$L$51,$L$54,L135,$L$53,$L$50,P135),"")</f>
        <v>2201.3026369421254</v>
      </c>
      <c r="S135" s="323">
        <f t="shared" si="54"/>
        <v>0.81104238365585646</v>
      </c>
      <c r="T135" s="323">
        <f t="shared" si="55"/>
        <v>0.61250921720669027</v>
      </c>
      <c r="U135" s="328">
        <f t="shared" si="40"/>
        <v>7.9270001698903814</v>
      </c>
      <c r="V135" s="336">
        <f t="shared" si="56"/>
        <v>7.9270001698903814</v>
      </c>
      <c r="W135" s="328">
        <f t="shared" si="57"/>
        <v>3.7807563766278918E-3</v>
      </c>
      <c r="X135" s="328">
        <f t="shared" si="58"/>
        <v>25927.615354830908</v>
      </c>
      <c r="Y135" s="328">
        <f t="shared" si="42"/>
        <v>147.72240249867372</v>
      </c>
      <c r="Z135" s="108">
        <f>IF(H135&gt;0, rate1(1,$L$52,$L$51,$L$54,U135,$L$53,$L$50,Y135),"")</f>
        <v>2200.3943427697523</v>
      </c>
      <c r="AA135" s="336">
        <f t="shared" si="59"/>
        <v>0.80429589401902113</v>
      </c>
      <c r="AB135" s="336">
        <f t="shared" si="60"/>
        <v>1.9318738141321144E-2</v>
      </c>
      <c r="AC135" s="328">
        <f t="shared" si="61"/>
        <v>0.61250921720669027</v>
      </c>
      <c r="AD135" s="328">
        <f t="shared" si="62"/>
        <v>3.2652569852268901E-2</v>
      </c>
      <c r="AE135" s="328">
        <f t="shared" si="63"/>
        <v>-5.9599170362383425E-3</v>
      </c>
      <c r="AF135" s="328">
        <f t="shared" si="64"/>
        <v>2946.8876787061913</v>
      </c>
      <c r="AG135" s="328">
        <f t="shared" si="65"/>
        <v>2924.6006336207447</v>
      </c>
      <c r="AH135" s="328">
        <f t="shared" si="66"/>
        <v>7.947663434750436</v>
      </c>
      <c r="AI135" s="328">
        <f t="shared" si="67"/>
        <v>278.24852745260841</v>
      </c>
      <c r="AJ135" s="328">
        <f t="shared" si="68"/>
        <v>3.7475801341776802</v>
      </c>
      <c r="AK135" s="337">
        <f t="shared" si="69"/>
        <v>154.8997354440836</v>
      </c>
      <c r="AL135" s="42">
        <f t="shared" si="70"/>
        <v>11.231083962248984</v>
      </c>
      <c r="BA135" s="8"/>
    </row>
    <row r="136" spans="1:53" ht="15" x14ac:dyDescent="0.15">
      <c r="A136" s="116"/>
      <c r="B136" s="328">
        <f t="shared" si="43"/>
        <v>2946.8876787061913</v>
      </c>
      <c r="C136" s="328">
        <f t="shared" si="44"/>
        <v>2924.6006336207447</v>
      </c>
      <c r="D136" s="328">
        <f t="shared" si="45"/>
        <v>7.947663434750436</v>
      </c>
      <c r="E136" s="328">
        <f t="shared" si="36"/>
        <v>193.2638456898016</v>
      </c>
      <c r="F136" s="328">
        <f t="shared" si="46"/>
        <v>192.29817589294666</v>
      </c>
      <c r="G136" s="328">
        <f t="shared" si="47"/>
        <v>27359.353624188872</v>
      </c>
      <c r="H136" s="313">
        <f t="shared" si="37"/>
        <v>0.01</v>
      </c>
      <c r="I136" s="328">
        <f t="shared" si="48"/>
        <v>17.829636068357285</v>
      </c>
      <c r="J136" s="328">
        <f t="shared" si="38"/>
        <v>850</v>
      </c>
      <c r="K136" s="335">
        <f t="shared" si="49"/>
        <v>1</v>
      </c>
      <c r="L136" s="323">
        <f t="shared" si="50"/>
        <v>7.9576634347504358</v>
      </c>
      <c r="M136" s="323">
        <f t="shared" si="51"/>
        <v>7.9526634347504359</v>
      </c>
      <c r="N136" s="328">
        <f t="shared" si="52"/>
        <v>5.9907439464595313E-2</v>
      </c>
      <c r="O136" s="328">
        <f t="shared" si="39"/>
        <v>14.533094130840304</v>
      </c>
      <c r="P136" s="332">
        <f t="shared" si="41"/>
        <v>148.42287977184111</v>
      </c>
      <c r="Q136" s="328">
        <f t="shared" si="53"/>
        <v>26590.308987178116</v>
      </c>
      <c r="R136" s="277">
        <f>IF(H136&gt;0, rate1(1,$L$52,$L$51,$L$54,L136,$L$53,$L$50,P136),"")</f>
        <v>2202.0971932711091</v>
      </c>
      <c r="S136" s="323">
        <f t="shared" si="54"/>
        <v>0.83086184204484737</v>
      </c>
      <c r="T136" s="323">
        <f t="shared" si="55"/>
        <v>0.35419233713352788</v>
      </c>
      <c r="U136" s="328">
        <f t="shared" si="40"/>
        <v>7.947663434750436</v>
      </c>
      <c r="V136" s="336">
        <f t="shared" si="56"/>
        <v>7.947663434750436</v>
      </c>
      <c r="W136" s="328">
        <f t="shared" si="57"/>
        <v>3.8004926172945375E-3</v>
      </c>
      <c r="X136" s="328">
        <f t="shared" si="58"/>
        <v>26401.733804163363</v>
      </c>
      <c r="Y136" s="328">
        <f t="shared" si="42"/>
        <v>148.23630552189422</v>
      </c>
      <c r="Z136" s="108">
        <f>IF(H136&gt;0, rate1(1,$L$52,$L$51,$L$54,U136,$L$53,$L$50,Y136),"")</f>
        <v>2201.6449493687596</v>
      </c>
      <c r="AA136" s="336">
        <f t="shared" si="59"/>
        <v>0.82513893109376346</v>
      </c>
      <c r="AB136" s="336">
        <f t="shared" si="60"/>
        <v>2.1734355400357445E-2</v>
      </c>
      <c r="AC136" s="328">
        <f t="shared" si="61"/>
        <v>0.35419233713352788</v>
      </c>
      <c r="AD136" s="328">
        <f t="shared" si="62"/>
        <v>2.8233247734634287E-2</v>
      </c>
      <c r="AE136" s="328">
        <f t="shared" si="63"/>
        <v>-9.143095090295655E-3</v>
      </c>
      <c r="AF136" s="328">
        <f t="shared" si="64"/>
        <v>2946.5933938085223</v>
      </c>
      <c r="AG136" s="328">
        <f t="shared" si="65"/>
        <v>2924.2464412836111</v>
      </c>
      <c r="AH136" s="328">
        <f t="shared" si="66"/>
        <v>7.9583379014388278</v>
      </c>
      <c r="AI136" s="328">
        <f t="shared" si="67"/>
        <v>160.84318994448753</v>
      </c>
      <c r="AJ136" s="328">
        <f t="shared" si="68"/>
        <v>3.7922587980511491</v>
      </c>
      <c r="AK136" s="337">
        <f t="shared" si="69"/>
        <v>162.40834541786597</v>
      </c>
      <c r="AL136" s="42">
        <f t="shared" si="70"/>
        <v>11.467595210583701</v>
      </c>
      <c r="BA136" s="8"/>
    </row>
    <row r="137" spans="1:53" ht="15" x14ac:dyDescent="0.15">
      <c r="A137" s="116"/>
      <c r="B137" s="328">
        <f t="shared" si="43"/>
        <v>2946.5933938085223</v>
      </c>
      <c r="C137" s="328">
        <f t="shared" si="44"/>
        <v>2924.2464412836111</v>
      </c>
      <c r="D137" s="328">
        <f t="shared" si="45"/>
        <v>7.9583379014388278</v>
      </c>
      <c r="E137" s="328">
        <f t="shared" si="36"/>
        <v>194.34799565863545</v>
      </c>
      <c r="F137" s="328">
        <f t="shared" si="46"/>
        <v>193.80592067421853</v>
      </c>
      <c r="G137" s="328">
        <f t="shared" si="47"/>
        <v>27684.981406461993</v>
      </c>
      <c r="H137" s="313">
        <f t="shared" si="37"/>
        <v>0.01</v>
      </c>
      <c r="I137" s="328">
        <f t="shared" si="48"/>
        <v>17.877562019928884</v>
      </c>
      <c r="J137" s="328">
        <f t="shared" si="38"/>
        <v>850</v>
      </c>
      <c r="K137" s="335">
        <f t="shared" si="49"/>
        <v>1</v>
      </c>
      <c r="L137" s="323">
        <f t="shared" si="50"/>
        <v>7.9683379014388276</v>
      </c>
      <c r="M137" s="323">
        <f t="shared" si="51"/>
        <v>7.9633379014388277</v>
      </c>
      <c r="N137" s="328">
        <f t="shared" si="52"/>
        <v>5.9992988426046168E-2</v>
      </c>
      <c r="O137" s="328">
        <f t="shared" si="39"/>
        <v>14.40022446461597</v>
      </c>
      <c r="P137" s="332">
        <f t="shared" si="41"/>
        <v>148.68861621544295</v>
      </c>
      <c r="Q137" s="328">
        <f t="shared" si="53"/>
        <v>26855.504935374265</v>
      </c>
      <c r="R137" s="277">
        <f>IF(H137&gt;0, rate1(1,$L$52,$L$51,$L$54,L137,$L$53,$L$50,P137),"")</f>
        <v>2202.7396810764899</v>
      </c>
      <c r="S137" s="323">
        <f t="shared" si="54"/>
        <v>0.84664409791011241</v>
      </c>
      <c r="T137" s="323">
        <f t="shared" si="55"/>
        <v>0.39120104025003255</v>
      </c>
      <c r="U137" s="328">
        <f t="shared" si="40"/>
        <v>7.9583379014388278</v>
      </c>
      <c r="V137" s="336">
        <f t="shared" si="56"/>
        <v>7.9583379014388278</v>
      </c>
      <c r="W137" s="328">
        <f t="shared" si="57"/>
        <v>3.8107083179568235E-3</v>
      </c>
      <c r="X137" s="328">
        <f t="shared" si="58"/>
        <v>26726.22005077315</v>
      </c>
      <c r="Y137" s="328">
        <f t="shared" si="42"/>
        <v>148.50195838559404</v>
      </c>
      <c r="Z137" s="108">
        <f>IF(H137&gt;0, rate1(1,$L$52,$L$51,$L$54,U137,$L$53,$L$50,Y137),"")</f>
        <v>2202.288587751761</v>
      </c>
      <c r="AA137" s="336">
        <f t="shared" si="59"/>
        <v>0.8427408576236608</v>
      </c>
      <c r="AB137" s="336">
        <f t="shared" si="60"/>
        <v>2.423203039501106E-2</v>
      </c>
      <c r="AC137" s="328">
        <f t="shared" si="61"/>
        <v>0.39120104025003255</v>
      </c>
      <c r="AD137" s="328">
        <f t="shared" si="62"/>
        <v>2.5562304214755135E-2</v>
      </c>
      <c r="AE137" s="328">
        <f t="shared" si="63"/>
        <v>-7.1665340769582744E-3</v>
      </c>
      <c r="AF137" s="328">
        <f t="shared" si="64"/>
        <v>2946.2621857566983</v>
      </c>
      <c r="AG137" s="328">
        <f t="shared" si="65"/>
        <v>2923.8552402433611</v>
      </c>
      <c r="AH137" s="328">
        <f t="shared" si="66"/>
        <v>7.9690132824266273</v>
      </c>
      <c r="AI137" s="328">
        <f t="shared" si="67"/>
        <v>177.59749080238601</v>
      </c>
      <c r="AJ137" s="328">
        <f t="shared" si="68"/>
        <v>3.8415914343851454</v>
      </c>
      <c r="AK137" s="337">
        <f t="shared" si="69"/>
        <v>166.80891112959978</v>
      </c>
      <c r="AL137" s="42">
        <f t="shared" si="70"/>
        <v>11.604311922036516</v>
      </c>
      <c r="BA137" s="8"/>
    </row>
    <row r="138" spans="1:53" ht="15" x14ac:dyDescent="0.15">
      <c r="A138" s="116"/>
      <c r="B138" s="328">
        <f t="shared" si="43"/>
        <v>2946.2621857566983</v>
      </c>
      <c r="C138" s="328">
        <f t="shared" si="44"/>
        <v>2923.8552402433611</v>
      </c>
      <c r="D138" s="328">
        <f t="shared" si="45"/>
        <v>7.9690132824266273</v>
      </c>
      <c r="E138" s="328">
        <f t="shared" si="36"/>
        <v>195.51672817575087</v>
      </c>
      <c r="F138" s="328">
        <f t="shared" si="46"/>
        <v>194.93236191719316</v>
      </c>
      <c r="G138" s="328">
        <f t="shared" si="47"/>
        <v>27957.960023580214</v>
      </c>
      <c r="H138" s="313">
        <f t="shared" si="37"/>
        <v>0.01</v>
      </c>
      <c r="I138" s="328">
        <f t="shared" si="48"/>
        <v>17.925556410669742</v>
      </c>
      <c r="J138" s="328">
        <f t="shared" si="38"/>
        <v>850</v>
      </c>
      <c r="K138" s="335">
        <f t="shared" si="49"/>
        <v>1</v>
      </c>
      <c r="L138" s="323">
        <f t="shared" si="50"/>
        <v>7.9790132824266271</v>
      </c>
      <c r="M138" s="323">
        <f t="shared" si="51"/>
        <v>7.9740132824266272</v>
      </c>
      <c r="N138" s="328">
        <f t="shared" si="52"/>
        <v>6.00785584282022E-2</v>
      </c>
      <c r="O138" s="328">
        <f t="shared" si="39"/>
        <v>14.321513063986089</v>
      </c>
      <c r="P138" s="332">
        <f t="shared" si="41"/>
        <v>148.95449439792893</v>
      </c>
      <c r="Q138" s="328">
        <f t="shared" si="53"/>
        <v>27134.358535440457</v>
      </c>
      <c r="R138" s="277">
        <f>IF(H138&gt;0, rate1(1,$L$52,$L$51,$L$54,L138,$L$53,$L$50,P138),"")</f>
        <v>2203.3805906369266</v>
      </c>
      <c r="S138" s="323">
        <f t="shared" si="54"/>
        <v>0.8598865109824112</v>
      </c>
      <c r="T138" s="323">
        <f t="shared" si="55"/>
        <v>0.42878497173573621</v>
      </c>
      <c r="U138" s="328">
        <f t="shared" si="40"/>
        <v>7.9690132824266273</v>
      </c>
      <c r="V138" s="336">
        <f t="shared" si="56"/>
        <v>7.9690132824266273</v>
      </c>
      <c r="W138" s="328">
        <f t="shared" si="57"/>
        <v>3.820938606864388E-3</v>
      </c>
      <c r="X138" s="328">
        <f t="shared" si="58"/>
        <v>26998.266615160512</v>
      </c>
      <c r="Y138" s="328">
        <f t="shared" si="42"/>
        <v>148.76775305558729</v>
      </c>
      <c r="Z138" s="108">
        <f>IF(H138&gt;0, rate1(1,$L$52,$L$51,$L$54,U138,$L$53,$L$50,Y138),"")</f>
        <v>2202.9306439173674</v>
      </c>
      <c r="AA138" s="336">
        <f t="shared" si="59"/>
        <v>0.85574851482136816</v>
      </c>
      <c r="AB138" s="336">
        <f t="shared" si="60"/>
        <v>2.6488036515761215E-2</v>
      </c>
      <c r="AC138" s="328">
        <f t="shared" si="61"/>
        <v>0.42878497173573621</v>
      </c>
      <c r="AD138" s="328">
        <f t="shared" si="62"/>
        <v>2.3321712884478339E-2</v>
      </c>
      <c r="AE138" s="328">
        <f t="shared" si="63"/>
        <v>-5.4649501272606643E-3</v>
      </c>
      <c r="AF138" s="328">
        <f t="shared" si="64"/>
        <v>2945.8934793433909</v>
      </c>
      <c r="AG138" s="328">
        <f t="shared" si="65"/>
        <v>2923.4264552716254</v>
      </c>
      <c r="AH138" s="328">
        <f t="shared" si="66"/>
        <v>7.9796895777808841</v>
      </c>
      <c r="AI138" s="328">
        <f t="shared" si="67"/>
        <v>194.60322631406507</v>
      </c>
      <c r="AJ138" s="328">
        <f t="shared" si="68"/>
        <v>3.8956478861390522</v>
      </c>
      <c r="AK138" s="337">
        <f t="shared" si="69"/>
        <v>171.72569436029815</v>
      </c>
      <c r="AL138" s="42">
        <f t="shared" si="70"/>
        <v>11.755269789218543</v>
      </c>
      <c r="BA138" s="8"/>
    </row>
    <row r="139" spans="1:53" ht="15" x14ac:dyDescent="0.15">
      <c r="A139" s="116"/>
      <c r="B139" s="328">
        <f t="shared" si="43"/>
        <v>2945.8934793433909</v>
      </c>
      <c r="C139" s="328">
        <f t="shared" si="44"/>
        <v>2923.4264552716254</v>
      </c>
      <c r="D139" s="328">
        <f t="shared" si="45"/>
        <v>7.9796895777808841</v>
      </c>
      <c r="E139" s="328">
        <f t="shared" si="36"/>
        <v>196.77070089612042</v>
      </c>
      <c r="F139" s="328">
        <f t="shared" si="46"/>
        <v>196.14371453593566</v>
      </c>
      <c r="G139" s="328">
        <f t="shared" si="47"/>
        <v>28244.772814059841</v>
      </c>
      <c r="H139" s="313">
        <f t="shared" si="37"/>
        <v>0.01</v>
      </c>
      <c r="I139" s="328">
        <f t="shared" si="48"/>
        <v>17.97361925741243</v>
      </c>
      <c r="J139" s="328">
        <f t="shared" si="38"/>
        <v>850</v>
      </c>
      <c r="K139" s="335">
        <f t="shared" si="49"/>
        <v>1</v>
      </c>
      <c r="L139" s="323">
        <f t="shared" si="50"/>
        <v>7.9896895777808838</v>
      </c>
      <c r="M139" s="323">
        <f t="shared" si="51"/>
        <v>7.984689577780884</v>
      </c>
      <c r="N139" s="328">
        <f t="shared" si="52"/>
        <v>6.016414947513482E-2</v>
      </c>
      <c r="O139" s="328">
        <f t="shared" si="39"/>
        <v>14.232925950391568</v>
      </c>
      <c r="P139" s="332">
        <f t="shared" si="41"/>
        <v>149.22051424544921</v>
      </c>
      <c r="Q139" s="328">
        <f t="shared" si="53"/>
        <v>27427.116014641313</v>
      </c>
      <c r="R139" s="277">
        <f>IF(H139&gt;0, rate1(1,$L$52,$L$51,$L$54,L139,$L$53,$L$50,P139),"")</f>
        <v>2204.0199273111994</v>
      </c>
      <c r="S139" s="323">
        <f t="shared" si="54"/>
        <v>0.87432004819958475</v>
      </c>
      <c r="T139" s="323">
        <f t="shared" si="55"/>
        <v>0.47870920232908648</v>
      </c>
      <c r="U139" s="328">
        <f t="shared" si="40"/>
        <v>7.9796895777808841</v>
      </c>
      <c r="V139" s="336">
        <f t="shared" si="56"/>
        <v>7.9796895777808841</v>
      </c>
      <c r="W139" s="328">
        <f t="shared" si="57"/>
        <v>3.8311834875202067E-3</v>
      </c>
      <c r="X139" s="328">
        <f t="shared" si="58"/>
        <v>27284.095518361752</v>
      </c>
      <c r="Y139" s="328">
        <f t="shared" si="42"/>
        <v>149.03368945787651</v>
      </c>
      <c r="Z139" s="108">
        <f>IF(H139&gt;0, rate1(1,$L$52,$L$51,$L$54,U139,$L$53,$L$50,Y139),"")</f>
        <v>2203.5711232415474</v>
      </c>
      <c r="AA139" s="336">
        <f t="shared" si="59"/>
        <v>0.86993799420684181</v>
      </c>
      <c r="AB139" s="336">
        <f t="shared" si="60"/>
        <v>2.945659237035804E-2</v>
      </c>
      <c r="AC139" s="328">
        <f t="shared" si="61"/>
        <v>0.47870920232908648</v>
      </c>
      <c r="AD139" s="328">
        <f t="shared" si="62"/>
        <v>2.0889508602187985E-2</v>
      </c>
      <c r="AE139" s="328">
        <f t="shared" si="63"/>
        <v>-5.3602642348569421E-3</v>
      </c>
      <c r="AF139" s="328">
        <f t="shared" si="64"/>
        <v>2945.474934290537</v>
      </c>
      <c r="AG139" s="328">
        <f t="shared" si="65"/>
        <v>2922.9477460692965</v>
      </c>
      <c r="AH139" s="328">
        <f t="shared" si="66"/>
        <v>7.9903667875686208</v>
      </c>
      <c r="AI139" s="328">
        <f t="shared" si="67"/>
        <v>217.1982187625178</v>
      </c>
      <c r="AJ139" s="328">
        <f t="shared" si="68"/>
        <v>3.955980724684196</v>
      </c>
      <c r="AK139" s="337">
        <f t="shared" si="69"/>
        <v>177.16640358204651</v>
      </c>
      <c r="AL139" s="42">
        <f t="shared" si="70"/>
        <v>11.920682531585499</v>
      </c>
      <c r="BA139" s="8"/>
    </row>
    <row r="140" spans="1:53" ht="15" x14ac:dyDescent="0.15">
      <c r="A140" s="116"/>
      <c r="B140" s="328">
        <f t="shared" si="43"/>
        <v>2945.474934290537</v>
      </c>
      <c r="C140" s="328">
        <f t="shared" si="44"/>
        <v>2922.9477460692965</v>
      </c>
      <c r="D140" s="328">
        <f t="shared" si="45"/>
        <v>7.9903667875686208</v>
      </c>
      <c r="E140" s="328">
        <f t="shared" si="36"/>
        <v>198.13771451261772</v>
      </c>
      <c r="F140" s="328">
        <f t="shared" si="46"/>
        <v>197.45420770436908</v>
      </c>
      <c r="G140" s="328">
        <f t="shared" si="47"/>
        <v>28547.630126884735</v>
      </c>
      <c r="H140" s="313">
        <f t="shared" si="37"/>
        <v>0.01</v>
      </c>
      <c r="I140" s="328">
        <f t="shared" si="48"/>
        <v>18.021750576992417</v>
      </c>
      <c r="J140" s="328">
        <f t="shared" si="38"/>
        <v>850</v>
      </c>
      <c r="K140" s="335">
        <f t="shared" si="49"/>
        <v>1</v>
      </c>
      <c r="L140" s="323">
        <f t="shared" si="50"/>
        <v>8.0003667875686215</v>
      </c>
      <c r="M140" s="323">
        <f t="shared" si="51"/>
        <v>7.9953667875686207</v>
      </c>
      <c r="N140" s="328">
        <f t="shared" si="52"/>
        <v>6.0249761570936755E-2</v>
      </c>
      <c r="O140" s="328">
        <f t="shared" si="39"/>
        <v>14.134309275045631</v>
      </c>
      <c r="P140" s="332">
        <f t="shared" si="41"/>
        <v>149.48667568434064</v>
      </c>
      <c r="Q140" s="328">
        <f t="shared" si="53"/>
        <v>27737.942221332407</v>
      </c>
      <c r="R140" s="277">
        <f>IF(H140&gt;0, rate1(1,$L$52,$L$51,$L$54,L140,$L$53,$L$50,P140),"")</f>
        <v>2204.6576964351357</v>
      </c>
      <c r="S140" s="323">
        <f t="shared" si="54"/>
        <v>0.89014033440051565</v>
      </c>
      <c r="T140" s="323">
        <f t="shared" si="55"/>
        <v>0.54842476756291481</v>
      </c>
      <c r="U140" s="328">
        <f t="shared" si="40"/>
        <v>7.9903667875686217</v>
      </c>
      <c r="V140" s="336">
        <f t="shared" si="56"/>
        <v>7.9903667875686217</v>
      </c>
      <c r="W140" s="328">
        <f t="shared" si="57"/>
        <v>3.8414429636191016E-3</v>
      </c>
      <c r="X140" s="328">
        <f t="shared" si="58"/>
        <v>27585.908657220265</v>
      </c>
      <c r="Y140" s="328">
        <f t="shared" si="42"/>
        <v>149.29976751865149</v>
      </c>
      <c r="Z140" s="108">
        <f>IF(H140&gt;0, rate1(1,$L$52,$L$51,$L$54,U140,$L$53,$L$50,Y140),"")</f>
        <v>2204.2100310772321</v>
      </c>
      <c r="AA140" s="336">
        <f t="shared" si="59"/>
        <v>0.88544120686257954</v>
      </c>
      <c r="AB140" s="336">
        <f t="shared" si="60"/>
        <v>3.3532502031607909E-2</v>
      </c>
      <c r="AC140" s="328">
        <f t="shared" si="61"/>
        <v>0.54842476756291481</v>
      </c>
      <c r="AD140" s="328">
        <f t="shared" si="62"/>
        <v>1.8234041552203983E-2</v>
      </c>
      <c r="AE140" s="328">
        <f t="shared" si="63"/>
        <v>-5.1706342654857622E-3</v>
      </c>
      <c r="AF140" s="328">
        <f t="shared" si="64"/>
        <v>2944.9867592845449</v>
      </c>
      <c r="AG140" s="328">
        <f t="shared" si="65"/>
        <v>2922.3993213017334</v>
      </c>
      <c r="AH140" s="328">
        <f t="shared" si="66"/>
        <v>8.0010449118570701</v>
      </c>
      <c r="AI140" s="328">
        <f t="shared" si="67"/>
        <v>248.75733246467283</v>
      </c>
      <c r="AJ140" s="328">
        <f t="shared" si="68"/>
        <v>4.0250799837021605</v>
      </c>
      <c r="AK140" s="337">
        <f t="shared" si="69"/>
        <v>183.30111792661231</v>
      </c>
      <c r="AL140" s="42">
        <f t="shared" si="70"/>
        <v>12.105301017533639</v>
      </c>
      <c r="BA140" s="8"/>
    </row>
    <row r="141" spans="1:53" ht="15" x14ac:dyDescent="0.15">
      <c r="A141" s="116"/>
      <c r="B141" s="328">
        <f t="shared" si="43"/>
        <v>2944.9867592845449</v>
      </c>
      <c r="C141" s="328">
        <f t="shared" si="44"/>
        <v>2922.3993213017334</v>
      </c>
      <c r="D141" s="328">
        <f t="shared" si="45"/>
        <v>8.0010449118570701</v>
      </c>
      <c r="E141" s="328">
        <f t="shared" si="36"/>
        <v>199.66228649755112</v>
      </c>
      <c r="F141" s="328">
        <f t="shared" si="46"/>
        <v>198.90000050508442</v>
      </c>
      <c r="G141" s="328">
        <f t="shared" si="47"/>
        <v>28871.959433781194</v>
      </c>
      <c r="H141" s="313">
        <f t="shared" si="37"/>
        <v>0.01</v>
      </c>
      <c r="I141" s="328">
        <f t="shared" si="48"/>
        <v>18.069950386249186</v>
      </c>
      <c r="J141" s="328">
        <f t="shared" si="38"/>
        <v>850</v>
      </c>
      <c r="K141" s="335">
        <f t="shared" si="49"/>
        <v>1</v>
      </c>
      <c r="L141" s="323">
        <f t="shared" si="50"/>
        <v>8.0110449118570699</v>
      </c>
      <c r="M141" s="323">
        <f t="shared" si="51"/>
        <v>8.0060449118570709</v>
      </c>
      <c r="N141" s="328">
        <f t="shared" si="52"/>
        <v>6.0335394719658098E-2</v>
      </c>
      <c r="O141" s="328">
        <f t="shared" si="39"/>
        <v>14.02236242490897</v>
      </c>
      <c r="P141" s="332">
        <f t="shared" si="41"/>
        <v>149.75297864113202</v>
      </c>
      <c r="Q141" s="328">
        <f t="shared" si="53"/>
        <v>28073.488828400827</v>
      </c>
      <c r="R141" s="277">
        <f>IF(H141&gt;0, rate1(1,$L$52,$L$51,$L$54,L141,$L$53,$L$50,P141),"")</f>
        <v>2205.2939033217458</v>
      </c>
      <c r="S141" s="323">
        <f t="shared" si="54"/>
        <v>0.90783876485550075</v>
      </c>
      <c r="T141" s="323">
        <f t="shared" si="55"/>
        <v>0.65467215825676006</v>
      </c>
      <c r="U141" s="328">
        <f t="shared" si="40"/>
        <v>8.0010449118570701</v>
      </c>
      <c r="V141" s="336">
        <f t="shared" si="56"/>
        <v>8.0010449118570701</v>
      </c>
      <c r="W141" s="328">
        <f t="shared" si="57"/>
        <v>3.8517170386427324E-3</v>
      </c>
      <c r="X141" s="328">
        <f t="shared" si="58"/>
        <v>27909.112520123632</v>
      </c>
      <c r="Y141" s="328">
        <f t="shared" si="42"/>
        <v>149.56598716429434</v>
      </c>
      <c r="Z141" s="108">
        <f>IF(H141&gt;0, rate1(1,$L$52,$L$51,$L$54,U141,$L$53,$L$50,Y141),"")</f>
        <v>2204.847372754446</v>
      </c>
      <c r="AA141" s="336">
        <f t="shared" si="59"/>
        <v>0.90270595484076921</v>
      </c>
      <c r="AB141" s="336">
        <f t="shared" si="60"/>
        <v>3.9588415019018254E-2</v>
      </c>
      <c r="AC141" s="328">
        <f t="shared" si="61"/>
        <v>0.65467215825676006</v>
      </c>
      <c r="AD141" s="328">
        <f t="shared" si="62"/>
        <v>1.5274820952563002E-2</v>
      </c>
      <c r="AE141" s="328">
        <f t="shared" si="63"/>
        <v>-4.9193386436838446E-3</v>
      </c>
      <c r="AF141" s="328">
        <f t="shared" si="64"/>
        <v>2944.3924225210076</v>
      </c>
      <c r="AG141" s="328">
        <f t="shared" si="65"/>
        <v>2921.7446491434766</v>
      </c>
      <c r="AH141" s="328">
        <f t="shared" si="66"/>
        <v>8.0117239507133622</v>
      </c>
      <c r="AI141" s="328">
        <f t="shared" si="67"/>
        <v>296.86390429441343</v>
      </c>
      <c r="AJ141" s="328">
        <f t="shared" si="68"/>
        <v>4.1075421793394975</v>
      </c>
      <c r="AK141" s="337">
        <f t="shared" si="69"/>
        <v>190.40255024516429</v>
      </c>
      <c r="AL141" s="42">
        <f t="shared" si="70"/>
        <v>12.316744750128612</v>
      </c>
      <c r="BA141" s="8"/>
    </row>
    <row r="142" spans="1:53" ht="15" x14ac:dyDescent="0.15">
      <c r="A142" s="116"/>
      <c r="B142" s="328">
        <f t="shared" si="43"/>
        <v>2944.3924225210076</v>
      </c>
      <c r="C142" s="328">
        <f t="shared" si="44"/>
        <v>2921.7446491434766</v>
      </c>
      <c r="D142" s="328">
        <f t="shared" si="45"/>
        <v>8.0117239507133622</v>
      </c>
      <c r="E142" s="328">
        <f t="shared" si="36"/>
        <v>201.4265148712887</v>
      </c>
      <c r="F142" s="328">
        <f t="shared" si="46"/>
        <v>200.54440068441991</v>
      </c>
      <c r="G142" s="328">
        <f t="shared" si="47"/>
        <v>29172.641416944643</v>
      </c>
      <c r="H142" s="313">
        <f t="shared" si="37"/>
        <v>5.0000000000000001E-3</v>
      </c>
      <c r="I142" s="328">
        <f t="shared" si="48"/>
        <v>18.118218702024752</v>
      </c>
      <c r="J142" s="328">
        <f t="shared" si="38"/>
        <v>850</v>
      </c>
      <c r="K142" s="335">
        <f t="shared" si="49"/>
        <v>1</v>
      </c>
      <c r="L142" s="323">
        <f t="shared" si="50"/>
        <v>8.016723950713363</v>
      </c>
      <c r="M142" s="323">
        <f t="shared" si="51"/>
        <v>8.0142239507133617</v>
      </c>
      <c r="N142" s="328">
        <f t="shared" si="52"/>
        <v>3.2137116487994888E-2</v>
      </c>
      <c r="O142" s="328">
        <f t="shared" si="39"/>
        <v>13.891791883306269</v>
      </c>
      <c r="P142" s="332">
        <f t="shared" si="41"/>
        <v>149.92587109268075</v>
      </c>
      <c r="Q142" s="328">
        <f t="shared" si="53"/>
        <v>28418.578637256433</v>
      </c>
      <c r="R142" s="277">
        <f>IF(H142&gt;0, rate1(1,$L$52,$L$51,$L$54,L142,$L$53,$L$50,P142),"")</f>
        <v>2205.7059351411735</v>
      </c>
      <c r="S142" s="323">
        <f t="shared" si="54"/>
        <v>0.92746274286850328</v>
      </c>
      <c r="T142" s="323">
        <f t="shared" si="55"/>
        <v>0.44304289628343951</v>
      </c>
      <c r="U142" s="328">
        <f t="shared" si="40"/>
        <v>8.0117239507133622</v>
      </c>
      <c r="V142" s="336">
        <f t="shared" si="56"/>
        <v>8.0117239507133622</v>
      </c>
      <c r="W142" s="328">
        <f t="shared" si="57"/>
        <v>3.862005716300132E-3</v>
      </c>
      <c r="X142" s="328">
        <f t="shared" si="58"/>
        <v>28263.139592852731</v>
      </c>
      <c r="Y142" s="328">
        <f t="shared" si="42"/>
        <v>149.83234832137163</v>
      </c>
      <c r="Z142" s="108">
        <f>IF(H142&gt;0, rate1(1,$L$52,$L$51,$L$54,U142,$L$53,$L$50,Y142),"")</f>
        <v>2205.4831535804069</v>
      </c>
      <c r="AA142" s="336">
        <f t="shared" si="59"/>
        <v>0.92248303996333625</v>
      </c>
      <c r="AB142" s="336">
        <f t="shared" si="60"/>
        <v>4.982142894243391E-2</v>
      </c>
      <c r="AC142" s="328">
        <f t="shared" si="61"/>
        <v>0.44304289628343951</v>
      </c>
      <c r="AD142" s="328">
        <f t="shared" si="62"/>
        <v>1.1285588916882708E-2</v>
      </c>
      <c r="AE142" s="328">
        <f t="shared" si="63"/>
        <v>-7.2682469265236893E-3</v>
      </c>
      <c r="AF142" s="328">
        <f t="shared" si="64"/>
        <v>2943.9815167412121</v>
      </c>
      <c r="AG142" s="328">
        <f t="shared" si="65"/>
        <v>2921.3016062471934</v>
      </c>
      <c r="AH142" s="328">
        <f t="shared" si="66"/>
        <v>8.0174062407058848</v>
      </c>
      <c r="AI142" s="328">
        <f t="shared" si="67"/>
        <v>200.86217714923231</v>
      </c>
      <c r="AJ142" s="328">
        <f t="shared" si="68"/>
        <v>4.1633372285476176</v>
      </c>
      <c r="AK142" s="337">
        <f t="shared" si="69"/>
        <v>198.97359284730649</v>
      </c>
      <c r="AL142" s="42">
        <f t="shared" si="70"/>
        <v>12.569079068778864</v>
      </c>
      <c r="BA142" s="8"/>
    </row>
    <row r="143" spans="1:53" ht="15" x14ac:dyDescent="0.15">
      <c r="A143" s="116"/>
      <c r="B143" s="328">
        <f t="shared" si="43"/>
        <v>2943.9815167412121</v>
      </c>
      <c r="C143" s="328">
        <f t="shared" si="44"/>
        <v>2921.3016062471934</v>
      </c>
      <c r="D143" s="328">
        <f t="shared" si="45"/>
        <v>8.0174062407058848</v>
      </c>
      <c r="E143" s="328">
        <f t="shared" si="36"/>
        <v>202.57939009488433</v>
      </c>
      <c r="F143" s="328">
        <f t="shared" si="46"/>
        <v>202.00295248308652</v>
      </c>
      <c r="G143" s="328">
        <f t="shared" si="47"/>
        <v>29447.341506194502</v>
      </c>
      <c r="H143" s="313">
        <f t="shared" si="37"/>
        <v>5.0000000000000001E-3</v>
      </c>
      <c r="I143" s="328">
        <f t="shared" si="48"/>
        <v>18.143928395214971</v>
      </c>
      <c r="J143" s="328">
        <f t="shared" si="38"/>
        <v>850</v>
      </c>
      <c r="K143" s="335">
        <f t="shared" si="49"/>
        <v>1</v>
      </c>
      <c r="L143" s="323">
        <f t="shared" si="50"/>
        <v>8.0224062407058856</v>
      </c>
      <c r="M143" s="323">
        <f t="shared" si="51"/>
        <v>8.0199062407058861</v>
      </c>
      <c r="N143" s="328">
        <f t="shared" si="52"/>
        <v>3.2162647566458702E-2</v>
      </c>
      <c r="O143" s="328">
        <f t="shared" si="39"/>
        <v>13.732826610285496</v>
      </c>
      <c r="P143" s="332">
        <f t="shared" si="41"/>
        <v>150.06767169372915</v>
      </c>
      <c r="Q143" s="328">
        <f t="shared" si="53"/>
        <v>28648.756130494079</v>
      </c>
      <c r="R143" s="277">
        <f>IF(H143&gt;0, rate1(1,$L$52,$L$51,$L$54,L143,$L$53,$L$50,P143),"")</f>
        <v>2206.0432757862131</v>
      </c>
      <c r="S143" s="323">
        <f t="shared" si="54"/>
        <v>0.94565300318199919</v>
      </c>
      <c r="T143" s="323">
        <f t="shared" si="55"/>
        <v>0.59180174525864115</v>
      </c>
      <c r="U143" s="328">
        <f t="shared" si="40"/>
        <v>8.0174062407058848</v>
      </c>
      <c r="V143" s="336">
        <f t="shared" si="56"/>
        <v>8.0174062407058848</v>
      </c>
      <c r="W143" s="328">
        <f t="shared" si="57"/>
        <v>3.867485889813338E-3</v>
      </c>
      <c r="X143" s="328">
        <f t="shared" si="58"/>
        <v>28537.318347241046</v>
      </c>
      <c r="Y143" s="328">
        <f t="shared" si="42"/>
        <v>149.97412678352862</v>
      </c>
      <c r="Z143" s="108">
        <f>IF(H143&gt;0, rate1(1,$L$52,$L$51,$L$54,U143,$L$53,$L$50,Y143),"")</f>
        <v>2205.8207944340438</v>
      </c>
      <c r="AA143" s="336">
        <f t="shared" si="59"/>
        <v>0.94206961555371482</v>
      </c>
      <c r="AB143" s="336">
        <f t="shared" si="60"/>
        <v>6.6760922213443777E-2</v>
      </c>
      <c r="AC143" s="328">
        <f t="shared" si="61"/>
        <v>0.59180174525864115</v>
      </c>
      <c r="AD143" s="328">
        <f t="shared" si="62"/>
        <v>8.4487753543457354E-3</v>
      </c>
      <c r="AE143" s="328">
        <f t="shared" si="63"/>
        <v>-5.4825883010027002E-3</v>
      </c>
      <c r="AF143" s="328">
        <f t="shared" si="64"/>
        <v>2943.42187764352</v>
      </c>
      <c r="AG143" s="328">
        <f t="shared" si="65"/>
        <v>2920.7098045019347</v>
      </c>
      <c r="AH143" s="328">
        <f t="shared" si="66"/>
        <v>8.0230890157154455</v>
      </c>
      <c r="AI143" s="328">
        <f t="shared" si="67"/>
        <v>268.26388754668858</v>
      </c>
      <c r="AJ143" s="328">
        <f t="shared" si="68"/>
        <v>4.2378549750883643</v>
      </c>
      <c r="AK143" s="337">
        <f t="shared" si="69"/>
        <v>204.83327311550786</v>
      </c>
      <c r="AL143" s="42">
        <f t="shared" si="70"/>
        <v>12.739811919355711</v>
      </c>
      <c r="BA143" s="8"/>
    </row>
    <row r="144" spans="1:53" ht="15" x14ac:dyDescent="0.15">
      <c r="A144" s="116"/>
      <c r="B144" s="328">
        <f t="shared" si="43"/>
        <v>2943.42187764352</v>
      </c>
      <c r="C144" s="328">
        <f t="shared" si="44"/>
        <v>2920.7098045019347</v>
      </c>
      <c r="D144" s="328">
        <f t="shared" si="45"/>
        <v>8.0230890157154455</v>
      </c>
      <c r="E144" s="328">
        <f t="shared" si="36"/>
        <v>204.0684353394679</v>
      </c>
      <c r="F144" s="328">
        <f t="shared" si="46"/>
        <v>203.32391271717611</v>
      </c>
      <c r="G144" s="328">
        <f t="shared" si="47"/>
        <v>29702.938921577777</v>
      </c>
      <c r="H144" s="313">
        <f t="shared" si="37"/>
        <v>5.0000000000000001E-3</v>
      </c>
      <c r="I144" s="328">
        <f t="shared" si="48"/>
        <v>18.169658513268224</v>
      </c>
      <c r="J144" s="328">
        <f t="shared" si="38"/>
        <v>850</v>
      </c>
      <c r="K144" s="335">
        <f t="shared" si="49"/>
        <v>1</v>
      </c>
      <c r="L144" s="323">
        <f t="shared" si="50"/>
        <v>8.0280890157154463</v>
      </c>
      <c r="M144" s="323">
        <f t="shared" si="51"/>
        <v>8.0255890157154468</v>
      </c>
      <c r="N144" s="328">
        <f t="shared" si="52"/>
        <v>3.2188184710044254E-2</v>
      </c>
      <c r="O144" s="328">
        <f t="shared" si="39"/>
        <v>13.622923011049529</v>
      </c>
      <c r="P144" s="332">
        <f t="shared" si="41"/>
        <v>150.20951795800136</v>
      </c>
      <c r="Q144" s="328">
        <f t="shared" si="53"/>
        <v>28928.797325871335</v>
      </c>
      <c r="R144" s="277">
        <f>IF(H144&gt;0, rate1(1,$L$52,$L$51,$L$54,L144,$L$53,$L$50,P144),"")</f>
        <v>2206.3801908027021</v>
      </c>
      <c r="S144" s="323">
        <f t="shared" si="54"/>
        <v>0.96245343513513426</v>
      </c>
      <c r="T144" s="323">
        <f t="shared" si="55"/>
        <v>0.85728707342184585</v>
      </c>
      <c r="U144" s="328">
        <f t="shared" si="40"/>
        <v>8.0230890157154455</v>
      </c>
      <c r="V144" s="336">
        <f t="shared" si="56"/>
        <v>8.0230890157154455</v>
      </c>
      <c r="W144" s="328">
        <f t="shared" si="57"/>
        <v>3.8729704169639945E-3</v>
      </c>
      <c r="X144" s="328">
        <f t="shared" si="58"/>
        <v>28792.434014453262</v>
      </c>
      <c r="Y144" s="328">
        <f t="shared" si="42"/>
        <v>150.11595091746392</v>
      </c>
      <c r="Z144" s="108">
        <f>IF(H144&gt;0, rate1(1,$L$52,$L$51,$L$54,U144,$L$53,$L$50,Y144),"")</f>
        <v>2206.1580091217243</v>
      </c>
      <c r="AA144" s="336">
        <f t="shared" si="59"/>
        <v>0.95801313540696886</v>
      </c>
      <c r="AB144" s="336">
        <f t="shared" si="60"/>
        <v>9.2242429971939821E-2</v>
      </c>
      <c r="AC144" s="328">
        <f t="shared" si="61"/>
        <v>0.85728707342184585</v>
      </c>
      <c r="AD144" s="328">
        <f t="shared" si="62"/>
        <v>5.8323520265418103E-3</v>
      </c>
      <c r="AE144" s="328">
        <f t="shared" si="63"/>
        <v>-3.6111289992374531E-3</v>
      </c>
      <c r="AF144" s="328">
        <f t="shared" si="64"/>
        <v>2942.5967787548084</v>
      </c>
      <c r="AG144" s="328">
        <f t="shared" si="65"/>
        <v>2919.8525174285128</v>
      </c>
      <c r="AH144" s="328">
        <f t="shared" si="66"/>
        <v>8.0287722757826341</v>
      </c>
      <c r="AI144" s="328">
        <f t="shared" si="67"/>
        <v>388.54911632883932</v>
      </c>
      <c r="AJ144" s="328">
        <f t="shared" si="68"/>
        <v>4.3457852851797085</v>
      </c>
      <c r="AK144" s="337">
        <f t="shared" si="69"/>
        <v>212.73293142587457</v>
      </c>
      <c r="AL144" s="42">
        <f t="shared" si="70"/>
        <v>12.967836223770396</v>
      </c>
      <c r="BA144" s="8"/>
    </row>
    <row r="145" spans="1:53" ht="15" x14ac:dyDescent="0.15">
      <c r="A145" s="116"/>
      <c r="B145" s="328">
        <f t="shared" si="43"/>
        <v>2942.5967787548084</v>
      </c>
      <c r="C145" s="328">
        <f t="shared" si="44"/>
        <v>2919.8525174285128</v>
      </c>
      <c r="D145" s="328">
        <f t="shared" si="45"/>
        <v>8.0287722757826341</v>
      </c>
      <c r="E145" s="328">
        <f t="shared" si="36"/>
        <v>206.15441403256744</v>
      </c>
      <c r="F145" s="328">
        <f t="shared" si="46"/>
        <v>205.11142468601767</v>
      </c>
      <c r="G145" s="328">
        <f t="shared" si="47"/>
        <v>30027.752560002555</v>
      </c>
      <c r="H145" s="313">
        <f t="shared" si="37"/>
        <v>5.0000000000000001E-3</v>
      </c>
      <c r="I145" s="328">
        <f t="shared" si="48"/>
        <v>18.195409061036482</v>
      </c>
      <c r="J145" s="328">
        <f t="shared" si="38"/>
        <v>850</v>
      </c>
      <c r="K145" s="335">
        <f t="shared" si="49"/>
        <v>1</v>
      </c>
      <c r="L145" s="323">
        <f t="shared" si="50"/>
        <v>8.0337722757826349</v>
      </c>
      <c r="M145" s="323">
        <f t="shared" si="51"/>
        <v>8.0312722757826336</v>
      </c>
      <c r="N145" s="328">
        <f t="shared" si="52"/>
        <v>3.2213727919952362E-2</v>
      </c>
      <c r="O145" s="328">
        <f t="shared" si="39"/>
        <v>13.473238207053491</v>
      </c>
      <c r="P145" s="332">
        <f t="shared" si="41"/>
        <v>150.35140987927591</v>
      </c>
      <c r="Q145" s="328">
        <f t="shared" si="53"/>
        <v>29297.14972777983</v>
      </c>
      <c r="R145" s="277">
        <f>IF(H145&gt;0, rate1(1,$L$52,$L$51,$L$54,L145,$L$53,$L$50,P145),"")</f>
        <v>2206.71668092865</v>
      </c>
      <c r="S145" s="323">
        <f t="shared" si="54"/>
        <v>0.98538694570993846</v>
      </c>
      <c r="T145" s="323">
        <f t="shared" si="55"/>
        <v>2.2044486580646714</v>
      </c>
      <c r="U145" s="328">
        <f t="shared" si="40"/>
        <v>8.0287722757826341</v>
      </c>
      <c r="V145" s="336">
        <f t="shared" si="56"/>
        <v>8.0287722757826341</v>
      </c>
      <c r="W145" s="328">
        <f t="shared" si="57"/>
        <v>3.878459298874759E-3</v>
      </c>
      <c r="X145" s="328">
        <f t="shared" si="58"/>
        <v>29116.625625314238</v>
      </c>
      <c r="Y145" s="328">
        <f t="shared" si="42"/>
        <v>150.25782071694616</v>
      </c>
      <c r="Z145" s="108">
        <f>IF(H145&gt;0, rate1(1,$L$52,$L$51,$L$54,U145,$L$53,$L$50,Y145),"")</f>
        <v>2206.4947983826546</v>
      </c>
      <c r="AA145" s="336">
        <f t="shared" si="59"/>
        <v>0.97941363609817877</v>
      </c>
      <c r="AB145" s="336">
        <f t="shared" si="60"/>
        <v>0.18839943359456698</v>
      </c>
      <c r="AC145" s="328">
        <f t="shared" si="61"/>
        <v>1.6640964670175513</v>
      </c>
      <c r="AD145" s="328">
        <f t="shared" si="62"/>
        <v>3.0046335047878357E-3</v>
      </c>
      <c r="AE145" s="328">
        <f t="shared" si="63"/>
        <v>-2.2429895939284133E-3</v>
      </c>
      <c r="AF145" s="328">
        <f t="shared" si="64"/>
        <v>2940.9648960157106</v>
      </c>
      <c r="AG145" s="328">
        <f t="shared" si="65"/>
        <v>2918.188420961495</v>
      </c>
      <c r="AH145" s="328">
        <f t="shared" si="66"/>
        <v>8.0344560209479905</v>
      </c>
      <c r="AI145" s="328">
        <f t="shared" si="67"/>
        <v>754.10517417090966</v>
      </c>
      <c r="AJ145" s="328">
        <f t="shared" si="68"/>
        <v>4.5552589446716283</v>
      </c>
      <c r="AK145" s="337">
        <f t="shared" si="69"/>
        <v>224.27398209622311</v>
      </c>
      <c r="AL145" s="42">
        <f t="shared" si="70"/>
        <v>13.298102972649909</v>
      </c>
      <c r="BA145" s="8"/>
    </row>
    <row r="146" spans="1:53" ht="15" x14ac:dyDescent="0.15">
      <c r="A146" s="116"/>
      <c r="B146" s="328">
        <f t="shared" si="43"/>
        <v>2940.9648960157106</v>
      </c>
      <c r="C146" s="328">
        <f t="shared" si="44"/>
        <v>2918.188420961495</v>
      </c>
      <c r="D146" s="328">
        <f t="shared" si="45"/>
        <v>8.0344560209479905</v>
      </c>
      <c r="E146" s="328">
        <f t="shared" si="36"/>
        <v>210.0443229487704</v>
      </c>
      <c r="F146" s="328">
        <f t="shared" si="46"/>
        <v>208.09936849066892</v>
      </c>
      <c r="G146" s="328">
        <f t="shared" si="47"/>
        <v>30416.111915496731</v>
      </c>
      <c r="H146" s="313">
        <f t="shared" si="37"/>
        <v>5.0000000000000001E-3</v>
      </c>
      <c r="I146" s="328">
        <f t="shared" si="48"/>
        <v>18.221180043372442</v>
      </c>
      <c r="J146" s="328">
        <f t="shared" si="38"/>
        <v>850</v>
      </c>
      <c r="K146" s="335">
        <f t="shared" si="49"/>
        <v>-1</v>
      </c>
      <c r="L146" s="323">
        <f t="shared" si="50"/>
        <v>8.0294560209479897</v>
      </c>
      <c r="M146" s="323">
        <f t="shared" si="51"/>
        <v>8.031956020947991</v>
      </c>
      <c r="N146" s="328">
        <f t="shared" si="52"/>
        <v>-2.4462550458665078E-2</v>
      </c>
      <c r="O146" s="328">
        <f t="shared" si="39"/>
        <v>13.252551757619418</v>
      </c>
      <c r="P146" s="332">
        <f t="shared" si="41"/>
        <v>150.30615402370569</v>
      </c>
      <c r="Q146" s="328">
        <f t="shared" si="53"/>
        <v>29873.839276514034</v>
      </c>
      <c r="R146" s="277">
        <f>IF(H146&gt;0, rate1(1,$L$52,$L$51,$L$54,L146,$L$53,$L$50,P146),"")</f>
        <v>2206.6094166188336</v>
      </c>
      <c r="S146" s="323">
        <f t="shared" si="54"/>
        <v>1.0215651383999838</v>
      </c>
      <c r="T146" s="323">
        <f t="shared" si="55"/>
        <v>1.1343562932424078</v>
      </c>
      <c r="U146" s="328">
        <f t="shared" si="40"/>
        <v>8.0344560209479905</v>
      </c>
      <c r="V146" s="336">
        <f t="shared" si="56"/>
        <v>8.0344560209479905</v>
      </c>
      <c r="W146" s="328">
        <f t="shared" si="57"/>
        <v>3.8839525365403915E-3</v>
      </c>
      <c r="X146" s="328">
        <f t="shared" si="58"/>
        <v>29617.776908474487</v>
      </c>
      <c r="Y146" s="328">
        <f t="shared" si="42"/>
        <v>150.39973617575509</v>
      </c>
      <c r="Z146" s="108">
        <f>IF(H146&gt;0, rate1(1,$L$52,$L$51,$L$54,U146,$L$53,$L$50,Y146),"")</f>
        <v>2206.8311629544237</v>
      </c>
      <c r="AA146" s="336">
        <f t="shared" si="59"/>
        <v>1.0127070665609228</v>
      </c>
      <c r="AB146" s="336">
        <f t="shared" si="60"/>
        <v>-0.30565296230401862</v>
      </c>
      <c r="AC146" s="328">
        <f t="shared" si="61"/>
        <v>1.1343562932424078</v>
      </c>
      <c r="AD146" s="328">
        <f t="shared" si="62"/>
        <v>-4.4077861865676783E-3</v>
      </c>
      <c r="AE146" s="328">
        <f t="shared" si="63"/>
        <v>-5.2975128232409015E-3</v>
      </c>
      <c r="AF146" s="328">
        <f t="shared" si="64"/>
        <v>2939.8060771720093</v>
      </c>
      <c r="AG146" s="328">
        <f t="shared" si="65"/>
        <v>2917.0540646682525</v>
      </c>
      <c r="AH146" s="328">
        <f t="shared" si="66"/>
        <v>8.0301402502478698</v>
      </c>
      <c r="AI146" s="328">
        <f t="shared" si="67"/>
        <v>514.07208031431821</v>
      </c>
      <c r="AJ146" s="328">
        <f t="shared" si="68"/>
        <v>4.6980567447589392</v>
      </c>
      <c r="AK146" s="337">
        <f t="shared" si="69"/>
        <v>246.9180656704448</v>
      </c>
      <c r="AL146" s="42">
        <f t="shared" si="70"/>
        <v>13.939092370695182</v>
      </c>
      <c r="BA146" s="8"/>
    </row>
    <row r="147" spans="1:53" ht="15" x14ac:dyDescent="0.15">
      <c r="A147" s="116"/>
      <c r="B147" s="328">
        <f t="shared" si="43"/>
        <v>2939.8060771720093</v>
      </c>
      <c r="C147" s="328">
        <f t="shared" si="44"/>
        <v>2917.0540646682525</v>
      </c>
      <c r="D147" s="328">
        <f t="shared" si="45"/>
        <v>8.0301402502478698</v>
      </c>
      <c r="E147" s="328">
        <f t="shared" si="36"/>
        <v>212.47355813911159</v>
      </c>
      <c r="F147" s="328">
        <f t="shared" si="46"/>
        <v>211.25894054394098</v>
      </c>
      <c r="G147" s="328">
        <f t="shared" si="47"/>
        <v>30828.156465188589</v>
      </c>
      <c r="H147" s="313">
        <f t="shared" si="37"/>
        <v>5.0000000000000001E-3</v>
      </c>
      <c r="I147" s="328">
        <f t="shared" si="48"/>
        <v>18.20161000300541</v>
      </c>
      <c r="J147" s="328">
        <f t="shared" si="38"/>
        <v>850</v>
      </c>
      <c r="K147" s="335">
        <f t="shared" si="49"/>
        <v>-1</v>
      </c>
      <c r="L147" s="323">
        <f t="shared" si="50"/>
        <v>8.025140250247869</v>
      </c>
      <c r="M147" s="323">
        <f t="shared" si="51"/>
        <v>8.0276402502478703</v>
      </c>
      <c r="N147" s="328">
        <f t="shared" si="52"/>
        <v>-2.445149301433247E-2</v>
      </c>
      <c r="O147" s="328">
        <f t="shared" si="39"/>
        <v>12.816077521002054</v>
      </c>
      <c r="P147" s="332">
        <f t="shared" si="41"/>
        <v>150.19840877939976</v>
      </c>
      <c r="Q147" s="328">
        <f t="shared" si="53"/>
        <v>30179.099165019819</v>
      </c>
      <c r="R147" s="277">
        <f>IF(H147&gt;0, rate1(1,$L$52,$L$51,$L$54,L147,$L$53,$L$50,P147),"")</f>
        <v>2206.3538233995641</v>
      </c>
      <c r="S147" s="323">
        <f t="shared" si="54"/>
        <v>1.0672741404713146</v>
      </c>
      <c r="T147" s="323">
        <f t="shared" si="55"/>
        <v>0.36346050418523695</v>
      </c>
      <c r="U147" s="328">
        <f t="shared" si="40"/>
        <v>8.0301402502478698</v>
      </c>
      <c r="V147" s="336">
        <f t="shared" si="56"/>
        <v>8.0301402502478698</v>
      </c>
      <c r="W147" s="328">
        <f t="shared" si="57"/>
        <v>3.8797810664306098E-3</v>
      </c>
      <c r="X147" s="328">
        <f t="shared" si="58"/>
        <v>30030.552371102414</v>
      </c>
      <c r="Y147" s="328">
        <f t="shared" si="42"/>
        <v>150.29197413098041</v>
      </c>
      <c r="Z147" s="108">
        <f>IF(H147&gt;0, rate1(1,$L$52,$L$51,$L$54,U147,$L$53,$L$50,Y147),"")</f>
        <v>2206.5757966430415</v>
      </c>
      <c r="AA147" s="336">
        <f t="shared" si="59"/>
        <v>1.0619139955472658</v>
      </c>
      <c r="AB147" s="336">
        <f t="shared" si="60"/>
        <v>-6.2664039562246324E-2</v>
      </c>
      <c r="AC147" s="328">
        <f t="shared" si="61"/>
        <v>0.36346050418523695</v>
      </c>
      <c r="AD147" s="328">
        <f t="shared" si="62"/>
        <v>-1.3756652902929337E-2</v>
      </c>
      <c r="AE147" s="328">
        <f t="shared" si="63"/>
        <v>-1.2483324706222324E-2</v>
      </c>
      <c r="AF147" s="328">
        <f t="shared" si="64"/>
        <v>2939.4181651748099</v>
      </c>
      <c r="AG147" s="328">
        <f t="shared" si="65"/>
        <v>2916.6906041640673</v>
      </c>
      <c r="AH147" s="328">
        <f t="shared" si="66"/>
        <v>8.0258241111721276</v>
      </c>
      <c r="AI147" s="328">
        <f t="shared" si="67"/>
        <v>164.73355285564065</v>
      </c>
      <c r="AJ147" s="328">
        <f t="shared" si="68"/>
        <v>4.7438160649966168</v>
      </c>
      <c r="AK147" s="337">
        <f t="shared" si="69"/>
        <v>262.55413959791736</v>
      </c>
      <c r="AL147" s="42">
        <f t="shared" si="70"/>
        <v>14.376053638962352</v>
      </c>
      <c r="BA147" s="8"/>
    </row>
    <row r="148" spans="1:53" ht="15" x14ac:dyDescent="0.15">
      <c r="A148" s="116"/>
      <c r="B148" s="328">
        <f t="shared" si="43"/>
        <v>2939.4181651748099</v>
      </c>
      <c r="C148" s="328">
        <f t="shared" si="44"/>
        <v>2916.6906041640673</v>
      </c>
      <c r="D148" s="328">
        <f t="shared" si="45"/>
        <v>8.0258241111721276</v>
      </c>
      <c r="E148" s="328">
        <f t="shared" si="36"/>
        <v>213.17589530001391</v>
      </c>
      <c r="F148" s="328">
        <f t="shared" si="46"/>
        <v>212.82472671956276</v>
      </c>
      <c r="G148" s="328">
        <f t="shared" si="47"/>
        <v>31006.562870687892</v>
      </c>
      <c r="H148" s="313">
        <f t="shared" si="37"/>
        <v>5.0000000000000001E-3</v>
      </c>
      <c r="I148" s="328">
        <f t="shared" si="48"/>
        <v>18.182048808594118</v>
      </c>
      <c r="J148" s="328">
        <f t="shared" si="38"/>
        <v>850</v>
      </c>
      <c r="K148" s="335">
        <f t="shared" si="49"/>
        <v>-1</v>
      </c>
      <c r="L148" s="323">
        <f t="shared" si="50"/>
        <v>8.0208241111721268</v>
      </c>
      <c r="M148" s="323">
        <f t="shared" si="51"/>
        <v>8.0233241111721263</v>
      </c>
      <c r="N148" s="328">
        <f t="shared" si="52"/>
        <v>-2.4440432384579935E-2</v>
      </c>
      <c r="O148" s="328">
        <f t="shared" si="39"/>
        <v>12.506132107606749</v>
      </c>
      <c r="P148" s="332">
        <f t="shared" si="41"/>
        <v>150.09067368923795</v>
      </c>
      <c r="Q148" s="328">
        <f t="shared" si="53"/>
        <v>30231.47896233647</v>
      </c>
      <c r="R148" s="277">
        <f>IF(H148&gt;0, rate1(1,$L$52,$L$51,$L$54,L148,$L$53,$L$50,P148),"")</f>
        <v>2206.0979466790086</v>
      </c>
      <c r="S148" s="323">
        <f t="shared" si="54"/>
        <v>1.0957502830777439</v>
      </c>
      <c r="T148" s="323">
        <f t="shared" si="55"/>
        <v>0.25525180290835969</v>
      </c>
      <c r="U148" s="328">
        <f t="shared" si="40"/>
        <v>8.0258241111721276</v>
      </c>
      <c r="V148" s="336">
        <f t="shared" si="56"/>
        <v>8.0258241111721276</v>
      </c>
      <c r="W148" s="328">
        <f t="shared" si="57"/>
        <v>3.8756114818951914E-3</v>
      </c>
      <c r="X148" s="328">
        <f t="shared" si="58"/>
        <v>30209.293225557176</v>
      </c>
      <c r="Y148" s="328">
        <f t="shared" si="42"/>
        <v>150.18422223289775</v>
      </c>
      <c r="Z148" s="108">
        <f>IF(H148&gt;0, rate1(1,$L$52,$L$51,$L$54,U148,$L$53,$L$50,Y148),"")</f>
        <v>2206.320147173205</v>
      </c>
      <c r="AA148" s="336">
        <f t="shared" si="59"/>
        <v>1.0948358804529996</v>
      </c>
      <c r="AB148" s="336">
        <f t="shared" si="60"/>
        <v>-4.0866510263654197E-2</v>
      </c>
      <c r="AC148" s="328">
        <f t="shared" si="61"/>
        <v>0.25525180290835969</v>
      </c>
      <c r="AD148" s="328">
        <f t="shared" si="62"/>
        <v>-1.9588500230084942E-2</v>
      </c>
      <c r="AE148" s="328">
        <f t="shared" si="63"/>
        <v>-1.8851563999270453E-2</v>
      </c>
      <c r="AF148" s="328">
        <f t="shared" si="64"/>
        <v>2939.1384729395172</v>
      </c>
      <c r="AG148" s="328">
        <f t="shared" si="65"/>
        <v>2916.4353523611589</v>
      </c>
      <c r="AH148" s="328">
        <f t="shared" si="66"/>
        <v>8.0215076036887982</v>
      </c>
      <c r="AI148" s="328">
        <f t="shared" si="67"/>
        <v>115.70284233871295</v>
      </c>
      <c r="AJ148" s="328">
        <f t="shared" si="68"/>
        <v>4.7759557434240367</v>
      </c>
      <c r="AK148" s="337">
        <f t="shared" si="69"/>
        <v>267.63257134041748</v>
      </c>
      <c r="AL148" s="42">
        <f t="shared" si="70"/>
        <v>14.516077158889647</v>
      </c>
      <c r="BA148" s="8"/>
    </row>
    <row r="149" spans="1:53" ht="15" x14ac:dyDescent="0.15">
      <c r="A149" s="116"/>
      <c r="B149" s="328">
        <f t="shared" si="43"/>
        <v>2939.1384729395172</v>
      </c>
      <c r="C149" s="328">
        <f t="shared" si="44"/>
        <v>2916.4353523611589</v>
      </c>
      <c r="D149" s="328">
        <f t="shared" si="45"/>
        <v>8.0215076036887982</v>
      </c>
      <c r="E149" s="328">
        <f t="shared" si="36"/>
        <v>213.63630948649234</v>
      </c>
      <c r="F149" s="328">
        <f t="shared" si="46"/>
        <v>213.40610239325312</v>
      </c>
      <c r="G149" s="328">
        <f t="shared" si="47"/>
        <v>31041.094380074988</v>
      </c>
      <c r="H149" s="313">
        <f t="shared" si="37"/>
        <v>5.0000000000000001E-3</v>
      </c>
      <c r="I149" s="328">
        <f t="shared" si="48"/>
        <v>18.162496462686615</v>
      </c>
      <c r="J149" s="328">
        <f t="shared" si="38"/>
        <v>850</v>
      </c>
      <c r="K149" s="335">
        <f t="shared" si="49"/>
        <v>-1</v>
      </c>
      <c r="L149" s="323">
        <f t="shared" si="50"/>
        <v>8.0165076036887974</v>
      </c>
      <c r="M149" s="323">
        <f t="shared" si="51"/>
        <v>8.0190076036887987</v>
      </c>
      <c r="N149" s="328">
        <f t="shared" si="52"/>
        <v>-2.4429368568718246E-2</v>
      </c>
      <c r="O149" s="328">
        <f t="shared" si="39"/>
        <v>12.40237857875583</v>
      </c>
      <c r="P149" s="332">
        <f t="shared" si="41"/>
        <v>149.98294876431223</v>
      </c>
      <c r="Q149" s="328">
        <f t="shared" si="53"/>
        <v>30248.361951250066</v>
      </c>
      <c r="R149" s="277">
        <f>IF(H149&gt;0, rate1(1,$L$52,$L$51,$L$54,L149,$L$53,$L$50,P149),"")</f>
        <v>2205.8417860150275</v>
      </c>
      <c r="S149" s="323">
        <f t="shared" si="54"/>
        <v>1.1056623411386737</v>
      </c>
      <c r="T149" s="323">
        <f t="shared" si="55"/>
        <v>0.23120222688097156</v>
      </c>
      <c r="U149" s="328">
        <f t="shared" si="40"/>
        <v>8.0215076036887982</v>
      </c>
      <c r="V149" s="336">
        <f t="shared" si="56"/>
        <v>8.0215076036887982</v>
      </c>
      <c r="W149" s="328">
        <f t="shared" si="57"/>
        <v>3.871443783459938E-3</v>
      </c>
      <c r="X149" s="328">
        <f t="shared" si="58"/>
        <v>30243.914758310908</v>
      </c>
      <c r="Y149" s="328">
        <f t="shared" si="42"/>
        <v>150.0764804925918</v>
      </c>
      <c r="Z149" s="108">
        <f>IF(H149&gt;0, rate1(1,$L$52,$L$51,$L$54,U149,$L$53,$L$50,Y149),"")</f>
        <v>2206.0642141034405</v>
      </c>
      <c r="AA149" s="336">
        <f t="shared" si="59"/>
        <v>1.105388320932621</v>
      </c>
      <c r="AB149" s="336">
        <f t="shared" si="60"/>
        <v>-3.6735036189969372E-2</v>
      </c>
      <c r="AC149" s="328">
        <f t="shared" si="61"/>
        <v>0.23120222688097156</v>
      </c>
      <c r="AD149" s="328">
        <f t="shared" si="62"/>
        <v>-2.1626089278863735E-2</v>
      </c>
      <c r="AE149" s="328">
        <f t="shared" si="63"/>
        <v>-8.3773138837444187E-3</v>
      </c>
      <c r="AF149" s="328">
        <f t="shared" si="64"/>
        <v>2938.8828413440674</v>
      </c>
      <c r="AG149" s="328">
        <f t="shared" si="65"/>
        <v>2916.2041501342778</v>
      </c>
      <c r="AH149" s="328">
        <f t="shared" si="66"/>
        <v>8.0171907277659642</v>
      </c>
      <c r="AI149" s="328">
        <f t="shared" si="67"/>
        <v>104.81360374383463</v>
      </c>
      <c r="AJ149" s="328">
        <f t="shared" si="68"/>
        <v>4.8050706333528801</v>
      </c>
      <c r="AK149" s="337">
        <f t="shared" si="69"/>
        <v>271.22011879571005</v>
      </c>
      <c r="AL149" s="42">
        <f t="shared" si="70"/>
        <v>14.614424574877553</v>
      </c>
      <c r="BA149" s="8"/>
    </row>
    <row r="150" spans="1:53" ht="15" x14ac:dyDescent="0.15">
      <c r="A150" s="116"/>
      <c r="B150" s="328">
        <f t="shared" si="43"/>
        <v>2938.8828413440674</v>
      </c>
      <c r="C150" s="328">
        <f t="shared" si="44"/>
        <v>2916.2041501342778</v>
      </c>
      <c r="D150" s="328">
        <f t="shared" si="45"/>
        <v>8.0171907277659642</v>
      </c>
      <c r="E150" s="328">
        <f t="shared" si="36"/>
        <v>214.04258417000889</v>
      </c>
      <c r="F150" s="328">
        <f t="shared" si="46"/>
        <v>213.83944682825063</v>
      </c>
      <c r="G150" s="328">
        <f t="shared" si="47"/>
        <v>30879.698111265028</v>
      </c>
      <c r="H150" s="313">
        <f t="shared" si="37"/>
        <v>0.02</v>
      </c>
      <c r="I150" s="328">
        <f t="shared" si="48"/>
        <v>18.142952967831661</v>
      </c>
      <c r="J150" s="328">
        <f t="shared" si="38"/>
        <v>850</v>
      </c>
      <c r="K150" s="335">
        <f t="shared" si="49"/>
        <v>-1</v>
      </c>
      <c r="L150" s="323">
        <f t="shared" si="50"/>
        <v>7.9971907277659646</v>
      </c>
      <c r="M150" s="323">
        <f t="shared" si="51"/>
        <v>8.0071907277659644</v>
      </c>
      <c r="N150" s="328">
        <f t="shared" si="52"/>
        <v>-0.10922211018564809</v>
      </c>
      <c r="O150" s="328">
        <f t="shared" si="39"/>
        <v>12.327570228889538</v>
      </c>
      <c r="P150" s="332">
        <f t="shared" si="41"/>
        <v>149.59486429118778</v>
      </c>
      <c r="Q150" s="328">
        <f t="shared" si="53"/>
        <v>30169.963091744179</v>
      </c>
      <c r="R150" s="277">
        <f>IF(H150&gt;0, rate1(1,$L$52,$L$51,$L$54,L150,$L$53,$L$50,P150),"")</f>
        <v>2204.9163916170551</v>
      </c>
      <c r="S150" s="323">
        <f t="shared" si="54"/>
        <v>1.1099544775340546</v>
      </c>
      <c r="T150" s="323">
        <f t="shared" si="55"/>
        <v>0.99333935857064382</v>
      </c>
      <c r="U150" s="328">
        <f t="shared" si="40"/>
        <v>8.0171907277659642</v>
      </c>
      <c r="V150" s="336">
        <f t="shared" si="56"/>
        <v>8.0171907277659642</v>
      </c>
      <c r="W150" s="328">
        <f t="shared" si="57"/>
        <v>3.8672779716790728E-3</v>
      </c>
      <c r="X150" s="328">
        <f t="shared" si="58"/>
        <v>30256.778729334867</v>
      </c>
      <c r="Y150" s="328">
        <f t="shared" si="42"/>
        <v>149.96874892115923</v>
      </c>
      <c r="Z150" s="108">
        <f>IF(H150&gt;0, rate1(1,$L$52,$L$51,$L$54,U150,$L$53,$L$50,Y150),"")</f>
        <v>2205.8079969914029</v>
      </c>
      <c r="AA150" s="336">
        <f t="shared" si="59"/>
        <v>1.112698485690504</v>
      </c>
      <c r="AB150" s="336">
        <f t="shared" si="60"/>
        <v>-3.4315261185491955E-2</v>
      </c>
      <c r="AC150" s="328">
        <f t="shared" si="61"/>
        <v>0.99333935857064382</v>
      </c>
      <c r="AD150" s="328">
        <f t="shared" si="62"/>
        <v>-2.0134106060972767E-2</v>
      </c>
      <c r="AE150" s="328">
        <f t="shared" si="63"/>
        <v>2.4368028585010763E-3</v>
      </c>
      <c r="AF150" s="328">
        <f t="shared" si="64"/>
        <v>2937.780279875311</v>
      </c>
      <c r="AG150" s="328">
        <f t="shared" si="65"/>
        <v>2915.2108107757072</v>
      </c>
      <c r="AH150" s="328">
        <f t="shared" si="66"/>
        <v>7.9978617609792853</v>
      </c>
      <c r="AI150" s="328">
        <f t="shared" si="67"/>
        <v>450.51112248394259</v>
      </c>
      <c r="AJ150" s="328">
        <f t="shared" si="68"/>
        <v>4.9302126118206422</v>
      </c>
      <c r="AK150" s="337">
        <f t="shared" si="69"/>
        <v>274.47364776183821</v>
      </c>
      <c r="AL150" s="42">
        <f t="shared" si="70"/>
        <v>14.703516138059813</v>
      </c>
      <c r="BA150" s="8"/>
    </row>
    <row r="151" spans="1:53" ht="15" x14ac:dyDescent="0.15">
      <c r="A151" s="116"/>
      <c r="B151" s="328">
        <f t="shared" si="43"/>
        <v>2937.780279875311</v>
      </c>
      <c r="C151" s="328">
        <f t="shared" si="44"/>
        <v>2915.2108107757072</v>
      </c>
      <c r="D151" s="328">
        <f t="shared" si="45"/>
        <v>7.9978617609792853</v>
      </c>
      <c r="E151" s="328">
        <f t="shared" si="36"/>
        <v>215.76181038234694</v>
      </c>
      <c r="F151" s="328">
        <f t="shared" si="46"/>
        <v>214.9021972761779</v>
      </c>
      <c r="G151" s="328">
        <f t="shared" si="47"/>
        <v>30808.689766245163</v>
      </c>
      <c r="H151" s="313">
        <f t="shared" si="37"/>
        <v>0.02</v>
      </c>
      <c r="I151" s="328">
        <f t="shared" si="48"/>
        <v>18.055575279683037</v>
      </c>
      <c r="J151" s="328">
        <f t="shared" si="38"/>
        <v>850</v>
      </c>
      <c r="K151" s="335">
        <f t="shared" si="49"/>
        <v>-1</v>
      </c>
      <c r="L151" s="323">
        <f t="shared" si="50"/>
        <v>7.9778617609792857</v>
      </c>
      <c r="M151" s="323">
        <f t="shared" si="51"/>
        <v>7.9878617609792855</v>
      </c>
      <c r="N151" s="328">
        <f t="shared" si="52"/>
        <v>-0.10896791336654132</v>
      </c>
      <c r="O151" s="328">
        <f t="shared" si="39"/>
        <v>12.259197298159894</v>
      </c>
      <c r="P151" s="332">
        <f t="shared" si="41"/>
        <v>149.113031862556</v>
      </c>
      <c r="Q151" s="328">
        <f t="shared" si="53"/>
        <v>30193.220484916059</v>
      </c>
      <c r="R151" s="277">
        <f>IF(H151&gt;0, rate1(1,$L$52,$L$51,$L$54,L151,$L$53,$L$50,P151),"")</f>
        <v>2203.7618403798542</v>
      </c>
      <c r="S151" s="323">
        <f t="shared" si="54"/>
        <v>1.1175906125182904</v>
      </c>
      <c r="T151" s="323">
        <f t="shared" si="55"/>
        <v>0.92667187484538471</v>
      </c>
      <c r="U151" s="328">
        <f t="shared" si="40"/>
        <v>7.9978617609792853</v>
      </c>
      <c r="V151" s="336">
        <f t="shared" si="56"/>
        <v>7.9978617609792853</v>
      </c>
      <c r="W151" s="328">
        <f t="shared" si="57"/>
        <v>3.8486528994781111E-3</v>
      </c>
      <c r="X151" s="328">
        <f t="shared" si="58"/>
        <v>30185.81160852826</v>
      </c>
      <c r="Y151" s="328">
        <f t="shared" si="42"/>
        <v>149.4866146149644</v>
      </c>
      <c r="Z151" s="108">
        <f>IF(H151&gt;0, rate1(1,$L$52,$L$51,$L$54,U151,$L$53,$L$50,Y151),"")</f>
        <v>2204.6575503205104</v>
      </c>
      <c r="AA151" s="336">
        <f t="shared" si="59"/>
        <v>1.11686243162282</v>
      </c>
      <c r="AB151" s="336">
        <f t="shared" si="60"/>
        <v>-3.2933192010755466E-2</v>
      </c>
      <c r="AC151" s="328">
        <f t="shared" si="61"/>
        <v>0.92667187484538471</v>
      </c>
      <c r="AD151" s="328">
        <f t="shared" si="62"/>
        <v>-2.1582612511399465E-2</v>
      </c>
      <c r="AE151" s="328">
        <f t="shared" si="63"/>
        <v>-1.5088520579638041E-3</v>
      </c>
      <c r="AF151" s="328">
        <f t="shared" si="64"/>
        <v>2936.744640087099</v>
      </c>
      <c r="AG151" s="328">
        <f t="shared" si="65"/>
        <v>2914.2841389008618</v>
      </c>
      <c r="AH151" s="328">
        <f t="shared" si="66"/>
        <v>7.9785311159384946</v>
      </c>
      <c r="AI151" s="328">
        <f t="shared" si="67"/>
        <v>420.49547181816058</v>
      </c>
      <c r="AJ151" s="328">
        <f t="shared" si="68"/>
        <v>5.0470169095479092</v>
      </c>
      <c r="AK151" s="337">
        <f t="shared" si="69"/>
        <v>288.38529521990949</v>
      </c>
      <c r="AL151" s="42">
        <f t="shared" si="70"/>
        <v>15.086450592171165</v>
      </c>
      <c r="BA151" s="8"/>
    </row>
    <row r="152" spans="1:53" ht="15" x14ac:dyDescent="0.15">
      <c r="A152" s="116"/>
      <c r="B152" s="328">
        <f t="shared" si="43"/>
        <v>2936.744640087099</v>
      </c>
      <c r="C152" s="328">
        <f t="shared" si="44"/>
        <v>2914.2841389008618</v>
      </c>
      <c r="D152" s="328">
        <f t="shared" si="45"/>
        <v>7.9785311159384946</v>
      </c>
      <c r="E152" s="328">
        <f t="shared" si="36"/>
        <v>217.32392338759593</v>
      </c>
      <c r="F152" s="328">
        <f t="shared" si="46"/>
        <v>216.54286688497143</v>
      </c>
      <c r="G152" s="328">
        <f t="shared" si="47"/>
        <v>30818.782782584356</v>
      </c>
      <c r="H152" s="313">
        <f t="shared" si="37"/>
        <v>0.02</v>
      </c>
      <c r="I152" s="328">
        <f t="shared" si="48"/>
        <v>17.968400948989803</v>
      </c>
      <c r="J152" s="328">
        <f t="shared" si="38"/>
        <v>850</v>
      </c>
      <c r="K152" s="335">
        <f t="shared" si="49"/>
        <v>-1</v>
      </c>
      <c r="L152" s="323">
        <f t="shared" si="50"/>
        <v>7.958531115938495</v>
      </c>
      <c r="M152" s="323">
        <f t="shared" si="51"/>
        <v>7.9685311159384948</v>
      </c>
      <c r="N152" s="328">
        <f t="shared" si="52"/>
        <v>-0.10871364951261597</v>
      </c>
      <c r="O152" s="328">
        <f t="shared" si="39"/>
        <v>11.964298857316503</v>
      </c>
      <c r="P152" s="332">
        <f t="shared" si="41"/>
        <v>148.63154715850396</v>
      </c>
      <c r="Q152" s="328">
        <f t="shared" si="53"/>
        <v>30191.516238291671</v>
      </c>
      <c r="R152" s="277">
        <f>IF(H152&gt;0, rate1(1,$L$52,$L$51,$L$54,L152,$L$53,$L$50,P152),"")</f>
        <v>2202.6018637436955</v>
      </c>
      <c r="S152" s="323">
        <f t="shared" si="54"/>
        <v>1.145675613646074</v>
      </c>
      <c r="T152" s="323">
        <f t="shared" si="55"/>
        <v>0.74627212332697712</v>
      </c>
      <c r="U152" s="328">
        <f t="shared" si="40"/>
        <v>7.9785311159384946</v>
      </c>
      <c r="V152" s="336">
        <f t="shared" si="56"/>
        <v>7.9785311159384946</v>
      </c>
      <c r="W152" s="328">
        <f t="shared" si="57"/>
        <v>3.830071174164118E-3</v>
      </c>
      <c r="X152" s="328">
        <f t="shared" si="58"/>
        <v>30196.545410290368</v>
      </c>
      <c r="Y152" s="328">
        <f t="shared" si="42"/>
        <v>149.00482751988122</v>
      </c>
      <c r="Z152" s="108">
        <f>IF(H152&gt;0, rate1(1,$L$52,$L$51,$L$54,U152,$L$53,$L$50,Y152),"")</f>
        <v>2203.5017049620142</v>
      </c>
      <c r="AA152" s="336">
        <f t="shared" si="59"/>
        <v>1.1453985192848581</v>
      </c>
      <c r="AB152" s="336">
        <f t="shared" si="60"/>
        <v>-2.6341885687710599E-2</v>
      </c>
      <c r="AC152" s="328">
        <f t="shared" si="61"/>
        <v>0.74627212332697712</v>
      </c>
      <c r="AD152" s="328">
        <f t="shared" si="62"/>
        <v>-2.6799875507659898E-2</v>
      </c>
      <c r="AE152" s="328">
        <f t="shared" si="63"/>
        <v>-6.237223722922138E-3</v>
      </c>
      <c r="AF152" s="328">
        <f t="shared" si="64"/>
        <v>2935.8896543142596</v>
      </c>
      <c r="AG152" s="328">
        <f t="shared" si="65"/>
        <v>2913.5378667775349</v>
      </c>
      <c r="AH152" s="328">
        <f t="shared" si="66"/>
        <v>7.9591987923507075</v>
      </c>
      <c r="AI152" s="328">
        <f t="shared" si="67"/>
        <v>338.81389805898056</v>
      </c>
      <c r="AJ152" s="328">
        <f t="shared" si="68"/>
        <v>5.141131881230959</v>
      </c>
      <c r="AK152" s="337">
        <f t="shared" si="69"/>
        <v>301.34020975926609</v>
      </c>
      <c r="AL152" s="42">
        <f t="shared" si="70"/>
        <v>15.443871743216601</v>
      </c>
      <c r="BA152" s="8"/>
    </row>
    <row r="153" spans="1:53" ht="15" x14ac:dyDescent="0.15">
      <c r="A153" s="116"/>
      <c r="B153" s="328">
        <f t="shared" si="43"/>
        <v>2935.8896543142596</v>
      </c>
      <c r="C153" s="328">
        <f t="shared" si="44"/>
        <v>2913.5378667775349</v>
      </c>
      <c r="D153" s="328">
        <f t="shared" si="45"/>
        <v>7.9591987923507075</v>
      </c>
      <c r="E153" s="328">
        <f t="shared" si="36"/>
        <v>218.48249443159625</v>
      </c>
      <c r="F153" s="328">
        <f t="shared" si="46"/>
        <v>217.90320890959609</v>
      </c>
      <c r="G153" s="328">
        <f t="shared" si="47"/>
        <v>30786.937487996529</v>
      </c>
      <c r="H153" s="313">
        <f t="shared" si="37"/>
        <v>0.02</v>
      </c>
      <c r="I153" s="328">
        <f t="shared" si="48"/>
        <v>17.881430029379771</v>
      </c>
      <c r="J153" s="328">
        <f t="shared" si="38"/>
        <v>850</v>
      </c>
      <c r="K153" s="335">
        <f t="shared" si="49"/>
        <v>-1</v>
      </c>
      <c r="L153" s="323">
        <f t="shared" si="50"/>
        <v>7.9391987923507079</v>
      </c>
      <c r="M153" s="323">
        <f t="shared" si="51"/>
        <v>7.9491987923507077</v>
      </c>
      <c r="N153" s="328">
        <f t="shared" si="52"/>
        <v>-0.10845931860827562</v>
      </c>
      <c r="O153" s="328">
        <f t="shared" si="39"/>
        <v>11.687299735296083</v>
      </c>
      <c r="P153" s="332">
        <f t="shared" si="41"/>
        <v>148.15041090285192</v>
      </c>
      <c r="Q153" s="328">
        <f t="shared" si="53"/>
        <v>30130.419224821362</v>
      </c>
      <c r="R153" s="277">
        <f>IF(H153&gt;0, rate1(1,$L$52,$L$51,$L$54,L153,$L$53,$L$50,P153),"")</f>
        <v>2201.4364260484076</v>
      </c>
      <c r="S153" s="323">
        <f t="shared" si="54"/>
        <v>1.1710753615933742</v>
      </c>
      <c r="T153" s="323">
        <f t="shared" si="55"/>
        <v>0.63398561662006314</v>
      </c>
      <c r="U153" s="328">
        <f t="shared" si="40"/>
        <v>7.9591987923507075</v>
      </c>
      <c r="V153" s="336">
        <f t="shared" si="56"/>
        <v>7.9591987923507075</v>
      </c>
      <c r="W153" s="328">
        <f t="shared" si="57"/>
        <v>3.8115328071057775E-3</v>
      </c>
      <c r="X153" s="328">
        <f t="shared" si="58"/>
        <v>30165.033374560833</v>
      </c>
      <c r="Y153" s="328">
        <f t="shared" si="42"/>
        <v>148.52338835762609</v>
      </c>
      <c r="Z153" s="108">
        <f>IF(H153&gt;0, rate1(1,$L$52,$L$51,$L$54,U153,$L$53,$L$50,Y153),"")</f>
        <v>2202.3404254774077</v>
      </c>
      <c r="AA153" s="336">
        <f t="shared" si="59"/>
        <v>1.171939459508738</v>
      </c>
      <c r="AB153" s="336">
        <f t="shared" si="60"/>
        <v>-2.2167877100439961E-2</v>
      </c>
      <c r="AC153" s="328">
        <f t="shared" si="61"/>
        <v>0.63398561662006314</v>
      </c>
      <c r="AD153" s="328">
        <f t="shared" si="62"/>
        <v>-3.1546457010531298E-2</v>
      </c>
      <c r="AE153" s="328">
        <f t="shared" si="63"/>
        <v>-6.8778190703042514E-3</v>
      </c>
      <c r="AF153" s="328">
        <f t="shared" si="64"/>
        <v>2935.1472093790312</v>
      </c>
      <c r="AG153" s="328">
        <f t="shared" si="65"/>
        <v>2912.9038811609148</v>
      </c>
      <c r="AH153" s="328">
        <f t="shared" si="66"/>
        <v>7.9398647899218808</v>
      </c>
      <c r="AI153" s="328">
        <f t="shared" si="67"/>
        <v>287.98724738014414</v>
      </c>
      <c r="AJ153" s="328">
        <f t="shared" si="68"/>
        <v>5.2211283388365546</v>
      </c>
      <c r="AK153" s="337">
        <f t="shared" si="69"/>
        <v>311.78204168726649</v>
      </c>
      <c r="AL153" s="42">
        <f t="shared" si="70"/>
        <v>15.731863556566735</v>
      </c>
      <c r="BA153" s="8"/>
    </row>
    <row r="154" spans="1:53" ht="15" x14ac:dyDescent="0.15">
      <c r="A154" s="116"/>
      <c r="B154" s="328">
        <f t="shared" si="43"/>
        <v>2935.1472093790312</v>
      </c>
      <c r="C154" s="328">
        <f t="shared" si="44"/>
        <v>2912.9038811609148</v>
      </c>
      <c r="D154" s="328">
        <f t="shared" si="45"/>
        <v>7.9398647899218808</v>
      </c>
      <c r="E154" s="328">
        <f t="shared" si="36"/>
        <v>219.39078434641308</v>
      </c>
      <c r="F154" s="328">
        <f t="shared" si="46"/>
        <v>218.93663938900465</v>
      </c>
      <c r="G154" s="328">
        <f t="shared" si="47"/>
        <v>30707.508045183979</v>
      </c>
      <c r="H154" s="313">
        <f t="shared" si="37"/>
        <v>0.02</v>
      </c>
      <c r="I154" s="328">
        <f t="shared" si="48"/>
        <v>17.794662574493124</v>
      </c>
      <c r="J154" s="328">
        <f t="shared" si="38"/>
        <v>850</v>
      </c>
      <c r="K154" s="335">
        <f t="shared" si="49"/>
        <v>-1</v>
      </c>
      <c r="L154" s="323">
        <f t="shared" si="50"/>
        <v>7.9198647899218813</v>
      </c>
      <c r="M154" s="323">
        <f t="shared" si="51"/>
        <v>7.929864789921881</v>
      </c>
      <c r="N154" s="328">
        <f t="shared" si="52"/>
        <v>-0.10820492063795228</v>
      </c>
      <c r="O154" s="328">
        <f t="shared" si="39"/>
        <v>11.458619540587296</v>
      </c>
      <c r="P154" s="332">
        <f t="shared" si="41"/>
        <v>147.66962382230392</v>
      </c>
      <c r="Q154" s="328">
        <f t="shared" si="53"/>
        <v>30032.773689259149</v>
      </c>
      <c r="R154" s="277">
        <f>IF(H154&gt;0, rate1(1,$L$52,$L$51,$L$54,L154,$L$53,$L$50,P154),"")</f>
        <v>2200.2654913358519</v>
      </c>
      <c r="S154" s="323">
        <f t="shared" si="54"/>
        <v>1.1912092475948444</v>
      </c>
      <c r="T154" s="323">
        <f t="shared" si="55"/>
        <v>0.56589794687770034</v>
      </c>
      <c r="U154" s="328">
        <f t="shared" si="40"/>
        <v>7.9398647899218808</v>
      </c>
      <c r="V154" s="336">
        <f t="shared" si="56"/>
        <v>7.9398647899218808</v>
      </c>
      <c r="W154" s="328">
        <f t="shared" si="57"/>
        <v>3.793037809735722E-3</v>
      </c>
      <c r="X154" s="328">
        <f t="shared" si="58"/>
        <v>30085.585418637616</v>
      </c>
      <c r="Y154" s="328">
        <f t="shared" si="42"/>
        <v>148.04229785278525</v>
      </c>
      <c r="Z154" s="108">
        <f>IF(H154&gt;0, rate1(1,$L$52,$L$51,$L$54,U154,$L$53,$L$50,Y154),"")</f>
        <v>2201.173676132425</v>
      </c>
      <c r="AA154" s="336">
        <f t="shared" si="59"/>
        <v>1.1928116065741328</v>
      </c>
      <c r="AB154" s="336">
        <f t="shared" si="60"/>
        <v>-1.9672248352317751E-2</v>
      </c>
      <c r="AC154" s="328">
        <f t="shared" si="61"/>
        <v>0.56589794687770034</v>
      </c>
      <c r="AD154" s="328">
        <f t="shared" si="62"/>
        <v>-3.5342061427062081E-2</v>
      </c>
      <c r="AE154" s="328">
        <f t="shared" si="63"/>
        <v>-6.3266212355910121E-3</v>
      </c>
      <c r="AF154" s="328">
        <f t="shared" si="64"/>
        <v>2934.4731065115157</v>
      </c>
      <c r="AG154" s="328">
        <f t="shared" si="65"/>
        <v>2912.3379832140372</v>
      </c>
      <c r="AH154" s="328">
        <f t="shared" si="66"/>
        <v>7.9205291083568827</v>
      </c>
      <c r="AI154" s="328">
        <f t="shared" si="67"/>
        <v>257.19530170612524</v>
      </c>
      <c r="AJ154" s="328">
        <f t="shared" si="68"/>
        <v>5.2925714781993669</v>
      </c>
      <c r="AK154" s="337">
        <f t="shared" si="69"/>
        <v>320.64828706969917</v>
      </c>
      <c r="AL154" s="42">
        <f t="shared" si="70"/>
        <v>15.976652716839856</v>
      </c>
      <c r="BA154" s="8"/>
    </row>
    <row r="155" spans="1:53" ht="15" x14ac:dyDescent="0.15">
      <c r="A155" s="116"/>
      <c r="B155" s="328">
        <f t="shared" si="43"/>
        <v>2934.4731065115157</v>
      </c>
      <c r="C155" s="328">
        <f t="shared" si="44"/>
        <v>2912.3379832140372</v>
      </c>
      <c r="D155" s="328">
        <f t="shared" si="45"/>
        <v>7.9205291083568827</v>
      </c>
      <c r="E155" s="328">
        <f t="shared" si="36"/>
        <v>220.14741831618187</v>
      </c>
      <c r="F155" s="328">
        <f t="shared" si="46"/>
        <v>219.76910133129746</v>
      </c>
      <c r="G155" s="328">
        <f t="shared" si="47"/>
        <v>30599.052611885098</v>
      </c>
      <c r="H155" s="313">
        <f t="shared" si="37"/>
        <v>0.02</v>
      </c>
      <c r="I155" s="328">
        <f t="shared" si="48"/>
        <v>17.708098637982769</v>
      </c>
      <c r="J155" s="328">
        <f t="shared" si="38"/>
        <v>850</v>
      </c>
      <c r="K155" s="335">
        <f t="shared" si="49"/>
        <v>-1</v>
      </c>
      <c r="L155" s="323">
        <f t="shared" si="50"/>
        <v>7.9005291083568832</v>
      </c>
      <c r="M155" s="323">
        <f t="shared" si="51"/>
        <v>7.9105291083568829</v>
      </c>
      <c r="N155" s="328">
        <f t="shared" si="52"/>
        <v>-0.10795045558601402</v>
      </c>
      <c r="O155" s="328">
        <f t="shared" si="39"/>
        <v>11.260040268578214</v>
      </c>
      <c r="P155" s="332">
        <f t="shared" si="41"/>
        <v>147.18918664646901</v>
      </c>
      <c r="Q155" s="328">
        <f t="shared" si="53"/>
        <v>29913.147427222684</v>
      </c>
      <c r="R155" s="277">
        <f>IF(H155&gt;0, rate1(1,$L$52,$L$51,$L$54,L155,$L$53,$L$50,P155),"")</f>
        <v>2199.0890233469304</v>
      </c>
      <c r="S155" s="323">
        <f t="shared" si="54"/>
        <v>1.2080345544349222</v>
      </c>
      <c r="T155" s="323">
        <f t="shared" si="55"/>
        <v>0.518906370526937</v>
      </c>
      <c r="U155" s="328">
        <f t="shared" si="40"/>
        <v>7.9205291083568827</v>
      </c>
      <c r="V155" s="336">
        <f t="shared" si="56"/>
        <v>7.9205291083568827</v>
      </c>
      <c r="W155" s="328">
        <f t="shared" si="57"/>
        <v>3.774586193564744E-3</v>
      </c>
      <c r="X155" s="328">
        <f t="shared" si="58"/>
        <v>29976.895235074488</v>
      </c>
      <c r="Y155" s="328">
        <f t="shared" si="42"/>
        <v>147.5615567328359</v>
      </c>
      <c r="Z155" s="108">
        <f>IF(H155&gt;0, rate1(1,$L$52,$L$51,$L$54,U155,$L$53,$L$50,Y155),"")</f>
        <v>2200.0014208940811</v>
      </c>
      <c r="AA155" s="336">
        <f t="shared" si="59"/>
        <v>1.2101069219180354</v>
      </c>
      <c r="AB155" s="336">
        <f t="shared" si="60"/>
        <v>-1.7965073016667412E-2</v>
      </c>
      <c r="AC155" s="328">
        <f t="shared" si="61"/>
        <v>0.518906370526937</v>
      </c>
      <c r="AD155" s="328">
        <f t="shared" si="62"/>
        <v>-3.8542598695966053E-2</v>
      </c>
      <c r="AE155" s="328">
        <f t="shared" si="63"/>
        <v>-5.9006720706295934E-3</v>
      </c>
      <c r="AF155" s="328">
        <f t="shared" si="64"/>
        <v>2933.8462496854027</v>
      </c>
      <c r="AG155" s="328">
        <f t="shared" si="65"/>
        <v>2911.8190768435102</v>
      </c>
      <c r="AH155" s="328">
        <f t="shared" si="66"/>
        <v>7.9011917473593938</v>
      </c>
      <c r="AI155" s="328">
        <f t="shared" si="67"/>
        <v>235.96424020032674</v>
      </c>
      <c r="AJ155" s="328">
        <f t="shared" si="68"/>
        <v>5.3581171004772354</v>
      </c>
      <c r="AK155" s="337">
        <f t="shared" si="69"/>
        <v>328.54611386602352</v>
      </c>
      <c r="AL155" s="42">
        <f t="shared" si="70"/>
        <v>16.195268723290063</v>
      </c>
      <c r="BA155" s="8"/>
    </row>
    <row r="156" spans="1:53" ht="15" x14ac:dyDescent="0.15">
      <c r="A156" s="116"/>
      <c r="B156" s="328">
        <f t="shared" si="43"/>
        <v>2933.8462496854027</v>
      </c>
      <c r="C156" s="328">
        <f t="shared" si="44"/>
        <v>2911.8190768435102</v>
      </c>
      <c r="D156" s="328">
        <f t="shared" si="45"/>
        <v>7.9011917473593938</v>
      </c>
      <c r="E156" s="328">
        <f t="shared" si="36"/>
        <v>220.79951427741565</v>
      </c>
      <c r="F156" s="328">
        <f t="shared" si="46"/>
        <v>220.47346629679876</v>
      </c>
      <c r="G156" s="328">
        <f t="shared" si="47"/>
        <v>30472.270708171749</v>
      </c>
      <c r="H156" s="313">
        <f t="shared" si="37"/>
        <v>0.02</v>
      </c>
      <c r="I156" s="328">
        <f t="shared" si="48"/>
        <v>17.621738273513984</v>
      </c>
      <c r="J156" s="328">
        <f t="shared" si="38"/>
        <v>850</v>
      </c>
      <c r="K156" s="335">
        <f t="shared" si="49"/>
        <v>-1</v>
      </c>
      <c r="L156" s="323">
        <f t="shared" si="50"/>
        <v>7.8811917473593942</v>
      </c>
      <c r="M156" s="323">
        <f t="shared" si="51"/>
        <v>7.891191747359394</v>
      </c>
      <c r="N156" s="328">
        <f t="shared" si="52"/>
        <v>-0.10769592343684309</v>
      </c>
      <c r="O156" s="328">
        <f t="shared" si="39"/>
        <v>11.079740221613385</v>
      </c>
      <c r="P156" s="332">
        <f t="shared" si="41"/>
        <v>146.70910010787773</v>
      </c>
      <c r="Q156" s="328">
        <f t="shared" si="53"/>
        <v>29778.55259533822</v>
      </c>
      <c r="R156" s="277">
        <f>IF(H156&gt;0, rate1(1,$L$52,$L$51,$L$54,L156,$L$53,$L$50,P156),"")</f>
        <v>2197.9069855185603</v>
      </c>
      <c r="S156" s="323">
        <f t="shared" si="54"/>
        <v>1.2228260937876172</v>
      </c>
      <c r="T156" s="323">
        <f t="shared" si="55"/>
        <v>0.48331827572892599</v>
      </c>
      <c r="U156" s="328">
        <f t="shared" si="40"/>
        <v>7.9011917473593938</v>
      </c>
      <c r="V156" s="336">
        <f t="shared" si="56"/>
        <v>7.9011917473593938</v>
      </c>
      <c r="W156" s="328">
        <f t="shared" si="57"/>
        <v>3.7561779699686326E-3</v>
      </c>
      <c r="X156" s="328">
        <f t="shared" si="58"/>
        <v>29849.740580591864</v>
      </c>
      <c r="Y156" s="328">
        <f t="shared" si="42"/>
        <v>147.0811657281626</v>
      </c>
      <c r="Z156" s="108">
        <f>IF(H156&gt;0, rate1(1,$L$52,$L$51,$L$54,U156,$L$53,$L$50,Y156),"")</f>
        <v>2198.8236234276678</v>
      </c>
      <c r="AA156" s="336">
        <f t="shared" si="59"/>
        <v>1.2252383701730865</v>
      </c>
      <c r="AB156" s="336">
        <f t="shared" si="60"/>
        <v>-1.6676456889126678E-2</v>
      </c>
      <c r="AC156" s="328">
        <f t="shared" si="61"/>
        <v>0.48331827572892599</v>
      </c>
      <c r="AD156" s="328">
        <f t="shared" si="62"/>
        <v>-4.1380599502132638E-2</v>
      </c>
      <c r="AE156" s="328">
        <f t="shared" si="63"/>
        <v>-5.6634025450658446E-3</v>
      </c>
      <c r="AF156" s="328">
        <f t="shared" si="64"/>
        <v>2933.2552354862369</v>
      </c>
      <c r="AG156" s="328">
        <f t="shared" si="65"/>
        <v>2911.3357585677813</v>
      </c>
      <c r="AH156" s="328">
        <f t="shared" si="66"/>
        <v>7.8818527066318911</v>
      </c>
      <c r="AI156" s="328">
        <f t="shared" si="67"/>
        <v>219.89933100599112</v>
      </c>
      <c r="AJ156" s="328">
        <f t="shared" si="68"/>
        <v>5.4192002479788997</v>
      </c>
      <c r="AK156" s="337">
        <f t="shared" si="69"/>
        <v>335.76639606643681</v>
      </c>
      <c r="AL156" s="42">
        <f t="shared" si="70"/>
        <v>16.395838327460339</v>
      </c>
      <c r="BA156" s="8"/>
    </row>
    <row r="157" spans="1:53" ht="15" x14ac:dyDescent="0.15">
      <c r="A157" s="116"/>
      <c r="B157" s="328">
        <f t="shared" si="43"/>
        <v>2933.2552354862369</v>
      </c>
      <c r="C157" s="328">
        <f t="shared" si="44"/>
        <v>2911.3357585677813</v>
      </c>
      <c r="D157" s="328">
        <f t="shared" si="45"/>
        <v>7.8818527066318911</v>
      </c>
      <c r="E157" s="328">
        <f t="shared" si="36"/>
        <v>221.37260690038818</v>
      </c>
      <c r="F157" s="328">
        <f t="shared" si="46"/>
        <v>221.08606058890192</v>
      </c>
      <c r="G157" s="328">
        <f t="shared" si="47"/>
        <v>30332.546114392051</v>
      </c>
      <c r="H157" s="313">
        <f t="shared" si="37"/>
        <v>0.02</v>
      </c>
      <c r="I157" s="328">
        <f t="shared" si="48"/>
        <v>17.535581534764425</v>
      </c>
      <c r="J157" s="328">
        <f t="shared" si="38"/>
        <v>850</v>
      </c>
      <c r="K157" s="335">
        <f t="shared" si="49"/>
        <v>-1</v>
      </c>
      <c r="L157" s="323">
        <f t="shared" si="50"/>
        <v>7.8618527066318915</v>
      </c>
      <c r="M157" s="323">
        <f t="shared" si="51"/>
        <v>7.8718527066318913</v>
      </c>
      <c r="N157" s="328">
        <f t="shared" si="52"/>
        <v>-0.1074413241748573</v>
      </c>
      <c r="O157" s="328">
        <f t="shared" si="39"/>
        <v>10.912076915855696</v>
      </c>
      <c r="P157" s="332">
        <f t="shared" si="41"/>
        <v>146.22936494200127</v>
      </c>
      <c r="Q157" s="328">
        <f t="shared" si="53"/>
        <v>29632.83309808706</v>
      </c>
      <c r="R157" s="277">
        <f>IF(H157&gt;0, rate1(1,$L$52,$L$51,$L$54,L157,$L$53,$L$50,P157),"")</f>
        <v>2196.7193409806132</v>
      </c>
      <c r="S157" s="323">
        <f t="shared" si="54"/>
        <v>1.2362069549538948</v>
      </c>
      <c r="T157" s="323">
        <f t="shared" si="55"/>
        <v>0.45486096798389686</v>
      </c>
      <c r="U157" s="328">
        <f t="shared" si="40"/>
        <v>7.8818527066318911</v>
      </c>
      <c r="V157" s="336">
        <f t="shared" si="56"/>
        <v>7.8818527066318911</v>
      </c>
      <c r="W157" s="328">
        <f t="shared" si="57"/>
        <v>3.7378131503942313E-3</v>
      </c>
      <c r="X157" s="328">
        <f t="shared" si="58"/>
        <v>29709.544480990928</v>
      </c>
      <c r="Y157" s="328">
        <f t="shared" si="42"/>
        <v>146.60112557207631</v>
      </c>
      <c r="Z157" s="108">
        <f>IF(H157&gt;0, rate1(1,$L$52,$L$51,$L$54,U157,$L$53,$L$50,Y157),"")</f>
        <v>2197.6402470937196</v>
      </c>
      <c r="AA157" s="336">
        <f t="shared" si="59"/>
        <v>1.2388877950106603</v>
      </c>
      <c r="AB157" s="336">
        <f t="shared" si="60"/>
        <v>-1.564673134610093E-2</v>
      </c>
      <c r="AC157" s="328">
        <f t="shared" si="61"/>
        <v>0.45486096798389686</v>
      </c>
      <c r="AD157" s="328">
        <f t="shared" si="62"/>
        <v>-4.3969479484351023E-2</v>
      </c>
      <c r="AE157" s="328">
        <f t="shared" si="63"/>
        <v>-5.5189453392146086E-3</v>
      </c>
      <c r="AF157" s="328">
        <f t="shared" si="64"/>
        <v>2932.6929331940783</v>
      </c>
      <c r="AG157" s="328">
        <f t="shared" si="65"/>
        <v>2910.8808975997977</v>
      </c>
      <c r="AH157" s="328">
        <f t="shared" si="66"/>
        <v>7.8625119858757184</v>
      </c>
      <c r="AI157" s="328">
        <f t="shared" si="67"/>
        <v>207.06376071731012</v>
      </c>
      <c r="AJ157" s="328">
        <f t="shared" si="68"/>
        <v>5.4767179592892639</v>
      </c>
      <c r="AK157" s="337">
        <f t="shared" si="69"/>
        <v>342.46722800939722</v>
      </c>
      <c r="AL157" s="42">
        <f t="shared" si="70"/>
        <v>16.582752758815431</v>
      </c>
      <c r="BA157" s="8"/>
    </row>
    <row r="158" spans="1:53" ht="15" x14ac:dyDescent="0.15">
      <c r="A158" s="116"/>
      <c r="B158" s="328">
        <f t="shared" si="43"/>
        <v>2932.6929331940783</v>
      </c>
      <c r="C158" s="328">
        <f t="shared" si="44"/>
        <v>2910.8808975997977</v>
      </c>
      <c r="D158" s="328">
        <f t="shared" si="45"/>
        <v>7.8625119858757184</v>
      </c>
      <c r="E158" s="328">
        <f t="shared" si="36"/>
        <v>221.88269622520832</v>
      </c>
      <c r="F158" s="328">
        <f t="shared" si="46"/>
        <v>221.62765156279823</v>
      </c>
      <c r="G158" s="328">
        <f t="shared" si="47"/>
        <v>30182.993104694146</v>
      </c>
      <c r="H158" s="313">
        <f t="shared" ref="H158:H189" si="71">dv(S157)</f>
        <v>0.02</v>
      </c>
      <c r="I158" s="328">
        <f t="shared" si="48"/>
        <v>17.449628475424472</v>
      </c>
      <c r="J158" s="328">
        <f t="shared" si="38"/>
        <v>850</v>
      </c>
      <c r="K158" s="335">
        <f t="shared" si="49"/>
        <v>-1</v>
      </c>
      <c r="L158" s="323">
        <f t="shared" si="50"/>
        <v>7.8425119858757188</v>
      </c>
      <c r="M158" s="323">
        <f t="shared" si="51"/>
        <v>7.8525119858757186</v>
      </c>
      <c r="N158" s="328">
        <f t="shared" si="52"/>
        <v>-0.10718665778436787</v>
      </c>
      <c r="O158" s="328">
        <f t="shared" si="39"/>
        <v>10.754000318052153</v>
      </c>
      <c r="P158" s="332">
        <f t="shared" si="41"/>
        <v>145.74998188727287</v>
      </c>
      <c r="Q158" s="328">
        <f t="shared" si="53"/>
        <v>29478.423063179845</v>
      </c>
      <c r="R158" s="277">
        <f>IF(H158&gt;0, rate1(1,$L$52,$L$51,$L$54,L158,$L$53,$L$50,P158),"")</f>
        <v>2195.5260525528251</v>
      </c>
      <c r="S158" s="323">
        <f t="shared" si="54"/>
        <v>1.2485202984630357</v>
      </c>
      <c r="T158" s="323">
        <f t="shared" si="55"/>
        <v>0.4312994087294264</v>
      </c>
      <c r="U158" s="328">
        <f t="shared" si="40"/>
        <v>7.8625119858757184</v>
      </c>
      <c r="V158" s="336">
        <f t="shared" si="56"/>
        <v>7.8625119858757184</v>
      </c>
      <c r="W158" s="328">
        <f t="shared" si="57"/>
        <v>3.7194917462670674E-3</v>
      </c>
      <c r="X158" s="328">
        <f t="shared" si="58"/>
        <v>29559.443825966577</v>
      </c>
      <c r="Y158" s="328">
        <f t="shared" si="42"/>
        <v>146.12143700083561</v>
      </c>
      <c r="Z158" s="108">
        <f>IF(H158&gt;0, rate1(1,$L$52,$L$51,$L$54,U158,$L$53,$L$50,Y158),"")</f>
        <v>2196.4512549449514</v>
      </c>
      <c r="AA158" s="336">
        <f t="shared" si="59"/>
        <v>1.2514244729061472</v>
      </c>
      <c r="AB158" s="336">
        <f t="shared" si="60"/>
        <v>-1.4793674232561661E-2</v>
      </c>
      <c r="AC158" s="328">
        <f t="shared" si="61"/>
        <v>0.4312994087294264</v>
      </c>
      <c r="AD158" s="328">
        <f t="shared" si="62"/>
        <v>-4.6371498766757883E-2</v>
      </c>
      <c r="AE158" s="328">
        <f t="shared" si="63"/>
        <v>-5.4211841231622199E-3</v>
      </c>
      <c r="AF158" s="328">
        <f t="shared" si="64"/>
        <v>2932.1544471275643</v>
      </c>
      <c r="AG158" s="328">
        <f t="shared" si="65"/>
        <v>2910.4495981910682</v>
      </c>
      <c r="AH158" s="328">
        <f t="shared" si="66"/>
        <v>7.8431695847909912</v>
      </c>
      <c r="AI158" s="328">
        <f t="shared" si="67"/>
        <v>196.4446781343986</v>
      </c>
      <c r="AJ158" s="328">
        <f t="shared" si="68"/>
        <v>5.5312859254377083</v>
      </c>
      <c r="AK158" s="337">
        <f t="shared" si="69"/>
        <v>348.74799907997448</v>
      </c>
      <c r="AL158" s="42">
        <f t="shared" si="70"/>
        <v>16.758756955425145</v>
      </c>
      <c r="BA158" s="8"/>
    </row>
    <row r="159" spans="1:53" ht="15" x14ac:dyDescent="0.15">
      <c r="A159" s="116"/>
      <c r="B159" s="328">
        <f t="shared" si="43"/>
        <v>2932.1544471275643</v>
      </c>
      <c r="C159" s="328">
        <f t="shared" si="44"/>
        <v>2910.4495981910682</v>
      </c>
      <c r="D159" s="328">
        <f t="shared" si="45"/>
        <v>7.8431695847909912</v>
      </c>
      <c r="E159" s="328">
        <f t="shared" si="36"/>
        <v>222.34078363641231</v>
      </c>
      <c r="F159" s="328">
        <f t="shared" si="46"/>
        <v>222.1117399308103</v>
      </c>
      <c r="G159" s="328">
        <f t="shared" si="47"/>
        <v>30025.657408507243</v>
      </c>
      <c r="H159" s="313">
        <f t="shared" si="71"/>
        <v>0.02</v>
      </c>
      <c r="I159" s="328">
        <f t="shared" si="48"/>
        <v>17.363879149196872</v>
      </c>
      <c r="J159" s="328">
        <f t="shared" si="38"/>
        <v>850</v>
      </c>
      <c r="K159" s="335">
        <f t="shared" si="49"/>
        <v>-1</v>
      </c>
      <c r="L159" s="323">
        <f t="shared" si="50"/>
        <v>7.8231695847909917</v>
      </c>
      <c r="M159" s="323">
        <f t="shared" si="51"/>
        <v>7.8331695847909915</v>
      </c>
      <c r="N159" s="328">
        <f t="shared" si="52"/>
        <v>-0.10693192424964337</v>
      </c>
      <c r="O159" s="328">
        <f t="shared" si="39"/>
        <v>10.603603198309461</v>
      </c>
      <c r="P159" s="332">
        <f t="shared" si="41"/>
        <v>145.27095168510544</v>
      </c>
      <c r="Q159" s="328">
        <f t="shared" si="53"/>
        <v>29317.011572810519</v>
      </c>
      <c r="R159" s="277">
        <f>IF(H159&gt;0, rate1(1,$L$52,$L$51,$L$54,L159,$L$53,$L$50,P159),"")</f>
        <v>2194.32708274166</v>
      </c>
      <c r="S159" s="323">
        <f t="shared" si="54"/>
        <v>1.2599835285149106</v>
      </c>
      <c r="T159" s="323">
        <f t="shared" si="55"/>
        <v>0.41130268852209462</v>
      </c>
      <c r="U159" s="328">
        <f t="shared" si="40"/>
        <v>7.8431695847909912</v>
      </c>
      <c r="V159" s="336">
        <f t="shared" si="56"/>
        <v>7.8431695847909912</v>
      </c>
      <c r="W159" s="328">
        <f t="shared" si="57"/>
        <v>3.701213769097933E-3</v>
      </c>
      <c r="X159" s="328">
        <f t="shared" si="58"/>
        <v>29401.499152817945</v>
      </c>
      <c r="Y159" s="328">
        <f t="shared" si="42"/>
        <v>145.64210075366418</v>
      </c>
      <c r="Z159" s="108">
        <f>IF(H159&gt;0, rate1(1,$L$52,$L$51,$L$54,U159,$L$53,$L$50,Y159),"")</f>
        <v>2195.2566097231493</v>
      </c>
      <c r="AA159" s="336">
        <f t="shared" si="59"/>
        <v>1.2630795808143156</v>
      </c>
      <c r="AB159" s="336">
        <f t="shared" si="60"/>
        <v>-1.4068799097373847E-2</v>
      </c>
      <c r="AC159" s="328">
        <f t="shared" si="61"/>
        <v>0.41130268852209462</v>
      </c>
      <c r="AD159" s="328">
        <f t="shared" si="62"/>
        <v>-4.8625988981167642E-2</v>
      </c>
      <c r="AE159" s="328">
        <f t="shared" si="63"/>
        <v>-5.351257068463673E-3</v>
      </c>
      <c r="AF159" s="328">
        <f t="shared" si="64"/>
        <v>2931.6362125147925</v>
      </c>
      <c r="AG159" s="328">
        <f t="shared" si="65"/>
        <v>2910.0382955025461</v>
      </c>
      <c r="AH159" s="328">
        <f t="shared" si="66"/>
        <v>7.8238255030766535</v>
      </c>
      <c r="AI159" s="328">
        <f t="shared" si="67"/>
        <v>187.43909773387125</v>
      </c>
      <c r="AJ159" s="328">
        <f t="shared" si="68"/>
        <v>5.5833523414748951</v>
      </c>
      <c r="AK159" s="337">
        <f t="shared" si="69"/>
        <v>354.67728744555887</v>
      </c>
      <c r="AL159" s="42">
        <f t="shared" si="70"/>
        <v>16.925734931839383</v>
      </c>
      <c r="BA159" s="8"/>
    </row>
    <row r="160" spans="1:53" ht="15" x14ac:dyDescent="0.15">
      <c r="A160" s="116"/>
      <c r="B160" s="328">
        <f t="shared" si="43"/>
        <v>2931.6362125147925</v>
      </c>
      <c r="C160" s="328">
        <f t="shared" si="44"/>
        <v>2910.0382955025461</v>
      </c>
      <c r="D160" s="328">
        <f t="shared" si="45"/>
        <v>7.8238255030766535</v>
      </c>
      <c r="E160" s="328">
        <f t="shared" si="36"/>
        <v>222.75488916310999</v>
      </c>
      <c r="F160" s="328">
        <f t="shared" si="46"/>
        <v>222.54783639976114</v>
      </c>
      <c r="G160" s="328">
        <f t="shared" si="47"/>
        <v>29861.993243700374</v>
      </c>
      <c r="H160" s="313">
        <f t="shared" si="71"/>
        <v>0.02</v>
      </c>
      <c r="I160" s="328">
        <f t="shared" si="48"/>
        <v>17.278333609797119</v>
      </c>
      <c r="J160" s="328">
        <f t="shared" si="38"/>
        <v>850</v>
      </c>
      <c r="K160" s="335">
        <f t="shared" si="49"/>
        <v>-1</v>
      </c>
      <c r="L160" s="323">
        <f t="shared" si="50"/>
        <v>7.8038255030766539</v>
      </c>
      <c r="M160" s="323">
        <f t="shared" si="51"/>
        <v>7.8138255030766537</v>
      </c>
      <c r="N160" s="328">
        <f t="shared" si="52"/>
        <v>-0.10667712355503056</v>
      </c>
      <c r="O160" s="328">
        <f t="shared" si="39"/>
        <v>10.459576125052518</v>
      </c>
      <c r="P160" s="332">
        <f t="shared" si="41"/>
        <v>144.79227507991263</v>
      </c>
      <c r="Q160" s="328">
        <f t="shared" si="53"/>
        <v>29149.840196273017</v>
      </c>
      <c r="R160" s="277">
        <f>IF(H160&gt;0, rate1(1,$L$52,$L$51,$L$54,L160,$L$53,$L$50,P160),"")</f>
        <v>2193.122393737146</v>
      </c>
      <c r="S160" s="323">
        <f t="shared" si="54"/>
        <v>1.2707473821876485</v>
      </c>
      <c r="T160" s="323">
        <f t="shared" si="55"/>
        <v>0.39400980608963088</v>
      </c>
      <c r="U160" s="328">
        <f t="shared" si="40"/>
        <v>7.8238255030766535</v>
      </c>
      <c r="V160" s="336">
        <f t="shared" si="56"/>
        <v>7.8238255030766535</v>
      </c>
      <c r="W160" s="328">
        <f t="shared" si="57"/>
        <v>3.6829792302697228E-3</v>
      </c>
      <c r="X160" s="328">
        <f t="shared" si="58"/>
        <v>29237.175177503173</v>
      </c>
      <c r="Y160" s="328">
        <f t="shared" si="42"/>
        <v>145.16311757277171</v>
      </c>
      <c r="Z160" s="108">
        <f>IF(H160&gt;0, rate1(1,$L$52,$L$51,$L$54,U160,$L$53,$L$50,Y160),"")</f>
        <v>2194.0562738560307</v>
      </c>
      <c r="AA160" s="336">
        <f t="shared" si="59"/>
        <v>1.2740121285488641</v>
      </c>
      <c r="AB160" s="336">
        <f t="shared" si="60"/>
        <v>-1.3440935077488525E-2</v>
      </c>
      <c r="AC160" s="328">
        <f t="shared" si="61"/>
        <v>0.39400980608963088</v>
      </c>
      <c r="AD160" s="328">
        <f t="shared" si="62"/>
        <v>-5.0760157972947313E-2</v>
      </c>
      <c r="AE160" s="328">
        <f t="shared" si="63"/>
        <v>-5.3002257038334971E-3</v>
      </c>
      <c r="AF160" s="328">
        <f t="shared" si="64"/>
        <v>2931.1355255851477</v>
      </c>
      <c r="AG160" s="328">
        <f t="shared" si="65"/>
        <v>2909.6442856964563</v>
      </c>
      <c r="AH160" s="328">
        <f t="shared" si="66"/>
        <v>7.8044797404303887</v>
      </c>
      <c r="AI160" s="328">
        <f t="shared" si="67"/>
        <v>179.65700738581509</v>
      </c>
      <c r="AJ160" s="328">
        <f t="shared" si="68"/>
        <v>5.6332570657487331</v>
      </c>
      <c r="AK160" s="337">
        <f t="shared" si="69"/>
        <v>360.3052695790758</v>
      </c>
      <c r="AL160" s="42">
        <f t="shared" si="70"/>
        <v>17.085058164913175</v>
      </c>
      <c r="BA160" s="8"/>
    </row>
    <row r="161" spans="1:53" ht="15" x14ac:dyDescent="0.15">
      <c r="A161" s="116"/>
      <c r="B161" s="328">
        <f t="shared" si="43"/>
        <v>2931.1355255851477</v>
      </c>
      <c r="C161" s="328">
        <f t="shared" si="44"/>
        <v>2909.6442856964563</v>
      </c>
      <c r="D161" s="328">
        <f t="shared" si="45"/>
        <v>7.8044797404303887</v>
      </c>
      <c r="E161" s="328">
        <f t="shared" si="36"/>
        <v>223.13110183480245</v>
      </c>
      <c r="F161" s="328">
        <f t="shared" si="46"/>
        <v>222.94299549895624</v>
      </c>
      <c r="G161" s="328">
        <f t="shared" si="47"/>
        <v>29693.088125627932</v>
      </c>
      <c r="H161" s="313">
        <f t="shared" si="71"/>
        <v>0.02</v>
      </c>
      <c r="I161" s="328">
        <f t="shared" si="48"/>
        <v>17.192991910953062</v>
      </c>
      <c r="J161" s="328">
        <f t="shared" si="38"/>
        <v>850</v>
      </c>
      <c r="K161" s="335">
        <f t="shared" si="49"/>
        <v>-1</v>
      </c>
      <c r="L161" s="323">
        <f t="shared" si="50"/>
        <v>7.7844797404303891</v>
      </c>
      <c r="M161" s="323">
        <f t="shared" si="51"/>
        <v>7.7944797404303889</v>
      </c>
      <c r="N161" s="328">
        <f t="shared" si="52"/>
        <v>-0.10642225568484065</v>
      </c>
      <c r="O161" s="328">
        <f t="shared" si="39"/>
        <v>10.320965640623175</v>
      </c>
      <c r="P161" s="332">
        <f t="shared" si="41"/>
        <v>144.31395281912691</v>
      </c>
      <c r="Q161" s="328">
        <f t="shared" si="53"/>
        <v>28977.858816823766</v>
      </c>
      <c r="R161" s="277">
        <f>IF(H161&gt;0, rate1(1,$L$52,$L$51,$L$54,L161,$L$53,$L$50,P161),"")</f>
        <v>2191.9119474096678</v>
      </c>
      <c r="S161" s="323">
        <f t="shared" si="54"/>
        <v>1.2809225051557356</v>
      </c>
      <c r="T161" s="323">
        <f t="shared" si="55"/>
        <v>0.37883136356712727</v>
      </c>
      <c r="U161" s="328">
        <f t="shared" si="40"/>
        <v>7.8044797404303887</v>
      </c>
      <c r="V161" s="336">
        <f t="shared" si="56"/>
        <v>7.8044797404303887</v>
      </c>
      <c r="W161" s="328">
        <f t="shared" si="57"/>
        <v>3.664788141271913E-3</v>
      </c>
      <c r="X161" s="328">
        <f t="shared" si="58"/>
        <v>29067.567248287185</v>
      </c>
      <c r="Y161" s="328">
        <f t="shared" si="42"/>
        <v>144.68448820337201</v>
      </c>
      <c r="Z161" s="108">
        <f>IF(H161&gt;0, rate1(1,$L$52,$L$51,$L$54,U161,$L$53,$L$50,Y161),"")</f>
        <v>2192.8502094540686</v>
      </c>
      <c r="AA161" s="336">
        <f t="shared" si="59"/>
        <v>1.2843381617156107</v>
      </c>
      <c r="AB161" s="336">
        <f t="shared" si="60"/>
        <v>-1.2888836725818607E-2</v>
      </c>
      <c r="AC161" s="328">
        <f t="shared" si="61"/>
        <v>0.37883136356712727</v>
      </c>
      <c r="AD161" s="328">
        <f t="shared" si="62"/>
        <v>-5.2793939265422217E-2</v>
      </c>
      <c r="AE161" s="328">
        <f t="shared" si="63"/>
        <v>-5.2631287574345115E-3</v>
      </c>
      <c r="AF161" s="328">
        <f t="shared" si="64"/>
        <v>2930.6502719658956</v>
      </c>
      <c r="AG161" s="328">
        <f t="shared" si="65"/>
        <v>2909.265454332889</v>
      </c>
      <c r="AH161" s="328">
        <f t="shared" si="66"/>
        <v>7.7851322965486878</v>
      </c>
      <c r="AI161" s="328">
        <f t="shared" si="67"/>
        <v>172.83146981101052</v>
      </c>
      <c r="AJ161" s="328">
        <f t="shared" si="68"/>
        <v>5.6812658073629025</v>
      </c>
      <c r="AK161" s="337">
        <f t="shared" si="69"/>
        <v>365.67018591981446</v>
      </c>
      <c r="AL161" s="42">
        <f t="shared" si="70"/>
        <v>17.237766621191117</v>
      </c>
      <c r="BA161" s="8"/>
    </row>
    <row r="162" spans="1:53" ht="15" x14ac:dyDescent="0.15">
      <c r="A162" s="116"/>
      <c r="B162" s="328">
        <f t="shared" si="43"/>
        <v>2930.6502719658956</v>
      </c>
      <c r="C162" s="328">
        <f t="shared" si="44"/>
        <v>2909.265454332889</v>
      </c>
      <c r="D162" s="328">
        <f t="shared" si="45"/>
        <v>7.7851322965486878</v>
      </c>
      <c r="E162" s="328">
        <f t="shared" si="36"/>
        <v>223.47418756711357</v>
      </c>
      <c r="F162" s="328">
        <f t="shared" si="46"/>
        <v>223.30264470095801</v>
      </c>
      <c r="G162" s="328">
        <f t="shared" si="47"/>
        <v>29519.785106816576</v>
      </c>
      <c r="H162" s="313">
        <f t="shared" si="71"/>
        <v>0.02</v>
      </c>
      <c r="I162" s="328">
        <f t="shared" si="48"/>
        <v>17.107854106405284</v>
      </c>
      <c r="J162" s="328">
        <f t="shared" si="38"/>
        <v>850</v>
      </c>
      <c r="K162" s="335">
        <f t="shared" si="49"/>
        <v>-1</v>
      </c>
      <c r="L162" s="323">
        <f t="shared" si="50"/>
        <v>7.7651322965486882</v>
      </c>
      <c r="M162" s="323">
        <f t="shared" si="51"/>
        <v>7.775132296548688</v>
      </c>
      <c r="N162" s="328">
        <f t="shared" si="52"/>
        <v>-0.10616732062324985</v>
      </c>
      <c r="O162" s="328">
        <f t="shared" si="39"/>
        <v>10.187048576507493</v>
      </c>
      <c r="P162" s="332">
        <f t="shared" si="41"/>
        <v>143.83598565322174</v>
      </c>
      <c r="Q162" s="328">
        <f t="shared" si="53"/>
        <v>28801.81627168944</v>
      </c>
      <c r="R162" s="277">
        <f>IF(H162&gt;0, rate1(1,$L$52,$L$51,$L$54,L162,$L$53,$L$50,P162),"")</f>
        <v>2190.6957053067281</v>
      </c>
      <c r="S162" s="323">
        <f t="shared" si="54"/>
        <v>1.2905934057082966</v>
      </c>
      <c r="T162" s="323">
        <f t="shared" si="55"/>
        <v>0.3653466270663509</v>
      </c>
      <c r="U162" s="328">
        <f t="shared" si="40"/>
        <v>7.7851322965486878</v>
      </c>
      <c r="V162" s="336">
        <f t="shared" si="56"/>
        <v>7.7851322965486878</v>
      </c>
      <c r="W162" s="328">
        <f t="shared" si="57"/>
        <v>3.646640513586874E-3</v>
      </c>
      <c r="X162" s="328">
        <f t="shared" si="58"/>
        <v>28893.524477852297</v>
      </c>
      <c r="Y162" s="328">
        <f t="shared" si="42"/>
        <v>144.20621339370496</v>
      </c>
      <c r="Z162" s="108">
        <f>IF(H162&gt;0, rate1(1,$L$52,$L$51,$L$54,U162,$L$53,$L$50,Y162),"")</f>
        <v>2191.6383783072783</v>
      </c>
      <c r="AA162" s="336">
        <f t="shared" si="59"/>
        <v>1.2941459187218092</v>
      </c>
      <c r="AB162" s="336">
        <f t="shared" si="60"/>
        <v>-1.2397386064144963E-2</v>
      </c>
      <c r="AC162" s="328">
        <f t="shared" si="61"/>
        <v>0.3653466270663509</v>
      </c>
      <c r="AD162" s="328">
        <f t="shared" si="62"/>
        <v>-5.4742533578578195E-2</v>
      </c>
      <c r="AE162" s="328">
        <f t="shared" si="63"/>
        <v>-5.2369039065432339E-3</v>
      </c>
      <c r="AF162" s="328">
        <f t="shared" si="64"/>
        <v>2930.1787580182058</v>
      </c>
      <c r="AG162" s="328">
        <f t="shared" si="65"/>
        <v>2908.9001077058228</v>
      </c>
      <c r="AH162" s="328">
        <f t="shared" si="66"/>
        <v>7.7657831711266549</v>
      </c>
      <c r="AI162" s="328">
        <f t="shared" si="67"/>
        <v>166.77196480612866</v>
      </c>
      <c r="AJ162" s="328">
        <f t="shared" si="68"/>
        <v>5.7275913531423823</v>
      </c>
      <c r="AK162" s="337">
        <f t="shared" si="69"/>
        <v>370.8020859837946</v>
      </c>
      <c r="AL162" s="42">
        <f t="shared" si="70"/>
        <v>17.384673370530475</v>
      </c>
      <c r="BA162" s="8"/>
    </row>
    <row r="163" spans="1:53" ht="15" x14ac:dyDescent="0.15">
      <c r="A163" s="116"/>
      <c r="B163" s="328">
        <f t="shared" si="43"/>
        <v>2930.1787580182058</v>
      </c>
      <c r="C163" s="328">
        <f t="shared" si="44"/>
        <v>2908.9001077058228</v>
      </c>
      <c r="D163" s="328">
        <f t="shared" si="45"/>
        <v>7.7657831711266549</v>
      </c>
      <c r="E163" s="328">
        <f t="shared" si="36"/>
        <v>223.78796703314941</v>
      </c>
      <c r="F163" s="328">
        <f t="shared" si="46"/>
        <v>223.63107730013149</v>
      </c>
      <c r="G163" s="328">
        <f t="shared" si="47"/>
        <v>29342.755813877338</v>
      </c>
      <c r="H163" s="313">
        <f t="shared" si="71"/>
        <v>0.02</v>
      </c>
      <c r="I163" s="328">
        <f t="shared" si="48"/>
        <v>17.022920249906385</v>
      </c>
      <c r="J163" s="328">
        <f t="shared" si="38"/>
        <v>850</v>
      </c>
      <c r="K163" s="335">
        <f t="shared" si="49"/>
        <v>-1</v>
      </c>
      <c r="L163" s="323">
        <f t="shared" si="50"/>
        <v>7.7457831711266554</v>
      </c>
      <c r="M163" s="323">
        <f t="shared" si="51"/>
        <v>7.7557831711266552</v>
      </c>
      <c r="N163" s="328">
        <f t="shared" si="52"/>
        <v>-0.10591231835456227</v>
      </c>
      <c r="O163" s="328">
        <f t="shared" si="39"/>
        <v>10.057259408478215</v>
      </c>
      <c r="P163" s="332">
        <f t="shared" si="41"/>
        <v>143.35837433572732</v>
      </c>
      <c r="Q163" s="328">
        <f t="shared" si="53"/>
        <v>28622.316953641537</v>
      </c>
      <c r="R163" s="277">
        <f>IF(H163&gt;0, rate1(1,$L$52,$L$51,$L$54,L163,$L$53,$L$50,P163),"")</f>
        <v>2189.4736286496568</v>
      </c>
      <c r="S163" s="323">
        <f t="shared" si="54"/>
        <v>1.2998265869647081</v>
      </c>
      <c r="T163" s="323">
        <f t="shared" si="55"/>
        <v>0.3532452522865458</v>
      </c>
      <c r="U163" s="328">
        <f t="shared" si="40"/>
        <v>7.7657831711266549</v>
      </c>
      <c r="V163" s="336">
        <f t="shared" si="56"/>
        <v>7.7657831711266549</v>
      </c>
      <c r="W163" s="328">
        <f t="shared" si="57"/>
        <v>3.6285363585832897E-3</v>
      </c>
      <c r="X163" s="328">
        <f t="shared" si="58"/>
        <v>28715.723312479946</v>
      </c>
      <c r="Y163" s="328">
        <f t="shared" si="42"/>
        <v>143.72829389505191</v>
      </c>
      <c r="Z163" s="108">
        <f>IF(H163&gt;0, rate1(1,$L$52,$L$51,$L$54,U163,$L$53,$L$50,Y163),"")</f>
        <v>2190.4207418819551</v>
      </c>
      <c r="AA163" s="336">
        <f t="shared" si="59"/>
        <v>1.3035045897078748</v>
      </c>
      <c r="AB163" s="336">
        <f t="shared" si="60"/>
        <v>-1.1955457945712719E-2</v>
      </c>
      <c r="AC163" s="328">
        <f t="shared" si="61"/>
        <v>0.3532452522865458</v>
      </c>
      <c r="AD163" s="328">
        <f t="shared" si="62"/>
        <v>-5.6617887630592646E-2</v>
      </c>
      <c r="AE163" s="328">
        <f t="shared" si="63"/>
        <v>-5.2195247563978512E-3</v>
      </c>
      <c r="AF163" s="328">
        <f t="shared" si="64"/>
        <v>2929.7196004475645</v>
      </c>
      <c r="AG163" s="328">
        <f t="shared" si="65"/>
        <v>2908.5468624535365</v>
      </c>
      <c r="AH163" s="328">
        <f t="shared" si="66"/>
        <v>7.7464323638583412</v>
      </c>
      <c r="AI163" s="328">
        <f t="shared" si="67"/>
        <v>161.33797989812166</v>
      </c>
      <c r="AJ163" s="328">
        <f t="shared" si="68"/>
        <v>5.7724074586696386</v>
      </c>
      <c r="AK163" s="337">
        <f t="shared" si="69"/>
        <v>375.72515854671309</v>
      </c>
      <c r="AL163" s="42">
        <f t="shared" si="70"/>
        <v>17.526429540615684</v>
      </c>
      <c r="BA163" s="8"/>
    </row>
    <row r="164" spans="1:53" ht="15" x14ac:dyDescent="0.15">
      <c r="A164" s="116"/>
      <c r="B164" s="328">
        <f t="shared" si="43"/>
        <v>2929.7196004475645</v>
      </c>
      <c r="C164" s="328">
        <f t="shared" si="44"/>
        <v>2908.5468624535365</v>
      </c>
      <c r="D164" s="328">
        <f t="shared" si="45"/>
        <v>7.7464323638583412</v>
      </c>
      <c r="E164" s="328">
        <f t="shared" si="36"/>
        <v>224.07556318255752</v>
      </c>
      <c r="F164" s="328">
        <f t="shared" si="46"/>
        <v>223.93176510785347</v>
      </c>
      <c r="G164" s="328">
        <f t="shared" si="47"/>
        <v>29162.546998961599</v>
      </c>
      <c r="H164" s="313">
        <f t="shared" si="71"/>
        <v>0.02</v>
      </c>
      <c r="I164" s="328">
        <f t="shared" si="48"/>
        <v>16.93819039522241</v>
      </c>
      <c r="J164" s="328">
        <f t="shared" si="38"/>
        <v>850</v>
      </c>
      <c r="K164" s="335">
        <f t="shared" si="49"/>
        <v>-1</v>
      </c>
      <c r="L164" s="323">
        <f t="shared" si="50"/>
        <v>7.7264323638583416</v>
      </c>
      <c r="M164" s="323">
        <f t="shared" si="51"/>
        <v>7.7364323638583414</v>
      </c>
      <c r="N164" s="328">
        <f t="shared" si="52"/>
        <v>-0.10565724886298256</v>
      </c>
      <c r="O164" s="328">
        <f t="shared" si="39"/>
        <v>9.9311451446027839</v>
      </c>
      <c r="P164" s="332">
        <f t="shared" si="41"/>
        <v>142.88111962325939</v>
      </c>
      <c r="Q164" s="328">
        <f t="shared" si="53"/>
        <v>28439.858047051061</v>
      </c>
      <c r="R164" s="277">
        <f>IF(H164&gt;0, rate1(1,$L$52,$L$51,$L$54,L164,$L$53,$L$50,P164),"")</f>
        <v>2188.2456783303173</v>
      </c>
      <c r="S164" s="323">
        <f t="shared" si="54"/>
        <v>1.3086756318724118</v>
      </c>
      <c r="T164" s="323">
        <f t="shared" si="55"/>
        <v>0.34229216029160026</v>
      </c>
      <c r="U164" s="328">
        <f t="shared" si="40"/>
        <v>7.7464323638583412</v>
      </c>
      <c r="V164" s="336">
        <f t="shared" si="56"/>
        <v>7.7464323638583412</v>
      </c>
      <c r="W164" s="328">
        <f t="shared" si="57"/>
        <v>3.6104756878074795E-3</v>
      </c>
      <c r="X164" s="328">
        <f t="shared" si="58"/>
        <v>28534.714422208748</v>
      </c>
      <c r="Y164" s="328">
        <f t="shared" si="42"/>
        <v>143.25073046176468</v>
      </c>
      <c r="Z164" s="108">
        <f>IF(H164&gt;0, rate1(1,$L$52,$L$51,$L$54,U164,$L$53,$L$50,Y164),"")</f>
        <v>2189.1972613174094</v>
      </c>
      <c r="AA164" s="336">
        <f t="shared" si="59"/>
        <v>1.3124697578046733</v>
      </c>
      <c r="AB164" s="336">
        <f t="shared" si="60"/>
        <v>-1.1554640401598188E-2</v>
      </c>
      <c r="AC164" s="328">
        <f t="shared" si="61"/>
        <v>0.34229216029160026</v>
      </c>
      <c r="AD164" s="328">
        <f t="shared" si="62"/>
        <v>-5.8429617502667633E-2</v>
      </c>
      <c r="AE164" s="328">
        <f t="shared" si="63"/>
        <v>-5.2095828040635631E-3</v>
      </c>
      <c r="AF164" s="328">
        <f t="shared" si="64"/>
        <v>2929.2716510384098</v>
      </c>
      <c r="AG164" s="328">
        <f t="shared" si="65"/>
        <v>2908.2045702932451</v>
      </c>
      <c r="AH164" s="328">
        <f t="shared" si="66"/>
        <v>7.7270798744364617</v>
      </c>
      <c r="AI164" s="328">
        <f t="shared" si="67"/>
        <v>156.42309439074373</v>
      </c>
      <c r="AJ164" s="328">
        <f t="shared" si="68"/>
        <v>5.8158583182226229</v>
      </c>
      <c r="AK164" s="337">
        <f t="shared" si="69"/>
        <v>380.45925949436793</v>
      </c>
      <c r="AL164" s="42">
        <f t="shared" si="70"/>
        <v>17.663566823529088</v>
      </c>
      <c r="BA164" s="8"/>
    </row>
    <row r="165" spans="1:53" ht="15" x14ac:dyDescent="0.15">
      <c r="A165" s="116"/>
      <c r="B165" s="328">
        <f t="shared" si="43"/>
        <v>2929.2716510384098</v>
      </c>
      <c r="C165" s="328">
        <f t="shared" si="44"/>
        <v>2908.2045702932451</v>
      </c>
      <c r="D165" s="328">
        <f t="shared" si="45"/>
        <v>7.7270798744364617</v>
      </c>
      <c r="E165" s="328">
        <f t="shared" si="36"/>
        <v>224.33957012379381</v>
      </c>
      <c r="F165" s="328">
        <f t="shared" si="46"/>
        <v>224.20756665317566</v>
      </c>
      <c r="G165" s="328">
        <f t="shared" si="47"/>
        <v>28979.61167042697</v>
      </c>
      <c r="H165" s="313">
        <f t="shared" si="71"/>
        <v>0.02</v>
      </c>
      <c r="I165" s="328">
        <f t="shared" si="48"/>
        <v>16.853664596131786</v>
      </c>
      <c r="J165" s="328">
        <f t="shared" si="38"/>
        <v>850</v>
      </c>
      <c r="K165" s="335">
        <f t="shared" si="49"/>
        <v>-1</v>
      </c>
      <c r="L165" s="323">
        <f t="shared" si="50"/>
        <v>7.7070798744364621</v>
      </c>
      <c r="M165" s="323">
        <f t="shared" si="51"/>
        <v>7.7170798744364619</v>
      </c>
      <c r="N165" s="328">
        <f t="shared" si="52"/>
        <v>-0.10540211213270823</v>
      </c>
      <c r="O165" s="328">
        <f t="shared" si="39"/>
        <v>9.8083357997085869</v>
      </c>
      <c r="P165" s="332">
        <f t="shared" si="41"/>
        <v>142.40422227553333</v>
      </c>
      <c r="Q165" s="328">
        <f t="shared" si="53"/>
        <v>28254.855039363116</v>
      </c>
      <c r="R165" s="277">
        <f>IF(H165&gt;0, rate1(1,$L$52,$L$51,$L$54,L165,$L$53,$L$50,P165),"")</f>
        <v>2187.011814907728</v>
      </c>
      <c r="S165" s="323">
        <f t="shared" si="54"/>
        <v>1.3171845508570013</v>
      </c>
      <c r="T165" s="323">
        <f t="shared" si="55"/>
        <v>0.33230531514830136</v>
      </c>
      <c r="U165" s="328">
        <f t="shared" si="40"/>
        <v>7.7270798744364617</v>
      </c>
      <c r="V165" s="336">
        <f t="shared" si="56"/>
        <v>7.7270798744364617</v>
      </c>
      <c r="W165" s="328">
        <f t="shared" si="57"/>
        <v>3.5924585126920761E-3</v>
      </c>
      <c r="X165" s="328">
        <f t="shared" si="58"/>
        <v>28350.954057656189</v>
      </c>
      <c r="Y165" s="328">
        <f t="shared" si="42"/>
        <v>142.77352385127926</v>
      </c>
      <c r="Z165" s="108">
        <f>IF(H165&gt;0, rate1(1,$L$52,$L$51,$L$54,U165,$L$53,$L$50,Y165),"")</f>
        <v>2187.9678974226167</v>
      </c>
      <c r="AA165" s="336">
        <f t="shared" si="59"/>
        <v>1.3210869624661432</v>
      </c>
      <c r="AB165" s="336">
        <f t="shared" si="60"/>
        <v>-1.1188428471526247E-2</v>
      </c>
      <c r="AC165" s="328">
        <f t="shared" si="61"/>
        <v>0.33230531514830136</v>
      </c>
      <c r="AD165" s="328">
        <f t="shared" si="62"/>
        <v>-6.0185615722319674E-2</v>
      </c>
      <c r="AE165" s="328">
        <f t="shared" si="63"/>
        <v>-5.20606223290997E-3</v>
      </c>
      <c r="AF165" s="328">
        <f t="shared" si="64"/>
        <v>2928.8339436111287</v>
      </c>
      <c r="AG165" s="328">
        <f t="shared" si="65"/>
        <v>2907.8722649780966</v>
      </c>
      <c r="AH165" s="328">
        <f t="shared" si="66"/>
        <v>7.7077257025524757</v>
      </c>
      <c r="AI165" s="328">
        <f t="shared" si="67"/>
        <v>151.94491080621876</v>
      </c>
      <c r="AJ165" s="328">
        <f t="shared" si="68"/>
        <v>5.858065237891017</v>
      </c>
      <c r="AK165" s="337">
        <f t="shared" si="69"/>
        <v>385.02095533626101</v>
      </c>
      <c r="AL165" s="42">
        <f t="shared" si="70"/>
        <v>17.796526453761221</v>
      </c>
      <c r="BA165" s="8"/>
    </row>
    <row r="166" spans="1:53" ht="15" x14ac:dyDescent="0.15">
      <c r="A166" s="116"/>
      <c r="B166" s="328">
        <f t="shared" si="43"/>
        <v>2928.8339436111287</v>
      </c>
      <c r="C166" s="328">
        <f t="shared" si="44"/>
        <v>2907.8722649780966</v>
      </c>
      <c r="D166" s="328">
        <f t="shared" si="45"/>
        <v>7.7077257025524757</v>
      </c>
      <c r="E166" s="328">
        <f t="shared" si="36"/>
        <v>224.58217221784179</v>
      </c>
      <c r="F166" s="328">
        <f t="shared" si="46"/>
        <v>224.4608711708178</v>
      </c>
      <c r="G166" s="328">
        <f t="shared" si="47"/>
        <v>28794.330712641113</v>
      </c>
      <c r="H166" s="313">
        <f t="shared" si="71"/>
        <v>0.02</v>
      </c>
      <c r="I166" s="328">
        <f t="shared" si="48"/>
        <v>16.769342906425663</v>
      </c>
      <c r="J166" s="328">
        <f t="shared" si="38"/>
        <v>850</v>
      </c>
      <c r="K166" s="335">
        <f t="shared" si="49"/>
        <v>-1</v>
      </c>
      <c r="L166" s="323">
        <f t="shared" si="50"/>
        <v>7.6877257025524761</v>
      </c>
      <c r="M166" s="323">
        <f t="shared" si="51"/>
        <v>7.6977257025524759</v>
      </c>
      <c r="N166" s="328">
        <f t="shared" si="52"/>
        <v>-0.10514690814794392</v>
      </c>
      <c r="O166" s="328">
        <f t="shared" si="39"/>
        <v>9.6885242644066718</v>
      </c>
      <c r="P166" s="332">
        <f t="shared" si="41"/>
        <v>141.92768305538726</v>
      </c>
      <c r="Q166" s="328">
        <f t="shared" si="53"/>
        <v>28067.659783895921</v>
      </c>
      <c r="R166" s="277">
        <f>IF(H166&gt;0, rate1(1,$L$52,$L$51,$L$54,L166,$L$53,$L$50,P166),"")</f>
        <v>2185.7719986046759</v>
      </c>
      <c r="S166" s="323">
        <f t="shared" si="54"/>
        <v>1.3253900758552841</v>
      </c>
      <c r="T166" s="323">
        <f t="shared" si="55"/>
        <v>0.32314110340202129</v>
      </c>
      <c r="U166" s="328">
        <f t="shared" si="40"/>
        <v>7.7077257025524757</v>
      </c>
      <c r="V166" s="336">
        <f t="shared" si="56"/>
        <v>7.7077257025524757</v>
      </c>
      <c r="W166" s="328">
        <f t="shared" si="57"/>
        <v>3.5744848446910282E-3</v>
      </c>
      <c r="X166" s="328">
        <f t="shared" si="58"/>
        <v>28164.825826652963</v>
      </c>
      <c r="Y166" s="328">
        <f t="shared" si="42"/>
        <v>142.2966748241389</v>
      </c>
      <c r="Z166" s="108">
        <f>IF(H166&gt;0, rate1(1,$L$52,$L$51,$L$54,U166,$L$53,$L$50,Y166),"")</f>
        <v>2186.7326106728606</v>
      </c>
      <c r="AA166" s="336">
        <f t="shared" si="59"/>
        <v>1.3293941305847461</v>
      </c>
      <c r="AB166" s="336">
        <f t="shared" si="60"/>
        <v>-1.0851695621732972E-2</v>
      </c>
      <c r="AC166" s="328">
        <f t="shared" si="61"/>
        <v>0.32314110340202129</v>
      </c>
      <c r="AD166" s="328">
        <f t="shared" si="62"/>
        <v>-6.1892466756598E-2</v>
      </c>
      <c r="AE166" s="328">
        <f t="shared" si="63"/>
        <v>-5.2082092020685295E-3</v>
      </c>
      <c r="AF166" s="328">
        <f t="shared" si="64"/>
        <v>2928.4056555995789</v>
      </c>
      <c r="AG166" s="328">
        <f t="shared" si="65"/>
        <v>2907.5491238746945</v>
      </c>
      <c r="AH166" s="328">
        <f t="shared" si="66"/>
        <v>7.688369847896479</v>
      </c>
      <c r="AI166" s="328">
        <f t="shared" si="67"/>
        <v>147.83843127659418</v>
      </c>
      <c r="AJ166" s="328">
        <f t="shared" si="68"/>
        <v>5.8991314688011824</v>
      </c>
      <c r="AK166" s="337">
        <f t="shared" si="69"/>
        <v>389.42425984672292</v>
      </c>
      <c r="AL166" s="42">
        <f t="shared" si="70"/>
        <v>17.925679627946508</v>
      </c>
      <c r="BA166" s="8"/>
    </row>
    <row r="167" spans="1:53" ht="15" x14ac:dyDescent="0.15">
      <c r="A167" s="116"/>
      <c r="B167" s="328">
        <f t="shared" si="43"/>
        <v>2928.4056555995789</v>
      </c>
      <c r="C167" s="328">
        <f t="shared" si="44"/>
        <v>2907.5491238746945</v>
      </c>
      <c r="D167" s="328">
        <f t="shared" si="45"/>
        <v>7.688369847896479</v>
      </c>
      <c r="E167" s="328">
        <f t="shared" si="36"/>
        <v>224.80523039396144</v>
      </c>
      <c r="F167" s="328">
        <f t="shared" si="46"/>
        <v>224.69370130590161</v>
      </c>
      <c r="G167" s="328">
        <f t="shared" si="47"/>
        <v>28607.028369908796</v>
      </c>
      <c r="H167" s="313">
        <f t="shared" si="71"/>
        <v>0.02</v>
      </c>
      <c r="I167" s="328">
        <f t="shared" si="48"/>
        <v>16.685225379907571</v>
      </c>
      <c r="J167" s="328">
        <f t="shared" si="38"/>
        <v>850</v>
      </c>
      <c r="K167" s="335">
        <f t="shared" si="49"/>
        <v>-1</v>
      </c>
      <c r="L167" s="323">
        <f t="shared" si="50"/>
        <v>7.6683698478964795</v>
      </c>
      <c r="M167" s="323">
        <f t="shared" si="51"/>
        <v>7.6783698478964792</v>
      </c>
      <c r="N167" s="328">
        <f t="shared" si="52"/>
        <v>-0.1048916368928019</v>
      </c>
      <c r="O167" s="328">
        <f t="shared" si="39"/>
        <v>9.5714521178565501</v>
      </c>
      <c r="P167" s="332">
        <f t="shared" si="41"/>
        <v>141.45150272880059</v>
      </c>
      <c r="Q167" s="328">
        <f t="shared" si="53"/>
        <v>27878.573642756714</v>
      </c>
      <c r="R167" s="277">
        <f>IF(H167&gt;0, rate1(1,$L$52,$L$51,$L$54,L167,$L$53,$L$50,P167),"")</f>
        <v>2184.5261893042712</v>
      </c>
      <c r="S167" s="323">
        <f t="shared" si="54"/>
        <v>1.3333232841742768</v>
      </c>
      <c r="T167" s="323">
        <f t="shared" si="55"/>
        <v>0.31468439761909855</v>
      </c>
      <c r="U167" s="328">
        <f t="shared" si="40"/>
        <v>7.688369847896479</v>
      </c>
      <c r="V167" s="336">
        <f t="shared" si="56"/>
        <v>7.688369847896479</v>
      </c>
      <c r="W167" s="328">
        <f t="shared" si="57"/>
        <v>3.5565546952724958E-3</v>
      </c>
      <c r="X167" s="328">
        <f t="shared" si="58"/>
        <v>27976.6562903288</v>
      </c>
      <c r="Y167" s="328">
        <f t="shared" si="42"/>
        <v>141.82018414401256</v>
      </c>
      <c r="Z167" s="108">
        <f>IF(H167&gt;0, rate1(1,$L$52,$L$51,$L$54,U167,$L$53,$L$50,Y167),"")</f>
        <v>2185.4913612063206</v>
      </c>
      <c r="AA167" s="336">
        <f t="shared" si="59"/>
        <v>1.3374232909601778</v>
      </c>
      <c r="AB167" s="336">
        <f t="shared" si="60"/>
        <v>-1.0540335509003839E-2</v>
      </c>
      <c r="AC167" s="328">
        <f t="shared" si="61"/>
        <v>0.31468439761909855</v>
      </c>
      <c r="AD167" s="328">
        <f t="shared" si="62"/>
        <v>-6.3555740771769925E-2</v>
      </c>
      <c r="AE167" s="328">
        <f t="shared" si="63"/>
        <v>-5.2154516008191118E-3</v>
      </c>
      <c r="AF167" s="328">
        <f t="shared" si="64"/>
        <v>2927.986079565067</v>
      </c>
      <c r="AG167" s="328">
        <f t="shared" si="65"/>
        <v>2907.2344394770753</v>
      </c>
      <c r="AH167" s="328">
        <f t="shared" si="66"/>
        <v>7.6690123101571901</v>
      </c>
      <c r="AI167" s="328">
        <f t="shared" si="67"/>
        <v>144.05155642437933</v>
      </c>
      <c r="AJ167" s="328">
        <f t="shared" si="68"/>
        <v>5.9391457900301763</v>
      </c>
      <c r="AK167" s="337">
        <f t="shared" si="69"/>
        <v>393.68116852893922</v>
      </c>
      <c r="AL167" s="42">
        <f t="shared" si="70"/>
        <v>18.051342294531612</v>
      </c>
      <c r="BA167" s="8"/>
    </row>
    <row r="168" spans="1:53" ht="15" x14ac:dyDescent="0.15">
      <c r="A168" s="116"/>
      <c r="B168" s="328">
        <f t="shared" si="43"/>
        <v>2927.986079565067</v>
      </c>
      <c r="C168" s="328">
        <f t="shared" si="44"/>
        <v>2907.2344394770753</v>
      </c>
      <c r="D168" s="328">
        <f t="shared" si="45"/>
        <v>7.6690123101571901</v>
      </c>
      <c r="E168" s="328">
        <f t="shared" si="36"/>
        <v>225.0103461759816</v>
      </c>
      <c r="F168" s="328">
        <f t="shared" si="46"/>
        <v>224.9077882849715</v>
      </c>
      <c r="G168" s="328">
        <f t="shared" si="47"/>
        <v>28417.983624457629</v>
      </c>
      <c r="H168" s="313">
        <f t="shared" si="71"/>
        <v>0.02</v>
      </c>
      <c r="I168" s="328">
        <f t="shared" si="48"/>
        <v>16.601312070393398</v>
      </c>
      <c r="J168" s="328">
        <f t="shared" si="38"/>
        <v>850</v>
      </c>
      <c r="K168" s="335">
        <f t="shared" si="49"/>
        <v>-1</v>
      </c>
      <c r="L168" s="323">
        <f t="shared" si="50"/>
        <v>7.6490123101571905</v>
      </c>
      <c r="M168" s="323">
        <f t="shared" si="51"/>
        <v>7.6590123101571903</v>
      </c>
      <c r="N168" s="328">
        <f t="shared" si="52"/>
        <v>-0.10463629835144417</v>
      </c>
      <c r="O168" s="328">
        <f t="shared" si="39"/>
        <v>9.4568993510340462</v>
      </c>
      <c r="P168" s="332">
        <f t="shared" si="41"/>
        <v>140.97568206491539</v>
      </c>
      <c r="Q168" s="328">
        <f t="shared" si="53"/>
        <v>27687.857273510563</v>
      </c>
      <c r="R168" s="277">
        <f>IF(H168&gt;0, rate1(1,$L$52,$L$51,$L$54,L168,$L$53,$L$50,P168),"")</f>
        <v>2183.2743465464732</v>
      </c>
      <c r="S168" s="323">
        <f t="shared" si="54"/>
        <v>1.3410107793567196</v>
      </c>
      <c r="T168" s="323">
        <f t="shared" si="55"/>
        <v>0.30684161523817327</v>
      </c>
      <c r="U168" s="328">
        <f t="shared" si="40"/>
        <v>7.6690123101571901</v>
      </c>
      <c r="V168" s="336">
        <f t="shared" si="56"/>
        <v>7.6690123101571901</v>
      </c>
      <c r="W168" s="328">
        <f t="shared" si="57"/>
        <v>3.5386680759472711E-3</v>
      </c>
      <c r="X168" s="328">
        <f t="shared" si="58"/>
        <v>27786.726423399985</v>
      </c>
      <c r="Y168" s="328">
        <f t="shared" si="42"/>
        <v>141.34405257771593</v>
      </c>
      <c r="Z168" s="108">
        <f>IF(H168&gt;0, rate1(1,$L$52,$L$51,$L$54,U168,$L$53,$L$50,Y168),"")</f>
        <v>2184.244108820621</v>
      </c>
      <c r="AA168" s="336">
        <f t="shared" si="59"/>
        <v>1.3452018170356439</v>
      </c>
      <c r="AB168" s="336">
        <f t="shared" si="60"/>
        <v>-1.0251012310233249E-2</v>
      </c>
      <c r="AC168" s="328">
        <f t="shared" si="61"/>
        <v>0.30684161523817327</v>
      </c>
      <c r="AD168" s="328">
        <f t="shared" si="62"/>
        <v>-6.5180207008347993E-2</v>
      </c>
      <c r="AE168" s="328">
        <f t="shared" si="63"/>
        <v>-5.2273475380703411E-3</v>
      </c>
      <c r="AF168" s="328">
        <f t="shared" si="64"/>
        <v>2927.5746016514772</v>
      </c>
      <c r="AG168" s="328">
        <f t="shared" si="65"/>
        <v>2906.9275978618371</v>
      </c>
      <c r="AH168" s="328">
        <f t="shared" si="66"/>
        <v>7.6496530890220962</v>
      </c>
      <c r="AI168" s="328">
        <f t="shared" si="67"/>
        <v>140.54194138429676</v>
      </c>
      <c r="AJ168" s="328">
        <f t="shared" si="68"/>
        <v>5.9781852181924808</v>
      </c>
      <c r="AK168" s="337">
        <f t="shared" si="69"/>
        <v>397.80205549030097</v>
      </c>
      <c r="AL168" s="42">
        <f t="shared" si="70"/>
        <v>18.173786117492334</v>
      </c>
      <c r="BA168" s="8"/>
    </row>
    <row r="169" spans="1:53" ht="15" x14ac:dyDescent="0.15">
      <c r="A169" s="116"/>
      <c r="B169" s="328">
        <f t="shared" si="43"/>
        <v>2927.5746016514772</v>
      </c>
      <c r="C169" s="328">
        <f t="shared" si="44"/>
        <v>2906.9275978618371</v>
      </c>
      <c r="D169" s="328">
        <f t="shared" si="45"/>
        <v>7.6496530890220962</v>
      </c>
      <c r="E169" s="328">
        <f t="shared" si="36"/>
        <v>225.19891013013992</v>
      </c>
      <c r="F169" s="328">
        <f t="shared" si="46"/>
        <v>225.10462815306076</v>
      </c>
      <c r="G169" s="328">
        <f t="shared" si="47"/>
        <v>28227.438741782844</v>
      </c>
      <c r="H169" s="313">
        <f t="shared" si="71"/>
        <v>0.02</v>
      </c>
      <c r="I169" s="328">
        <f t="shared" si="48"/>
        <v>16.517603031712135</v>
      </c>
      <c r="J169" s="328">
        <f t="shared" si="38"/>
        <v>850</v>
      </c>
      <c r="K169" s="335">
        <f t="shared" si="49"/>
        <v>-1</v>
      </c>
      <c r="L169" s="323">
        <f t="shared" si="50"/>
        <v>7.6296530890220966</v>
      </c>
      <c r="M169" s="323">
        <f t="shared" si="51"/>
        <v>7.6396530890220964</v>
      </c>
      <c r="N169" s="328">
        <f t="shared" si="52"/>
        <v>-0.10438089250794746</v>
      </c>
      <c r="O169" s="328">
        <f t="shared" si="39"/>
        <v>9.3446767476699257</v>
      </c>
      <c r="P169" s="332">
        <f t="shared" si="41"/>
        <v>140.50022183606177</v>
      </c>
      <c r="Q169" s="328">
        <f t="shared" si="53"/>
        <v>27495.738062811011</v>
      </c>
      <c r="R169" s="277">
        <f>IF(H169&gt;0, rate1(1,$L$52,$L$51,$L$54,L169,$L$53,$L$50,P169),"")</f>
        <v>2182.0164295245813</v>
      </c>
      <c r="S169" s="323">
        <f t="shared" si="54"/>
        <v>1.3484755697254427</v>
      </c>
      <c r="T169" s="323">
        <f t="shared" si="55"/>
        <v>0.29953575394162407</v>
      </c>
      <c r="U169" s="328">
        <f t="shared" si="40"/>
        <v>7.6496530890220962</v>
      </c>
      <c r="V169" s="336">
        <f t="shared" si="56"/>
        <v>7.6496530890220962</v>
      </c>
      <c r="W169" s="328">
        <f t="shared" si="57"/>
        <v>3.5208249981550921E-3</v>
      </c>
      <c r="X169" s="328">
        <f t="shared" si="58"/>
        <v>27595.280221240264</v>
      </c>
      <c r="Y169" s="328">
        <f t="shared" si="42"/>
        <v>140.86828089523667</v>
      </c>
      <c r="Z169" s="108">
        <f>IF(H169&gt;0, rate1(1,$L$52,$L$51,$L$54,U169,$L$53,$L$50,Y169),"")</f>
        <v>2182.990812969359</v>
      </c>
      <c r="AA169" s="336">
        <f t="shared" si="59"/>
        <v>1.3527533488672763</v>
      </c>
      <c r="AB169" s="336">
        <f t="shared" si="60"/>
        <v>-9.9809824894952458E-3</v>
      </c>
      <c r="AC169" s="328">
        <f t="shared" si="61"/>
        <v>0.29953575394162407</v>
      </c>
      <c r="AD169" s="328">
        <f t="shared" si="62"/>
        <v>-6.6769992352558219E-2</v>
      </c>
      <c r="AE169" s="328">
        <f t="shared" si="63"/>
        <v>-5.2435510459785577E-3</v>
      </c>
      <c r="AF169" s="328">
        <f t="shared" si="64"/>
        <v>2927.1706850050277</v>
      </c>
      <c r="AG169" s="328">
        <f t="shared" si="65"/>
        <v>2906.6280621078954</v>
      </c>
      <c r="AH169" s="328">
        <f t="shared" si="66"/>
        <v>7.6302921841774385</v>
      </c>
      <c r="AI169" s="328">
        <f t="shared" si="67"/>
        <v>137.274747288171</v>
      </c>
      <c r="AJ169" s="328">
        <f t="shared" si="68"/>
        <v>6.0163170924391949</v>
      </c>
      <c r="AK169" s="337">
        <f t="shared" si="69"/>
        <v>401.79597407910939</v>
      </c>
      <c r="AL169" s="42">
        <f t="shared" si="70"/>
        <v>18.293246767668986</v>
      </c>
      <c r="BA169" s="8"/>
    </row>
    <row r="170" spans="1:53" ht="15" x14ac:dyDescent="0.15">
      <c r="A170" s="116"/>
      <c r="B170" s="328">
        <f t="shared" si="43"/>
        <v>2927.1706850050277</v>
      </c>
      <c r="C170" s="328">
        <f t="shared" si="44"/>
        <v>2906.6280621078954</v>
      </c>
      <c r="D170" s="328">
        <f t="shared" si="45"/>
        <v>7.6302921841774385</v>
      </c>
      <c r="E170" s="328">
        <f t="shared" si="36"/>
        <v>225.3721391652239</v>
      </c>
      <c r="F170" s="328">
        <f t="shared" si="46"/>
        <v>225.28552464768191</v>
      </c>
      <c r="G170" s="328">
        <f t="shared" si="47"/>
        <v>28035.605810473509</v>
      </c>
      <c r="H170" s="313">
        <f t="shared" si="71"/>
        <v>0.02</v>
      </c>
      <c r="I170" s="328">
        <f t="shared" si="48"/>
        <v>16.434098317705867</v>
      </c>
      <c r="J170" s="328">
        <f t="shared" si="38"/>
        <v>850</v>
      </c>
      <c r="K170" s="335">
        <f t="shared" si="49"/>
        <v>-1</v>
      </c>
      <c r="L170" s="323">
        <f t="shared" si="50"/>
        <v>7.6102921841774389</v>
      </c>
      <c r="M170" s="323">
        <f t="shared" si="51"/>
        <v>7.6202921841774387</v>
      </c>
      <c r="N170" s="328">
        <f t="shared" si="52"/>
        <v>-0.10412541934645958</v>
      </c>
      <c r="O170" s="328">
        <f t="shared" si="39"/>
        <v>9.2346201217151052</v>
      </c>
      <c r="P170" s="332">
        <f t="shared" si="41"/>
        <v>140.02512281777896</v>
      </c>
      <c r="Q170" s="328">
        <f t="shared" si="53"/>
        <v>27302.41587108235</v>
      </c>
      <c r="R170" s="277">
        <f>IF(H170&gt;0, rate1(1,$L$52,$L$51,$L$54,L170,$L$53,$L$50,P170),"")</f>
        <v>2180.7523970816769</v>
      </c>
      <c r="S170" s="323">
        <f t="shared" si="54"/>
        <v>1.3557377349566724</v>
      </c>
      <c r="T170" s="323">
        <f t="shared" si="55"/>
        <v>0.29270276699530257</v>
      </c>
      <c r="U170" s="328">
        <f t="shared" si="40"/>
        <v>7.6302921841774385</v>
      </c>
      <c r="V170" s="336">
        <f t="shared" si="56"/>
        <v>7.6302921841774385</v>
      </c>
      <c r="W170" s="328">
        <f t="shared" si="57"/>
        <v>3.5030254733570132E-3</v>
      </c>
      <c r="X170" s="328">
        <f t="shared" si="58"/>
        <v>27402.531286882288</v>
      </c>
      <c r="Y170" s="328">
        <f t="shared" si="42"/>
        <v>140.3928698697558</v>
      </c>
      <c r="Z170" s="108">
        <f>IF(H170&gt;0, rate1(1,$L$52,$L$51,$L$54,U170,$L$53,$L$50,Y170),"")</f>
        <v>2181.7314327585732</v>
      </c>
      <c r="AA170" s="336">
        <f t="shared" si="59"/>
        <v>1.3600984909049174</v>
      </c>
      <c r="AB170" s="336">
        <f t="shared" si="60"/>
        <v>-9.727964881369006E-3</v>
      </c>
      <c r="AC170" s="328">
        <f t="shared" si="61"/>
        <v>0.29270276699530257</v>
      </c>
      <c r="AD170" s="328">
        <f t="shared" si="62"/>
        <v>-6.8328701519657892E-2</v>
      </c>
      <c r="AE170" s="328">
        <f t="shared" si="63"/>
        <v>-5.2637885311268874E-3</v>
      </c>
      <c r="AF170" s="328">
        <f t="shared" si="64"/>
        <v>2926.773856818686</v>
      </c>
      <c r="AG170" s="328">
        <f t="shared" si="65"/>
        <v>2906.3353593409001</v>
      </c>
      <c r="AH170" s="328">
        <f t="shared" si="66"/>
        <v>7.6109295953079457</v>
      </c>
      <c r="AI170" s="328">
        <f t="shared" si="67"/>
        <v>134.2209997737491</v>
      </c>
      <c r="AJ170" s="328">
        <f t="shared" si="68"/>
        <v>6.0536007034874588</v>
      </c>
      <c r="AK170" s="337">
        <f t="shared" si="69"/>
        <v>405.67088859897996</v>
      </c>
      <c r="AL170" s="42">
        <f t="shared" si="70"/>
        <v>18.409930302863931</v>
      </c>
      <c r="BA170" s="8"/>
    </row>
    <row r="171" spans="1:53" ht="15" x14ac:dyDescent="0.15">
      <c r="A171" s="116"/>
      <c r="B171" s="328">
        <f t="shared" si="43"/>
        <v>2926.773856818686</v>
      </c>
      <c r="C171" s="328">
        <f t="shared" si="44"/>
        <v>2906.3353593409001</v>
      </c>
      <c r="D171" s="328">
        <f t="shared" si="45"/>
        <v>7.6109295953079457</v>
      </c>
      <c r="E171" s="328">
        <f t="shared" si="36"/>
        <v>225.53110569025108</v>
      </c>
      <c r="F171" s="328">
        <f t="shared" si="46"/>
        <v>225.4516224277375</v>
      </c>
      <c r="G171" s="328">
        <f t="shared" si="47"/>
        <v>27842.671830030409</v>
      </c>
      <c r="H171" s="313">
        <f t="shared" si="71"/>
        <v>0.02</v>
      </c>
      <c r="I171" s="328">
        <f t="shared" si="48"/>
        <v>16.350797982228688</v>
      </c>
      <c r="J171" s="328">
        <f t="shared" si="38"/>
        <v>850</v>
      </c>
      <c r="K171" s="335">
        <f t="shared" si="49"/>
        <v>-1</v>
      </c>
      <c r="L171" s="323">
        <f t="shared" si="50"/>
        <v>7.5909295953079461</v>
      </c>
      <c r="M171" s="323">
        <f t="shared" si="51"/>
        <v>7.6009295953079459</v>
      </c>
      <c r="N171" s="328">
        <f t="shared" si="52"/>
        <v>-0.10386987885105015</v>
      </c>
      <c r="O171" s="328">
        <f t="shared" si="39"/>
        <v>9.1265858826780821</v>
      </c>
      <c r="P171" s="332">
        <f t="shared" si="41"/>
        <v>139.55038578883156</v>
      </c>
      <c r="Q171" s="328">
        <f t="shared" si="53"/>
        <v>27108.067539852273</v>
      </c>
      <c r="R171" s="277">
        <f>IF(H171&gt;0, rate1(1,$L$52,$L$51,$L$54,L171,$L$53,$L$50,P171),"")</f>
        <v>2179.4822077070035</v>
      </c>
      <c r="S171" s="323">
        <f t="shared" si="54"/>
        <v>1.362814940537129</v>
      </c>
      <c r="T171" s="323">
        <f t="shared" si="55"/>
        <v>0.28628886863720682</v>
      </c>
      <c r="U171" s="328">
        <f t="shared" si="40"/>
        <v>7.6109295953079457</v>
      </c>
      <c r="V171" s="336">
        <f t="shared" si="56"/>
        <v>7.6109295953079457</v>
      </c>
      <c r="W171" s="328">
        <f t="shared" si="57"/>
        <v>3.4852695130709321E-3</v>
      </c>
      <c r="X171" s="328">
        <f t="shared" si="58"/>
        <v>27208.667955486719</v>
      </c>
      <c r="Y171" s="328">
        <f t="shared" si="42"/>
        <v>139.91782027766317</v>
      </c>
      <c r="Z171" s="108">
        <f>IF(H171&gt;0, rate1(1,$L$52,$L$51,$L$54,U171,$L$53,$L$50,Y171),"")</f>
        <v>2180.4659269431581</v>
      </c>
      <c r="AA171" s="336">
        <f t="shared" si="59"/>
        <v>1.3672553493423945</v>
      </c>
      <c r="AB171" s="336">
        <f t="shared" si="60"/>
        <v>-9.490044241184336E-3</v>
      </c>
      <c r="AC171" s="328">
        <f t="shared" si="61"/>
        <v>0.28628886863720682</v>
      </c>
      <c r="AD171" s="328">
        <f t="shared" si="62"/>
        <v>-6.9859509715498425E-2</v>
      </c>
      <c r="AE171" s="328">
        <f t="shared" si="63"/>
        <v>-5.2878421781282839E-3</v>
      </c>
      <c r="AF171" s="328">
        <f t="shared" si="64"/>
        <v>2926.3836980711976</v>
      </c>
      <c r="AG171" s="328">
        <f t="shared" si="65"/>
        <v>2906.0490704722629</v>
      </c>
      <c r="AH171" s="328">
        <f t="shared" si="66"/>
        <v>7.5915653220970638</v>
      </c>
      <c r="AI171" s="328">
        <f t="shared" si="67"/>
        <v>131.35636878559635</v>
      </c>
      <c r="AJ171" s="328">
        <f t="shared" si="68"/>
        <v>6.09008858370568</v>
      </c>
      <c r="AK171" s="337">
        <f t="shared" si="69"/>
        <v>409.43385564012442</v>
      </c>
      <c r="AL171" s="42">
        <f t="shared" si="70"/>
        <v>18.524018152671616</v>
      </c>
      <c r="BA171" s="8"/>
    </row>
    <row r="172" spans="1:53" ht="15" x14ac:dyDescent="0.15">
      <c r="A172" s="116"/>
      <c r="B172" s="328">
        <f t="shared" si="43"/>
        <v>2926.3836980711976</v>
      </c>
      <c r="C172" s="328">
        <f t="shared" si="44"/>
        <v>2906.0490704722629</v>
      </c>
      <c r="D172" s="328">
        <f t="shared" si="45"/>
        <v>7.5915653220970638</v>
      </c>
      <c r="E172" s="328">
        <f t="shared" si="36"/>
        <v>225.67676071652443</v>
      </c>
      <c r="F172" s="328">
        <f t="shared" si="46"/>
        <v>225.60393320338775</v>
      </c>
      <c r="G172" s="328">
        <f t="shared" si="47"/>
        <v>27648.802726717284</v>
      </c>
      <c r="H172" s="313">
        <f t="shared" si="71"/>
        <v>0.02</v>
      </c>
      <c r="I172" s="328">
        <f t="shared" si="48"/>
        <v>16.267702079147785</v>
      </c>
      <c r="J172" s="328">
        <f t="shared" si="38"/>
        <v>850</v>
      </c>
      <c r="K172" s="335">
        <f t="shared" si="49"/>
        <v>-1</v>
      </c>
      <c r="L172" s="323">
        <f t="shared" si="50"/>
        <v>7.5715653220970642</v>
      </c>
      <c r="M172" s="323">
        <f t="shared" si="51"/>
        <v>7.581565322097064</v>
      </c>
      <c r="N172" s="328">
        <f t="shared" si="52"/>
        <v>-0.10361427100574616</v>
      </c>
      <c r="O172" s="328">
        <f t="shared" si="39"/>
        <v>9.020447570437879</v>
      </c>
      <c r="P172" s="332">
        <f t="shared" si="41"/>
        <v>139.07601153123719</v>
      </c>
      <c r="Q172" s="328">
        <f t="shared" si="53"/>
        <v>26912.850476128879</v>
      </c>
      <c r="R172" s="277">
        <f>IF(H172&gt;0, rate1(1,$L$52,$L$51,$L$54,L172,$L$53,$L$50,P172),"")</f>
        <v>2178.2058195323416</v>
      </c>
      <c r="S172" s="323">
        <f t="shared" si="54"/>
        <v>1.3697228408280009</v>
      </c>
      <c r="T172" s="323">
        <f t="shared" si="55"/>
        <v>0.28024849850688194</v>
      </c>
      <c r="U172" s="328">
        <f t="shared" si="40"/>
        <v>7.5915653220970638</v>
      </c>
      <c r="V172" s="336">
        <f t="shared" si="56"/>
        <v>7.5915653220970638</v>
      </c>
      <c r="W172" s="328">
        <f t="shared" si="57"/>
        <v>3.4675571287650087E-3</v>
      </c>
      <c r="X172" s="328">
        <f t="shared" si="58"/>
        <v>27013.857339083901</v>
      </c>
      <c r="Y172" s="328">
        <f t="shared" si="42"/>
        <v>139.44313289858522</v>
      </c>
      <c r="Z172" s="108">
        <f>IF(H172&gt;0, rate1(1,$L$52,$L$51,$L$54,U172,$L$53,$L$50,Y172),"")</f>
        <v>2179.1942539232705</v>
      </c>
      <c r="AA172" s="336">
        <f t="shared" si="59"/>
        <v>1.3742399522817044</v>
      </c>
      <c r="AB172" s="336">
        <f t="shared" si="60"/>
        <v>-9.2655984686393113E-3</v>
      </c>
      <c r="AC172" s="328">
        <f t="shared" si="61"/>
        <v>0.28024849850688194</v>
      </c>
      <c r="AD172" s="328">
        <f t="shared" si="62"/>
        <v>-7.1365235162924048E-2</v>
      </c>
      <c r="AE172" s="328">
        <f t="shared" si="63"/>
        <v>-5.3155379847792776E-3</v>
      </c>
      <c r="AF172" s="328">
        <f t="shared" si="64"/>
        <v>2925.9998353016849</v>
      </c>
      <c r="AG172" s="328">
        <f t="shared" si="65"/>
        <v>2905.7688219737561</v>
      </c>
      <c r="AH172" s="328">
        <f t="shared" si="66"/>
        <v>7.5721993642268544</v>
      </c>
      <c r="AI172" s="328">
        <f t="shared" si="67"/>
        <v>128.66024688477373</v>
      </c>
      <c r="AJ172" s="328">
        <f t="shared" si="68"/>
        <v>6.1258275411736722</v>
      </c>
      <c r="AK172" s="337">
        <f t="shared" si="69"/>
        <v>413.09116790900623</v>
      </c>
      <c r="AL172" s="42">
        <f t="shared" si="70"/>
        <v>18.635671066139373</v>
      </c>
      <c r="BA172" s="8"/>
    </row>
    <row r="173" spans="1:53" ht="15" x14ac:dyDescent="0.15">
      <c r="A173" s="116"/>
      <c r="B173" s="328">
        <f t="shared" si="43"/>
        <v>2925.9998353016849</v>
      </c>
      <c r="C173" s="328">
        <f t="shared" si="44"/>
        <v>2905.7688219737561</v>
      </c>
      <c r="D173" s="328">
        <f t="shared" si="45"/>
        <v>7.5721993642268544</v>
      </c>
      <c r="E173" s="328">
        <f t="shared" si="36"/>
        <v>225.80995238337545</v>
      </c>
      <c r="F173" s="328">
        <f t="shared" si="46"/>
        <v>225.74335654994994</v>
      </c>
      <c r="G173" s="328">
        <f t="shared" si="47"/>
        <v>27454.146564272833</v>
      </c>
      <c r="H173" s="313">
        <f t="shared" si="71"/>
        <v>0.02</v>
      </c>
      <c r="I173" s="328">
        <f t="shared" si="48"/>
        <v>16.184810662343079</v>
      </c>
      <c r="J173" s="328">
        <f t="shared" si="38"/>
        <v>850</v>
      </c>
      <c r="K173" s="335">
        <f t="shared" si="49"/>
        <v>-1</v>
      </c>
      <c r="L173" s="323">
        <f t="shared" si="50"/>
        <v>7.5521993642268548</v>
      </c>
      <c r="M173" s="323">
        <f t="shared" si="51"/>
        <v>7.5621993642268546</v>
      </c>
      <c r="N173" s="328">
        <f t="shared" si="52"/>
        <v>-0.10335859579456752</v>
      </c>
      <c r="O173" s="328">
        <f t="shared" si="39"/>
        <v>8.9160931107763179</v>
      </c>
      <c r="P173" s="332">
        <f t="shared" si="41"/>
        <v>138.6020008302865</v>
      </c>
      <c r="Q173" s="328">
        <f t="shared" si="53"/>
        <v>26716.905537231694</v>
      </c>
      <c r="R173" s="277">
        <f>IF(H173&gt;0, rate1(1,$L$52,$L$51,$L$54,L173,$L$53,$L$50,P173),"")</f>
        <v>2176.9231903283167</v>
      </c>
      <c r="S173" s="323">
        <f t="shared" si="54"/>
        <v>1.376475399091275</v>
      </c>
      <c r="T173" s="323">
        <f t="shared" si="55"/>
        <v>0.27454276174233799</v>
      </c>
      <c r="U173" s="328">
        <f t="shared" si="40"/>
        <v>7.5721993642268544</v>
      </c>
      <c r="V173" s="336">
        <f t="shared" si="56"/>
        <v>7.5721993642268544</v>
      </c>
      <c r="W173" s="328">
        <f t="shared" si="57"/>
        <v>3.4498883319145079E-3</v>
      </c>
      <c r="X173" s="328">
        <f t="shared" si="58"/>
        <v>26818.248560353448</v>
      </c>
      <c r="Y173" s="328">
        <f t="shared" si="42"/>
        <v>138.96880851540504</v>
      </c>
      <c r="Z173" s="108">
        <f>IF(H173&gt;0, rate1(1,$L$52,$L$51,$L$54,U173,$L$53,$L$50,Y173),"")</f>
        <v>2177.9163717406641</v>
      </c>
      <c r="AA173" s="336">
        <f t="shared" si="59"/>
        <v>1.3810665827389927</v>
      </c>
      <c r="AB173" s="336">
        <f t="shared" si="60"/>
        <v>-9.0532428929289508E-3</v>
      </c>
      <c r="AC173" s="328">
        <f t="shared" si="61"/>
        <v>0.27454276174233799</v>
      </c>
      <c r="AD173" s="328">
        <f t="shared" si="62"/>
        <v>-7.2848396632544499E-2</v>
      </c>
      <c r="AE173" s="328">
        <f t="shared" si="63"/>
        <v>-5.3467369653739443E-3</v>
      </c>
      <c r="AF173" s="328">
        <f t="shared" si="64"/>
        <v>2925.6219339441482</v>
      </c>
      <c r="AG173" s="328">
        <f t="shared" si="65"/>
        <v>2905.4942792120137</v>
      </c>
      <c r="AH173" s="328">
        <f t="shared" si="66"/>
        <v>7.552831721378066</v>
      </c>
      <c r="AI173" s="328">
        <f t="shared" si="67"/>
        <v>126.11504299374582</v>
      </c>
      <c r="AJ173" s="328">
        <f t="shared" si="68"/>
        <v>6.160859497560824</v>
      </c>
      <c r="AK173" s="337">
        <f t="shared" si="69"/>
        <v>416.64846969389407</v>
      </c>
      <c r="AL173" s="42">
        <f t="shared" si="70"/>
        <v>18.745032275991431</v>
      </c>
      <c r="BA173" s="8"/>
    </row>
    <row r="174" spans="1:53" ht="15" x14ac:dyDescent="0.15">
      <c r="A174" s="116"/>
      <c r="B174" s="328">
        <f t="shared" si="43"/>
        <v>2925.6219339441482</v>
      </c>
      <c r="C174" s="328">
        <f t="shared" si="44"/>
        <v>2905.4942792120137</v>
      </c>
      <c r="D174" s="328">
        <f t="shared" si="45"/>
        <v>7.552831721378066</v>
      </c>
      <c r="E174" s="328">
        <f t="shared" si="36"/>
        <v>225.93144097574361</v>
      </c>
      <c r="F174" s="328">
        <f t="shared" si="46"/>
        <v>225.87069667955953</v>
      </c>
      <c r="G174" s="328">
        <f t="shared" si="47"/>
        <v>27258.836140585518</v>
      </c>
      <c r="H174" s="313">
        <f t="shared" si="71"/>
        <v>0.02</v>
      </c>
      <c r="I174" s="328">
        <f t="shared" si="48"/>
        <v>16.10212378570759</v>
      </c>
      <c r="J174" s="328">
        <f t="shared" si="38"/>
        <v>850</v>
      </c>
      <c r="K174" s="335">
        <f t="shared" si="49"/>
        <v>-1</v>
      </c>
      <c r="L174" s="323">
        <f t="shared" si="50"/>
        <v>7.5328317213780664</v>
      </c>
      <c r="M174" s="323">
        <f t="shared" si="51"/>
        <v>7.5428317213780662</v>
      </c>
      <c r="N174" s="328">
        <f t="shared" si="52"/>
        <v>-0.10310285320151991</v>
      </c>
      <c r="O174" s="328">
        <f t="shared" si="39"/>
        <v>8.8134226153573252</v>
      </c>
      <c r="P174" s="332">
        <f t="shared" si="41"/>
        <v>138.12835447456794</v>
      </c>
      <c r="Q174" s="328">
        <f t="shared" si="53"/>
        <v>26520.359377800094</v>
      </c>
      <c r="R174" s="277">
        <f>IF(H174&gt;0, rate1(1,$L$52,$L$51,$L$54,L174,$L$53,$L$50,P174),"")</f>
        <v>2175.6342775006701</v>
      </c>
      <c r="S174" s="323">
        <f t="shared" si="54"/>
        <v>1.3830851446316477</v>
      </c>
      <c r="T174" s="323">
        <f t="shared" si="55"/>
        <v>0.26913821808636718</v>
      </c>
      <c r="U174" s="328">
        <f t="shared" si="40"/>
        <v>7.552831721378066</v>
      </c>
      <c r="V174" s="336">
        <f t="shared" si="56"/>
        <v>7.552831721378066</v>
      </c>
      <c r="W174" s="328">
        <f t="shared" si="57"/>
        <v>3.432263134008906E-3</v>
      </c>
      <c r="X174" s="328">
        <f t="shared" si="58"/>
        <v>26621.975367930234</v>
      </c>
      <c r="Y174" s="328">
        <f t="shared" si="42"/>
        <v>138.49484791428662</v>
      </c>
      <c r="Z174" s="108">
        <f>IF(H174&gt;0, rate1(1,$L$52,$L$51,$L$54,U174,$L$53,$L$50,Y174),"")</f>
        <v>2176.6322380750012</v>
      </c>
      <c r="AA174" s="336">
        <f t="shared" si="59"/>
        <v>1.387748045780498</v>
      </c>
      <c r="AB174" s="336">
        <f t="shared" si="60"/>
        <v>-8.8517870595584917E-3</v>
      </c>
      <c r="AC174" s="328">
        <f t="shared" si="61"/>
        <v>0.26913821808636718</v>
      </c>
      <c r="AD174" s="328">
        <f t="shared" si="62"/>
        <v>-7.4311259627876214E-2</v>
      </c>
      <c r="AE174" s="328">
        <f t="shared" si="63"/>
        <v>-5.3813285717393012E-3</v>
      </c>
      <c r="AF174" s="328">
        <f t="shared" si="64"/>
        <v>2925.2496928728601</v>
      </c>
      <c r="AG174" s="328">
        <f t="shared" si="65"/>
        <v>2905.2251409939272</v>
      </c>
      <c r="AH174" s="328">
        <f t="shared" si="66"/>
        <v>7.5334623932298515</v>
      </c>
      <c r="AI174" s="328">
        <f t="shared" si="67"/>
        <v>123.70563420040814</v>
      </c>
      <c r="AJ174" s="328">
        <f t="shared" si="68"/>
        <v>6.1952221737276041</v>
      </c>
      <c r="AK174" s="337">
        <f t="shared" si="69"/>
        <v>420.11085056820394</v>
      </c>
      <c r="AL174" s="42">
        <f t="shared" si="70"/>
        <v>18.852230062536115</v>
      </c>
      <c r="BA174" s="8"/>
    </row>
    <row r="175" spans="1:53" ht="15" x14ac:dyDescent="0.15">
      <c r="A175" s="116"/>
      <c r="B175" s="328">
        <f t="shared" si="43"/>
        <v>2925.2496928728601</v>
      </c>
      <c r="C175" s="328">
        <f t="shared" si="44"/>
        <v>2905.2251409939272</v>
      </c>
      <c r="D175" s="328">
        <f t="shared" si="45"/>
        <v>7.5334623932298515</v>
      </c>
      <c r="E175" s="328">
        <f t="shared" si="36"/>
        <v>226.04191121756924</v>
      </c>
      <c r="F175" s="328">
        <f t="shared" si="46"/>
        <v>225.98667609665642</v>
      </c>
      <c r="G175" s="328">
        <f t="shared" si="47"/>
        <v>27062.991109608356</v>
      </c>
      <c r="H175" s="313">
        <f t="shared" si="71"/>
        <v>0.02</v>
      </c>
      <c r="I175" s="328">
        <f t="shared" si="48"/>
        <v>16.019641503146342</v>
      </c>
      <c r="J175" s="328">
        <f t="shared" si="38"/>
        <v>850</v>
      </c>
      <c r="K175" s="335">
        <f t="shared" si="49"/>
        <v>-1</v>
      </c>
      <c r="L175" s="323">
        <f t="shared" si="50"/>
        <v>7.5134623932298519</v>
      </c>
      <c r="M175" s="323">
        <f t="shared" si="51"/>
        <v>7.5234623932298517</v>
      </c>
      <c r="N175" s="328">
        <f t="shared" si="52"/>
        <v>-0.10284704321061611</v>
      </c>
      <c r="O175" s="328">
        <f t="shared" si="39"/>
        <v>8.7123465989281605</v>
      </c>
      <c r="P175" s="332">
        <f t="shared" si="41"/>
        <v>137.65507325598372</v>
      </c>
      <c r="Q175" s="328">
        <f t="shared" si="53"/>
        <v>26323.326377957572</v>
      </c>
      <c r="R175" s="277">
        <f>IF(H175&gt;0, rate1(1,$L$52,$L$51,$L$54,L175,$L$53,$L$50,P175),"")</f>
        <v>2174.3390380864703</v>
      </c>
      <c r="S175" s="323">
        <f t="shared" si="54"/>
        <v>1.3895633816383597</v>
      </c>
      <c r="T175" s="323">
        <f t="shared" si="55"/>
        <v>0.26400593089134672</v>
      </c>
      <c r="U175" s="328">
        <f t="shared" si="40"/>
        <v>7.5334623932298515</v>
      </c>
      <c r="V175" s="336">
        <f t="shared" si="56"/>
        <v>7.5334623932298515</v>
      </c>
      <c r="W175" s="328">
        <f t="shared" si="57"/>
        <v>3.4146815465518898E-3</v>
      </c>
      <c r="X175" s="328">
        <f t="shared" si="58"/>
        <v>26425.158273523968</v>
      </c>
      <c r="Y175" s="328">
        <f t="shared" si="42"/>
        <v>138.02125188469083</v>
      </c>
      <c r="Z175" s="108">
        <f>IF(H175&gt;0, rate1(1,$L$52,$L$51,$L$54,U175,$L$53,$L$50,Y175),"")</f>
        <v>2175.3418102400906</v>
      </c>
      <c r="AA175" s="336">
        <f t="shared" si="59"/>
        <v>1.3942958851594773</v>
      </c>
      <c r="AB175" s="336">
        <f t="shared" si="60"/>
        <v>-8.6602008163762199E-3</v>
      </c>
      <c r="AC175" s="328">
        <f t="shared" si="61"/>
        <v>0.26400593089134672</v>
      </c>
      <c r="AD175" s="328">
        <f t="shared" si="62"/>
        <v>-7.5755873864178924E-2</v>
      </c>
      <c r="AE175" s="328">
        <f t="shared" si="63"/>
        <v>-5.4192256974880428E-3</v>
      </c>
      <c r="AF175" s="328">
        <f t="shared" si="64"/>
        <v>2924.882839898758</v>
      </c>
      <c r="AG175" s="328">
        <f t="shared" si="65"/>
        <v>2904.9611350630357</v>
      </c>
      <c r="AH175" s="328">
        <f t="shared" si="66"/>
        <v>7.5140913794600985</v>
      </c>
      <c r="AI175" s="328">
        <f t="shared" si="67"/>
        <v>121.41893525661273</v>
      </c>
      <c r="AJ175" s="328">
        <f t="shared" si="68"/>
        <v>6.2289496557433299</v>
      </c>
      <c r="AK175" s="337">
        <f t="shared" si="69"/>
        <v>423.48292218054007</v>
      </c>
      <c r="AL175" s="42">
        <f t="shared" si="70"/>
        <v>18.957379851606461</v>
      </c>
      <c r="BA175" s="8"/>
    </row>
    <row r="176" spans="1:53" ht="15" x14ac:dyDescent="0.15">
      <c r="A176" s="116"/>
      <c r="B176" s="328">
        <f t="shared" si="43"/>
        <v>2924.882839898758</v>
      </c>
      <c r="C176" s="328">
        <f t="shared" si="44"/>
        <v>2904.9611350630357</v>
      </c>
      <c r="D176" s="328">
        <f t="shared" si="45"/>
        <v>7.5140913794600985</v>
      </c>
      <c r="E176" s="328">
        <f t="shared" si="36"/>
        <v>226.14198242504168</v>
      </c>
      <c r="F176" s="328">
        <f t="shared" si="46"/>
        <v>226.09194682130544</v>
      </c>
      <c r="G176" s="328">
        <f t="shared" si="47"/>
        <v>26866.719731654724</v>
      </c>
      <c r="H176" s="313">
        <f t="shared" si="71"/>
        <v>0.02</v>
      </c>
      <c r="I176" s="328">
        <f t="shared" si="48"/>
        <v>15.937363868577814</v>
      </c>
      <c r="J176" s="328">
        <f t="shared" si="38"/>
        <v>850</v>
      </c>
      <c r="K176" s="335">
        <f t="shared" si="49"/>
        <v>-1</v>
      </c>
      <c r="L176" s="323">
        <f t="shared" si="50"/>
        <v>7.494091379460099</v>
      </c>
      <c r="M176" s="323">
        <f t="shared" si="51"/>
        <v>7.5040913794600987</v>
      </c>
      <c r="N176" s="328">
        <f t="shared" si="52"/>
        <v>-0.10259116580577654</v>
      </c>
      <c r="O176" s="328">
        <f t="shared" si="39"/>
        <v>8.6127845203943174</v>
      </c>
      <c r="P176" s="332">
        <f t="shared" si="41"/>
        <v>137.18215796978092</v>
      </c>
      <c r="Q176" s="328">
        <f t="shared" si="53"/>
        <v>26125.910241494563</v>
      </c>
      <c r="R176" s="277">
        <f>IF(H176&gt;0, rate1(1,$L$52,$L$51,$L$54,L176,$L$53,$L$50,P176),"")</f>
        <v>2173.037428750315</v>
      </c>
      <c r="S176" s="323">
        <f t="shared" si="54"/>
        <v>1.3959203604554724</v>
      </c>
      <c r="T176" s="323">
        <f t="shared" si="55"/>
        <v>0.25912071227595923</v>
      </c>
      <c r="U176" s="328">
        <f t="shared" si="40"/>
        <v>7.5140913794600985</v>
      </c>
      <c r="V176" s="336">
        <f t="shared" si="56"/>
        <v>7.5140913794600985</v>
      </c>
      <c r="W176" s="328">
        <f t="shared" si="57"/>
        <v>3.3971435810329353E-3</v>
      </c>
      <c r="X176" s="328">
        <f t="shared" si="58"/>
        <v>26227.90631474058</v>
      </c>
      <c r="Y176" s="328">
        <f t="shared" si="42"/>
        <v>137.54802121940642</v>
      </c>
      <c r="Z176" s="108">
        <f>IF(H176&gt;0, rate1(1,$L$52,$L$51,$L$54,U176,$L$53,$L$50,Y176),"")</f>
        <v>2174.0450451801275</v>
      </c>
      <c r="AA176" s="336">
        <f t="shared" si="59"/>
        <v>1.4007205607376478</v>
      </c>
      <c r="AB176" s="336">
        <f t="shared" si="60"/>
        <v>-8.4775874109865017E-3</v>
      </c>
      <c r="AC176" s="328">
        <f t="shared" si="61"/>
        <v>0.25912071227595923</v>
      </c>
      <c r="AD176" s="328">
        <f t="shared" si="62"/>
        <v>-7.7184103981237651E-2</v>
      </c>
      <c r="AE176" s="328">
        <f t="shared" si="63"/>
        <v>-5.4603608350414336E-3</v>
      </c>
      <c r="AF176" s="328">
        <f t="shared" si="64"/>
        <v>2924.5211280206763</v>
      </c>
      <c r="AG176" s="328">
        <f t="shared" si="65"/>
        <v>2904.7020143507598</v>
      </c>
      <c r="AH176" s="328">
        <f t="shared" si="66"/>
        <v>7.4947186797452359</v>
      </c>
      <c r="AI176" s="328">
        <f t="shared" si="67"/>
        <v>119.24355689767208</v>
      </c>
      <c r="AJ176" s="328">
        <f t="shared" si="68"/>
        <v>6.2620728659926836</v>
      </c>
      <c r="AK176" s="337">
        <f t="shared" si="69"/>
        <v>426.7688817459279</v>
      </c>
      <c r="AL176" s="42">
        <f t="shared" si="70"/>
        <v>19.060585946574584</v>
      </c>
      <c r="BA176" s="8"/>
    </row>
    <row r="177" spans="1:53" ht="15" x14ac:dyDescent="0.15">
      <c r="A177" s="116"/>
      <c r="B177" s="328">
        <f t="shared" si="43"/>
        <v>2924.5211280206763</v>
      </c>
      <c r="C177" s="328">
        <f t="shared" si="44"/>
        <v>2904.7020143507598</v>
      </c>
      <c r="D177" s="328">
        <f t="shared" si="45"/>
        <v>7.4947186797452359</v>
      </c>
      <c r="E177" s="328">
        <f t="shared" si="36"/>
        <v>226.23221696059039</v>
      </c>
      <c r="F177" s="328">
        <f t="shared" si="46"/>
        <v>226.18709969281605</v>
      </c>
      <c r="G177" s="328">
        <f t="shared" si="47"/>
        <v>26670.120329517918</v>
      </c>
      <c r="H177" s="313">
        <f t="shared" si="71"/>
        <v>0.02</v>
      </c>
      <c r="I177" s="328">
        <f t="shared" si="48"/>
        <v>15.855290935933226</v>
      </c>
      <c r="J177" s="328">
        <f t="shared" si="38"/>
        <v>850</v>
      </c>
      <c r="K177" s="335">
        <f t="shared" si="49"/>
        <v>-1</v>
      </c>
      <c r="L177" s="323">
        <f t="shared" si="50"/>
        <v>7.4747186797452363</v>
      </c>
      <c r="M177" s="323">
        <f t="shared" si="51"/>
        <v>7.4847186797452361</v>
      </c>
      <c r="N177" s="328">
        <f t="shared" si="52"/>
        <v>-0.10233522097096426</v>
      </c>
      <c r="O177" s="328">
        <f t="shared" si="39"/>
        <v>8.5146635782544671</v>
      </c>
      <c r="P177" s="332">
        <f t="shared" si="41"/>
        <v>136.70960941457065</v>
      </c>
      <c r="Q177" s="328">
        <f t="shared" si="53"/>
        <v>25928.205331292764</v>
      </c>
      <c r="R177" s="277">
        <f>IF(H177&gt;0, rate1(1,$L$52,$L$51,$L$54,L177,$L$53,$L$50,P177),"")</f>
        <v>2171.7294057804529</v>
      </c>
      <c r="S177" s="323">
        <f t="shared" si="54"/>
        <v>1.4021654192869697</v>
      </c>
      <c r="T177" s="323">
        <f t="shared" si="55"/>
        <v>0.25446051814301268</v>
      </c>
      <c r="U177" s="328">
        <f t="shared" si="40"/>
        <v>7.4947186797452359</v>
      </c>
      <c r="V177" s="336">
        <f t="shared" si="56"/>
        <v>7.4947186797452359</v>
      </c>
      <c r="W177" s="328">
        <f t="shared" si="57"/>
        <v>3.3796492489130969E-3</v>
      </c>
      <c r="X177" s="328">
        <f t="shared" si="58"/>
        <v>26030.318521608617</v>
      </c>
      <c r="Y177" s="328">
        <f t="shared" si="42"/>
        <v>137.07515671456895</v>
      </c>
      <c r="Z177" s="108">
        <f>IF(H177&gt;0, rate1(1,$L$52,$L$51,$L$54,U177,$L$53,$L$50,Y177),"")</f>
        <v>2172.7418994658469</v>
      </c>
      <c r="AA177" s="336">
        <f t="shared" si="59"/>
        <v>1.4070315950961376</v>
      </c>
      <c r="AB177" s="336">
        <f t="shared" si="60"/>
        <v>-8.3031619403276316E-3</v>
      </c>
      <c r="AC177" s="328">
        <f t="shared" si="61"/>
        <v>0.25446051814301268</v>
      </c>
      <c r="AD177" s="328">
        <f t="shared" si="62"/>
        <v>-7.8597654936627695E-2</v>
      </c>
      <c r="AE177" s="328">
        <f t="shared" si="63"/>
        <v>-5.50468308289573E-3</v>
      </c>
      <c r="AF177" s="328">
        <f t="shared" si="64"/>
        <v>2924.1643322815626</v>
      </c>
      <c r="AG177" s="328">
        <f t="shared" si="65"/>
        <v>2904.4475538326169</v>
      </c>
      <c r="AH177" s="328">
        <f t="shared" si="66"/>
        <v>7.475344293760215</v>
      </c>
      <c r="AI177" s="328">
        <f t="shared" si="67"/>
        <v>117.16953201707345</v>
      </c>
      <c r="AJ177" s="328">
        <f t="shared" si="68"/>
        <v>6.2946199582196485</v>
      </c>
      <c r="AK177" s="337">
        <f t="shared" si="69"/>
        <v>429.97256496890327</v>
      </c>
      <c r="AL177" s="42">
        <f t="shared" si="70"/>
        <v>19.161942969937606</v>
      </c>
      <c r="BA177" s="8"/>
    </row>
    <row r="178" spans="1:53" ht="15" x14ac:dyDescent="0.15">
      <c r="A178" s="116"/>
      <c r="B178" s="328">
        <f t="shared" si="43"/>
        <v>2924.1643322815626</v>
      </c>
      <c r="C178" s="328">
        <f t="shared" si="44"/>
        <v>2904.4475538326169</v>
      </c>
      <c r="D178" s="328">
        <f t="shared" si="45"/>
        <v>7.475344293760215</v>
      </c>
      <c r="E178" s="328">
        <f t="shared" si="36"/>
        <v>226.31312732459253</v>
      </c>
      <c r="F178" s="328">
        <f t="shared" si="46"/>
        <v>226.27267214259146</v>
      </c>
      <c r="G178" s="328">
        <f t="shared" si="47"/>
        <v>26473.282509347908</v>
      </c>
      <c r="H178" s="313">
        <f t="shared" si="71"/>
        <v>0.02</v>
      </c>
      <c r="I178" s="328">
        <f t="shared" si="48"/>
        <v>15.77342275915653</v>
      </c>
      <c r="J178" s="328">
        <f t="shared" si="38"/>
        <v>850</v>
      </c>
      <c r="K178" s="335">
        <f t="shared" si="49"/>
        <v>-1</v>
      </c>
      <c r="L178" s="323">
        <f t="shared" si="50"/>
        <v>7.4553442937602155</v>
      </c>
      <c r="M178" s="323">
        <f t="shared" si="51"/>
        <v>7.4653442937602152</v>
      </c>
      <c r="N178" s="328">
        <f t="shared" si="52"/>
        <v>-0.10207920869010678</v>
      </c>
      <c r="O178" s="328">
        <f t="shared" si="39"/>
        <v>8.4179177079302221</v>
      </c>
      <c r="P178" s="332">
        <f t="shared" si="41"/>
        <v>136.23742839235072</v>
      </c>
      <c r="Q178" s="328">
        <f t="shared" si="53"/>
        <v>25730.297793507805</v>
      </c>
      <c r="R178" s="277">
        <f>IF(H178&gt;0, rate1(1,$L$52,$L$51,$L$54,L178,$L$53,$L$50,P178),"")</f>
        <v>2170.4149250848736</v>
      </c>
      <c r="S178" s="323">
        <f t="shared" si="54"/>
        <v>1.4083071023935307</v>
      </c>
      <c r="T178" s="323">
        <f t="shared" si="55"/>
        <v>0.25000595897477618</v>
      </c>
      <c r="U178" s="328">
        <f t="shared" si="40"/>
        <v>7.475344293760215</v>
      </c>
      <c r="V178" s="336">
        <f t="shared" si="56"/>
        <v>7.475344293760215</v>
      </c>
      <c r="W178" s="328">
        <f t="shared" si="57"/>
        <v>3.3621985617529049E-3</v>
      </c>
      <c r="X178" s="328">
        <f t="shared" si="58"/>
        <v>25832.485146170151</v>
      </c>
      <c r="Y178" s="328">
        <f t="shared" si="42"/>
        <v>136.60265916968319</v>
      </c>
      <c r="Z178" s="108">
        <f>IF(H178&gt;0, rate1(1,$L$52,$L$51,$L$54,U178,$L$53,$L$50,Y178),"")</f>
        <v>2171.4323292906452</v>
      </c>
      <c r="AA178" s="336">
        <f t="shared" si="59"/>
        <v>1.4132376956829276</v>
      </c>
      <c r="AB178" s="336">
        <f t="shared" si="60"/>
        <v>-8.1362339323774579E-3</v>
      </c>
      <c r="AC178" s="328">
        <f t="shared" si="61"/>
        <v>0.25000595897477618</v>
      </c>
      <c r="AD178" s="328">
        <f t="shared" si="62"/>
        <v>-7.999809317352255E-2</v>
      </c>
      <c r="AE178" s="328">
        <f t="shared" si="63"/>
        <v>-5.5521557939631483E-3</v>
      </c>
      <c r="AF178" s="328">
        <f t="shared" si="64"/>
        <v>2923.8122471138977</v>
      </c>
      <c r="AG178" s="328">
        <f t="shared" si="65"/>
        <v>2904.1975478736422</v>
      </c>
      <c r="AH178" s="328">
        <f t="shared" si="66"/>
        <v>7.4559682211784892</v>
      </c>
      <c r="AI178" s="328">
        <f t="shared" si="67"/>
        <v>115.18809426036348</v>
      </c>
      <c r="AJ178" s="328">
        <f t="shared" si="68"/>
        <v>6.3266166510697497</v>
      </c>
      <c r="AK178" s="337">
        <f t="shared" si="69"/>
        <v>433.09749048675189</v>
      </c>
      <c r="AL178" s="42">
        <f t="shared" si="70"/>
        <v>19.26153707215212</v>
      </c>
      <c r="BA178" s="8"/>
    </row>
    <row r="179" spans="1:53" ht="15" x14ac:dyDescent="0.15">
      <c r="A179" s="116"/>
      <c r="B179" s="328">
        <f t="shared" si="43"/>
        <v>2923.8122471138977</v>
      </c>
      <c r="C179" s="328">
        <f t="shared" si="44"/>
        <v>2904.1975478736422</v>
      </c>
      <c r="D179" s="328">
        <f t="shared" si="45"/>
        <v>7.4559682211784892</v>
      </c>
      <c r="E179" s="328">
        <f t="shared" si="36"/>
        <v>226.38518214519519</v>
      </c>
      <c r="F179" s="328">
        <f t="shared" si="46"/>
        <v>226.34915473489386</v>
      </c>
      <c r="G179" s="328">
        <f t="shared" si="47"/>
        <v>26276.288191644064</v>
      </c>
      <c r="H179" s="313">
        <f t="shared" si="71"/>
        <v>0.02</v>
      </c>
      <c r="I179" s="328">
        <f t="shared" si="48"/>
        <v>15.691759392204403</v>
      </c>
      <c r="J179" s="328">
        <f t="shared" si="38"/>
        <v>850</v>
      </c>
      <c r="K179" s="335">
        <f t="shared" si="49"/>
        <v>-1</v>
      </c>
      <c r="L179" s="323">
        <f t="shared" si="50"/>
        <v>7.4359682211784897</v>
      </c>
      <c r="M179" s="323">
        <f t="shared" si="51"/>
        <v>7.4459682211784894</v>
      </c>
      <c r="N179" s="328">
        <f t="shared" si="52"/>
        <v>-0.10182312894706058</v>
      </c>
      <c r="O179" s="328">
        <f t="shared" si="39"/>
        <v>8.3224867409085963</v>
      </c>
      <c r="P179" s="332">
        <f t="shared" si="41"/>
        <v>135.76561570852962</v>
      </c>
      <c r="Q179" s="328">
        <f t="shared" si="53"/>
        <v>25532.26651040628</v>
      </c>
      <c r="R179" s="277">
        <f>IF(H179&gt;0, rate1(1,$L$52,$L$51,$L$54,L179,$L$53,$L$50,P179),"")</f>
        <v>2169.09394218735</v>
      </c>
      <c r="S179" s="323">
        <f t="shared" si="54"/>
        <v>1.41435325941704</v>
      </c>
      <c r="T179" s="323">
        <f t="shared" si="55"/>
        <v>0.24573990099732074</v>
      </c>
      <c r="U179" s="328">
        <f t="shared" si="40"/>
        <v>7.4559682211784892</v>
      </c>
      <c r="V179" s="336">
        <f t="shared" si="56"/>
        <v>7.4559682211784892</v>
      </c>
      <c r="W179" s="328">
        <f t="shared" si="57"/>
        <v>3.3447915310063081E-3</v>
      </c>
      <c r="X179" s="328">
        <f t="shared" si="58"/>
        <v>25634.488700822825</v>
      </c>
      <c r="Y179" s="328">
        <f t="shared" si="42"/>
        <v>136.13052938764719</v>
      </c>
      <c r="Z179" s="108">
        <f>IF(H179&gt;0, rate1(1,$L$52,$L$51,$L$54,U179,$L$53,$L$50,Y179),"")</f>
        <v>2170.116290466663</v>
      </c>
      <c r="AA179" s="336">
        <f t="shared" si="59"/>
        <v>1.4193468573472927</v>
      </c>
      <c r="AB179" s="336">
        <f t="shared" si="60"/>
        <v>-7.9761931499017641E-3</v>
      </c>
      <c r="AC179" s="328">
        <f t="shared" si="61"/>
        <v>0.24573990099732074</v>
      </c>
      <c r="AD179" s="328">
        <f t="shared" si="62"/>
        <v>-8.1386864399436931E-2</v>
      </c>
      <c r="AE179" s="328">
        <f t="shared" si="63"/>
        <v>-5.6027547098125982E-3</v>
      </c>
      <c r="AF179" s="328">
        <f t="shared" si="64"/>
        <v>2923.4646840839532</v>
      </c>
      <c r="AG179" s="328">
        <f t="shared" si="65"/>
        <v>2903.9518079726449</v>
      </c>
      <c r="AH179" s="328">
        <f t="shared" si="66"/>
        <v>7.4365904616720808</v>
      </c>
      <c r="AI179" s="328">
        <f t="shared" si="67"/>
        <v>113.29149753168947</v>
      </c>
      <c r="AJ179" s="328">
        <f t="shared" si="68"/>
        <v>6.3580865114952188</v>
      </c>
      <c r="AK179" s="337">
        <f t="shared" si="69"/>
        <v>436.14689744781987</v>
      </c>
      <c r="AL179" s="42">
        <f t="shared" si="70"/>
        <v>19.35944695227343</v>
      </c>
      <c r="BA179" s="8"/>
    </row>
    <row r="180" spans="1:53" ht="15" x14ac:dyDescent="0.15">
      <c r="A180" s="116"/>
      <c r="B180" s="328">
        <f t="shared" si="43"/>
        <v>2923.4646840839532</v>
      </c>
      <c r="C180" s="328">
        <f t="shared" si="44"/>
        <v>2903.9518079726449</v>
      </c>
      <c r="D180" s="328">
        <f t="shared" si="45"/>
        <v>7.4365904616720808</v>
      </c>
      <c r="E180" s="328">
        <f t="shared" si="36"/>
        <v>226.44881126956045</v>
      </c>
      <c r="F180" s="328">
        <f t="shared" si="46"/>
        <v>226.41699670737782</v>
      </c>
      <c r="G180" s="328">
        <f t="shared" si="47"/>
        <v>26079.212487659941</v>
      </c>
      <c r="H180" s="313">
        <f t="shared" si="71"/>
        <v>0.02</v>
      </c>
      <c r="I180" s="328">
        <f t="shared" si="48"/>
        <v>15.610300889046631</v>
      </c>
      <c r="J180" s="328">
        <f t="shared" si="38"/>
        <v>850</v>
      </c>
      <c r="K180" s="335">
        <f t="shared" si="49"/>
        <v>-1</v>
      </c>
      <c r="L180" s="323">
        <f t="shared" si="50"/>
        <v>7.4165904616720812</v>
      </c>
      <c r="M180" s="323">
        <f t="shared" si="51"/>
        <v>7.426590461672081</v>
      </c>
      <c r="N180" s="328">
        <f t="shared" si="52"/>
        <v>-0.10156698172569634</v>
      </c>
      <c r="O180" s="328">
        <f t="shared" si="39"/>
        <v>8.2283156947304974</v>
      </c>
      <c r="P180" s="332">
        <f t="shared" si="41"/>
        <v>135.2941721719518</v>
      </c>
      <c r="Q180" s="328">
        <f t="shared" si="53"/>
        <v>25334.183913081339</v>
      </c>
      <c r="R180" s="277">
        <f>IF(H180&gt;0, rate1(1,$L$52,$L$51,$L$54,L180,$L$53,$L$50,P180),"")</f>
        <v>2167.7664122234346</v>
      </c>
      <c r="S180" s="323">
        <f t="shared" si="54"/>
        <v>1.4203111294214175</v>
      </c>
      <c r="T180" s="323">
        <f t="shared" si="55"/>
        <v>0.24164713855069495</v>
      </c>
      <c r="U180" s="328">
        <f t="shared" si="40"/>
        <v>7.4365904616720808</v>
      </c>
      <c r="V180" s="336">
        <f t="shared" si="56"/>
        <v>7.4365904616720808</v>
      </c>
      <c r="W180" s="328">
        <f t="shared" si="57"/>
        <v>3.3274281681983098E-3</v>
      </c>
      <c r="X180" s="328">
        <f t="shared" si="58"/>
        <v>25436.404840964235</v>
      </c>
      <c r="Y180" s="328">
        <f t="shared" si="42"/>
        <v>135.65876817477704</v>
      </c>
      <c r="Z180" s="108">
        <f>IF(H180&gt;0, rate1(1,$L$52,$L$51,$L$54,U180,$L$53,$L$50,Y180),"")</f>
        <v>2168.7937384208126</v>
      </c>
      <c r="AA180" s="336">
        <f t="shared" si="59"/>
        <v>1.4253664490102305</v>
      </c>
      <c r="AB180" s="336">
        <f t="shared" si="60"/>
        <v>-7.8224979331133898E-3</v>
      </c>
      <c r="AC180" s="328">
        <f t="shared" si="61"/>
        <v>0.24164713855069495</v>
      </c>
      <c r="AD180" s="328">
        <f t="shared" si="62"/>
        <v>-8.276530862294576E-2</v>
      </c>
      <c r="AE180" s="328">
        <f t="shared" si="63"/>
        <v>-5.6564664697984013E-3</v>
      </c>
      <c r="AF180" s="328">
        <f t="shared" si="64"/>
        <v>2923.1214699636766</v>
      </c>
      <c r="AG180" s="328">
        <f t="shared" si="65"/>
        <v>2903.710160834094</v>
      </c>
      <c r="AH180" s="328">
        <f t="shared" si="66"/>
        <v>7.4172110149115626</v>
      </c>
      <c r="AI180" s="328">
        <f t="shared" si="67"/>
        <v>111.4728677352475</v>
      </c>
      <c r="AJ180" s="328">
        <f t="shared" si="68"/>
        <v>6.3890511969772321</v>
      </c>
      <c r="AK180" s="337">
        <f t="shared" si="69"/>
        <v>439.1237774866255</v>
      </c>
      <c r="AL180" s="42">
        <f t="shared" si="70"/>
        <v>19.455744725175364</v>
      </c>
      <c r="BA180" s="8"/>
    </row>
    <row r="181" spans="1:53" ht="15" x14ac:dyDescent="0.15">
      <c r="A181" s="116"/>
      <c r="B181" s="328">
        <f t="shared" si="43"/>
        <v>2923.1214699636766</v>
      </c>
      <c r="C181" s="328">
        <f t="shared" si="44"/>
        <v>2903.710160834094</v>
      </c>
      <c r="D181" s="328">
        <f t="shared" si="45"/>
        <v>7.4172110149115626</v>
      </c>
      <c r="E181" s="328">
        <f t="shared" si="36"/>
        <v>226.50441011676799</v>
      </c>
      <c r="F181" s="328">
        <f t="shared" si="46"/>
        <v>226.47661069316422</v>
      </c>
      <c r="G181" s="328">
        <f t="shared" si="47"/>
        <v>25882.124448954961</v>
      </c>
      <c r="H181" s="313">
        <f t="shared" si="71"/>
        <v>0.02</v>
      </c>
      <c r="I181" s="328">
        <f t="shared" si="48"/>
        <v>15.529047303666085</v>
      </c>
      <c r="J181" s="328">
        <f t="shared" si="38"/>
        <v>850</v>
      </c>
      <c r="K181" s="335">
        <f t="shared" si="49"/>
        <v>-1</v>
      </c>
      <c r="L181" s="323">
        <f t="shared" si="50"/>
        <v>7.3972110149115631</v>
      </c>
      <c r="M181" s="323">
        <f t="shared" si="51"/>
        <v>7.4072110149115629</v>
      </c>
      <c r="N181" s="328">
        <f t="shared" si="52"/>
        <v>-0.10131076700987052</v>
      </c>
      <c r="O181" s="328">
        <f t="shared" si="39"/>
        <v>8.1353541696546827</v>
      </c>
      <c r="P181" s="332">
        <f t="shared" si="41"/>
        <v>134.82309859492182</v>
      </c>
      <c r="Q181" s="328">
        <f t="shared" si="53"/>
        <v>25136.116678710805</v>
      </c>
      <c r="R181" s="277">
        <f>IF(H181&gt;0, rate1(1,$L$52,$L$51,$L$54,L181,$L$53,$L$50,P181),"")</f>
        <v>2166.432289936412</v>
      </c>
      <c r="S181" s="323">
        <f t="shared" si="54"/>
        <v>1.4261874124556175</v>
      </c>
      <c r="T181" s="323">
        <f t="shared" si="55"/>
        <v>0.2377141230571207</v>
      </c>
      <c r="U181" s="328">
        <f t="shared" si="40"/>
        <v>7.4172110149115626</v>
      </c>
      <c r="V181" s="336">
        <f t="shared" si="56"/>
        <v>7.4172110149115626</v>
      </c>
      <c r="W181" s="328">
        <f t="shared" si="57"/>
        <v>3.3101084848254914E-3</v>
      </c>
      <c r="X181" s="328">
        <f t="shared" si="58"/>
        <v>25238.303119872886</v>
      </c>
      <c r="Y181" s="328">
        <f t="shared" si="42"/>
        <v>135.18737634083121</v>
      </c>
      <c r="Z181" s="108">
        <f>IF(H181&gt;0, rate1(1,$L$52,$L$51,$L$54,U181,$L$53,$L$50,Y181),"")</f>
        <v>2167.4646281907681</v>
      </c>
      <c r="AA181" s="336">
        <f t="shared" si="59"/>
        <v>1.431303287398026</v>
      </c>
      <c r="AB181" s="336">
        <f t="shared" si="60"/>
        <v>-7.6746655579528998E-3</v>
      </c>
      <c r="AC181" s="328">
        <f t="shared" si="61"/>
        <v>0.2377141230571207</v>
      </c>
      <c r="AD181" s="328">
        <f t="shared" si="62"/>
        <v>-8.4134672954177689E-2</v>
      </c>
      <c r="AE181" s="328">
        <f t="shared" si="63"/>
        <v>-5.7132874135009245E-3</v>
      </c>
      <c r="AF181" s="328">
        <f t="shared" si="64"/>
        <v>2922.7824450736098</v>
      </c>
      <c r="AG181" s="328">
        <f t="shared" si="65"/>
        <v>2903.4724467110368</v>
      </c>
      <c r="AH181" s="328">
        <f t="shared" si="66"/>
        <v>7.3978298805659479</v>
      </c>
      <c r="AI181" s="328">
        <f t="shared" si="67"/>
        <v>109.7260801370801</v>
      </c>
      <c r="AJ181" s="328">
        <f t="shared" si="68"/>
        <v>6.4195306636819769</v>
      </c>
      <c r="AK181" s="337">
        <f t="shared" si="69"/>
        <v>442.0309020909018</v>
      </c>
      <c r="AL181" s="42">
        <f t="shared" si="70"/>
        <v>19.550496662750326</v>
      </c>
      <c r="BA181" s="8"/>
    </row>
    <row r="182" spans="1:53" ht="15" x14ac:dyDescent="0.15">
      <c r="A182" s="116"/>
      <c r="B182" s="328">
        <f t="shared" si="43"/>
        <v>2922.7824450736098</v>
      </c>
      <c r="C182" s="328">
        <f t="shared" si="44"/>
        <v>2903.4724467110368</v>
      </c>
      <c r="D182" s="328">
        <f t="shared" si="45"/>
        <v>7.3978298805659479</v>
      </c>
      <c r="E182" s="328">
        <f t="shared" si="36"/>
        <v>226.55234341976933</v>
      </c>
      <c r="F182" s="328">
        <f t="shared" si="46"/>
        <v>226.52837676826866</v>
      </c>
      <c r="G182" s="328">
        <f t="shared" si="47"/>
        <v>25685.08771208876</v>
      </c>
      <c r="H182" s="313">
        <f t="shared" si="71"/>
        <v>0.02</v>
      </c>
      <c r="I182" s="328">
        <f t="shared" si="48"/>
        <v>15.447998690058377</v>
      </c>
      <c r="J182" s="328">
        <f t="shared" si="38"/>
        <v>850</v>
      </c>
      <c r="K182" s="335">
        <f t="shared" si="49"/>
        <v>-1</v>
      </c>
      <c r="L182" s="323">
        <f t="shared" si="50"/>
        <v>7.3778298805659484</v>
      </c>
      <c r="M182" s="323">
        <f t="shared" si="51"/>
        <v>7.3878298805659481</v>
      </c>
      <c r="N182" s="328">
        <f t="shared" si="52"/>
        <v>-0.10105448478339696</v>
      </c>
      <c r="O182" s="328">
        <f t="shared" si="39"/>
        <v>8.0435558329513768</v>
      </c>
      <c r="P182" s="332">
        <f t="shared" si="41"/>
        <v>134.35239579322615</v>
      </c>
      <c r="Q182" s="328">
        <f t="shared" si="53"/>
        <v>24938.126332013435</v>
      </c>
      <c r="R182" s="277">
        <f>IF(H182&gt;0, rate1(1,$L$52,$L$51,$L$54,L182,$L$53,$L$50,P182),"")</f>
        <v>2165.0915296731864</v>
      </c>
      <c r="S182" s="323">
        <f t="shared" si="54"/>
        <v>1.4319883308535311</v>
      </c>
      <c r="T182" s="323">
        <f t="shared" si="55"/>
        <v>0.23392873734281552</v>
      </c>
      <c r="U182" s="328">
        <f t="shared" si="40"/>
        <v>7.3978298805659479</v>
      </c>
      <c r="V182" s="336">
        <f t="shared" si="56"/>
        <v>7.3978298805659479</v>
      </c>
      <c r="W182" s="328">
        <f t="shared" si="57"/>
        <v>3.2928324923986452E-3</v>
      </c>
      <c r="X182" s="328">
        <f t="shared" si="58"/>
        <v>25040.247637980636</v>
      </c>
      <c r="Y182" s="328">
        <f t="shared" si="42"/>
        <v>134.71635469903194</v>
      </c>
      <c r="Z182" s="108">
        <f>IF(H182&gt;0, rate1(1,$L$52,$L$51,$L$54,U182,$L$53,$L$50,Y182),"")</f>
        <v>2166.1289144208858</v>
      </c>
      <c r="AA182" s="336">
        <f t="shared" si="59"/>
        <v>1.437163700146517</v>
      </c>
      <c r="AB182" s="336">
        <f t="shared" si="60"/>
        <v>-7.5322642097114664E-3</v>
      </c>
      <c r="AC182" s="328">
        <f t="shared" si="61"/>
        <v>0.23392873734281552</v>
      </c>
      <c r="AD182" s="328">
        <f t="shared" si="62"/>
        <v>-8.5496122567833996E-2</v>
      </c>
      <c r="AE182" s="328">
        <f t="shared" si="63"/>
        <v>-5.7732226138305018E-3</v>
      </c>
      <c r="AF182" s="328">
        <f t="shared" si="64"/>
        <v>2922.4474618514837</v>
      </c>
      <c r="AG182" s="328">
        <f t="shared" si="65"/>
        <v>2903.2385179736939</v>
      </c>
      <c r="AH182" s="328">
        <f t="shared" si="66"/>
        <v>7.3784470583026751</v>
      </c>
      <c r="AI182" s="328">
        <f t="shared" si="67"/>
        <v>108.04565725594351</v>
      </c>
      <c r="AJ182" s="328">
        <f t="shared" si="68"/>
        <v>6.4495433462530727</v>
      </c>
      <c r="AK182" s="337">
        <f t="shared" si="69"/>
        <v>444.87084615230572</v>
      </c>
      <c r="AL182" s="42">
        <f t="shared" si="70"/>
        <v>19.643763830866845</v>
      </c>
      <c r="BA182" s="8"/>
    </row>
    <row r="183" spans="1:53" ht="15" x14ac:dyDescent="0.15">
      <c r="A183" s="116"/>
      <c r="B183" s="328">
        <f t="shared" si="43"/>
        <v>2922.4474618514837</v>
      </c>
      <c r="C183" s="328">
        <f t="shared" si="44"/>
        <v>2903.2385179736939</v>
      </c>
      <c r="D183" s="328">
        <f t="shared" si="45"/>
        <v>7.3784470583026751</v>
      </c>
      <c r="E183" s="328">
        <f t="shared" si="36"/>
        <v>226.59294845851576</v>
      </c>
      <c r="F183" s="328">
        <f t="shared" si="46"/>
        <v>226.57264593914255</v>
      </c>
      <c r="G183" s="328">
        <f t="shared" si="47"/>
        <v>25488.161056052944</v>
      </c>
      <c r="H183" s="313">
        <f t="shared" si="71"/>
        <v>0.02</v>
      </c>
      <c r="I183" s="328">
        <f t="shared" si="48"/>
        <v>15.367155102231846</v>
      </c>
      <c r="J183" s="328">
        <f t="shared" si="38"/>
        <v>850</v>
      </c>
      <c r="K183" s="335">
        <f t="shared" si="49"/>
        <v>-1</v>
      </c>
      <c r="L183" s="323">
        <f t="shared" si="50"/>
        <v>7.3584470583026755</v>
      </c>
      <c r="M183" s="323">
        <f t="shared" si="51"/>
        <v>7.3684470583026753</v>
      </c>
      <c r="N183" s="328">
        <f t="shared" si="52"/>
        <v>-0.10079813503005397</v>
      </c>
      <c r="O183" s="328">
        <f t="shared" si="39"/>
        <v>7.9528779756881578</v>
      </c>
      <c r="P183" s="332">
        <f t="shared" si="41"/>
        <v>133.88206458615781</v>
      </c>
      <c r="Q183" s="328">
        <f t="shared" si="53"/>
        <v>24740.269766697453</v>
      </c>
      <c r="R183" s="277">
        <f>IF(H183&gt;0, rate1(1,$L$52,$L$51,$L$54,L183,$L$53,$L$50,P183),"")</f>
        <v>2163.7440853801327</v>
      </c>
      <c r="S183" s="323">
        <f t="shared" si="54"/>
        <v>1.4377196820339508</v>
      </c>
      <c r="T183" s="323">
        <f t="shared" si="55"/>
        <v>0.23028010657797143</v>
      </c>
      <c r="U183" s="328">
        <f t="shared" si="40"/>
        <v>7.3784470583026751</v>
      </c>
      <c r="V183" s="336">
        <f t="shared" si="56"/>
        <v>7.3784470583026751</v>
      </c>
      <c r="W183" s="328">
        <f t="shared" si="57"/>
        <v>3.2756002024285635E-3</v>
      </c>
      <c r="X183" s="328">
        <f t="shared" si="58"/>
        <v>24842.297604257743</v>
      </c>
      <c r="Y183" s="328">
        <f t="shared" si="42"/>
        <v>134.2457040660897</v>
      </c>
      <c r="Z183" s="108">
        <f>IF(H183&gt;0, rate1(1,$L$52,$L$51,$L$54,U183,$L$53,$L$50,Y183),"")</f>
        <v>2164.7865513580973</v>
      </c>
      <c r="AA183" s="336">
        <f t="shared" si="59"/>
        <v>1.4429535801108202</v>
      </c>
      <c r="AB183" s="336">
        <f t="shared" si="60"/>
        <v>-7.3949062599495382E-3</v>
      </c>
      <c r="AC183" s="328">
        <f t="shared" si="61"/>
        <v>0.23028010657797143</v>
      </c>
      <c r="AD183" s="328">
        <f t="shared" si="62"/>
        <v>-8.6850750146010222E-2</v>
      </c>
      <c r="AE183" s="328">
        <f t="shared" si="63"/>
        <v>-5.8362850941606837E-3</v>
      </c>
      <c r="AF183" s="328">
        <f t="shared" si="64"/>
        <v>2922.1163836098758</v>
      </c>
      <c r="AG183" s="328">
        <f t="shared" si="65"/>
        <v>2903.0082378671159</v>
      </c>
      <c r="AH183" s="328">
        <f t="shared" si="66"/>
        <v>7.359062547787663</v>
      </c>
      <c r="AI183" s="328">
        <f t="shared" si="67"/>
        <v>106.42668332817888</v>
      </c>
      <c r="AJ183" s="328">
        <f t="shared" si="68"/>
        <v>6.4791063138442331</v>
      </c>
      <c r="AK183" s="337">
        <f t="shared" si="69"/>
        <v>447.64600833583489</v>
      </c>
      <c r="AL183" s="42">
        <f t="shared" si="70"/>
        <v>19.735602639534399</v>
      </c>
      <c r="BA183" s="8"/>
    </row>
    <row r="184" spans="1:53" ht="15" x14ac:dyDescent="0.15">
      <c r="A184" s="116"/>
      <c r="B184" s="328">
        <f t="shared" si="43"/>
        <v>2922.1163836098758</v>
      </c>
      <c r="C184" s="328">
        <f t="shared" si="44"/>
        <v>2903.0082378671159</v>
      </c>
      <c r="D184" s="328">
        <f t="shared" si="45"/>
        <v>7.359062547787663</v>
      </c>
      <c r="E184" s="328">
        <f t="shared" si="36"/>
        <v>226.62653786671538</v>
      </c>
      <c r="F184" s="328">
        <f t="shared" si="46"/>
        <v>226.60974316261559</v>
      </c>
      <c r="G184" s="328">
        <f t="shared" si="47"/>
        <v>25291.39888662098</v>
      </c>
      <c r="H184" s="313">
        <f t="shared" si="71"/>
        <v>0.02</v>
      </c>
      <c r="I184" s="328">
        <f t="shared" si="48"/>
        <v>15.286516594207933</v>
      </c>
      <c r="J184" s="328">
        <f t="shared" si="38"/>
        <v>850</v>
      </c>
      <c r="K184" s="335">
        <f t="shared" si="49"/>
        <v>-1</v>
      </c>
      <c r="L184" s="323">
        <f t="shared" si="50"/>
        <v>7.3390625477876634</v>
      </c>
      <c r="M184" s="323">
        <f t="shared" si="51"/>
        <v>7.3490625477876632</v>
      </c>
      <c r="N184" s="328">
        <f t="shared" si="52"/>
        <v>-0.10054171773366249</v>
      </c>
      <c r="O184" s="328">
        <f t="shared" si="39"/>
        <v>7.8632811298768344</v>
      </c>
      <c r="P184" s="332">
        <f t="shared" si="41"/>
        <v>133.41210579654262</v>
      </c>
      <c r="Q184" s="328">
        <f t="shared" si="53"/>
        <v>24542.599699681956</v>
      </c>
      <c r="R184" s="277">
        <f>IF(H184&gt;0, rate1(1,$L$52,$L$51,$L$54,L184,$L$53,$L$50,P184),"")</f>
        <v>2162.3899105988994</v>
      </c>
      <c r="S184" s="323">
        <f t="shared" si="54"/>
        <v>1.4433868842156587</v>
      </c>
      <c r="T184" s="323">
        <f t="shared" si="55"/>
        <v>0.22675843899063117</v>
      </c>
      <c r="U184" s="328">
        <f t="shared" si="40"/>
        <v>7.359062547787663</v>
      </c>
      <c r="V184" s="336">
        <f t="shared" si="56"/>
        <v>7.359062547787663</v>
      </c>
      <c r="W184" s="328">
        <f t="shared" si="57"/>
        <v>3.2584116264402496E-3</v>
      </c>
      <c r="X184" s="328">
        <f t="shared" si="58"/>
        <v>24644.507823993561</v>
      </c>
      <c r="Y184" s="328">
        <f t="shared" si="42"/>
        <v>133.77542526222948</v>
      </c>
      <c r="Z184" s="108">
        <f>IF(H184&gt;0, rate1(1,$L$52,$L$51,$L$54,U184,$L$53,$L$50,Y184),"")</f>
        <v>2163.437492847745</v>
      </c>
      <c r="AA184" s="336">
        <f t="shared" si="59"/>
        <v>1.4486784323515136</v>
      </c>
      <c r="AB184" s="336">
        <f t="shared" si="60"/>
        <v>-7.2622426029327666E-3</v>
      </c>
      <c r="AC184" s="328">
        <f t="shared" si="61"/>
        <v>0.22675843899063117</v>
      </c>
      <c r="AD184" s="328">
        <f t="shared" si="62"/>
        <v>-8.8199584055287703E-2</v>
      </c>
      <c r="AE184" s="328">
        <f t="shared" si="63"/>
        <v>-5.9024951937014123E-3</v>
      </c>
      <c r="AF184" s="328">
        <f t="shared" si="64"/>
        <v>2921.7890834531513</v>
      </c>
      <c r="AG184" s="328">
        <f t="shared" si="65"/>
        <v>2902.7814794281253</v>
      </c>
      <c r="AH184" s="328">
        <f t="shared" si="66"/>
        <v>7.3396763486852183</v>
      </c>
      <c r="AI184" s="328">
        <f t="shared" si="67"/>
        <v>104.86473224795418</v>
      </c>
      <c r="AJ184" s="328">
        <f t="shared" si="68"/>
        <v>6.5082354061353316</v>
      </c>
      <c r="AK184" s="337">
        <f t="shared" si="69"/>
        <v>450.35862878116507</v>
      </c>
      <c r="AL184" s="42">
        <f t="shared" si="70"/>
        <v>19.826065320363352</v>
      </c>
      <c r="BA184" s="8"/>
    </row>
    <row r="185" spans="1:53" ht="15" x14ac:dyDescent="0.15">
      <c r="A185" s="116"/>
      <c r="B185" s="328">
        <f t="shared" si="43"/>
        <v>2921.7890834531513</v>
      </c>
      <c r="C185" s="328">
        <f t="shared" si="44"/>
        <v>2902.7814794281253</v>
      </c>
      <c r="D185" s="328">
        <f t="shared" si="45"/>
        <v>7.3396763486852183</v>
      </c>
      <c r="E185" s="328">
        <f t="shared" si="36"/>
        <v>226.65340207928463</v>
      </c>
      <c r="F185" s="328">
        <f t="shared" si="46"/>
        <v>226.63996997300001</v>
      </c>
      <c r="G185" s="328">
        <f t="shared" si="47"/>
        <v>25094.851659128439</v>
      </c>
      <c r="H185" s="313">
        <f t="shared" si="71"/>
        <v>0.02</v>
      </c>
      <c r="I185" s="328">
        <f t="shared" si="48"/>
        <v>15.20608322002081</v>
      </c>
      <c r="J185" s="328">
        <f t="shared" si="38"/>
        <v>850</v>
      </c>
      <c r="K185" s="335">
        <f t="shared" si="49"/>
        <v>-1</v>
      </c>
      <c r="L185" s="323">
        <f t="shared" si="50"/>
        <v>7.3196763486852188</v>
      </c>
      <c r="M185" s="323">
        <f t="shared" si="51"/>
        <v>7.3296763486852186</v>
      </c>
      <c r="N185" s="328">
        <f t="shared" si="52"/>
        <v>-0.10028523287792268</v>
      </c>
      <c r="O185" s="328">
        <f t="shared" si="39"/>
        <v>7.7747287361881119</v>
      </c>
      <c r="P185" s="332">
        <f t="shared" si="41"/>
        <v>132.94252025076244</v>
      </c>
      <c r="Q185" s="328">
        <f t="shared" si="53"/>
        <v>24345.165068507697</v>
      </c>
      <c r="R185" s="277">
        <f>IF(H185&gt;0, rate1(1,$L$52,$L$51,$L$54,L185,$L$53,$L$50,P185),"")</f>
        <v>2161.0289584621528</v>
      </c>
      <c r="S185" s="323">
        <f t="shared" si="54"/>
        <v>1.4489950161914631</v>
      </c>
      <c r="T185" s="323">
        <f t="shared" si="55"/>
        <v>0.22335489094863017</v>
      </c>
      <c r="U185" s="328">
        <f t="shared" si="40"/>
        <v>7.3396763486852183</v>
      </c>
      <c r="V185" s="336">
        <f t="shared" si="56"/>
        <v>7.3396763486852183</v>
      </c>
      <c r="W185" s="328">
        <f t="shared" si="57"/>
        <v>3.2412667759373903E-3</v>
      </c>
      <c r="X185" s="328">
        <f t="shared" si="58"/>
        <v>24446.929124567316</v>
      </c>
      <c r="Y185" s="328">
        <f t="shared" si="42"/>
        <v>133.30551911121353</v>
      </c>
      <c r="Z185" s="108">
        <f>IF(H185&gt;0, rate1(1,$L$52,$L$51,$L$54,U185,$L$53,$L$50,Y185),"")</f>
        <v>2162.0816923293655</v>
      </c>
      <c r="AA185" s="336">
        <f t="shared" si="59"/>
        <v>1.4543434149849457</v>
      </c>
      <c r="AB185" s="336">
        <f t="shared" si="60"/>
        <v>-7.1339578588253275E-3</v>
      </c>
      <c r="AC185" s="328">
        <f t="shared" si="61"/>
        <v>0.22335489094863017</v>
      </c>
      <c r="AD185" s="328">
        <f t="shared" si="62"/>
        <v>-8.9543595463955336E-2</v>
      </c>
      <c r="AE185" s="328">
        <f t="shared" si="63"/>
        <v>-5.9718800545142513E-3</v>
      </c>
      <c r="AF185" s="328">
        <f t="shared" si="64"/>
        <v>2921.4654433293249</v>
      </c>
      <c r="AG185" s="328">
        <f t="shared" si="65"/>
        <v>2902.5581245371768</v>
      </c>
      <c r="AH185" s="328">
        <f t="shared" si="66"/>
        <v>7.3202884606582632</v>
      </c>
      <c r="AI185" s="328">
        <f t="shared" si="67"/>
        <v>103.35580653559386</v>
      </c>
      <c r="AJ185" s="328">
        <f t="shared" si="68"/>
        <v>6.536945352395219</v>
      </c>
      <c r="AK185" s="337">
        <f t="shared" si="69"/>
        <v>453.01080455358681</v>
      </c>
      <c r="AL185" s="42">
        <f t="shared" si="70"/>
        <v>19.915200342774114</v>
      </c>
      <c r="BA185" s="8"/>
    </row>
    <row r="186" spans="1:53" ht="15" x14ac:dyDescent="0.15">
      <c r="A186" s="116"/>
      <c r="B186" s="328">
        <f t="shared" si="43"/>
        <v>2921.4654433293249</v>
      </c>
      <c r="C186" s="328">
        <f t="shared" si="44"/>
        <v>2902.5581245371768</v>
      </c>
      <c r="D186" s="328">
        <f t="shared" si="45"/>
        <v>7.3202884606582632</v>
      </c>
      <c r="E186" s="328">
        <f t="shared" si="36"/>
        <v>226.67381147540442</v>
      </c>
      <c r="F186" s="328">
        <f t="shared" si="46"/>
        <v>226.66360677734451</v>
      </c>
      <c r="G186" s="328">
        <f t="shared" si="47"/>
        <v>24898.56624910247</v>
      </c>
      <c r="H186" s="313">
        <f t="shared" si="71"/>
        <v>0.02</v>
      </c>
      <c r="I186" s="328">
        <f t="shared" si="48"/>
        <v>15.125855033718473</v>
      </c>
      <c r="J186" s="328">
        <f t="shared" si="38"/>
        <v>850</v>
      </c>
      <c r="K186" s="335">
        <f t="shared" si="49"/>
        <v>-1</v>
      </c>
      <c r="L186" s="323">
        <f t="shared" si="50"/>
        <v>7.3002884606582636</v>
      </c>
      <c r="M186" s="323">
        <f t="shared" si="51"/>
        <v>7.3102884606582634</v>
      </c>
      <c r="N186" s="328">
        <f t="shared" si="52"/>
        <v>-0.10002868044654889</v>
      </c>
      <c r="O186" s="328">
        <f t="shared" si="39"/>
        <v>7.6871868542695312</v>
      </c>
      <c r="P186" s="332">
        <f t="shared" si="41"/>
        <v>132.47330877878613</v>
      </c>
      <c r="Q186" s="328">
        <f t="shared" si="53"/>
        <v>24148.011380491524</v>
      </c>
      <c r="R186" s="277">
        <f>IF(H186&gt;0, rate1(1,$L$52,$L$51,$L$54,L186,$L$53,$L$50,P186),"")</f>
        <v>2159.6611816892932</v>
      </c>
      <c r="S186" s="323">
        <f t="shared" si="54"/>
        <v>1.4545488520932675</v>
      </c>
      <c r="T186" s="323">
        <f t="shared" si="55"/>
        <v>0.22006145210993586</v>
      </c>
      <c r="U186" s="328">
        <f t="shared" si="40"/>
        <v>7.3202884606582632</v>
      </c>
      <c r="V186" s="336">
        <f t="shared" si="56"/>
        <v>7.3202884606582632</v>
      </c>
      <c r="W186" s="328">
        <f t="shared" si="57"/>
        <v>3.2241656624805159E-3</v>
      </c>
      <c r="X186" s="328">
        <f t="shared" si="58"/>
        <v>24249.608728696378</v>
      </c>
      <c r="Y186" s="328">
        <f t="shared" si="42"/>
        <v>132.83598644037241</v>
      </c>
      <c r="Z186" s="108">
        <f>IF(H186&gt;0, rate1(1,$L$52,$L$51,$L$54,U186,$L$53,$L$50,Y186),"")</f>
        <v>2160.7191028324432</v>
      </c>
      <c r="AA186" s="336">
        <f t="shared" si="59"/>
        <v>1.4599533748645599</v>
      </c>
      <c r="AB186" s="336">
        <f t="shared" si="60"/>
        <v>-7.0097662908331073E-3</v>
      </c>
      <c r="AC186" s="328">
        <f t="shared" si="61"/>
        <v>0.22006145210993586</v>
      </c>
      <c r="AD186" s="328">
        <f t="shared" si="62"/>
        <v>-9.088370456634369E-2</v>
      </c>
      <c r="AE186" s="328">
        <f t="shared" si="63"/>
        <v>-6.0444732061278733E-3</v>
      </c>
      <c r="AF186" s="328">
        <f t="shared" si="64"/>
        <v>2921.1453531967686</v>
      </c>
      <c r="AG186" s="328">
        <f t="shared" si="65"/>
        <v>2902.338063085067</v>
      </c>
      <c r="AH186" s="328">
        <f t="shared" si="66"/>
        <v>7.3008988833679682</v>
      </c>
      <c r="AI186" s="328">
        <f t="shared" si="67"/>
        <v>101.896285387601</v>
      </c>
      <c r="AJ186" s="328">
        <f t="shared" si="68"/>
        <v>6.565249876113997</v>
      </c>
      <c r="AK186" s="337">
        <f t="shared" si="69"/>
        <v>455.60450318670712</v>
      </c>
      <c r="AL186" s="42">
        <f t="shared" si="70"/>
        <v>20.003052778329369</v>
      </c>
      <c r="BA186" s="8"/>
    </row>
    <row r="187" spans="1:53" ht="15" x14ac:dyDescent="0.15">
      <c r="A187" s="116"/>
      <c r="B187" s="328">
        <f t="shared" si="43"/>
        <v>2921.1453531967686</v>
      </c>
      <c r="C187" s="328">
        <f t="shared" si="44"/>
        <v>2902.338063085067</v>
      </c>
      <c r="D187" s="328">
        <f t="shared" si="45"/>
        <v>7.3008988833679682</v>
      </c>
      <c r="E187" s="328">
        <f t="shared" si="36"/>
        <v>226.6880182623828</v>
      </c>
      <c r="F187" s="328">
        <f t="shared" si="46"/>
        <v>226.68091486889361</v>
      </c>
      <c r="G187" s="328">
        <f t="shared" si="47"/>
        <v>24702.586278476476</v>
      </c>
      <c r="H187" s="313">
        <f t="shared" si="71"/>
        <v>0.02</v>
      </c>
      <c r="I187" s="328">
        <f t="shared" si="48"/>
        <v>15.045832089361284</v>
      </c>
      <c r="J187" s="328">
        <f t="shared" si="38"/>
        <v>850</v>
      </c>
      <c r="K187" s="335">
        <f t="shared" si="49"/>
        <v>-1</v>
      </c>
      <c r="L187" s="323">
        <f t="shared" si="50"/>
        <v>7.2808988833679686</v>
      </c>
      <c r="M187" s="323">
        <f t="shared" si="51"/>
        <v>7.2908988833679684</v>
      </c>
      <c r="N187" s="328">
        <f t="shared" si="52"/>
        <v>-9.9772060423262587E-2</v>
      </c>
      <c r="O187" s="328">
        <f t="shared" si="39"/>
        <v>7.6006239091500944</v>
      </c>
      <c r="P187" s="332">
        <f t="shared" si="41"/>
        <v>132.00447221418659</v>
      </c>
      <c r="Q187" s="328">
        <f t="shared" si="53"/>
        <v>23951.181020670159</v>
      </c>
      <c r="R187" s="277">
        <f>IF(H187&gt;0, rate1(1,$L$52,$L$51,$L$54,L187,$L$53,$L$50,P187),"")</f>
        <v>2158.2865325820744</v>
      </c>
      <c r="S187" s="323">
        <f t="shared" si="54"/>
        <v>1.4600528919108184</v>
      </c>
      <c r="T187" s="323">
        <f t="shared" si="55"/>
        <v>0.21687084719511657</v>
      </c>
      <c r="U187" s="328">
        <f t="shared" si="40"/>
        <v>7.3008988833679682</v>
      </c>
      <c r="V187" s="336">
        <f t="shared" si="56"/>
        <v>7.3008988833679682</v>
      </c>
      <c r="W187" s="328">
        <f t="shared" si="57"/>
        <v>3.20710829751647E-3</v>
      </c>
      <c r="X187" s="328">
        <f t="shared" si="58"/>
        <v>24052.590582952635</v>
      </c>
      <c r="Y187" s="328">
        <f t="shared" si="42"/>
        <v>132.36682808062173</v>
      </c>
      <c r="Z187" s="108">
        <f>IF(H187&gt;0, rate1(1,$L$52,$L$51,$L$54,U187,$L$53,$L$50,Y187),"")</f>
        <v>2159.3496769720682</v>
      </c>
      <c r="AA187" s="336">
        <f t="shared" si="59"/>
        <v>1.465512878883692</v>
      </c>
      <c r="AB187" s="336">
        <f t="shared" si="60"/>
        <v>-6.8894083128423255E-3</v>
      </c>
      <c r="AC187" s="328">
        <f t="shared" si="61"/>
        <v>0.21687084719511657</v>
      </c>
      <c r="AD187" s="328">
        <f t="shared" si="62"/>
        <v>-9.2220786051553524E-2</v>
      </c>
      <c r="AE187" s="328">
        <f t="shared" si="63"/>
        <v>-6.1203142332873234E-3</v>
      </c>
      <c r="AF187" s="328">
        <f t="shared" si="64"/>
        <v>2920.8287102891504</v>
      </c>
      <c r="AG187" s="328">
        <f t="shared" si="65"/>
        <v>2902.121192237872</v>
      </c>
      <c r="AH187" s="328">
        <f t="shared" si="66"/>
        <v>7.281507616473907</v>
      </c>
      <c r="AI187" s="328">
        <f t="shared" si="67"/>
        <v>100.48288024837105</v>
      </c>
      <c r="AJ187" s="328">
        <f t="shared" si="68"/>
        <v>6.5931617872941004</v>
      </c>
      <c r="AK187" s="337">
        <f t="shared" si="69"/>
        <v>458.14157459896774</v>
      </c>
      <c r="AL187" s="42">
        <f t="shared" si="70"/>
        <v>20.089664620908831</v>
      </c>
      <c r="BA187" s="8"/>
    </row>
    <row r="188" spans="1:53" ht="15" x14ac:dyDescent="0.15">
      <c r="A188" s="116"/>
      <c r="B188" s="328">
        <f t="shared" si="43"/>
        <v>2920.8287102891504</v>
      </c>
      <c r="C188" s="328">
        <f t="shared" si="44"/>
        <v>2902.121192237872</v>
      </c>
      <c r="D188" s="328">
        <f t="shared" si="45"/>
        <v>7.281507616473907</v>
      </c>
      <c r="E188" s="328">
        <f t="shared" si="36"/>
        <v>226.69625813781565</v>
      </c>
      <c r="F188" s="328">
        <f t="shared" si="46"/>
        <v>226.69213820009924</v>
      </c>
      <c r="G188" s="328">
        <f t="shared" si="47"/>
        <v>24506.952403813168</v>
      </c>
      <c r="H188" s="313">
        <f t="shared" si="71"/>
        <v>0.02</v>
      </c>
      <c r="I188" s="328">
        <f t="shared" si="48"/>
        <v>14.966014441022708</v>
      </c>
      <c r="J188" s="328">
        <f t="shared" si="38"/>
        <v>850</v>
      </c>
      <c r="K188" s="335">
        <f t="shared" si="49"/>
        <v>-1</v>
      </c>
      <c r="L188" s="323">
        <f t="shared" si="50"/>
        <v>7.2615076164739074</v>
      </c>
      <c r="M188" s="323">
        <f t="shared" si="51"/>
        <v>7.2715076164739072</v>
      </c>
      <c r="N188" s="328">
        <f t="shared" si="52"/>
        <v>-9.9515372791714185E-2</v>
      </c>
      <c r="O188" s="328">
        <f t="shared" si="39"/>
        <v>7.5150104683623731</v>
      </c>
      <c r="P188" s="332">
        <f t="shared" si="41"/>
        <v>131.53601139417049</v>
      </c>
      <c r="Q188" s="328">
        <f t="shared" si="53"/>
        <v>23754.713524407794</v>
      </c>
      <c r="R188" s="277">
        <f>IF(H188&gt;0, rate1(1,$L$52,$L$51,$L$54,L188,$L$53,$L$50,P188),"")</f>
        <v>2156.904963020208</v>
      </c>
      <c r="S188" s="323">
        <f t="shared" si="54"/>
        <v>1.4655113883948532</v>
      </c>
      <c r="T188" s="323">
        <f t="shared" si="55"/>
        <v>0.21377645160273473</v>
      </c>
      <c r="U188" s="328">
        <f t="shared" si="40"/>
        <v>7.281507616473907</v>
      </c>
      <c r="V188" s="336">
        <f t="shared" si="56"/>
        <v>7.281507616473907</v>
      </c>
      <c r="W188" s="328">
        <f t="shared" si="57"/>
        <v>3.1900946926413098E-3</v>
      </c>
      <c r="X188" s="328">
        <f t="shared" si="58"/>
        <v>23855.915648016911</v>
      </c>
      <c r="Y188" s="328">
        <f t="shared" si="42"/>
        <v>131.8980448664916</v>
      </c>
      <c r="Z188" s="108">
        <f>IF(H188&gt;0, rate1(1,$L$52,$L$51,$L$54,U188,$L$53,$L$50,Y188),"")</f>
        <v>2157.9733669445823</v>
      </c>
      <c r="AA188" s="336">
        <f t="shared" si="59"/>
        <v>1.4710262415527746</v>
      </c>
      <c r="AB188" s="336">
        <f t="shared" si="60"/>
        <v>-6.7726474901375231E-3</v>
      </c>
      <c r="AC188" s="328">
        <f t="shared" si="61"/>
        <v>0.21377645160273473</v>
      </c>
      <c r="AD188" s="328">
        <f t="shared" si="62"/>
        <v>-9.3555673929729272E-2</v>
      </c>
      <c r="AE188" s="328">
        <f t="shared" si="63"/>
        <v>-6.1994485134451178E-3</v>
      </c>
      <c r="AF188" s="328">
        <f t="shared" si="64"/>
        <v>2920.5154184647558</v>
      </c>
      <c r="AG188" s="328">
        <f t="shared" si="65"/>
        <v>2901.9074157862692</v>
      </c>
      <c r="AH188" s="328">
        <f t="shared" si="66"/>
        <v>7.2621146596340314</v>
      </c>
      <c r="AI188" s="328">
        <f t="shared" si="67"/>
        <v>99.112596645609301</v>
      </c>
      <c r="AJ188" s="328">
        <f t="shared" si="68"/>
        <v>6.6206930641401032</v>
      </c>
      <c r="AK188" s="337">
        <f t="shared" si="69"/>
        <v>460.62376161781293</v>
      </c>
      <c r="AL188" s="42">
        <f t="shared" si="70"/>
        <v>20.175075069119945</v>
      </c>
      <c r="BA188" s="8"/>
    </row>
    <row r="189" spans="1:53" ht="15" x14ac:dyDescent="0.15">
      <c r="A189" s="116"/>
      <c r="B189" s="328">
        <f t="shared" si="43"/>
        <v>2920.5154184647558</v>
      </c>
      <c r="C189" s="328">
        <f t="shared" si="44"/>
        <v>2901.9074157862692</v>
      </c>
      <c r="D189" s="328">
        <f t="shared" si="45"/>
        <v>7.2621146596340314</v>
      </c>
      <c r="E189" s="328">
        <f t="shared" si="36"/>
        <v>226.698751761236</v>
      </c>
      <c r="F189" s="328">
        <f t="shared" si="46"/>
        <v>226.69750494952581</v>
      </c>
      <c r="G189" s="328">
        <f t="shared" si="47"/>
        <v>24311.702571866048</v>
      </c>
      <c r="H189" s="313">
        <f t="shared" si="71"/>
        <v>0.02</v>
      </c>
      <c r="I189" s="328">
        <f t="shared" si="48"/>
        <v>14.886402142789303</v>
      </c>
      <c r="J189" s="328">
        <f t="shared" si="38"/>
        <v>850</v>
      </c>
      <c r="K189" s="335">
        <f t="shared" si="49"/>
        <v>-1</v>
      </c>
      <c r="L189" s="323">
        <f t="shared" si="50"/>
        <v>7.2421146596340318</v>
      </c>
      <c r="M189" s="323">
        <f t="shared" si="51"/>
        <v>7.2521146596340316</v>
      </c>
      <c r="N189" s="328">
        <f t="shared" si="52"/>
        <v>-9.9258617535568305E-2</v>
      </c>
      <c r="O189" s="328">
        <f t="shared" si="39"/>
        <v>7.4303190453380941</v>
      </c>
      <c r="P189" s="332">
        <f t="shared" si="41"/>
        <v>131.06792715960415</v>
      </c>
      <c r="Q189" s="328">
        <f t="shared" si="53"/>
        <v>23558.645819550569</v>
      </c>
      <c r="R189" s="277">
        <f>IF(H189&gt;0, rate1(1,$L$52,$L$51,$L$54,L189,$L$53,$L$50,P189),"")</f>
        <v>2155.5164244569041</v>
      </c>
      <c r="S189" s="323">
        <f t="shared" si="54"/>
        <v>1.4709283708659826</v>
      </c>
      <c r="T189" s="323">
        <f t="shared" si="55"/>
        <v>0.21077221861372086</v>
      </c>
      <c r="U189" s="328">
        <f t="shared" si="40"/>
        <v>7.2621146596340314</v>
      </c>
      <c r="V189" s="336">
        <f t="shared" si="56"/>
        <v>7.2621146596340314</v>
      </c>
      <c r="W189" s="328">
        <f t="shared" si="57"/>
        <v>3.173124859351617E-3</v>
      </c>
      <c r="X189" s="328">
        <f t="shared" si="58"/>
        <v>23659.622156039095</v>
      </c>
      <c r="Y189" s="328">
        <f t="shared" si="42"/>
        <v>131.42963763615256</v>
      </c>
      <c r="Z189" s="108">
        <f>IF(H189&gt;0, rate1(1,$L$52,$L$51,$L$54,U189,$L$53,$L$50,Y189),"")</f>
        <v>2156.590124523158</v>
      </c>
      <c r="AA189" s="336">
        <f t="shared" si="59"/>
        <v>1.4764975493904455</v>
      </c>
      <c r="AB189" s="336">
        <f t="shared" si="60"/>
        <v>-6.6592679509281921E-3</v>
      </c>
      <c r="AC189" s="328">
        <f t="shared" si="61"/>
        <v>0.21077221861372086</v>
      </c>
      <c r="AD189" s="328">
        <f t="shared" si="62"/>
        <v>-9.4889165809151091E-2</v>
      </c>
      <c r="AE189" s="328">
        <f t="shared" si="63"/>
        <v>-6.2819270108274757E-3</v>
      </c>
      <c r="AF189" s="328">
        <f t="shared" si="64"/>
        <v>2920.2053876286063</v>
      </c>
      <c r="AG189" s="328">
        <f t="shared" si="65"/>
        <v>2901.6966435676554</v>
      </c>
      <c r="AH189" s="328">
        <f t="shared" si="66"/>
        <v>7.2427200125046509</v>
      </c>
      <c r="AI189" s="328">
        <f t="shared" si="67"/>
        <v>97.782701269291536</v>
      </c>
      <c r="AJ189" s="328">
        <f t="shared" si="68"/>
        <v>6.6478549256037951</v>
      </c>
      <c r="AK189" s="337">
        <f t="shared" si="69"/>
        <v>463.05270930642519</v>
      </c>
      <c r="AL189" s="42">
        <f t="shared" si="70"/>
        <v>20.259320776268712</v>
      </c>
      <c r="BA189" s="8"/>
    </row>
    <row r="190" spans="1:53" ht="15" x14ac:dyDescent="0.15">
      <c r="A190" s="116"/>
      <c r="B190" s="328">
        <f t="shared" si="43"/>
        <v>2920.2053876286063</v>
      </c>
      <c r="C190" s="328">
        <f t="shared" si="44"/>
        <v>2901.6966435676554</v>
      </c>
      <c r="D190" s="328">
        <f t="shared" si="45"/>
        <v>7.2427200125046509</v>
      </c>
      <c r="E190" s="328">
        <f t="shared" ref="E190:E253" si="72">bb2wang($B$6,$H$12,C190,$H$8,$H$9,I190,$H$10,$H$11,$K$10,$K$11,$H$13)</f>
        <v>226.69570606138581</v>
      </c>
      <c r="F190" s="328">
        <f t="shared" si="46"/>
        <v>226.6972289113109</v>
      </c>
      <c r="G190" s="328">
        <f t="shared" si="47"/>
        <v>24116.872246946696</v>
      </c>
      <c r="H190" s="313">
        <f t="shared" ref="H190:H208" si="73">dv(S189)</f>
        <v>0.02</v>
      </c>
      <c r="I190" s="328">
        <f t="shared" si="48"/>
        <v>14.806995248760723</v>
      </c>
      <c r="J190" s="328">
        <f t="shared" ref="J190:J253" si="74">$B$7</f>
        <v>850</v>
      </c>
      <c r="K190" s="335">
        <f t="shared" si="49"/>
        <v>-1</v>
      </c>
      <c r="L190" s="323">
        <f t="shared" si="50"/>
        <v>7.2227200125046513</v>
      </c>
      <c r="M190" s="323">
        <f t="shared" si="51"/>
        <v>7.2327200125046511</v>
      </c>
      <c r="N190" s="328">
        <f t="shared" si="52"/>
        <v>-9.9001794638432727E-2</v>
      </c>
      <c r="O190" s="328">
        <f t="shared" ref="O190:O253" si="75">IF(wh(B189,$F$51,$F$52,$F$53)&gt;0,wh(B189,$F$51,$F$52,$F$53),O189)</f>
        <v>7.3465239253733561</v>
      </c>
      <c r="P190" s="332">
        <f t="shared" si="41"/>
        <v>130.60022035503948</v>
      </c>
      <c r="Q190" s="328">
        <f t="shared" si="53"/>
        <v>23363.012442235824</v>
      </c>
      <c r="R190" s="277">
        <f>IF(H190&gt;0, rate1(1,$L$52,$L$51,$L$54,L190,$L$53,$L$50,P190),"")</f>
        <v>2154.1208679143579</v>
      </c>
      <c r="S190" s="323">
        <f t="shared" si="54"/>
        <v>1.4763076663651349</v>
      </c>
      <c r="T190" s="323">
        <f t="shared" si="55"/>
        <v>0.20785261634344238</v>
      </c>
      <c r="U190" s="328">
        <f t="shared" ref="U190:U208" si="76">L190-K190*H190</f>
        <v>7.2427200125046509</v>
      </c>
      <c r="V190" s="336">
        <f t="shared" si="56"/>
        <v>7.2427200125046509</v>
      </c>
      <c r="W190" s="328">
        <f t="shared" si="57"/>
        <v>3.1561988091866056E-3</v>
      </c>
      <c r="X190" s="328">
        <f t="shared" si="58"/>
        <v>23463.745839603875</v>
      </c>
      <c r="Y190" s="328">
        <f t="shared" si="42"/>
        <v>130.96160723144118</v>
      </c>
      <c r="Z190" s="108">
        <f>IF(H190&gt;0, rate1(1,$L$52,$L$51,$L$54,U190,$L$53,$L$50,Y190),"")</f>
        <v>2155.1999010533209</v>
      </c>
      <c r="AA190" s="336">
        <f t="shared" si="59"/>
        <v>1.4819306825790581</v>
      </c>
      <c r="AB190" s="336">
        <f t="shared" si="60"/>
        <v>-6.549072145181062E-3</v>
      </c>
      <c r="AC190" s="328">
        <f t="shared" si="61"/>
        <v>0.20785261634344238</v>
      </c>
      <c r="AD190" s="328">
        <f t="shared" si="62"/>
        <v>-9.6222026702580829E-2</v>
      </c>
      <c r="AE190" s="328">
        <f t="shared" si="63"/>
        <v>-6.3678061219952526E-3</v>
      </c>
      <c r="AF190" s="328">
        <f t="shared" si="64"/>
        <v>2919.8985332176244</v>
      </c>
      <c r="AG190" s="328">
        <f t="shared" si="65"/>
        <v>2901.4887909513118</v>
      </c>
      <c r="AH190" s="328">
        <f t="shared" si="66"/>
        <v>7.2233236747404987</v>
      </c>
      <c r="AI190" s="328">
        <f t="shared" si="67"/>
        <v>96.490693460802603</v>
      </c>
      <c r="AJ190" s="328">
        <f t="shared" si="68"/>
        <v>6.6746578960095739</v>
      </c>
      <c r="AK190" s="337">
        <f t="shared" si="69"/>
        <v>465.42997325635781</v>
      </c>
      <c r="AL190" s="42">
        <f t="shared" si="70"/>
        <v>20.34243607234761</v>
      </c>
      <c r="BA190" s="8"/>
    </row>
    <row r="191" spans="1:53" ht="15" x14ac:dyDescent="0.15">
      <c r="A191" s="116"/>
      <c r="B191" s="328">
        <f t="shared" si="43"/>
        <v>2919.8985332176244</v>
      </c>
      <c r="C191" s="328">
        <f t="shared" si="44"/>
        <v>2901.4887909513118</v>
      </c>
      <c r="D191" s="328">
        <f t="shared" si="45"/>
        <v>7.2233236747404987</v>
      </c>
      <c r="E191" s="328">
        <f t="shared" si="72"/>
        <v>226.68731540109968</v>
      </c>
      <c r="F191" s="328">
        <f t="shared" si="46"/>
        <v>226.69151073124274</v>
      </c>
      <c r="G191" s="328">
        <f t="shared" si="47"/>
        <v>23922.49461385531</v>
      </c>
      <c r="H191" s="313">
        <f t="shared" si="73"/>
        <v>0.02</v>
      </c>
      <c r="I191" s="328">
        <f t="shared" si="48"/>
        <v>14.727793813050084</v>
      </c>
      <c r="J191" s="328">
        <f t="shared" si="74"/>
        <v>850</v>
      </c>
      <c r="K191" s="335">
        <f t="shared" si="49"/>
        <v>-1</v>
      </c>
      <c r="L191" s="323">
        <f t="shared" si="50"/>
        <v>7.2033236747404992</v>
      </c>
      <c r="M191" s="323">
        <f t="shared" si="51"/>
        <v>7.213323674740499</v>
      </c>
      <c r="N191" s="328">
        <f t="shared" si="52"/>
        <v>-9.8744904083879703E-2</v>
      </c>
      <c r="O191" s="328">
        <f t="shared" si="75"/>
        <v>7.2636010110645683</v>
      </c>
      <c r="P191" s="332">
        <f t="shared" ref="P191:P254" si="77">IF(H191&gt;0, $C$54*$L$55*$L$55*M191*M191/(($B$19*(B191-C191))^0.333)*1000,"")</f>
        <v>130.13289182874271</v>
      </c>
      <c r="Q191" s="328">
        <f t="shared" si="53"/>
        <v>23167.845729819288</v>
      </c>
      <c r="R191" s="277">
        <f>IF(H191&gt;0, rate1(1,$L$52,$L$51,$L$54,L191,$L$53,$L$50,P191),"")</f>
        <v>2152.7182439791859</v>
      </c>
      <c r="S191" s="323">
        <f t="shared" si="54"/>
        <v>1.4816529185105496</v>
      </c>
      <c r="T191" s="323">
        <f t="shared" si="55"/>
        <v>0.20501257293163666</v>
      </c>
      <c r="U191" s="328">
        <f t="shared" si="76"/>
        <v>7.2233236747404987</v>
      </c>
      <c r="V191" s="336">
        <f t="shared" si="56"/>
        <v>7.2233236747404987</v>
      </c>
      <c r="W191" s="328">
        <f t="shared" si="57"/>
        <v>3.1393165536854895E-3</v>
      </c>
      <c r="X191" s="328">
        <f t="shared" si="58"/>
        <v>23268.320136085902</v>
      </c>
      <c r="Y191" s="328">
        <f t="shared" ref="Y191:Y254" si="78">IF(H191&gt;0, $C$54*$L$55*$L$55*V191*V191/(($B$19*(B191-C191))^0.333)*1000,"")</f>
        <v>130.49395449788832</v>
      </c>
      <c r="Z191" s="108">
        <f>IF(H191&gt;0, rate1(1,$L$52,$L$51,$L$54,U191,$L$53,$L$50,Y191),"")</f>
        <v>2153.8026474484332</v>
      </c>
      <c r="AA191" s="336">
        <f t="shared" si="59"/>
        <v>1.4873293342615728</v>
      </c>
      <c r="AB191" s="336">
        <f t="shared" si="60"/>
        <v>-6.441878895803283E-3</v>
      </c>
      <c r="AC191" s="328">
        <f t="shared" si="61"/>
        <v>0.20501257293163666</v>
      </c>
      <c r="AD191" s="328">
        <f t="shared" si="62"/>
        <v>-9.75549924280458E-2</v>
      </c>
      <c r="AE191" s="328">
        <f t="shared" si="63"/>
        <v>-6.4571475633750184E-3</v>
      </c>
      <c r="AF191" s="328">
        <f t="shared" si="64"/>
        <v>2919.5947757406088</v>
      </c>
      <c r="AG191" s="328">
        <f t="shared" si="65"/>
        <v>2901.2837783783802</v>
      </c>
      <c r="AH191" s="328">
        <f t="shared" si="66"/>
        <v>7.2039256459944401</v>
      </c>
      <c r="AI191" s="328">
        <f t="shared" si="67"/>
        <v>95.234280428952829</v>
      </c>
      <c r="AJ191" s="328">
        <f t="shared" si="68"/>
        <v>6.7011118627953943</v>
      </c>
      <c r="AK191" s="337">
        <f t="shared" si="69"/>
        <v>467.75702698357128</v>
      </c>
      <c r="AL191" s="42">
        <f t="shared" si="70"/>
        <v>20.424453161789291</v>
      </c>
      <c r="BA191" s="8"/>
    </row>
    <row r="192" spans="1:53" ht="15" x14ac:dyDescent="0.15">
      <c r="A192" s="116"/>
      <c r="B192" s="328">
        <f t="shared" ref="B192:B208" si="79">IF(H192&gt;0, AF191,"")</f>
        <v>2919.5947757406088</v>
      </c>
      <c r="C192" s="328">
        <f t="shared" ref="C192:C208" si="80">IF(H192&gt;0, AG191,"")</f>
        <v>2901.2837783783802</v>
      </c>
      <c r="D192" s="328">
        <f t="shared" ref="D192:D208" si="81">IF(H192&gt;0, AH191,"")</f>
        <v>7.2039256459944401</v>
      </c>
      <c r="E192" s="328">
        <f t="shared" si="72"/>
        <v>226.6737626183662</v>
      </c>
      <c r="F192" s="328">
        <f t="shared" ref="F192:F208" si="82">IF(H192&gt;0, (E192+E191)/2,"")</f>
        <v>226.68053900973294</v>
      </c>
      <c r="G192" s="328">
        <f t="shared" ref="G192:G208" si="83">IF(H192&gt;0, F192*$S$53*$C$55*(B192-C192+N192)^1.5,"")</f>
        <v>23728.600759543231</v>
      </c>
      <c r="H192" s="313">
        <f t="shared" si="73"/>
        <v>0.02</v>
      </c>
      <c r="I192" s="328">
        <f t="shared" ref="I192:I208" si="84">IF(H192&gt;0, (B192-C192)*B$19,"")</f>
        <v>14.648797889782873</v>
      </c>
      <c r="J192" s="328">
        <f t="shared" si="74"/>
        <v>850</v>
      </c>
      <c r="K192" s="335">
        <f t="shared" ref="K192:K208" si="85">IF(H192&gt;0, IF((1-S191-0.015)&gt;0,1,-1),"")</f>
        <v>-1</v>
      </c>
      <c r="L192" s="323">
        <f t="shared" ref="L192:L208" si="86">IF(H192&gt;0, D192+K192*H192,"")</f>
        <v>7.1839256459944405</v>
      </c>
      <c r="M192" s="323">
        <f t="shared" ref="M192:M208" si="87">IF(H192&gt;0, (D192+L192)/2,"")</f>
        <v>7.1939256459944403</v>
      </c>
      <c r="N192" s="328">
        <f t="shared" ref="N192:N208" si="88">IF(H192&gt;0, 2*($P$53*M192/$S$52/$S$51)^2-(B192-C192)*2,"")</f>
        <v>-9.8487945855481485E-2</v>
      </c>
      <c r="O192" s="328">
        <f t="shared" si="75"/>
        <v>7.1815276846072642</v>
      </c>
      <c r="P192" s="332">
        <f t="shared" si="77"/>
        <v>129.66594243271422</v>
      </c>
      <c r="Q192" s="328">
        <f t="shared" ref="Q192:Q208" si="89">IF(H192&gt;0, M192/$S$54*(B192-C192+N192/2)*E192-J192,"")</f>
        <v>22973.175993846664</v>
      </c>
      <c r="R192" s="277">
        <f>IF(H192&gt;0, rate1(1,$L$52,$L$51,$L$54,L192,$L$53,$L$50,P192),"")</f>
        <v>2151.3085027977822</v>
      </c>
      <c r="S192" s="323">
        <f t="shared" ref="S192:S208" si="90">IF(H192&gt;0, Q192/O192/R192,"")</f>
        <v>1.4869676043685238</v>
      </c>
      <c r="T192" s="323">
        <f t="shared" ref="T192:T208" si="91">IF(H192&gt;0, N192/(1-S192),"")</f>
        <v>0.20224742872412615</v>
      </c>
      <c r="U192" s="328">
        <f t="shared" si="76"/>
        <v>7.2039256459944401</v>
      </c>
      <c r="V192" s="336">
        <f t="shared" ref="V192:V208" si="92">IF(H192&gt;0, (D192+U192)/2,"")</f>
        <v>7.2039256459944401</v>
      </c>
      <c r="W192" s="328">
        <f t="shared" ref="W192:W208" si="93">IF(H192&gt;0, 2*($P$53*V192/$S$52/$S$51)^2-(B192-C192)*2,"")</f>
        <v>3.1224781043732719E-3</v>
      </c>
      <c r="X192" s="328">
        <f t="shared" ref="X192:X208" si="94">IF(H192&gt;0, V192/$S$54*(B192-C192+W192/2)*F192-J192,"")</f>
        <v>23073.376370586455</v>
      </c>
      <c r="Y192" s="328">
        <f t="shared" si="78"/>
        <v>130.02668028473946</v>
      </c>
      <c r="Z192" s="108">
        <f>IF(H192&gt;0, rate1(1,$L$52,$L$51,$L$54,U192,$L$53,$L$50,Y192),"")</f>
        <v>2152.3983141850872</v>
      </c>
      <c r="AA192" s="336">
        <f t="shared" ref="AA192:AA208" si="95">IF(H192&gt;0, X192/O192/Z192,"")</f>
        <v>1.4926970277970566</v>
      </c>
      <c r="AB192" s="336">
        <f t="shared" ref="AB192:AB208" si="96">IF(H192&gt;0, W192/(1-AA192),"")</f>
        <v>-6.3375216983436525E-3</v>
      </c>
      <c r="AC192" s="328">
        <f t="shared" ref="AC192:AC208" si="97">IF(H192&gt;0, delta_z(N192,S192,H192,AE191,AB192),"")</f>
        <v>0.20224742872412615</v>
      </c>
      <c r="AD192" s="328">
        <f t="shared" ref="AD192:AD208" si="98">IF(H192&gt;0, H192/AC192*K192,"")</f>
        <v>-9.88887726591611E-2</v>
      </c>
      <c r="AE192" s="328">
        <f t="shared" ref="AE192:AE208" si="99">IF(H192&gt;0, (AD192-AD191)/(AC192+AC191)*2,"")</f>
        <v>-6.5500182963839403E-3</v>
      </c>
      <c r="AF192" s="328">
        <f t="shared" ref="AF192:AF208" si="100">IF(H192&gt;0, B192-(AC192-N192),"")</f>
        <v>2919.2940403660291</v>
      </c>
      <c r="AG192" s="328">
        <f t="shared" ref="AG192:AG208" si="101">IF(H192&gt;0, C192-AC192,"")</f>
        <v>2901.0815309496561</v>
      </c>
      <c r="AH192" s="328">
        <f t="shared" ref="AH192:AH208" si="102">IF(H192&gt;0, $S$54*$S$53*$C$55*SQRT(AF192-AG192),"")</f>
        <v>7.1845259259178054</v>
      </c>
      <c r="AI192" s="328">
        <f t="shared" ref="AI192:AI208" si="103">IF(H192&gt;0, AC192/R192*1000000,"")</f>
        <v>94.011355628959237</v>
      </c>
      <c r="AJ192" s="328">
        <f t="shared" ref="AJ192:AJ208" si="104">IF(H192&gt;0, AJ191+AI192/3600,"")</f>
        <v>6.7272261282478834</v>
      </c>
      <c r="AK192" s="337">
        <f t="shared" ref="AK192:AK208" si="105">IF(H192&gt;0, AK191+AI191*G191/1000000,"")</f>
        <v>470.03526854418732</v>
      </c>
      <c r="AL192" s="42">
        <f t="shared" ref="AL192:AL208" si="106">IF(H192&gt;0, AL191+AI191*J191/1000000,"")</f>
        <v>20.5054023001539</v>
      </c>
      <c r="BA192" s="8"/>
    </row>
    <row r="193" spans="1:53" ht="15" x14ac:dyDescent="0.15">
      <c r="A193" s="116"/>
      <c r="B193" s="328">
        <f t="shared" si="79"/>
        <v>2919.2940403660291</v>
      </c>
      <c r="C193" s="328">
        <f t="shared" si="80"/>
        <v>2901.0815309496561</v>
      </c>
      <c r="D193" s="328">
        <f t="shared" si="81"/>
        <v>7.1845259259178054</v>
      </c>
      <c r="E193" s="328">
        <f t="shared" si="72"/>
        <v>226.65521995937127</v>
      </c>
      <c r="F193" s="328">
        <f t="shared" si="82"/>
        <v>226.66449128886873</v>
      </c>
      <c r="G193" s="328">
        <f t="shared" si="83"/>
        <v>23535.219836212767</v>
      </c>
      <c r="H193" s="313">
        <f t="shared" si="73"/>
        <v>0.02</v>
      </c>
      <c r="I193" s="328">
        <f t="shared" si="84"/>
        <v>14.570007533098398</v>
      </c>
      <c r="J193" s="328">
        <f t="shared" si="74"/>
        <v>850</v>
      </c>
      <c r="K193" s="335">
        <f t="shared" si="85"/>
        <v>-1</v>
      </c>
      <c r="L193" s="323">
        <f t="shared" si="86"/>
        <v>7.1645259259178058</v>
      </c>
      <c r="M193" s="323">
        <f t="shared" si="87"/>
        <v>7.1745259259178056</v>
      </c>
      <c r="N193" s="328">
        <f t="shared" si="88"/>
        <v>-9.8230919936796113E-2</v>
      </c>
      <c r="O193" s="328">
        <f t="shared" si="75"/>
        <v>7.1002826847548386</v>
      </c>
      <c r="P193" s="332">
        <f t="shared" si="77"/>
        <v>129.19937302272413</v>
      </c>
      <c r="Q193" s="328">
        <f t="shared" si="89"/>
        <v>22779.031675577819</v>
      </c>
      <c r="R193" s="277">
        <f>IF(H193&gt;0, rate1(1,$L$52,$L$51,$L$54,L193,$L$53,$L$50,P193),"")</f>
        <v>2149.8915940716624</v>
      </c>
      <c r="S193" s="323">
        <f t="shared" si="90"/>
        <v>1.4922550495988256</v>
      </c>
      <c r="T193" s="323">
        <f t="shared" si="91"/>
        <v>0.19955289441286916</v>
      </c>
      <c r="U193" s="328">
        <f t="shared" si="76"/>
        <v>7.1845259259178054</v>
      </c>
      <c r="V193" s="336">
        <f t="shared" si="92"/>
        <v>7.1845259259178054</v>
      </c>
      <c r="W193" s="328">
        <f t="shared" si="93"/>
        <v>3.1056834728104832E-3</v>
      </c>
      <c r="X193" s="328">
        <f t="shared" si="94"/>
        <v>22878.943920175363</v>
      </c>
      <c r="Y193" s="328">
        <f t="shared" si="78"/>
        <v>129.55978544498942</v>
      </c>
      <c r="Z193" s="108">
        <f>IF(H193&gt;0, rate1(1,$L$52,$L$51,$L$54,U193,$L$53,$L$50,Y193),"")</f>
        <v>2150.986851298494</v>
      </c>
      <c r="AA193" s="336">
        <f t="shared" si="95"/>
        <v>1.498037132243722</v>
      </c>
      <c r="AB193" s="336">
        <f t="shared" si="96"/>
        <v>-6.2358472325526717E-3</v>
      </c>
      <c r="AC193" s="328">
        <f t="shared" si="97"/>
        <v>0.19955289441286916</v>
      </c>
      <c r="AD193" s="328">
        <f t="shared" si="98"/>
        <v>-0.10022405367180784</v>
      </c>
      <c r="AE193" s="328">
        <f t="shared" si="99"/>
        <v>-6.6464904867260125E-3</v>
      </c>
      <c r="AF193" s="328">
        <f t="shared" si="100"/>
        <v>2918.9962565516794</v>
      </c>
      <c r="AG193" s="328">
        <f t="shared" si="101"/>
        <v>2900.8819780552431</v>
      </c>
      <c r="AH193" s="328">
        <f t="shared" si="102"/>
        <v>7.1651245141601887</v>
      </c>
      <c r="AI193" s="328">
        <f t="shared" si="103"/>
        <v>92.8199798367217</v>
      </c>
      <c r="AJ193" s="328">
        <f t="shared" si="104"/>
        <v>6.7530094559803064</v>
      </c>
      <c r="AK193" s="337">
        <f t="shared" si="105"/>
        <v>472.26602646877035</v>
      </c>
      <c r="AL193" s="42">
        <f t="shared" si="106"/>
        <v>20.585311952438516</v>
      </c>
      <c r="BA193" s="8"/>
    </row>
    <row r="194" spans="1:53" ht="15" x14ac:dyDescent="0.15">
      <c r="A194" s="116"/>
      <c r="B194" s="328">
        <f t="shared" si="79"/>
        <v>2918.9962565516794</v>
      </c>
      <c r="C194" s="328">
        <f t="shared" si="80"/>
        <v>2900.8819780552431</v>
      </c>
      <c r="D194" s="328">
        <f t="shared" si="81"/>
        <v>7.1651245141601887</v>
      </c>
      <c r="E194" s="328">
        <f t="shared" si="72"/>
        <v>226.63184991693055</v>
      </c>
      <c r="F194" s="328">
        <f t="shared" si="82"/>
        <v>226.64353493815091</v>
      </c>
      <c r="G194" s="328">
        <f t="shared" si="83"/>
        <v>23342.379208138387</v>
      </c>
      <c r="H194" s="313">
        <f t="shared" si="73"/>
        <v>0.02</v>
      </c>
      <c r="I194" s="328">
        <f t="shared" si="84"/>
        <v>14.491422797149063</v>
      </c>
      <c r="J194" s="328">
        <f t="shared" si="74"/>
        <v>850</v>
      </c>
      <c r="K194" s="335">
        <f t="shared" si="85"/>
        <v>-1</v>
      </c>
      <c r="L194" s="323">
        <f t="shared" si="86"/>
        <v>7.1451245141601891</v>
      </c>
      <c r="M194" s="323">
        <f t="shared" si="87"/>
        <v>7.1551245141601889</v>
      </c>
      <c r="N194" s="328">
        <f t="shared" si="88"/>
        <v>-9.7973826311324785E-2</v>
      </c>
      <c r="O194" s="328">
        <f t="shared" si="75"/>
        <v>7.0198459965672431</v>
      </c>
      <c r="P194" s="332">
        <f t="shared" si="77"/>
        <v>128.73318445833513</v>
      </c>
      <c r="Q194" s="328">
        <f t="shared" si="89"/>
        <v>22585.439486179286</v>
      </c>
      <c r="R194" s="277">
        <f>IF(H194&gt;0, rate1(1,$L$52,$L$51,$L$54,L194,$L$53,$L$50,P194),"")</f>
        <v>2148.4674670527174</v>
      </c>
      <c r="S194" s="323">
        <f t="shared" si="90"/>
        <v>1.4975184420949594</v>
      </c>
      <c r="T194" s="323">
        <f t="shared" si="91"/>
        <v>0.19692501427439527</v>
      </c>
      <c r="U194" s="328">
        <f t="shared" si="76"/>
        <v>7.1651245141601887</v>
      </c>
      <c r="V194" s="336">
        <f t="shared" si="92"/>
        <v>7.1651245141601887</v>
      </c>
      <c r="W194" s="328">
        <f t="shared" si="93"/>
        <v>3.0889326705008102E-3</v>
      </c>
      <c r="X194" s="328">
        <f t="shared" si="94"/>
        <v>22685.050361739162</v>
      </c>
      <c r="Y194" s="328">
        <f t="shared" si="78"/>
        <v>129.09327083540518</v>
      </c>
      <c r="Z194" s="108">
        <f>IF(H194&gt;0, rate1(1,$L$52,$L$51,$L$54,U194,$L$53,$L$50,Y194),"")</f>
        <v>2149.5682083777733</v>
      </c>
      <c r="AA194" s="336">
        <f t="shared" si="95"/>
        <v>1.5033528762967625</v>
      </c>
      <c r="AB194" s="336">
        <f t="shared" si="96"/>
        <v>-6.136714054812838E-3</v>
      </c>
      <c r="AC194" s="328">
        <f t="shared" si="97"/>
        <v>0.19692501427439527</v>
      </c>
      <c r="AD194" s="328">
        <f t="shared" si="98"/>
        <v>-0.10156150082656339</v>
      </c>
      <c r="AE194" s="328">
        <f t="shared" si="99"/>
        <v>-6.7466414922527484E-3</v>
      </c>
      <c r="AF194" s="328">
        <f t="shared" si="100"/>
        <v>2918.7013577110938</v>
      </c>
      <c r="AG194" s="328">
        <f t="shared" si="101"/>
        <v>2900.6850530409688</v>
      </c>
      <c r="AH194" s="328">
        <f t="shared" si="102"/>
        <v>7.1457214103693349</v>
      </c>
      <c r="AI194" s="328">
        <f t="shared" si="103"/>
        <v>91.658364529269946</v>
      </c>
      <c r="AJ194" s="328">
        <f t="shared" si="104"/>
        <v>6.7784701127939924</v>
      </c>
      <c r="AK194" s="337">
        <f t="shared" si="105"/>
        <v>474.45056509942043</v>
      </c>
      <c r="AL194" s="42">
        <f t="shared" si="106"/>
        <v>20.66420893529973</v>
      </c>
      <c r="BA194" s="8"/>
    </row>
    <row r="195" spans="1:53" ht="15" x14ac:dyDescent="0.15">
      <c r="A195" s="116"/>
      <c r="B195" s="328">
        <f t="shared" si="79"/>
        <v>2918.7013577110938</v>
      </c>
      <c r="C195" s="328">
        <f t="shared" si="80"/>
        <v>2900.6850530409688</v>
      </c>
      <c r="D195" s="328">
        <f t="shared" si="81"/>
        <v>7.1457214103693349</v>
      </c>
      <c r="E195" s="328">
        <f t="shared" si="72"/>
        <v>226.60380598584169</v>
      </c>
      <c r="F195" s="328">
        <f t="shared" si="82"/>
        <v>226.61782795138612</v>
      </c>
      <c r="G195" s="328">
        <f t="shared" si="83"/>
        <v>23150.104584180299</v>
      </c>
      <c r="H195" s="313">
        <f t="shared" si="73"/>
        <v>0.02</v>
      </c>
      <c r="I195" s="328">
        <f t="shared" si="84"/>
        <v>14.413043736100008</v>
      </c>
      <c r="J195" s="328">
        <f t="shared" si="74"/>
        <v>850</v>
      </c>
      <c r="K195" s="335">
        <f t="shared" si="85"/>
        <v>-1</v>
      </c>
      <c r="L195" s="323">
        <f t="shared" si="86"/>
        <v>7.1257214103693354</v>
      </c>
      <c r="M195" s="323">
        <f t="shared" si="87"/>
        <v>7.1357214103693352</v>
      </c>
      <c r="N195" s="328">
        <f t="shared" si="88"/>
        <v>-9.7716664962547384E-2</v>
      </c>
      <c r="O195" s="328">
        <f t="shared" si="75"/>
        <v>6.9401987523558386</v>
      </c>
      <c r="P195" s="332">
        <f t="shared" si="77"/>
        <v>128.26737760292767</v>
      </c>
      <c r="Q195" s="328">
        <f t="shared" si="89"/>
        <v>22392.424533422036</v>
      </c>
      <c r="R195" s="277">
        <f>IF(H195&gt;0, rate1(1,$L$52,$L$51,$L$54,L195,$L$53,$L$50,P195),"")</f>
        <v>2147.036070538406</v>
      </c>
      <c r="S195" s="323">
        <f t="shared" si="90"/>
        <v>1.5027608443085809</v>
      </c>
      <c r="T195" s="323">
        <f t="shared" si="91"/>
        <v>0.1943601337867345</v>
      </c>
      <c r="U195" s="328">
        <f t="shared" si="76"/>
        <v>7.1457214103693349</v>
      </c>
      <c r="V195" s="336">
        <f t="shared" si="92"/>
        <v>7.1457214103693349</v>
      </c>
      <c r="W195" s="328">
        <f t="shared" si="93"/>
        <v>3.0722257090260996E-3</v>
      </c>
      <c r="X195" s="328">
        <f t="shared" si="94"/>
        <v>22491.721605420629</v>
      </c>
      <c r="Y195" s="328">
        <f t="shared" si="78"/>
        <v>128.62713731655109</v>
      </c>
      <c r="Z195" s="108">
        <f>IF(H195&gt;0, rate1(1,$L$52,$L$51,$L$54,U195,$L$53,$L$50,Y195),"")</f>
        <v>2148.142334561197</v>
      </c>
      <c r="AA195" s="336">
        <f t="shared" si="95"/>
        <v>1.508647360875776</v>
      </c>
      <c r="AB195" s="336">
        <f t="shared" si="96"/>
        <v>-6.0399914466014726E-3</v>
      </c>
      <c r="AC195" s="328">
        <f t="shared" si="97"/>
        <v>0.1943601337867345</v>
      </c>
      <c r="AD195" s="328">
        <f t="shared" si="98"/>
        <v>-0.1029017608206907</v>
      </c>
      <c r="AE195" s="328">
        <f t="shared" si="99"/>
        <v>-6.8505538774905513E-3</v>
      </c>
      <c r="AF195" s="328">
        <f t="shared" si="100"/>
        <v>2918.4092809123445</v>
      </c>
      <c r="AG195" s="328">
        <f t="shared" si="101"/>
        <v>2900.4906929071822</v>
      </c>
      <c r="AH195" s="328">
        <f t="shared" si="102"/>
        <v>7.1263166141912953</v>
      </c>
      <c r="AI195" s="328">
        <f t="shared" si="103"/>
        <v>90.524857245642536</v>
      </c>
      <c r="AJ195" s="328">
        <f t="shared" si="104"/>
        <v>6.8036159064733379</v>
      </c>
      <c r="AK195" s="337">
        <f t="shared" si="105"/>
        <v>476.59008940186044</v>
      </c>
      <c r="AL195" s="42">
        <f t="shared" si="106"/>
        <v>20.742118545149609</v>
      </c>
      <c r="BA195" s="8"/>
    </row>
    <row r="196" spans="1:53" ht="15" x14ac:dyDescent="0.15">
      <c r="A196" s="116"/>
      <c r="B196" s="328">
        <f t="shared" si="79"/>
        <v>2918.4092809123445</v>
      </c>
      <c r="C196" s="328">
        <f t="shared" si="80"/>
        <v>2900.4906929071822</v>
      </c>
      <c r="D196" s="328">
        <f t="shared" si="81"/>
        <v>7.1263166141912953</v>
      </c>
      <c r="E196" s="328">
        <f t="shared" si="72"/>
        <v>226.57123334504209</v>
      </c>
      <c r="F196" s="328">
        <f t="shared" si="82"/>
        <v>226.5875196654419</v>
      </c>
      <c r="G196" s="328">
        <f t="shared" si="83"/>
        <v>22958.420137682671</v>
      </c>
      <c r="H196" s="313">
        <f t="shared" si="73"/>
        <v>0.02</v>
      </c>
      <c r="I196" s="328">
        <f t="shared" si="84"/>
        <v>14.334870404129834</v>
      </c>
      <c r="J196" s="328">
        <f t="shared" si="74"/>
        <v>850</v>
      </c>
      <c r="K196" s="335">
        <f t="shared" si="85"/>
        <v>-1</v>
      </c>
      <c r="L196" s="323">
        <f t="shared" si="86"/>
        <v>7.1063166141912957</v>
      </c>
      <c r="M196" s="323">
        <f t="shared" si="87"/>
        <v>7.1163166141912955</v>
      </c>
      <c r="N196" s="328">
        <f t="shared" si="88"/>
        <v>-9.7459435873901157E-2</v>
      </c>
      <c r="O196" s="328">
        <f t="shared" si="75"/>
        <v>6.8613231424605505</v>
      </c>
      <c r="P196" s="332">
        <f t="shared" si="77"/>
        <v>127.80195332373212</v>
      </c>
      <c r="Q196" s="328">
        <f t="shared" si="89"/>
        <v>22200.010436460456</v>
      </c>
      <c r="R196" s="277">
        <f>IF(H196&gt;0, rate1(1,$L$52,$L$51,$L$54,L196,$L$53,$L$50,P196),"")</f>
        <v>2145.5973528669178</v>
      </c>
      <c r="S196" s="323">
        <f t="shared" si="90"/>
        <v>1.5079852044200135</v>
      </c>
      <c r="T196" s="323">
        <f t="shared" si="91"/>
        <v>0.19185487101966758</v>
      </c>
      <c r="U196" s="328">
        <f t="shared" si="76"/>
        <v>7.1263166141912953</v>
      </c>
      <c r="V196" s="336">
        <f t="shared" si="92"/>
        <v>7.1263166141912953</v>
      </c>
      <c r="W196" s="328">
        <f t="shared" si="93"/>
        <v>3.0555625999255653E-3</v>
      </c>
      <c r="X196" s="328">
        <f t="shared" si="94"/>
        <v>22298.982015353413</v>
      </c>
      <c r="Y196" s="328">
        <f t="shared" si="78"/>
        <v>128.16138575282056</v>
      </c>
      <c r="Z196" s="108">
        <f>IF(H196&gt;0, rate1(1,$L$52,$L$51,$L$54,U196,$L$53,$L$50,Y196),"")</f>
        <v>2146.7091785313914</v>
      </c>
      <c r="AA196" s="336">
        <f t="shared" si="95"/>
        <v>1.5139235705285712</v>
      </c>
      <c r="AB196" s="336">
        <f t="shared" si="96"/>
        <v>-5.9455583965197676E-3</v>
      </c>
      <c r="AC196" s="328">
        <f t="shared" si="97"/>
        <v>0.19185487101966758</v>
      </c>
      <c r="AD196" s="328">
        <f t="shared" si="98"/>
        <v>-0.10424546373883697</v>
      </c>
      <c r="AE196" s="328">
        <f t="shared" si="99"/>
        <v>-6.9583154534341675E-3</v>
      </c>
      <c r="AF196" s="328">
        <f t="shared" si="100"/>
        <v>2918.1199666054508</v>
      </c>
      <c r="AG196" s="328">
        <f t="shared" si="101"/>
        <v>2900.2988380361626</v>
      </c>
      <c r="AH196" s="328">
        <f t="shared" si="102"/>
        <v>7.1069101252703959</v>
      </c>
      <c r="AI196" s="328">
        <f t="shared" si="103"/>
        <v>89.41792865437391</v>
      </c>
      <c r="AJ196" s="328">
        <f t="shared" si="104"/>
        <v>6.8284542199884415</v>
      </c>
      <c r="AK196" s="337">
        <f t="shared" si="105"/>
        <v>478.68574931456504</v>
      </c>
      <c r="AL196" s="42">
        <f t="shared" si="106"/>
        <v>20.819064673808406</v>
      </c>
      <c r="BA196" s="8"/>
    </row>
    <row r="197" spans="1:53" ht="15" x14ac:dyDescent="0.15">
      <c r="A197" s="116"/>
      <c r="B197" s="328">
        <f t="shared" si="79"/>
        <v>2918.1199666054508</v>
      </c>
      <c r="C197" s="328">
        <f t="shared" si="80"/>
        <v>2900.2988380361626</v>
      </c>
      <c r="D197" s="328">
        <f t="shared" si="81"/>
        <v>7.1069101252703959</v>
      </c>
      <c r="E197" s="328">
        <f t="shared" si="72"/>
        <v>226.53426947507324</v>
      </c>
      <c r="F197" s="328">
        <f t="shared" si="82"/>
        <v>226.55275141005768</v>
      </c>
      <c r="G197" s="328">
        <f t="shared" si="83"/>
        <v>22767.348615206702</v>
      </c>
      <c r="H197" s="313">
        <f t="shared" si="73"/>
        <v>0.02</v>
      </c>
      <c r="I197" s="328">
        <f t="shared" si="84"/>
        <v>14.256902855430599</v>
      </c>
      <c r="J197" s="328">
        <f t="shared" si="74"/>
        <v>850</v>
      </c>
      <c r="K197" s="335">
        <f t="shared" si="85"/>
        <v>-1</v>
      </c>
      <c r="L197" s="323">
        <f t="shared" si="86"/>
        <v>7.0869101252703963</v>
      </c>
      <c r="M197" s="323">
        <f t="shared" si="87"/>
        <v>7.0969101252703961</v>
      </c>
      <c r="N197" s="328">
        <f t="shared" si="88"/>
        <v>-9.720213902884467E-2</v>
      </c>
      <c r="O197" s="328">
        <f t="shared" si="75"/>
        <v>6.7832023346883918</v>
      </c>
      <c r="P197" s="332">
        <f t="shared" si="77"/>
        <v>127.33691249185632</v>
      </c>
      <c r="Q197" s="328">
        <f t="shared" si="89"/>
        <v>22008.219430045465</v>
      </c>
      <c r="R197" s="277">
        <f>IF(H197&gt;0, rate1(1,$L$52,$L$51,$L$54,L197,$L$53,$L$50,P197),"")</f>
        <v>2144.1512619122609</v>
      </c>
      <c r="S197" s="323">
        <f t="shared" si="90"/>
        <v>1.5131943664935934</v>
      </c>
      <c r="T197" s="323">
        <f t="shared" si="91"/>
        <v>0.18940609128852962</v>
      </c>
      <c r="U197" s="328">
        <f t="shared" si="76"/>
        <v>7.1069101252703959</v>
      </c>
      <c r="V197" s="336">
        <f t="shared" si="92"/>
        <v>7.1069101252703959</v>
      </c>
      <c r="W197" s="328">
        <f t="shared" si="93"/>
        <v>3.0389433547455269E-3</v>
      </c>
      <c r="X197" s="328">
        <f t="shared" si="94"/>
        <v>22106.854519153068</v>
      </c>
      <c r="Y197" s="328">
        <f t="shared" si="78"/>
        <v>127.69601701246353</v>
      </c>
      <c r="Z197" s="108">
        <f>IF(H197&gt;0, rate1(1,$L$52,$L$51,$L$54,U197,$L$53,$L$50,Y197),"")</f>
        <v>2145.2686885104663</v>
      </c>
      <c r="AA197" s="336">
        <f t="shared" si="95"/>
        <v>1.5191843837942223</v>
      </c>
      <c r="AB197" s="336">
        <f t="shared" si="96"/>
        <v>-5.8533026986227815E-3</v>
      </c>
      <c r="AC197" s="328">
        <f t="shared" si="97"/>
        <v>0.18940609128852962</v>
      </c>
      <c r="AD197" s="328">
        <f t="shared" si="98"/>
        <v>-0.10559322492713936</v>
      </c>
      <c r="AE197" s="328">
        <f t="shared" si="99"/>
        <v>-7.0700193386854567E-3</v>
      </c>
      <c r="AF197" s="328">
        <f t="shared" si="100"/>
        <v>2917.8333583751332</v>
      </c>
      <c r="AG197" s="328">
        <f t="shared" si="101"/>
        <v>2900.1094319448739</v>
      </c>
      <c r="AH197" s="328">
        <f t="shared" si="102"/>
        <v>7.0875019432491326</v>
      </c>
      <c r="AI197" s="328">
        <f t="shared" si="103"/>
        <v>88.336161096959103</v>
      </c>
      <c r="AJ197" s="328">
        <f t="shared" si="104"/>
        <v>6.8529920425153747</v>
      </c>
      <c r="AK197" s="337">
        <f t="shared" si="105"/>
        <v>480.73864368845352</v>
      </c>
      <c r="AL197" s="42">
        <f t="shared" si="106"/>
        <v>20.895069913164622</v>
      </c>
      <c r="BA197" s="8"/>
    </row>
    <row r="198" spans="1:53" ht="15" x14ac:dyDescent="0.15">
      <c r="A198" s="116"/>
      <c r="B198" s="328">
        <f t="shared" si="79"/>
        <v>2917.8333583751332</v>
      </c>
      <c r="C198" s="328">
        <f t="shared" si="80"/>
        <v>2900.1094319448739</v>
      </c>
      <c r="D198" s="328">
        <f t="shared" si="81"/>
        <v>7.0875019432491326</v>
      </c>
      <c r="E198" s="328">
        <f t="shared" si="72"/>
        <v>226.49304471823291</v>
      </c>
      <c r="F198" s="328">
        <f t="shared" si="82"/>
        <v>226.51365709665308</v>
      </c>
      <c r="G198" s="328">
        <f t="shared" si="83"/>
        <v>22576.911435359943</v>
      </c>
      <c r="H198" s="313">
        <f t="shared" si="73"/>
        <v>0.02</v>
      </c>
      <c r="I198" s="328">
        <f t="shared" si="84"/>
        <v>14.179141144207462</v>
      </c>
      <c r="J198" s="328">
        <f t="shared" si="74"/>
        <v>850</v>
      </c>
      <c r="K198" s="335">
        <f t="shared" si="85"/>
        <v>-1</v>
      </c>
      <c r="L198" s="323">
        <f t="shared" si="86"/>
        <v>7.0675019432491331</v>
      </c>
      <c r="M198" s="323">
        <f t="shared" si="87"/>
        <v>7.0775019432491328</v>
      </c>
      <c r="N198" s="328">
        <f t="shared" si="88"/>
        <v>-9.6944774410765433E-2</v>
      </c>
      <c r="O198" s="328">
        <f t="shared" si="75"/>
        <v>6.7058204014045755</v>
      </c>
      <c r="P198" s="332">
        <f t="shared" si="77"/>
        <v>126.87225598231205</v>
      </c>
      <c r="Q198" s="328">
        <f t="shared" si="89"/>
        <v>21817.072459353003</v>
      </c>
      <c r="R198" s="277">
        <f>IF(H198&gt;0, rate1(1,$L$52,$L$51,$L$54,L198,$L$53,$L$50,P198),"")</f>
        <v>2142.6977450792788</v>
      </c>
      <c r="S198" s="323">
        <f t="shared" si="90"/>
        <v>1.5183910797380484</v>
      </c>
      <c r="T198" s="323">
        <f t="shared" si="91"/>
        <v>0.18701088463897417</v>
      </c>
      <c r="U198" s="328">
        <f t="shared" si="76"/>
        <v>7.0875019432491326</v>
      </c>
      <c r="V198" s="336">
        <f t="shared" si="92"/>
        <v>7.0875019432491326</v>
      </c>
      <c r="W198" s="328">
        <f t="shared" si="93"/>
        <v>3.02236798505362E-3</v>
      </c>
      <c r="X198" s="328">
        <f t="shared" si="94"/>
        <v>21915.360707434145</v>
      </c>
      <c r="Y198" s="328">
        <f t="shared" si="78"/>
        <v>127.23103196761259</v>
      </c>
      <c r="Z198" s="108">
        <f>IF(H198&gt;0, rate1(1,$L$52,$L$51,$L$54,U198,$L$53,$L$50,Y198),"")</f>
        <v>2143.8208122550832</v>
      </c>
      <c r="AA198" s="336">
        <f t="shared" si="95"/>
        <v>1.524432582648851</v>
      </c>
      <c r="AB198" s="336">
        <f t="shared" si="96"/>
        <v>-5.7631201512842196E-3</v>
      </c>
      <c r="AC198" s="328">
        <f t="shared" si="97"/>
        <v>0.18701088463897417</v>
      </c>
      <c r="AD198" s="328">
        <f t="shared" si="98"/>
        <v>-0.10694564671254372</v>
      </c>
      <c r="AE198" s="328">
        <f t="shared" si="99"/>
        <v>-7.1857640430373652E-3</v>
      </c>
      <c r="AF198" s="328">
        <f t="shared" si="100"/>
        <v>2917.5494027160835</v>
      </c>
      <c r="AG198" s="328">
        <f t="shared" si="101"/>
        <v>2899.9224210602351</v>
      </c>
      <c r="AH198" s="328">
        <f t="shared" si="102"/>
        <v>7.0680920677681378</v>
      </c>
      <c r="AI198" s="328">
        <f t="shared" si="103"/>
        <v>87.278238411575344</v>
      </c>
      <c r="AJ198" s="328">
        <f t="shared" si="104"/>
        <v>6.8772359976297013</v>
      </c>
      <c r="AK198" s="337">
        <f t="shared" si="105"/>
        <v>482.74982386347705</v>
      </c>
      <c r="AL198" s="42">
        <f t="shared" si="106"/>
        <v>20.970155650097038</v>
      </c>
      <c r="BA198" s="8"/>
    </row>
    <row r="199" spans="1:53" ht="15" x14ac:dyDescent="0.15">
      <c r="A199" s="116"/>
      <c r="B199" s="328">
        <f t="shared" si="79"/>
        <v>2917.5494027160835</v>
      </c>
      <c r="C199" s="328">
        <f t="shared" si="80"/>
        <v>2899.9224210602351</v>
      </c>
      <c r="D199" s="328">
        <f t="shared" si="81"/>
        <v>7.0680920677681378</v>
      </c>
      <c r="E199" s="328">
        <f t="shared" si="72"/>
        <v>226.44768278780253</v>
      </c>
      <c r="F199" s="328">
        <f t="shared" si="82"/>
        <v>226.47036375301772</v>
      </c>
      <c r="G199" s="328">
        <f t="shared" si="83"/>
        <v>22387.128778817096</v>
      </c>
      <c r="H199" s="313">
        <f t="shared" si="73"/>
        <v>0.02</v>
      </c>
      <c r="I199" s="328">
        <f t="shared" si="84"/>
        <v>14.101585324678673</v>
      </c>
      <c r="J199" s="328">
        <f t="shared" si="74"/>
        <v>850</v>
      </c>
      <c r="K199" s="335">
        <f t="shared" si="85"/>
        <v>-1</v>
      </c>
      <c r="L199" s="323">
        <f t="shared" si="86"/>
        <v>7.0480920677681382</v>
      </c>
      <c r="M199" s="323">
        <f t="shared" si="87"/>
        <v>7.058092067768138</v>
      </c>
      <c r="N199" s="328">
        <f t="shared" si="88"/>
        <v>-9.6687342003058063E-2</v>
      </c>
      <c r="O199" s="328">
        <f t="shared" si="75"/>
        <v>6.6291622534022956</v>
      </c>
      <c r="P199" s="332">
        <f t="shared" si="77"/>
        <v>126.40798467404338</v>
      </c>
      <c r="Q199" s="328">
        <f t="shared" si="89"/>
        <v>21626.589266453469</v>
      </c>
      <c r="R199" s="277">
        <f>IF(H199&gt;0, rate1(1,$L$52,$L$51,$L$54,L199,$L$53,$L$50,P199),"")</f>
        <v>2141.2367492986191</v>
      </c>
      <c r="S199" s="323">
        <f t="shared" si="90"/>
        <v>1.5235780069763065</v>
      </c>
      <c r="T199" s="323">
        <f t="shared" si="91"/>
        <v>0.18466654579598005</v>
      </c>
      <c r="U199" s="328">
        <f t="shared" si="76"/>
        <v>7.0680920677681378</v>
      </c>
      <c r="V199" s="336">
        <f t="shared" si="92"/>
        <v>7.0680920677681378</v>
      </c>
      <c r="W199" s="328">
        <f t="shared" si="93"/>
        <v>3.0058365023748479E-3</v>
      </c>
      <c r="X199" s="328">
        <f t="shared" si="94"/>
        <v>21724.520924456807</v>
      </c>
      <c r="Y199" s="328">
        <f t="shared" si="78"/>
        <v>126.76643149431135</v>
      </c>
      <c r="Z199" s="108">
        <f>IF(H199&gt;0, rate1(1,$L$52,$L$51,$L$54,U199,$L$53,$L$50,Y199),"")</f>
        <v>2142.3654970514635</v>
      </c>
      <c r="AA199" s="336">
        <f t="shared" si="95"/>
        <v>1.5296708611415391</v>
      </c>
      <c r="AB199" s="336">
        <f t="shared" si="96"/>
        <v>-5.6749138434700978E-3</v>
      </c>
      <c r="AC199" s="328">
        <f t="shared" si="97"/>
        <v>0.18466654579598005</v>
      </c>
      <c r="AD199" s="328">
        <f t="shared" si="98"/>
        <v>-0.10830331998572193</v>
      </c>
      <c r="AE199" s="328">
        <f t="shared" si="99"/>
        <v>-7.3056535694911232E-3</v>
      </c>
      <c r="AF199" s="328">
        <f t="shared" si="100"/>
        <v>2917.2680488282845</v>
      </c>
      <c r="AG199" s="328">
        <f t="shared" si="101"/>
        <v>2899.7377545144391</v>
      </c>
      <c r="AH199" s="328">
        <f t="shared" si="102"/>
        <v>7.048680498466342</v>
      </c>
      <c r="AI199" s="328">
        <f t="shared" si="103"/>
        <v>86.242936871165313</v>
      </c>
      <c r="AJ199" s="328">
        <f t="shared" si="104"/>
        <v>6.9011923689828025</v>
      </c>
      <c r="AK199" s="337">
        <f t="shared" si="105"/>
        <v>484.7202969223294</v>
      </c>
      <c r="AL199" s="42">
        <f t="shared" si="106"/>
        <v>21.044342152746875</v>
      </c>
      <c r="BA199" s="8"/>
    </row>
    <row r="200" spans="1:53" ht="15" x14ac:dyDescent="0.15">
      <c r="A200" s="116"/>
      <c r="B200" s="328">
        <f t="shared" si="79"/>
        <v>2917.2680488282845</v>
      </c>
      <c r="C200" s="328">
        <f t="shared" si="80"/>
        <v>2899.7377545144391</v>
      </c>
      <c r="D200" s="328">
        <f t="shared" si="81"/>
        <v>7.048680498466342</v>
      </c>
      <c r="E200" s="328">
        <f t="shared" si="72"/>
        <v>226.39830123193173</v>
      </c>
      <c r="F200" s="328">
        <f t="shared" si="82"/>
        <v>226.42299200986713</v>
      </c>
      <c r="G200" s="328">
        <f t="shared" si="83"/>
        <v>22198.019670486708</v>
      </c>
      <c r="H200" s="313">
        <f t="shared" si="73"/>
        <v>0.02</v>
      </c>
      <c r="I200" s="328">
        <f t="shared" si="84"/>
        <v>14.024235451076311</v>
      </c>
      <c r="J200" s="328">
        <f t="shared" si="74"/>
        <v>850</v>
      </c>
      <c r="K200" s="335">
        <f t="shared" si="85"/>
        <v>-1</v>
      </c>
      <c r="L200" s="323">
        <f t="shared" si="86"/>
        <v>7.0286804984663425</v>
      </c>
      <c r="M200" s="323">
        <f t="shared" si="87"/>
        <v>7.0386804984663423</v>
      </c>
      <c r="N200" s="328">
        <f t="shared" si="88"/>
        <v>-9.6429841788996384E-2</v>
      </c>
      <c r="O200" s="328">
        <f t="shared" si="75"/>
        <v>6.5532135797951216</v>
      </c>
      <c r="P200" s="332">
        <f t="shared" si="77"/>
        <v>125.94409944995982</v>
      </c>
      <c r="Q200" s="328">
        <f t="shared" si="89"/>
        <v>21436.78846931913</v>
      </c>
      <c r="R200" s="277">
        <f>IF(H200&gt;0, rate1(1,$L$52,$L$51,$L$54,L200,$L$53,$L$50,P200),"")</f>
        <v>2139.7682210216544</v>
      </c>
      <c r="S200" s="323">
        <f t="shared" si="90"/>
        <v>1.5287577324152082</v>
      </c>
      <c r="T200" s="323">
        <f t="shared" si="91"/>
        <v>0.18237055626313686</v>
      </c>
      <c r="U200" s="328">
        <f t="shared" si="76"/>
        <v>7.048680498466342</v>
      </c>
      <c r="V200" s="336">
        <f t="shared" si="92"/>
        <v>7.048680498466342</v>
      </c>
      <c r="W200" s="328">
        <f t="shared" si="93"/>
        <v>2.9893489183194788E-3</v>
      </c>
      <c r="X200" s="328">
        <f t="shared" si="94"/>
        <v>21534.354350864036</v>
      </c>
      <c r="Y200" s="328">
        <f t="shared" si="78"/>
        <v>126.30221647254716</v>
      </c>
      <c r="Z200" s="108">
        <f>IF(H200&gt;0, rate1(1,$L$52,$L$51,$L$54,U200,$L$53,$L$50,Y200),"")</f>
        <v>2140.9026897103563</v>
      </c>
      <c r="AA200" s="336">
        <f t="shared" si="95"/>
        <v>1.5349018333132196</v>
      </c>
      <c r="AB200" s="336">
        <f t="shared" si="96"/>
        <v>-5.5885935178109991E-3</v>
      </c>
      <c r="AC200" s="328">
        <f t="shared" si="97"/>
        <v>0.18237055626313686</v>
      </c>
      <c r="AD200" s="328">
        <f t="shared" si="98"/>
        <v>-0.10966682566424053</v>
      </c>
      <c r="AE200" s="328">
        <f t="shared" si="99"/>
        <v>-7.4297975374652461E-3</v>
      </c>
      <c r="AF200" s="328">
        <f t="shared" si="100"/>
        <v>2916.9892484302322</v>
      </c>
      <c r="AG200" s="328">
        <f t="shared" si="101"/>
        <v>2899.5553839581758</v>
      </c>
      <c r="AH200" s="328">
        <f t="shared" si="102"/>
        <v>7.0292672349806669</v>
      </c>
      <c r="AI200" s="328">
        <f t="shared" si="103"/>
        <v>85.229117093842135</v>
      </c>
      <c r="AJ200" s="328">
        <f t="shared" si="104"/>
        <v>6.9248671237310919</v>
      </c>
      <c r="AK200" s="337">
        <f t="shared" si="105"/>
        <v>486.65102865632758</v>
      </c>
      <c r="AL200" s="42">
        <f t="shared" si="106"/>
        <v>21.117648649087364</v>
      </c>
      <c r="BA200" s="8"/>
    </row>
    <row r="201" spans="1:53" ht="15" x14ac:dyDescent="0.15">
      <c r="A201" s="116"/>
      <c r="B201" s="328">
        <f t="shared" si="79"/>
        <v>2916.9892484302322</v>
      </c>
      <c r="C201" s="328">
        <f t="shared" si="80"/>
        <v>2899.5553839581758</v>
      </c>
      <c r="D201" s="328">
        <f t="shared" si="81"/>
        <v>7.0292672349806669</v>
      </c>
      <c r="E201" s="328">
        <f t="shared" si="72"/>
        <v>226.34501185700313</v>
      </c>
      <c r="F201" s="328">
        <f t="shared" si="82"/>
        <v>226.37165654446744</v>
      </c>
      <c r="G201" s="328">
        <f t="shared" si="83"/>
        <v>22009.602054648396</v>
      </c>
      <c r="H201" s="313">
        <f t="shared" si="73"/>
        <v>0.02</v>
      </c>
      <c r="I201" s="328">
        <f t="shared" si="84"/>
        <v>13.947091577645189</v>
      </c>
      <c r="J201" s="328">
        <f t="shared" si="74"/>
        <v>850</v>
      </c>
      <c r="K201" s="335">
        <f t="shared" si="85"/>
        <v>-1</v>
      </c>
      <c r="L201" s="323">
        <f t="shared" si="86"/>
        <v>7.0092672349806673</v>
      </c>
      <c r="M201" s="323">
        <f t="shared" si="87"/>
        <v>7.0192672349806671</v>
      </c>
      <c r="N201" s="328">
        <f t="shared" si="88"/>
        <v>-9.6172273751967907E-2</v>
      </c>
      <c r="O201" s="328">
        <f t="shared" si="75"/>
        <v>6.4779607932718122</v>
      </c>
      <c r="P201" s="332">
        <f t="shared" si="77"/>
        <v>125.48060119695883</v>
      </c>
      <c r="Q201" s="328">
        <f t="shared" si="89"/>
        <v>21247.687634141683</v>
      </c>
      <c r="R201" s="277">
        <f>IF(H201&gt;0, rate1(1,$L$52,$L$51,$L$54,L201,$L$53,$L$50,P201),"")</f>
        <v>2138.2921062152964</v>
      </c>
      <c r="S201" s="323">
        <f t="shared" si="90"/>
        <v>1.5339327687937179</v>
      </c>
      <c r="T201" s="323">
        <f t="shared" si="91"/>
        <v>0.18012056830533951</v>
      </c>
      <c r="U201" s="328">
        <f t="shared" si="76"/>
        <v>7.0292672349806669</v>
      </c>
      <c r="V201" s="336">
        <f t="shared" si="92"/>
        <v>7.0292672349806669</v>
      </c>
      <c r="W201" s="328">
        <f t="shared" si="93"/>
        <v>2.9729052444054105E-3</v>
      </c>
      <c r="X201" s="328">
        <f t="shared" si="94"/>
        <v>21344.879079340113</v>
      </c>
      <c r="Y201" s="328">
        <f t="shared" si="78"/>
        <v>125.83838778627334</v>
      </c>
      <c r="Z201" s="108">
        <f>IF(H201&gt;0, rate1(1,$L$52,$L$51,$L$54,U201,$L$53,$L$50,Y201),"")</f>
        <v>2139.4323365619025</v>
      </c>
      <c r="AA201" s="336">
        <f t="shared" si="95"/>
        <v>1.5401280404794491</v>
      </c>
      <c r="AB201" s="336">
        <f t="shared" si="96"/>
        <v>-5.5040750000064555E-3</v>
      </c>
      <c r="AC201" s="328">
        <f t="shared" si="97"/>
        <v>0.18012056830533951</v>
      </c>
      <c r="AD201" s="328">
        <f t="shared" si="98"/>
        <v>-0.11103673604946714</v>
      </c>
      <c r="AE201" s="328">
        <f t="shared" si="99"/>
        <v>-7.5583113206283189E-3</v>
      </c>
      <c r="AF201" s="328">
        <f t="shared" si="100"/>
        <v>2916.7129555881747</v>
      </c>
      <c r="AG201" s="328">
        <f t="shared" si="101"/>
        <v>2899.3752633898703</v>
      </c>
      <c r="AH201" s="328">
        <f t="shared" si="102"/>
        <v>7.0098522769461891</v>
      </c>
      <c r="AI201" s="328">
        <f t="shared" si="103"/>
        <v>84.235716804916208</v>
      </c>
      <c r="AJ201" s="328">
        <f t="shared" si="104"/>
        <v>6.94826593395468</v>
      </c>
      <c r="AK201" s="337">
        <f t="shared" si="105"/>
        <v>488.54294627407489</v>
      </c>
      <c r="AL201" s="42">
        <f t="shared" si="106"/>
        <v>21.19009339861713</v>
      </c>
      <c r="BA201" s="8"/>
    </row>
    <row r="202" spans="1:53" ht="15" x14ac:dyDescent="0.15">
      <c r="A202" s="116"/>
      <c r="B202" s="328">
        <f t="shared" si="79"/>
        <v>2916.7129555881747</v>
      </c>
      <c r="C202" s="328">
        <f t="shared" si="80"/>
        <v>2899.3752633898703</v>
      </c>
      <c r="D202" s="328">
        <f t="shared" si="81"/>
        <v>7.0098522769461891</v>
      </c>
      <c r="E202" s="328">
        <f t="shared" si="72"/>
        <v>226.28792111477381</v>
      </c>
      <c r="F202" s="328">
        <f t="shared" si="82"/>
        <v>226.31646648588847</v>
      </c>
      <c r="G202" s="328">
        <f t="shared" si="83"/>
        <v>21821.892863799829</v>
      </c>
      <c r="H202" s="313">
        <f t="shared" si="73"/>
        <v>0.02</v>
      </c>
      <c r="I202" s="328">
        <f t="shared" si="84"/>
        <v>13.870153758643575</v>
      </c>
      <c r="J202" s="328">
        <f t="shared" si="74"/>
        <v>850</v>
      </c>
      <c r="K202" s="335">
        <f t="shared" si="85"/>
        <v>-1</v>
      </c>
      <c r="L202" s="323">
        <f t="shared" si="86"/>
        <v>6.9898522769461895</v>
      </c>
      <c r="M202" s="323">
        <f t="shared" si="87"/>
        <v>6.9998522769461893</v>
      </c>
      <c r="N202" s="328">
        <f t="shared" si="88"/>
        <v>-9.5914637875232245E-2</v>
      </c>
      <c r="O202" s="328">
        <f t="shared" si="75"/>
        <v>6.4033909801394433</v>
      </c>
      <c r="P202" s="332">
        <f t="shared" si="77"/>
        <v>125.0174908059597</v>
      </c>
      <c r="Q202" s="328">
        <f t="shared" si="89"/>
        <v>21059.303341659972</v>
      </c>
      <c r="R202" s="277">
        <f>IF(H202&gt;0, rate1(1,$L$52,$L$51,$L$54,L202,$L$53,$L$50,P202),"")</f>
        <v>2136.8083503567968</v>
      </c>
      <c r="S202" s="323">
        <f t="shared" si="90"/>
        <v>1.5391055639793954</v>
      </c>
      <c r="T202" s="323">
        <f t="shared" si="91"/>
        <v>0.17791439058287684</v>
      </c>
      <c r="U202" s="328">
        <f t="shared" si="76"/>
        <v>7.0098522769461891</v>
      </c>
      <c r="V202" s="336">
        <f t="shared" si="92"/>
        <v>7.0098522769461891</v>
      </c>
      <c r="W202" s="328">
        <f t="shared" si="93"/>
        <v>2.956505492221595E-3</v>
      </c>
      <c r="X202" s="328">
        <f t="shared" si="94"/>
        <v>21156.112183934198</v>
      </c>
      <c r="Y202" s="328">
        <f t="shared" si="78"/>
        <v>125.37494632344323</v>
      </c>
      <c r="Z202" s="108">
        <f>IF(H202&gt;0, rate1(1,$L$52,$L$51,$L$54,U202,$L$53,$L$50,Y202),"")</f>
        <v>2137.9543834504761</v>
      </c>
      <c r="AA202" s="336">
        <f t="shared" si="95"/>
        <v>1.5453519579483779</v>
      </c>
      <c r="AB202" s="336">
        <f t="shared" si="96"/>
        <v>-5.4212796876058032E-3</v>
      </c>
      <c r="AC202" s="328">
        <f t="shared" si="97"/>
        <v>0.17791439058287684</v>
      </c>
      <c r="AD202" s="328">
        <f t="shared" si="98"/>
        <v>-0.11241361609073165</v>
      </c>
      <c r="AE202" s="328">
        <f t="shared" si="99"/>
        <v>-7.691316208562741E-3</v>
      </c>
      <c r="AF202" s="328">
        <f t="shared" si="100"/>
        <v>2916.4391265597164</v>
      </c>
      <c r="AG202" s="328">
        <f t="shared" si="101"/>
        <v>2899.1973489992874</v>
      </c>
      <c r="AH202" s="328">
        <f t="shared" si="102"/>
        <v>6.9904356239961114</v>
      </c>
      <c r="AI202" s="328">
        <f t="shared" si="103"/>
        <v>83.261744345565347</v>
      </c>
      <c r="AJ202" s="328">
        <f t="shared" si="104"/>
        <v>6.9713941962728923</v>
      </c>
      <c r="AK202" s="337">
        <f t="shared" si="105"/>
        <v>490.39694087973913</v>
      </c>
      <c r="AL202" s="42">
        <f t="shared" si="106"/>
        <v>21.261693757901309</v>
      </c>
      <c r="BA202" s="8"/>
    </row>
    <row r="203" spans="1:53" ht="15" x14ac:dyDescent="0.15">
      <c r="A203" s="116"/>
      <c r="B203" s="328">
        <f t="shared" si="79"/>
        <v>2916.4391265597164</v>
      </c>
      <c r="C203" s="328">
        <f t="shared" si="80"/>
        <v>2899.1973489992874</v>
      </c>
      <c r="D203" s="328">
        <f t="shared" si="81"/>
        <v>6.9904356239961114</v>
      </c>
      <c r="E203" s="328">
        <f t="shared" si="72"/>
        <v>226.2271304569974</v>
      </c>
      <c r="F203" s="328">
        <f t="shared" si="82"/>
        <v>226.2575257858856</v>
      </c>
      <c r="G203" s="328">
        <f t="shared" si="83"/>
        <v>21634.908081847407</v>
      </c>
      <c r="H203" s="313">
        <f t="shared" si="73"/>
        <v>0.02</v>
      </c>
      <c r="I203" s="328">
        <f t="shared" si="84"/>
        <v>13.793422048343201</v>
      </c>
      <c r="J203" s="328">
        <f t="shared" si="74"/>
        <v>850</v>
      </c>
      <c r="K203" s="335">
        <f t="shared" si="85"/>
        <v>-1</v>
      </c>
      <c r="L203" s="323">
        <f t="shared" si="86"/>
        <v>6.9704356239961118</v>
      </c>
      <c r="M203" s="323">
        <f t="shared" si="87"/>
        <v>6.9804356239961116</v>
      </c>
      <c r="N203" s="328">
        <f t="shared" si="88"/>
        <v>-9.5656934142006378E-2</v>
      </c>
      <c r="O203" s="328">
        <f t="shared" si="75"/>
        <v>6.3294918546504633</v>
      </c>
      <c r="P203" s="332">
        <f t="shared" si="77"/>
        <v>124.55476917193327</v>
      </c>
      <c r="Q203" s="328">
        <f t="shared" si="89"/>
        <v>20871.651248092057</v>
      </c>
      <c r="R203" s="277">
        <f>IF(H203&gt;0, rate1(1,$L$52,$L$51,$L$54,L203,$L$53,$L$50,P203),"")</f>
        <v>2135.3168984284566</v>
      </c>
      <c r="S203" s="323">
        <f t="shared" si="90"/>
        <v>1.5442785070734204</v>
      </c>
      <c r="T203" s="323">
        <f t="shared" si="91"/>
        <v>0.17574997524034647</v>
      </c>
      <c r="U203" s="328">
        <f t="shared" si="76"/>
        <v>6.9904356239961114</v>
      </c>
      <c r="V203" s="336">
        <f t="shared" si="92"/>
        <v>6.9904356239961114</v>
      </c>
      <c r="W203" s="328">
        <f t="shared" si="93"/>
        <v>2.9401496733285626E-3</v>
      </c>
      <c r="X203" s="328">
        <f t="shared" si="94"/>
        <v>20968.06978368821</v>
      </c>
      <c r="Y203" s="328">
        <f t="shared" si="78"/>
        <v>124.91189297603917</v>
      </c>
      <c r="Z203" s="108">
        <f>IF(H203&gt;0, rate1(1,$L$52,$L$51,$L$54,U203,$L$53,$L$50,Y203),"")</f>
        <v>2136.4687757294491</v>
      </c>
      <c r="AA203" s="336">
        <f t="shared" si="95"/>
        <v>1.550576001236027</v>
      </c>
      <c r="AB203" s="336">
        <f t="shared" si="96"/>
        <v>-5.3401340899857834E-3</v>
      </c>
      <c r="AC203" s="328">
        <f t="shared" si="97"/>
        <v>0.17574997524034647</v>
      </c>
      <c r="AD203" s="328">
        <f t="shared" si="98"/>
        <v>-0.11379802456671216</v>
      </c>
      <c r="AE203" s="328">
        <f t="shared" si="99"/>
        <v>-7.8289395809387017E-3</v>
      </c>
      <c r="AF203" s="328">
        <f t="shared" si="100"/>
        <v>2916.1677196503342</v>
      </c>
      <c r="AG203" s="328">
        <f t="shared" si="101"/>
        <v>2899.0215990240472</v>
      </c>
      <c r="AH203" s="328">
        <f t="shared" si="102"/>
        <v>6.9710172757618203</v>
      </c>
      <c r="AI203" s="328">
        <f t="shared" si="103"/>
        <v>82.306272839265375</v>
      </c>
      <c r="AJ203" s="328">
        <f t="shared" si="104"/>
        <v>6.994257049839355</v>
      </c>
      <c r="AK203" s="337">
        <f t="shared" si="105"/>
        <v>492.21386974450115</v>
      </c>
      <c r="AL203" s="42">
        <f t="shared" si="106"/>
        <v>21.332466240595039</v>
      </c>
      <c r="BA203" s="8"/>
    </row>
    <row r="204" spans="1:53" ht="15" x14ac:dyDescent="0.15">
      <c r="A204" s="116"/>
      <c r="B204" s="328">
        <f t="shared" si="79"/>
        <v>2916.1677196503342</v>
      </c>
      <c r="C204" s="328">
        <f t="shared" si="80"/>
        <v>2899.0215990240472</v>
      </c>
      <c r="D204" s="328">
        <f t="shared" si="81"/>
        <v>6.9710172757618203</v>
      </c>
      <c r="E204" s="328">
        <f t="shared" si="72"/>
        <v>226.16273666082714</v>
      </c>
      <c r="F204" s="328">
        <f t="shared" si="82"/>
        <v>226.19493355891228</v>
      </c>
      <c r="G204" s="328">
        <f t="shared" si="83"/>
        <v>21448.662802206989</v>
      </c>
      <c r="H204" s="313">
        <f t="shared" si="73"/>
        <v>0.02</v>
      </c>
      <c r="I204" s="328">
        <f t="shared" si="84"/>
        <v>13.716896501029623</v>
      </c>
      <c r="J204" s="328">
        <f t="shared" si="74"/>
        <v>850</v>
      </c>
      <c r="K204" s="335">
        <f t="shared" si="85"/>
        <v>-1</v>
      </c>
      <c r="L204" s="323">
        <f t="shared" si="86"/>
        <v>6.9510172757618207</v>
      </c>
      <c r="M204" s="323">
        <f t="shared" si="87"/>
        <v>6.9610172757618205</v>
      </c>
      <c r="N204" s="328">
        <f t="shared" si="88"/>
        <v>-9.5399162535599658E-2</v>
      </c>
      <c r="O204" s="328">
        <f t="shared" si="75"/>
        <v>6.2562517171721517</v>
      </c>
      <c r="P204" s="332">
        <f t="shared" si="77"/>
        <v>124.09243719393389</v>
      </c>
      <c r="Q204" s="328">
        <f t="shared" si="89"/>
        <v>20684.746141208463</v>
      </c>
      <c r="R204" s="277">
        <f>IF(H204&gt;0, rate1(1,$L$52,$L$51,$L$54,L204,$L$53,$L$50,P204),"")</f>
        <v>2133.8176949122831</v>
      </c>
      <c r="S204" s="323">
        <f t="shared" si="90"/>
        <v>1.5494539340778135</v>
      </c>
      <c r="T204" s="323">
        <f t="shared" si="91"/>
        <v>0.17362540627853482</v>
      </c>
      <c r="U204" s="328">
        <f t="shared" si="76"/>
        <v>6.9710172757618203</v>
      </c>
      <c r="V204" s="336">
        <f t="shared" si="92"/>
        <v>6.9710172757618203</v>
      </c>
      <c r="W204" s="328">
        <f t="shared" si="93"/>
        <v>2.9238377992868436E-3</v>
      </c>
      <c r="X204" s="328">
        <f t="shared" si="94"/>
        <v>20780.767101139179</v>
      </c>
      <c r="Y204" s="328">
        <f t="shared" si="78"/>
        <v>124.44922864010454</v>
      </c>
      <c r="Z204" s="108">
        <f>IF(H204&gt;0, rate1(1,$L$52,$L$51,$L$54,U204,$L$53,$L$50,Y204),"")</f>
        <v>2134.9754582558903</v>
      </c>
      <c r="AA204" s="336">
        <f t="shared" si="95"/>
        <v>1.555802531833737</v>
      </c>
      <c r="AB204" s="336">
        <f t="shared" si="96"/>
        <v>-5.2605694141772677E-3</v>
      </c>
      <c r="AC204" s="328">
        <f t="shared" si="97"/>
        <v>0.17362540627853482</v>
      </c>
      <c r="AD204" s="328">
        <f t="shared" si="98"/>
        <v>-0.11519051519404615</v>
      </c>
      <c r="AE204" s="328">
        <f t="shared" si="99"/>
        <v>-7.9713151011399034E-3</v>
      </c>
      <c r="AF204" s="328">
        <f t="shared" si="100"/>
        <v>2915.8986950815201</v>
      </c>
      <c r="AG204" s="328">
        <f t="shared" si="101"/>
        <v>2898.8479736177687</v>
      </c>
      <c r="AH204" s="328">
        <f t="shared" si="102"/>
        <v>6.9515972318725954</v>
      </c>
      <c r="AI204" s="328">
        <f t="shared" si="103"/>
        <v>81.368434938239744</v>
      </c>
      <c r="AJ204" s="328">
        <f t="shared" si="104"/>
        <v>7.0168593928777554</v>
      </c>
      <c r="AK204" s="337">
        <f t="shared" si="105"/>
        <v>493.99455839193809</v>
      </c>
      <c r="AL204" s="42">
        <f t="shared" si="106"/>
        <v>21.402426572508414</v>
      </c>
      <c r="BA204" s="8"/>
    </row>
    <row r="205" spans="1:53" ht="15" x14ac:dyDescent="0.15">
      <c r="A205" s="116"/>
      <c r="B205" s="328">
        <f t="shared" si="79"/>
        <v>2915.8986950815201</v>
      </c>
      <c r="C205" s="328">
        <f t="shared" si="80"/>
        <v>2898.8479736177687</v>
      </c>
      <c r="D205" s="328">
        <f t="shared" si="81"/>
        <v>6.9515972318725954</v>
      </c>
      <c r="E205" s="328">
        <f t="shared" si="72"/>
        <v>226.09483212788527</v>
      </c>
      <c r="F205" s="328">
        <f t="shared" si="82"/>
        <v>226.12878439435622</v>
      </c>
      <c r="G205" s="328">
        <f t="shared" si="83"/>
        <v>21263.171281309526</v>
      </c>
      <c r="H205" s="313">
        <f t="shared" si="73"/>
        <v>0.02</v>
      </c>
      <c r="I205" s="328">
        <f t="shared" si="84"/>
        <v>13.640577171001134</v>
      </c>
      <c r="J205" s="328">
        <f t="shared" si="74"/>
        <v>850</v>
      </c>
      <c r="K205" s="335">
        <f t="shared" si="85"/>
        <v>-1</v>
      </c>
      <c r="L205" s="323">
        <f t="shared" si="86"/>
        <v>6.9315972318725958</v>
      </c>
      <c r="M205" s="323">
        <f t="shared" si="87"/>
        <v>6.9415972318725956</v>
      </c>
      <c r="N205" s="328">
        <f t="shared" si="88"/>
        <v>-9.5141323039101167E-2</v>
      </c>
      <c r="O205" s="328">
        <f t="shared" si="75"/>
        <v>6.1836594158093865</v>
      </c>
      <c r="P205" s="332">
        <f t="shared" si="77"/>
        <v>123.63049577512346</v>
      </c>
      <c r="Q205" s="328">
        <f t="shared" si="89"/>
        <v>20498.601992012434</v>
      </c>
      <c r="R205" s="277">
        <f>IF(H205&gt;0, rate1(1,$L$52,$L$51,$L$54,L205,$L$53,$L$50,P205),"")</f>
        <v>2132.3106837845562</v>
      </c>
      <c r="S205" s="323">
        <f t="shared" si="90"/>
        <v>1.5546341331717788</v>
      </c>
      <c r="T205" s="323">
        <f t="shared" si="91"/>
        <v>0.17153888906010484</v>
      </c>
      <c r="U205" s="328">
        <f t="shared" si="76"/>
        <v>6.9515972318725954</v>
      </c>
      <c r="V205" s="336">
        <f t="shared" si="92"/>
        <v>6.9515972318725954</v>
      </c>
      <c r="W205" s="328">
        <f t="shared" si="93"/>
        <v>2.9075698817138118E-3</v>
      </c>
      <c r="X205" s="328">
        <f t="shared" si="94"/>
        <v>20594.218516193745</v>
      </c>
      <c r="Y205" s="328">
        <f t="shared" si="78"/>
        <v>123.98695421576758</v>
      </c>
      <c r="Z205" s="108">
        <f>IF(H205&gt;0, rate1(1,$L$52,$L$51,$L$54,U205,$L$53,$L$50,Y205),"")</f>
        <v>2133.4743753851844</v>
      </c>
      <c r="AA205" s="336">
        <f t="shared" si="95"/>
        <v>1.5610338625759619</v>
      </c>
      <c r="AB205" s="336">
        <f t="shared" si="96"/>
        <v>-5.1825211910807569E-3</v>
      </c>
      <c r="AC205" s="328">
        <f t="shared" si="97"/>
        <v>0.17153888906010484</v>
      </c>
      <c r="AD205" s="328">
        <f t="shared" si="98"/>
        <v>-0.11659163767227312</v>
      </c>
      <c r="AE205" s="328">
        <f t="shared" si="99"/>
        <v>-8.118582930788593E-3</v>
      </c>
      <c r="AF205" s="328">
        <f t="shared" si="100"/>
        <v>2915.6320148694208</v>
      </c>
      <c r="AG205" s="328">
        <f t="shared" si="101"/>
        <v>2898.6764347287085</v>
      </c>
      <c r="AH205" s="328">
        <f t="shared" si="102"/>
        <v>6.932175491955844</v>
      </c>
      <c r="AI205" s="328">
        <f t="shared" si="103"/>
        <v>80.447418082456466</v>
      </c>
      <c r="AJ205" s="328">
        <f t="shared" si="104"/>
        <v>7.0392058979006595</v>
      </c>
      <c r="AK205" s="337">
        <f t="shared" si="105"/>
        <v>495.73980251567173</v>
      </c>
      <c r="AL205" s="42">
        <f t="shared" si="106"/>
        <v>21.471589742205918</v>
      </c>
      <c r="BA205" s="8"/>
    </row>
    <row r="206" spans="1:53" ht="15" x14ac:dyDescent="0.15">
      <c r="A206" s="116"/>
      <c r="B206" s="328">
        <f t="shared" si="79"/>
        <v>2915.6320148694208</v>
      </c>
      <c r="C206" s="328">
        <f t="shared" si="80"/>
        <v>2898.6764347287085</v>
      </c>
      <c r="D206" s="328">
        <f t="shared" si="81"/>
        <v>6.932175491955844</v>
      </c>
      <c r="E206" s="328">
        <f t="shared" si="72"/>
        <v>226.02350515958753</v>
      </c>
      <c r="F206" s="328">
        <f t="shared" si="82"/>
        <v>226.0591686437364</v>
      </c>
      <c r="G206" s="328">
        <f t="shared" si="83"/>
        <v>21078.446987960018</v>
      </c>
      <c r="H206" s="313">
        <f t="shared" si="73"/>
        <v>0.02</v>
      </c>
      <c r="I206" s="328">
        <f t="shared" si="84"/>
        <v>13.564464112569841</v>
      </c>
      <c r="J206" s="328">
        <f t="shared" si="74"/>
        <v>850</v>
      </c>
      <c r="K206" s="335">
        <f t="shared" si="85"/>
        <v>-1</v>
      </c>
      <c r="L206" s="323">
        <f t="shared" si="86"/>
        <v>6.9121754919558445</v>
      </c>
      <c r="M206" s="323">
        <f t="shared" si="87"/>
        <v>6.9221754919558443</v>
      </c>
      <c r="N206" s="328">
        <f t="shared" si="88"/>
        <v>-9.4883415635763413E-2</v>
      </c>
      <c r="O206" s="328">
        <f t="shared" si="75"/>
        <v>6.1117043111372489</v>
      </c>
      <c r="P206" s="332">
        <f t="shared" si="77"/>
        <v>123.16894582280838</v>
      </c>
      <c r="Q206" s="328">
        <f t="shared" si="89"/>
        <v>20313.232002454712</v>
      </c>
      <c r="R206" s="277">
        <f>IF(H206&gt;0, rate1(1,$L$52,$L$51,$L$54,L206,$L$53,$L$50,P206),"")</f>
        <v>2130.7958085103623</v>
      </c>
      <c r="S206" s="323">
        <f t="shared" si="90"/>
        <v>1.5598213496398339</v>
      </c>
      <c r="T206" s="323">
        <f t="shared" si="91"/>
        <v>0.16948874082206317</v>
      </c>
      <c r="U206" s="328">
        <f t="shared" si="76"/>
        <v>6.932175491955844</v>
      </c>
      <c r="V206" s="336">
        <f t="shared" si="92"/>
        <v>6.932175491955844</v>
      </c>
      <c r="W206" s="328">
        <f t="shared" si="93"/>
        <v>2.8913459321060486E-3</v>
      </c>
      <c r="X206" s="328">
        <f t="shared" si="94"/>
        <v>20408.437615827748</v>
      </c>
      <c r="Y206" s="328">
        <f t="shared" si="78"/>
        <v>123.52507060727794</v>
      </c>
      <c r="Z206" s="108">
        <f>IF(H206&gt;0, rate1(1,$L$52,$L$51,$L$54,U206,$L$53,$L$50,Y206),"")</f>
        <v>2131.965470965612</v>
      </c>
      <c r="AA206" s="336">
        <f t="shared" si="95"/>
        <v>1.5662722626520111</v>
      </c>
      <c r="AB206" s="336">
        <f t="shared" si="96"/>
        <v>-5.105928937018861E-3</v>
      </c>
      <c r="AC206" s="328">
        <f t="shared" si="97"/>
        <v>0.16948874082206317</v>
      </c>
      <c r="AD206" s="328">
        <f t="shared" si="98"/>
        <v>-0.11800193867153035</v>
      </c>
      <c r="AE206" s="328">
        <f t="shared" si="99"/>
        <v>-8.2708899554239032E-3</v>
      </c>
      <c r="AF206" s="328">
        <f t="shared" si="100"/>
        <v>2915.3676427129631</v>
      </c>
      <c r="AG206" s="328">
        <f t="shared" si="101"/>
        <v>2898.5069459878864</v>
      </c>
      <c r="AH206" s="328">
        <f t="shared" si="102"/>
        <v>6.9127520556369912</v>
      </c>
      <c r="AI206" s="328">
        <f t="shared" si="103"/>
        <v>79.542460213751127</v>
      </c>
      <c r="AJ206" s="328">
        <f t="shared" si="104"/>
        <v>7.061301025737813</v>
      </c>
      <c r="AK206" s="337">
        <f t="shared" si="105"/>
        <v>497.45036974549811</v>
      </c>
      <c r="AL206" s="42">
        <f t="shared" si="106"/>
        <v>21.539970047576006</v>
      </c>
      <c r="BA206" s="8"/>
    </row>
    <row r="207" spans="1:53" ht="15" x14ac:dyDescent="0.15">
      <c r="A207" s="116"/>
      <c r="B207" s="328">
        <f t="shared" si="79"/>
        <v>2915.3676427129631</v>
      </c>
      <c r="C207" s="328">
        <f t="shared" si="80"/>
        <v>2898.5069459878864</v>
      </c>
      <c r="D207" s="328">
        <f t="shared" si="81"/>
        <v>6.9127520556369912</v>
      </c>
      <c r="E207" s="328">
        <f t="shared" si="72"/>
        <v>225.94884021097317</v>
      </c>
      <c r="F207" s="328">
        <f t="shared" si="82"/>
        <v>225.98617268528034</v>
      </c>
      <c r="G207" s="328">
        <f t="shared" si="83"/>
        <v>20894.502648934922</v>
      </c>
      <c r="H207" s="313">
        <f t="shared" si="73"/>
        <v>0.02</v>
      </c>
      <c r="I207" s="328">
        <f t="shared" si="84"/>
        <v>13.488557380061321</v>
      </c>
      <c r="J207" s="328">
        <f t="shared" si="74"/>
        <v>850</v>
      </c>
      <c r="K207" s="335">
        <f t="shared" si="85"/>
        <v>-1</v>
      </c>
      <c r="L207" s="323">
        <f t="shared" si="86"/>
        <v>6.8927520556369917</v>
      </c>
      <c r="M207" s="323">
        <f t="shared" si="87"/>
        <v>6.9027520556369915</v>
      </c>
      <c r="N207" s="328">
        <f t="shared" si="88"/>
        <v>-9.4625440308682585E-2</v>
      </c>
      <c r="O207" s="328">
        <f t="shared" si="75"/>
        <v>6.0403762437410773</v>
      </c>
      <c r="P207" s="332">
        <f t="shared" si="77"/>
        <v>122.70778824846853</v>
      </c>
      <c r="Q207" s="328">
        <f t="shared" si="89"/>
        <v>20128.648649544062</v>
      </c>
      <c r="R207" s="277">
        <f>IF(H207&gt;0, rate1(1,$L$52,$L$51,$L$54,L207,$L$53,$L$50,P207),"")</f>
        <v>2129.2730120380384</v>
      </c>
      <c r="S207" s="323">
        <f t="shared" si="90"/>
        <v>1.5650177904880189</v>
      </c>
      <c r="T207" s="323">
        <f t="shared" si="91"/>
        <v>0.16747338208050477</v>
      </c>
      <c r="U207" s="328">
        <f t="shared" si="76"/>
        <v>6.9127520556369912</v>
      </c>
      <c r="V207" s="336">
        <f t="shared" si="92"/>
        <v>6.9127520556369912</v>
      </c>
      <c r="W207" s="328">
        <f t="shared" si="93"/>
        <v>2.8751659621235603E-3</v>
      </c>
      <c r="X207" s="328">
        <f t="shared" si="94"/>
        <v>20223.437239997151</v>
      </c>
      <c r="Y207" s="328">
        <f t="shared" si="78"/>
        <v>123.06357872303545</v>
      </c>
      <c r="Z207" s="108">
        <f>IF(H207&gt;0, rate1(1,$L$52,$L$51,$L$54,U207,$L$53,$L$50,Y207),"")</f>
        <v>2130.4486883328491</v>
      </c>
      <c r="AA207" s="336">
        <f t="shared" si="95"/>
        <v>1.5715199622990457</v>
      </c>
      <c r="AB207" s="336">
        <f t="shared" si="96"/>
        <v>-5.0307358478917669E-3</v>
      </c>
      <c r="AC207" s="328">
        <f t="shared" si="97"/>
        <v>0.16747338208050477</v>
      </c>
      <c r="AD207" s="328">
        <f t="shared" si="98"/>
        <v>-0.11942196277128961</v>
      </c>
      <c r="AE207" s="328">
        <f t="shared" si="99"/>
        <v>-8.4283900370004487E-3</v>
      </c>
      <c r="AF207" s="328">
        <f t="shared" si="100"/>
        <v>2915.1055438905737</v>
      </c>
      <c r="AG207" s="328">
        <f t="shared" si="101"/>
        <v>2898.3394726058059</v>
      </c>
      <c r="AH207" s="328">
        <f t="shared" si="102"/>
        <v>6.8933269225393534</v>
      </c>
      <c r="AI207" s="328">
        <f t="shared" si="103"/>
        <v>78.652845893259709</v>
      </c>
      <c r="AJ207" s="328">
        <f t="shared" si="104"/>
        <v>7.0831490384859404</v>
      </c>
      <c r="AK207" s="337">
        <f t="shared" si="105"/>
        <v>499.12700127640557</v>
      </c>
      <c r="AL207" s="42">
        <f t="shared" si="106"/>
        <v>21.607581138757695</v>
      </c>
      <c r="BA207" s="8"/>
    </row>
    <row r="208" spans="1:53" ht="15" x14ac:dyDescent="0.15">
      <c r="A208" s="116"/>
      <c r="B208" s="328">
        <f t="shared" si="79"/>
        <v>2915.1055438905737</v>
      </c>
      <c r="C208" s="328">
        <f t="shared" si="80"/>
        <v>2898.3394726058059</v>
      </c>
      <c r="D208" s="328">
        <f t="shared" si="81"/>
        <v>6.8933269225393534</v>
      </c>
      <c r="E208" s="328">
        <f t="shared" si="72"/>
        <v>225.87091812507219</v>
      </c>
      <c r="F208" s="328">
        <f t="shared" si="82"/>
        <v>225.90987916802268</v>
      </c>
      <c r="G208" s="328">
        <f t="shared" si="83"/>
        <v>20711.350291167098</v>
      </c>
      <c r="H208" s="313">
        <f t="shared" si="73"/>
        <v>0.02</v>
      </c>
      <c r="I208" s="328">
        <f t="shared" si="84"/>
        <v>13.412857027814244</v>
      </c>
      <c r="J208" s="328">
        <f t="shared" si="74"/>
        <v>850</v>
      </c>
      <c r="K208" s="335">
        <f t="shared" si="85"/>
        <v>-1</v>
      </c>
      <c r="L208" s="323">
        <f t="shared" si="86"/>
        <v>6.8733269225393538</v>
      </c>
      <c r="M208" s="323">
        <f t="shared" si="87"/>
        <v>6.8833269225393536</v>
      </c>
      <c r="N208" s="328">
        <f t="shared" si="88"/>
        <v>-9.4367397040947765E-2</v>
      </c>
      <c r="O208" s="328">
        <f t="shared" si="75"/>
        <v>5.9696655042938467</v>
      </c>
      <c r="P208" s="332">
        <f t="shared" si="77"/>
        <v>122.24702396778625</v>
      </c>
      <c r="Q208" s="328">
        <f t="shared" si="89"/>
        <v>19944.863726187625</v>
      </c>
      <c r="R208" s="277">
        <f>IF(H208&gt;0, rate1(1,$L$52,$L$51,$L$54,L208,$L$53,$L$50,P208),"")</f>
        <v>2127.7422367935455</v>
      </c>
      <c r="S208" s="323">
        <f t="shared" si="90"/>
        <v>1.5702256287819143</v>
      </c>
      <c r="T208" s="323">
        <f t="shared" si="91"/>
        <v>0.16549132883158968</v>
      </c>
      <c r="U208" s="328">
        <f t="shared" si="76"/>
        <v>6.8933269225393534</v>
      </c>
      <c r="V208" s="336">
        <f t="shared" si="92"/>
        <v>6.8933269225393534</v>
      </c>
      <c r="W208" s="328">
        <f t="shared" si="93"/>
        <v>2.859029983305561E-3</v>
      </c>
      <c r="X208" s="328">
        <f t="shared" si="94"/>
        <v>20039.229524113132</v>
      </c>
      <c r="Y208" s="328">
        <f t="shared" si="78"/>
        <v>122.60247947561901</v>
      </c>
      <c r="Z208" s="108">
        <f>IF(H208&gt;0, rate1(1,$L$52,$L$51,$L$54,U208,$L$53,$L$50,Y208),"")</f>
        <v>2128.9239703043854</v>
      </c>
      <c r="AA208" s="336">
        <f t="shared" si="95"/>
        <v>1.576779157210751</v>
      </c>
      <c r="AB208" s="336">
        <f t="shared" si="96"/>
        <v>-4.9568885206108301E-3</v>
      </c>
      <c r="AC208" s="328">
        <f t="shared" si="97"/>
        <v>0.16549132883158968</v>
      </c>
      <c r="AD208" s="328">
        <f t="shared" si="98"/>
        <v>-0.12085225335493419</v>
      </c>
      <c r="AE208" s="328">
        <f t="shared" si="99"/>
        <v>-8.5912442776687331E-3</v>
      </c>
      <c r="AF208" s="328">
        <f t="shared" si="100"/>
        <v>2914.8456851647011</v>
      </c>
      <c r="AG208" s="328">
        <f t="shared" si="101"/>
        <v>2898.1739812769742</v>
      </c>
      <c r="AH208" s="328">
        <f t="shared" si="102"/>
        <v>6.873900092284388</v>
      </c>
      <c r="AI208" s="328">
        <f t="shared" si="103"/>
        <v>77.77790277875998</v>
      </c>
      <c r="AJ208" s="328">
        <f t="shared" si="104"/>
        <v>7.1047540114800407</v>
      </c>
      <c r="AK208" s="337">
        <f t="shared" si="105"/>
        <v>500.77041337326852</v>
      </c>
      <c r="AL208" s="42">
        <f t="shared" si="106"/>
        <v>21.674436057766965</v>
      </c>
      <c r="BA208" s="8"/>
    </row>
    <row r="209" spans="1:53" ht="15" x14ac:dyDescent="0.15">
      <c r="A209" s="116"/>
      <c r="B209" s="328">
        <f t="shared" ref="B209:B272" si="107">IF(H209&gt;0, AF208,"")</f>
        <v>2914.8456851647011</v>
      </c>
      <c r="C209" s="328">
        <f t="shared" ref="C209:C272" si="108">IF(H209&gt;0, AG208,"")</f>
        <v>2898.1739812769742</v>
      </c>
      <c r="D209" s="328">
        <f t="shared" ref="D209:D272" si="109">IF(H209&gt;0, AH208,"")</f>
        <v>6.873900092284388</v>
      </c>
      <c r="E209" s="328">
        <f t="shared" si="72"/>
        <v>225.78981634961482</v>
      </c>
      <c r="F209" s="328">
        <f t="shared" ref="F209:F272" si="110">IF(H209&gt;0, (E209+E208)/2,"")</f>
        <v>225.83036723734352</v>
      </c>
      <c r="G209" s="328">
        <f t="shared" ref="G209:G272" si="111">IF(H209&gt;0, F209*$S$53*$C$55*(B209-C209+N209)^1.5,"")</f>
        <v>20529.001280834065</v>
      </c>
      <c r="H209" s="313">
        <f t="shared" ref="H209:H272" si="112">dv(S208)</f>
        <v>0.02</v>
      </c>
      <c r="I209" s="328">
        <f t="shared" ref="I209:I272" si="113">IF(H209&gt;0, (B209-C209)*B$19,"")</f>
        <v>13.337363110181469</v>
      </c>
      <c r="J209" s="328">
        <f t="shared" si="74"/>
        <v>850</v>
      </c>
      <c r="K209" s="335">
        <f t="shared" ref="K209:K272" si="114">IF(H209&gt;0, IF((1-S208-0.015)&gt;0,1,-1),"")</f>
        <v>-1</v>
      </c>
      <c r="L209" s="323">
        <f t="shared" ref="L209:L272" si="115">IF(H209&gt;0, D209+K209*H209,"")</f>
        <v>6.8539000922843885</v>
      </c>
      <c r="M209" s="323">
        <f t="shared" ref="M209:M272" si="116">IF(H209&gt;0, (D209+L209)/2,"")</f>
        <v>6.8639000922843882</v>
      </c>
      <c r="N209" s="328">
        <f t="shared" ref="N209:N272" si="117">IF(H209&gt;0, 2*($P$53*M209/$S$52/$S$51)^2-(B209-C209)*2,"")</f>
        <v>-9.4109285815648036E-2</v>
      </c>
      <c r="O209" s="328">
        <f t="shared" si="75"/>
        <v>5.8995628059321055</v>
      </c>
      <c r="P209" s="332">
        <f t="shared" si="77"/>
        <v>121.7866539006845</v>
      </c>
      <c r="Q209" s="328">
        <f t="shared" ref="Q209:Q272" si="118">IF(H209&gt;0, M209/$S$54*(B209-C209+N209/2)*E209-J209,"")</f>
        <v>19761.888379060256</v>
      </c>
      <c r="R209" s="277">
        <f>IF(H209&gt;0, rate1(1,$L$52,$L$51,$L$54,L209,$L$53,$L$50,P209),"")</f>
        <v>2126.2034246748021</v>
      </c>
      <c r="S209" s="323">
        <f t="shared" ref="S209:S272" si="119">IF(H209&gt;0, Q209/O209/R209,"")</f>
        <v>1.5754470077364591</v>
      </c>
      <c r="T209" s="323">
        <f t="shared" ref="T209:T272" si="120">IF(H209&gt;0, N209/(1-S209),"")</f>
        <v>0.1635411854617686</v>
      </c>
      <c r="U209" s="328">
        <f t="shared" ref="U209:U272" si="121">L209-K209*H209</f>
        <v>6.873900092284388</v>
      </c>
      <c r="V209" s="336">
        <f t="shared" ref="V209:V272" si="122">IF(H209&gt;0, (D209+U209)/2,"")</f>
        <v>6.873900092284388</v>
      </c>
      <c r="W209" s="328">
        <f t="shared" ref="W209:W272" si="123">IF(H209&gt;0, 2*($P$53*V209/$S$52/$S$51)^2-(B209-C209)*2,"")</f>
        <v>2.8429380072694244E-3</v>
      </c>
      <c r="X209" s="328">
        <f t="shared" ref="X209:X272" si="124">IF(H209&gt;0, V209/$S$54*(B209-C209+W209/2)*F209-J209,"")</f>
        <v>19855.825938398837</v>
      </c>
      <c r="Y209" s="328">
        <f t="shared" si="78"/>
        <v>122.14177378182431</v>
      </c>
      <c r="Z209" s="108">
        <f>IF(H209&gt;0, rate1(1,$L$52,$L$51,$L$54,U209,$L$53,$L$50,Y209),"")</f>
        <v>2127.3912591739149</v>
      </c>
      <c r="AA209" s="336">
        <f t="shared" ref="AA209:AA272" si="125">IF(H209&gt;0, X209/O209/Z209,"")</f>
        <v>1.5820520126923825</v>
      </c>
      <c r="AB209" s="336">
        <f t="shared" ref="AB209:AB272" si="126">IF(H209&gt;0, W209/(1-AA209),"")</f>
        <v>-4.8843367006307934E-3</v>
      </c>
      <c r="AC209" s="328">
        <f t="shared" ref="AC209:AC272" si="127">IF(H209&gt;0, delta_z(N209,S209,H209,AE208,AB209),"")</f>
        <v>0.1635411854617686</v>
      </c>
      <c r="AD209" s="328">
        <f t="shared" ref="AD209:AD272" si="128">IF(H209&gt;0, H209/AC209*K209,"")</f>
        <v>-0.12229335346646027</v>
      </c>
      <c r="AE209" s="328">
        <f t="shared" ref="AE209:AE272" si="129">IF(H209&gt;0, (AD209-AD208)/(AC209+AC208)*2,"")</f>
        <v>-8.7596213074628056E-3</v>
      </c>
      <c r="AF209" s="328">
        <f t="shared" ref="AF209:AF272" si="130">IF(H209&gt;0, B209-(AC209-N209),"")</f>
        <v>2914.5880346934237</v>
      </c>
      <c r="AG209" s="328">
        <f t="shared" ref="AG209:AG272" si="131">IF(H209&gt;0, C209-AC209,"")</f>
        <v>2898.0104400915125</v>
      </c>
      <c r="AH209" s="328">
        <f t="shared" ref="AH209:AH272" si="132">IF(H209&gt;0, $S$54*$S$53*$C$55*SQRT(AF209-AG209),"")</f>
        <v>6.8544715644913827</v>
      </c>
      <c r="AI209" s="328">
        <f t="shared" ref="AI209:AI272" si="133">IF(H209&gt;0, AC209/R209*1000000,"")</f>
        <v>76.916998422567133</v>
      </c>
      <c r="AJ209" s="328">
        <f t="shared" ref="AJ209:AJ272" si="134">IF(H209&gt;0, AJ208+AI209/3600,"")</f>
        <v>7.1261198443751983</v>
      </c>
      <c r="AK209" s="337">
        <f t="shared" ref="AK209:AK272" si="135">IF(H209&gt;0, AK208+AI208*G208/1000000,"")</f>
        <v>502.38129876263179</v>
      </c>
      <c r="AL209" s="42">
        <f t="shared" ref="AL209:AL272" si="136">IF(H209&gt;0, AL208+AI208*J208/1000000,"")</f>
        <v>21.740547275128911</v>
      </c>
      <c r="BA209" s="8"/>
    </row>
    <row r="210" spans="1:53" ht="15" x14ac:dyDescent="0.15">
      <c r="A210" s="116"/>
      <c r="B210" s="328">
        <f t="shared" si="107"/>
        <v>2914.5880346934237</v>
      </c>
      <c r="C210" s="328">
        <f t="shared" si="108"/>
        <v>2898.0104400915125</v>
      </c>
      <c r="D210" s="328">
        <f t="shared" si="109"/>
        <v>6.8544715644913827</v>
      </c>
      <c r="E210" s="328">
        <f t="shared" si="72"/>
        <v>225.70560913766599</v>
      </c>
      <c r="F210" s="328">
        <f t="shared" si="110"/>
        <v>225.74771274364042</v>
      </c>
      <c r="G210" s="328">
        <f t="shared" si="111"/>
        <v>20347.46635961724</v>
      </c>
      <c r="H210" s="313">
        <f t="shared" si="112"/>
        <v>0.02</v>
      </c>
      <c r="I210" s="328">
        <f t="shared" si="113"/>
        <v>13.26207568152895</v>
      </c>
      <c r="J210" s="328">
        <f t="shared" si="74"/>
        <v>850</v>
      </c>
      <c r="K210" s="335">
        <f t="shared" si="114"/>
        <v>-1</v>
      </c>
      <c r="L210" s="323">
        <f t="shared" si="115"/>
        <v>6.8344715644913832</v>
      </c>
      <c r="M210" s="323">
        <f t="shared" si="116"/>
        <v>6.8444715644913829</v>
      </c>
      <c r="N210" s="328">
        <f t="shared" si="117"/>
        <v>-9.3851106615815638E-2</v>
      </c>
      <c r="O210" s="328">
        <f t="shared" si="75"/>
        <v>5.830059258718709</v>
      </c>
      <c r="P210" s="332">
        <f t="shared" si="77"/>
        <v>121.32667897135201</v>
      </c>
      <c r="Q210" s="328">
        <f t="shared" si="118"/>
        <v>19579.733143755886</v>
      </c>
      <c r="R210" s="277">
        <f>IF(H210&gt;0, rate1(1,$L$52,$L$51,$L$54,L210,$L$53,$L$50,P210),"")</f>
        <v>2124.6565170458994</v>
      </c>
      <c r="S210" s="323">
        <f t="shared" si="119"/>
        <v>1.58068404458319</v>
      </c>
      <c r="T210" s="323">
        <f t="shared" si="120"/>
        <v>0.16162163829244033</v>
      </c>
      <c r="U210" s="328">
        <f t="shared" si="121"/>
        <v>6.8544715644913827</v>
      </c>
      <c r="V210" s="336">
        <f t="shared" si="122"/>
        <v>6.8544715644913827</v>
      </c>
      <c r="W210" s="328">
        <f t="shared" si="123"/>
        <v>2.8268900455543644E-3</v>
      </c>
      <c r="X210" s="328">
        <f t="shared" si="124"/>
        <v>19673.237324397112</v>
      </c>
      <c r="Y210" s="328">
        <f t="shared" si="78"/>
        <v>121.68146256268888</v>
      </c>
      <c r="Z210" s="108">
        <f>IF(H210&gt;0, rate1(1,$L$52,$L$51,$L$54,U210,$L$53,$L$50,Y210),"")</f>
        <v>2125.8504967055997</v>
      </c>
      <c r="AA210" s="336">
        <f t="shared" si="125"/>
        <v>1.5873406675884922</v>
      </c>
      <c r="AB210" s="336">
        <f t="shared" si="126"/>
        <v>-4.8130330514333883E-3</v>
      </c>
      <c r="AC210" s="328">
        <f t="shared" si="127"/>
        <v>0.16162163829244033</v>
      </c>
      <c r="AD210" s="328">
        <f t="shared" si="128"/>
        <v>-0.12374580663395909</v>
      </c>
      <c r="AE210" s="328">
        <f t="shared" si="129"/>
        <v>-8.9336975902063048E-3</v>
      </c>
      <c r="AF210" s="328">
        <f t="shared" si="130"/>
        <v>2914.3325619485154</v>
      </c>
      <c r="AG210" s="328">
        <f t="shared" si="131"/>
        <v>2897.8488184532202</v>
      </c>
      <c r="AH210" s="328">
        <f t="shared" si="132"/>
        <v>6.8350413387775255</v>
      </c>
      <c r="AI210" s="328">
        <f t="shared" si="133"/>
        <v>76.069537356163991</v>
      </c>
      <c r="AJ210" s="328">
        <f t="shared" si="134"/>
        <v>7.1472502714185771</v>
      </c>
      <c r="AK210" s="337">
        <f t="shared" si="135"/>
        <v>503.96032792176658</v>
      </c>
      <c r="AL210" s="42">
        <f t="shared" si="136"/>
        <v>21.805926723788094</v>
      </c>
    </row>
    <row r="211" spans="1:53" ht="15" x14ac:dyDescent="0.15">
      <c r="A211" s="116"/>
      <c r="B211" s="328">
        <f t="shared" si="107"/>
        <v>2914.3325619485154</v>
      </c>
      <c r="C211" s="328">
        <f t="shared" si="108"/>
        <v>2897.8488184532202</v>
      </c>
      <c r="D211" s="328">
        <f t="shared" si="109"/>
        <v>6.8350413387775255</v>
      </c>
      <c r="E211" s="328">
        <f t="shared" si="72"/>
        <v>225.61836773364598</v>
      </c>
      <c r="F211" s="328">
        <f t="shared" si="110"/>
        <v>225.66198843565599</v>
      </c>
      <c r="G211" s="328">
        <f t="shared" si="111"/>
        <v>20166.755678388974</v>
      </c>
      <c r="H211" s="313">
        <f t="shared" si="112"/>
        <v>0.02</v>
      </c>
      <c r="I211" s="328">
        <f t="shared" si="113"/>
        <v>13.186994796236105</v>
      </c>
      <c r="J211" s="328">
        <f t="shared" si="74"/>
        <v>850</v>
      </c>
      <c r="K211" s="335">
        <f t="shared" si="114"/>
        <v>-1</v>
      </c>
      <c r="L211" s="323">
        <f t="shared" si="115"/>
        <v>6.8150413387775259</v>
      </c>
      <c r="M211" s="323">
        <f t="shared" si="116"/>
        <v>6.8250413387775257</v>
      </c>
      <c r="N211" s="328">
        <f t="shared" si="117"/>
        <v>-9.3592859424461494E-2</v>
      </c>
      <c r="O211" s="328">
        <f t="shared" si="75"/>
        <v>5.7611463460010395</v>
      </c>
      <c r="P211" s="332">
        <f t="shared" si="77"/>
        <v>120.86710010827832</v>
      </c>
      <c r="Q211" s="328">
        <f t="shared" si="118"/>
        <v>19398.407977467978</v>
      </c>
      <c r="R211" s="277">
        <f>IF(H211&gt;0, rate1(1,$L$52,$L$51,$L$54,L211,$L$53,$L$50,P211),"")</f>
        <v>2123.1014547312834</v>
      </c>
      <c r="S211" s="323">
        <f t="shared" si="119"/>
        <v>1.5859388342400651</v>
      </c>
      <c r="T211" s="323">
        <f t="shared" si="120"/>
        <v>0.15973144969277722</v>
      </c>
      <c r="U211" s="328">
        <f t="shared" si="121"/>
        <v>6.8350413387775255</v>
      </c>
      <c r="V211" s="336">
        <f t="shared" si="122"/>
        <v>6.8350413387775255</v>
      </c>
      <c r="W211" s="328">
        <f t="shared" si="123"/>
        <v>2.8108861097919657E-3</v>
      </c>
      <c r="X211" s="328">
        <f t="shared" si="124"/>
        <v>19491.473928888434</v>
      </c>
      <c r="Y211" s="328">
        <f t="shared" si="78"/>
        <v>121.22154674352667</v>
      </c>
      <c r="Z211" s="108">
        <f>IF(H211&gt;0, rate1(1,$L$52,$L$51,$L$54,U211,$L$53,$L$50,Y211),"")</f>
        <v>2124.3016241283071</v>
      </c>
      <c r="AA211" s="336">
        <f t="shared" si="125"/>
        <v>1.592647238008899</v>
      </c>
      <c r="AB211" s="336">
        <f t="shared" si="126"/>
        <v>-4.74293294479128E-3</v>
      </c>
      <c r="AC211" s="328">
        <f t="shared" si="127"/>
        <v>0.15973144969277722</v>
      </c>
      <c r="AD211" s="328">
        <f t="shared" si="128"/>
        <v>-0.12521015766442622</v>
      </c>
      <c r="AE211" s="328">
        <f t="shared" si="129"/>
        <v>-9.1136577504087497E-3</v>
      </c>
      <c r="AF211" s="328">
        <f t="shared" si="130"/>
        <v>2914.0792376393983</v>
      </c>
      <c r="AG211" s="328">
        <f t="shared" si="131"/>
        <v>2897.6890870035277</v>
      </c>
      <c r="AH211" s="328">
        <f t="shared" si="132"/>
        <v>6.8156094147580522</v>
      </c>
      <c r="AI211" s="328">
        <f t="shared" si="133"/>
        <v>75.234958431599821</v>
      </c>
      <c r="AJ211" s="328">
        <f t="shared" si="134"/>
        <v>7.1681488709829102</v>
      </c>
      <c r="AK211" s="337">
        <f t="shared" si="135"/>
        <v>505.50815027411278</v>
      </c>
      <c r="AL211" s="42">
        <f t="shared" si="136"/>
        <v>21.870585830540833</v>
      </c>
    </row>
    <row r="212" spans="1:53" ht="15" x14ac:dyDescent="0.15">
      <c r="A212" s="116"/>
      <c r="B212" s="328">
        <f t="shared" si="107"/>
        <v>2914.0792376393983</v>
      </c>
      <c r="C212" s="328">
        <f t="shared" si="108"/>
        <v>2897.6890870035277</v>
      </c>
      <c r="D212" s="328">
        <f t="shared" si="109"/>
        <v>6.8156094147580522</v>
      </c>
      <c r="E212" s="328">
        <f t="shared" si="72"/>
        <v>225.52816054601189</v>
      </c>
      <c r="F212" s="328">
        <f t="shared" si="110"/>
        <v>225.57326413982895</v>
      </c>
      <c r="G212" s="328">
        <f t="shared" si="111"/>
        <v>19986.878828548128</v>
      </c>
      <c r="H212" s="313">
        <f t="shared" si="112"/>
        <v>0.02</v>
      </c>
      <c r="I212" s="328">
        <f t="shared" si="113"/>
        <v>13.112120508696535</v>
      </c>
      <c r="J212" s="328">
        <f t="shared" si="74"/>
        <v>850</v>
      </c>
      <c r="K212" s="335">
        <f t="shared" si="114"/>
        <v>-1</v>
      </c>
      <c r="L212" s="323">
        <f t="shared" si="115"/>
        <v>6.7956094147580526</v>
      </c>
      <c r="M212" s="323">
        <f t="shared" si="116"/>
        <v>6.8056094147580524</v>
      </c>
      <c r="N212" s="328">
        <f t="shared" si="117"/>
        <v>-9.3334544224561E-2</v>
      </c>
      <c r="O212" s="328">
        <f t="shared" si="75"/>
        <v>5.692815902496239</v>
      </c>
      <c r="P212" s="332">
        <f t="shared" si="77"/>
        <v>120.40791824429</v>
      </c>
      <c r="Q212" s="328">
        <f t="shared" si="118"/>
        <v>19217.922289407561</v>
      </c>
      <c r="R212" s="277">
        <f>IF(H212&gt;0, rate1(1,$L$52,$L$51,$L$54,L212,$L$53,$L$50,P212),"")</f>
        <v>2121.5381780098614</v>
      </c>
      <c r="S212" s="323">
        <f t="shared" si="119"/>
        <v>1.5912134528050008</v>
      </c>
      <c r="T212" s="323">
        <f t="shared" si="120"/>
        <v>0.15786945270229738</v>
      </c>
      <c r="U212" s="328">
        <f t="shared" si="121"/>
        <v>6.8156094147580522</v>
      </c>
      <c r="V212" s="336">
        <f t="shared" si="122"/>
        <v>6.8156094147580522</v>
      </c>
      <c r="W212" s="328">
        <f t="shared" si="123"/>
        <v>2.7949262115711804E-3</v>
      </c>
      <c r="X212" s="328">
        <f t="shared" si="124"/>
        <v>19310.545435440668</v>
      </c>
      <c r="Y212" s="328">
        <f t="shared" si="78"/>
        <v>120.76202725396445</v>
      </c>
      <c r="Z212" s="108">
        <f>IF(H212&gt;0, rate1(1,$L$52,$L$51,$L$54,U212,$L$53,$L$50,Y212),"")</f>
        <v>2122.7445821297688</v>
      </c>
      <c r="AA212" s="336">
        <f t="shared" si="125"/>
        <v>1.5979738208746004</v>
      </c>
      <c r="AB212" s="336">
        <f t="shared" si="126"/>
        <v>-4.6739942686509304E-3</v>
      </c>
      <c r="AC212" s="328">
        <f t="shared" si="127"/>
        <v>0.15786945270229738</v>
      </c>
      <c r="AD212" s="328">
        <f t="shared" si="128"/>
        <v>-0.12668695341406572</v>
      </c>
      <c r="AE212" s="328">
        <f t="shared" si="129"/>
        <v>-9.2996949221665348E-3</v>
      </c>
      <c r="AF212" s="328">
        <f t="shared" si="130"/>
        <v>2913.8280336424714</v>
      </c>
      <c r="AG212" s="328">
        <f t="shared" si="131"/>
        <v>2897.5312175508252</v>
      </c>
      <c r="AH212" s="328">
        <f t="shared" si="132"/>
        <v>6.7961757920459434</v>
      </c>
      <c r="AI212" s="328">
        <f t="shared" si="133"/>
        <v>74.412732393243573</v>
      </c>
      <c r="AJ212" s="328">
        <f t="shared" si="134"/>
        <v>7.1888190744254779</v>
      </c>
      <c r="AK212" s="337">
        <f t="shared" si="135"/>
        <v>507.02539529927662</v>
      </c>
      <c r="AL212" s="42">
        <f t="shared" si="136"/>
        <v>21.934535545207691</v>
      </c>
    </row>
    <row r="213" spans="1:53" ht="15" x14ac:dyDescent="0.15">
      <c r="A213" s="116"/>
      <c r="B213" s="328">
        <f t="shared" si="107"/>
        <v>2913.8280336424714</v>
      </c>
      <c r="C213" s="328">
        <f t="shared" si="108"/>
        <v>2897.5312175508252</v>
      </c>
      <c r="D213" s="328">
        <f t="shared" si="109"/>
        <v>6.7961757920459434</v>
      </c>
      <c r="E213" s="328">
        <f t="shared" si="72"/>
        <v>225.43505330774201</v>
      </c>
      <c r="F213" s="328">
        <f t="shared" si="110"/>
        <v>225.48160692687696</v>
      </c>
      <c r="G213" s="328">
        <f t="shared" si="111"/>
        <v>19807.844871198024</v>
      </c>
      <c r="H213" s="313">
        <f t="shared" si="112"/>
        <v>0.02</v>
      </c>
      <c r="I213" s="328">
        <f t="shared" si="113"/>
        <v>13.037452873316944</v>
      </c>
      <c r="J213" s="328">
        <f t="shared" si="74"/>
        <v>850</v>
      </c>
      <c r="K213" s="335">
        <f t="shared" si="114"/>
        <v>-1</v>
      </c>
      <c r="L213" s="323">
        <f t="shared" si="115"/>
        <v>6.7761757920459438</v>
      </c>
      <c r="M213" s="323">
        <f t="shared" si="116"/>
        <v>6.7861757920459436</v>
      </c>
      <c r="N213" s="328">
        <f t="shared" si="117"/>
        <v>-9.307616099904692E-2</v>
      </c>
      <c r="O213" s="328">
        <f t="shared" si="75"/>
        <v>5.6250600939510704</v>
      </c>
      <c r="P213" s="332">
        <f t="shared" si="77"/>
        <v>119.94913431657777</v>
      </c>
      <c r="Q213" s="328">
        <f t="shared" si="118"/>
        <v>19038.284969143588</v>
      </c>
      <c r="R213" s="277">
        <f>IF(H213&gt;0, rate1(1,$L$52,$L$51,$L$54,L213,$L$53,$L$50,P213),"")</f>
        <v>2119.9666266090067</v>
      </c>
      <c r="S213" s="323">
        <f t="shared" si="119"/>
        <v>1.5965099608923894</v>
      </c>
      <c r="T213" s="323">
        <f t="shared" si="120"/>
        <v>0.1560345461118593</v>
      </c>
      <c r="U213" s="328">
        <f t="shared" si="121"/>
        <v>6.7961757920459434</v>
      </c>
      <c r="V213" s="336">
        <f t="shared" si="122"/>
        <v>6.7961757920459434</v>
      </c>
      <c r="W213" s="328">
        <f t="shared" si="123"/>
        <v>2.7790103624880658E-3</v>
      </c>
      <c r="X213" s="328">
        <f t="shared" si="124"/>
        <v>19130.460993786459</v>
      </c>
      <c r="Y213" s="328">
        <f t="shared" si="78"/>
        <v>120.30290502796794</v>
      </c>
      <c r="Z213" s="108">
        <f>IF(H213&gt;0, rate1(1,$L$52,$L$51,$L$54,U213,$L$53,$L$50,Y213),"")</f>
        <v>2121.1793108506399</v>
      </c>
      <c r="AA213" s="336">
        <f t="shared" si="125"/>
        <v>1.6033224973033429</v>
      </c>
      <c r="AB213" s="336">
        <f t="shared" si="126"/>
        <v>-4.6061772516512254E-3</v>
      </c>
      <c r="AC213" s="328">
        <f t="shared" si="127"/>
        <v>0.1560345461118593</v>
      </c>
      <c r="AD213" s="328">
        <f t="shared" si="128"/>
        <v>-0.12817674353769223</v>
      </c>
      <c r="AE213" s="328">
        <f t="shared" si="129"/>
        <v>-9.4920111196705719E-3</v>
      </c>
      <c r="AF213" s="328">
        <f t="shared" si="130"/>
        <v>2913.5789229353604</v>
      </c>
      <c r="AG213" s="328">
        <f t="shared" si="131"/>
        <v>2897.3751830047136</v>
      </c>
      <c r="AH213" s="328">
        <f t="shared" si="132"/>
        <v>6.776740470251978</v>
      </c>
      <c r="AI213" s="328">
        <f t="shared" si="133"/>
        <v>73.60235965669159</v>
      </c>
      <c r="AJ213" s="328">
        <f t="shared" si="134"/>
        <v>7.209264174330114</v>
      </c>
      <c r="AK213" s="337">
        <f t="shared" si="135"/>
        <v>508.51267356492156</v>
      </c>
      <c r="AL213" s="42">
        <f t="shared" si="136"/>
        <v>21.997786367741949</v>
      </c>
    </row>
    <row r="214" spans="1:53" ht="15" x14ac:dyDescent="0.15">
      <c r="A214" s="116"/>
      <c r="B214" s="328">
        <f t="shared" si="107"/>
        <v>2913.5789229353604</v>
      </c>
      <c r="C214" s="328">
        <f t="shared" si="108"/>
        <v>2897.3751830047136</v>
      </c>
      <c r="D214" s="328">
        <f t="shared" si="109"/>
        <v>6.776740470251978</v>
      </c>
      <c r="E214" s="328">
        <f t="shared" si="72"/>
        <v>225.33910922567759</v>
      </c>
      <c r="F214" s="328">
        <f t="shared" si="110"/>
        <v>225.3870812667098</v>
      </c>
      <c r="G214" s="328">
        <f t="shared" si="111"/>
        <v>19629.662364354801</v>
      </c>
      <c r="H214" s="313">
        <f t="shared" si="112"/>
        <v>0.02</v>
      </c>
      <c r="I214" s="328">
        <f t="shared" si="113"/>
        <v>12.962991944517491</v>
      </c>
      <c r="J214" s="328">
        <f t="shared" si="74"/>
        <v>850</v>
      </c>
      <c r="K214" s="335">
        <f t="shared" si="114"/>
        <v>-1</v>
      </c>
      <c r="L214" s="323">
        <f t="shared" si="115"/>
        <v>6.7567404702519784</v>
      </c>
      <c r="M214" s="323">
        <f t="shared" si="116"/>
        <v>6.7667404702519782</v>
      </c>
      <c r="N214" s="328">
        <f t="shared" si="117"/>
        <v>-9.2817709730823594E-2</v>
      </c>
      <c r="O214" s="328">
        <f t="shared" si="75"/>
        <v>5.5578713982396719</v>
      </c>
      <c r="P214" s="332">
        <f t="shared" si="77"/>
        <v>119.49074926673136</v>
      </c>
      <c r="Q214" s="328">
        <f t="shared" si="118"/>
        <v>18859.504413046572</v>
      </c>
      <c r="R214" s="277">
        <f>IF(H214&gt;0, rate1(1,$L$52,$L$51,$L$54,L214,$L$53,$L$50,P214),"")</f>
        <v>2118.3867396985124</v>
      </c>
      <c r="S214" s="323">
        <f t="shared" si="119"/>
        <v>1.6018304068312614</v>
      </c>
      <c r="T214" s="323">
        <f t="shared" si="120"/>
        <v>0.15422568995728295</v>
      </c>
      <c r="U214" s="328">
        <f t="shared" si="121"/>
        <v>6.776740470251978</v>
      </c>
      <c r="V214" s="336">
        <f t="shared" si="122"/>
        <v>6.776740470251978</v>
      </c>
      <c r="W214" s="328">
        <f t="shared" si="123"/>
        <v>2.7631385741315739E-3</v>
      </c>
      <c r="X214" s="328">
        <f t="shared" si="124"/>
        <v>18951.229247217234</v>
      </c>
      <c r="Y214" s="328">
        <f t="shared" si="78"/>
        <v>119.84418100387722</v>
      </c>
      <c r="Z214" s="108">
        <f>IF(H214&gt;0, rate1(1,$L$52,$L$51,$L$54,U214,$L$53,$L$50,Y214),"")</f>
        <v>2119.6057498785094</v>
      </c>
      <c r="AA214" s="336">
        <f t="shared" si="125"/>
        <v>1.6086953358537823</v>
      </c>
      <c r="AB214" s="336">
        <f t="shared" si="126"/>
        <v>-4.5394443022236672E-3</v>
      </c>
      <c r="AC214" s="328">
        <f t="shared" si="127"/>
        <v>0.15422568995728295</v>
      </c>
      <c r="AD214" s="328">
        <f t="shared" si="128"/>
        <v>-0.12968008122083649</v>
      </c>
      <c r="AE214" s="328">
        <f t="shared" si="129"/>
        <v>-9.6908176322616779E-3</v>
      </c>
      <c r="AF214" s="328">
        <f t="shared" si="130"/>
        <v>2913.3318795356722</v>
      </c>
      <c r="AG214" s="328">
        <f t="shared" si="131"/>
        <v>2897.2209573147561</v>
      </c>
      <c r="AH214" s="328">
        <f t="shared" si="132"/>
        <v>6.7573034489849917</v>
      </c>
      <c r="AI214" s="328">
        <f t="shared" si="133"/>
        <v>72.80336827411989</v>
      </c>
      <c r="AJ214" s="328">
        <f t="shared" si="134"/>
        <v>7.2294873321840365</v>
      </c>
      <c r="AK214" s="337">
        <f t="shared" si="135"/>
        <v>509.97057768715541</v>
      </c>
      <c r="AL214" s="42">
        <f t="shared" si="136"/>
        <v>22.060348373450136</v>
      </c>
    </row>
    <row r="215" spans="1:53" ht="15" x14ac:dyDescent="0.15">
      <c r="A215" s="116"/>
      <c r="B215" s="328">
        <f t="shared" si="107"/>
        <v>2913.3318795356722</v>
      </c>
      <c r="C215" s="328">
        <f t="shared" si="108"/>
        <v>2897.2209573147561</v>
      </c>
      <c r="D215" s="328">
        <f t="shared" si="109"/>
        <v>6.7573034489849917</v>
      </c>
      <c r="E215" s="328">
        <f t="shared" si="72"/>
        <v>225.24038911966119</v>
      </c>
      <c r="F215" s="328">
        <f t="shared" si="110"/>
        <v>225.28974917266939</v>
      </c>
      <c r="G215" s="328">
        <f t="shared" si="111"/>
        <v>19452.339388347806</v>
      </c>
      <c r="H215" s="313">
        <f t="shared" si="112"/>
        <v>0.02</v>
      </c>
      <c r="I215" s="328">
        <f t="shared" si="113"/>
        <v>12.888737776732889</v>
      </c>
      <c r="J215" s="328">
        <f t="shared" si="74"/>
        <v>850</v>
      </c>
      <c r="K215" s="335">
        <f t="shared" si="114"/>
        <v>-1</v>
      </c>
      <c r="L215" s="323">
        <f t="shared" si="115"/>
        <v>6.7373034489849921</v>
      </c>
      <c r="M215" s="323">
        <f t="shared" si="116"/>
        <v>6.7473034489849919</v>
      </c>
      <c r="N215" s="328">
        <f t="shared" si="117"/>
        <v>-9.2559190402781155E-2</v>
      </c>
      <c r="O215" s="328">
        <f t="shared" si="75"/>
        <v>5.4912425877777276</v>
      </c>
      <c r="P215" s="332">
        <f t="shared" si="77"/>
        <v>119.03276404078012</v>
      </c>
      <c r="Q215" s="328">
        <f t="shared" si="118"/>
        <v>18681.588548989334</v>
      </c>
      <c r="R215" s="277">
        <f>IF(H215&gt;0, rate1(1,$L$52,$L$51,$L$54,L215,$L$53,$L$50,P215),"")</f>
        <v>2116.7984558844892</v>
      </c>
      <c r="S215" s="323">
        <f t="shared" si="119"/>
        <v>1.6071768297410087</v>
      </c>
      <c r="T215" s="323">
        <f t="shared" si="120"/>
        <v>0.15244190138523941</v>
      </c>
      <c r="U215" s="328">
        <f t="shared" si="121"/>
        <v>6.7573034489849917</v>
      </c>
      <c r="V215" s="336">
        <f t="shared" si="122"/>
        <v>6.7573034489849917</v>
      </c>
      <c r="W215" s="328">
        <f t="shared" si="123"/>
        <v>2.7473108581119732E-3</v>
      </c>
      <c r="X215" s="328">
        <f t="shared" si="124"/>
        <v>18772.858358156591</v>
      </c>
      <c r="Y215" s="328">
        <f t="shared" si="78"/>
        <v>119.38585612444653</v>
      </c>
      <c r="Z215" s="108">
        <f>IF(H215&gt;0, rate1(1,$L$52,$L$51,$L$54,U215,$L$53,$L$50,Y215),"")</f>
        <v>2118.0238382418529</v>
      </c>
      <c r="AA215" s="336">
        <f t="shared" si="125"/>
        <v>1.6140943956445308</v>
      </c>
      <c r="AB215" s="336">
        <f t="shared" si="126"/>
        <v>-4.4737598610202212E-3</v>
      </c>
      <c r="AC215" s="328">
        <f t="shared" si="127"/>
        <v>0.15244190138523941</v>
      </c>
      <c r="AD215" s="328">
        <f t="shared" si="128"/>
        <v>-0.13119752389769493</v>
      </c>
      <c r="AE215" s="328">
        <f t="shared" si="129"/>
        <v>-9.8963354439601022E-3</v>
      </c>
      <c r="AF215" s="328">
        <f t="shared" si="130"/>
        <v>2913.0868784438844</v>
      </c>
      <c r="AG215" s="328">
        <f t="shared" si="131"/>
        <v>2897.0685154133707</v>
      </c>
      <c r="AH215" s="328">
        <f t="shared" si="132"/>
        <v>6.7378647278514645</v>
      </c>
      <c r="AI215" s="328">
        <f t="shared" si="133"/>
        <v>72.015312067838138</v>
      </c>
      <c r="AJ215" s="328">
        <f t="shared" si="134"/>
        <v>7.2494915855362141</v>
      </c>
      <c r="AK215" s="337">
        <f t="shared" si="135"/>
        <v>511.39968322536419</v>
      </c>
      <c r="AL215" s="42">
        <f t="shared" si="136"/>
        <v>22.122231236483138</v>
      </c>
    </row>
    <row r="216" spans="1:53" ht="15" x14ac:dyDescent="0.15">
      <c r="A216" s="116"/>
      <c r="B216" s="328">
        <f t="shared" si="107"/>
        <v>2913.0868784438844</v>
      </c>
      <c r="C216" s="328">
        <f t="shared" si="108"/>
        <v>2897.0685154133707</v>
      </c>
      <c r="D216" s="328">
        <f t="shared" si="109"/>
        <v>6.7378647278514645</v>
      </c>
      <c r="E216" s="328">
        <f t="shared" si="72"/>
        <v>225.13895155227812</v>
      </c>
      <c r="F216" s="328">
        <f t="shared" si="110"/>
        <v>225.18967033596965</v>
      </c>
      <c r="G216" s="328">
        <f t="shared" si="111"/>
        <v>19275.883569549558</v>
      </c>
      <c r="H216" s="313">
        <f t="shared" si="112"/>
        <v>0.02</v>
      </c>
      <c r="I216" s="328">
        <f t="shared" si="113"/>
        <v>12.814690424410948</v>
      </c>
      <c r="J216" s="328">
        <f t="shared" si="74"/>
        <v>850</v>
      </c>
      <c r="K216" s="335">
        <f t="shared" si="114"/>
        <v>-1</v>
      </c>
      <c r="L216" s="323">
        <f t="shared" si="115"/>
        <v>6.7178647278514649</v>
      </c>
      <c r="M216" s="323">
        <f t="shared" si="116"/>
        <v>6.7278647278514647</v>
      </c>
      <c r="N216" s="328">
        <f t="shared" si="117"/>
        <v>-9.2300602997742232E-2</v>
      </c>
      <c r="O216" s="328">
        <f t="shared" si="75"/>
        <v>5.4251667131411212</v>
      </c>
      <c r="P216" s="332">
        <f t="shared" si="77"/>
        <v>118.57517958921827</v>
      </c>
      <c r="Q216" s="328">
        <f t="shared" si="118"/>
        <v>18504.544859434558</v>
      </c>
      <c r="R216" s="277">
        <f>IF(H216&gt;0, rate1(1,$L$52,$L$51,$L$54,L216,$L$53,$L$50,P216),"")</f>
        <v>2115.2017132031333</v>
      </c>
      <c r="S216" s="323">
        <f t="shared" si="119"/>
        <v>1.6125512624991964</v>
      </c>
      <c r="T216" s="323">
        <f t="shared" si="120"/>
        <v>0.15068225085547565</v>
      </c>
      <c r="U216" s="328">
        <f t="shared" si="121"/>
        <v>6.7378647278514645</v>
      </c>
      <c r="V216" s="336">
        <f t="shared" si="122"/>
        <v>6.7378647278514645</v>
      </c>
      <c r="W216" s="328">
        <f t="shared" si="123"/>
        <v>2.7315272260253209E-3</v>
      </c>
      <c r="X216" s="328">
        <f t="shared" si="124"/>
        <v>18595.356032051834</v>
      </c>
      <c r="Y216" s="328">
        <f t="shared" si="78"/>
        <v>118.92793133686934</v>
      </c>
      <c r="Z216" s="108">
        <f>IF(H216&gt;0, rate1(1,$L$52,$L$51,$L$54,U216,$L$53,$L$50,Y216),"")</f>
        <v>2116.4335144038555</v>
      </c>
      <c r="AA216" s="336">
        <f t="shared" si="125"/>
        <v>1.6195217293630608</v>
      </c>
      <c r="AB216" s="336">
        <f t="shared" si="126"/>
        <v>-4.4090902652174011E-3</v>
      </c>
      <c r="AC216" s="328">
        <f t="shared" si="127"/>
        <v>0.15068225085547565</v>
      </c>
      <c r="AD216" s="328">
        <f t="shared" si="128"/>
        <v>-0.13272963395790169</v>
      </c>
      <c r="AE216" s="328">
        <f t="shared" si="129"/>
        <v>-1.0108795679138688E-2</v>
      </c>
      <c r="AF216" s="328">
        <f t="shared" si="130"/>
        <v>2912.843895590031</v>
      </c>
      <c r="AG216" s="328">
        <f t="shared" si="131"/>
        <v>2896.9178331625153</v>
      </c>
      <c r="AH216" s="328">
        <f t="shared" si="132"/>
        <v>6.7184243064554838</v>
      </c>
      <c r="AI216" s="328">
        <f t="shared" si="133"/>
        <v>71.237768915803102</v>
      </c>
      <c r="AJ216" s="328">
        <f t="shared" si="134"/>
        <v>7.2692798546794926</v>
      </c>
      <c r="AK216" s="337">
        <f t="shared" si="135"/>
        <v>512.80054951686554</v>
      </c>
      <c r="AL216" s="42">
        <f t="shared" si="136"/>
        <v>22.183444251740802</v>
      </c>
    </row>
    <row r="217" spans="1:53" ht="15" x14ac:dyDescent="0.15">
      <c r="A217" s="116"/>
      <c r="B217" s="328">
        <f t="shared" si="107"/>
        <v>2912.843895590031</v>
      </c>
      <c r="C217" s="328">
        <f t="shared" si="108"/>
        <v>2896.9178331625153</v>
      </c>
      <c r="D217" s="328">
        <f t="shared" si="109"/>
        <v>6.7184243064554838</v>
      </c>
      <c r="E217" s="328">
        <f t="shared" si="72"/>
        <v>225.0348529500032</v>
      </c>
      <c r="F217" s="328">
        <f t="shared" si="110"/>
        <v>225.08690225114066</v>
      </c>
      <c r="G217" s="328">
        <f t="shared" si="111"/>
        <v>19100.302102577778</v>
      </c>
      <c r="H217" s="313">
        <f t="shared" si="112"/>
        <v>0.02</v>
      </c>
      <c r="I217" s="328">
        <f t="shared" si="113"/>
        <v>12.740849942012574</v>
      </c>
      <c r="J217" s="328">
        <f t="shared" si="74"/>
        <v>850</v>
      </c>
      <c r="K217" s="335">
        <f t="shared" si="114"/>
        <v>-1</v>
      </c>
      <c r="L217" s="323">
        <f t="shared" si="115"/>
        <v>6.6984243064554843</v>
      </c>
      <c r="M217" s="323">
        <f t="shared" si="116"/>
        <v>6.708424306455484</v>
      </c>
      <c r="N217" s="328">
        <f t="shared" si="117"/>
        <v>-9.2041947498511689E-2</v>
      </c>
      <c r="O217" s="328">
        <f t="shared" si="75"/>
        <v>5.3596370877909445</v>
      </c>
      <c r="P217" s="332">
        <f t="shared" si="77"/>
        <v>118.1179968670389</v>
      </c>
      <c r="Q217" s="328">
        <f t="shared" si="118"/>
        <v>18328.380403048774</v>
      </c>
      <c r="R217" s="277">
        <f>IF(H217&gt;0, rate1(1,$L$52,$L$51,$L$54,L217,$L$53,$L$50,P217),"")</f>
        <v>2113.5964491144423</v>
      </c>
      <c r="S217" s="323">
        <f t="shared" si="119"/>
        <v>1.6179557346157964</v>
      </c>
      <c r="T217" s="323">
        <f t="shared" si="120"/>
        <v>0.14894585864752469</v>
      </c>
      <c r="U217" s="328">
        <f t="shared" si="121"/>
        <v>6.7184243064554838</v>
      </c>
      <c r="V217" s="336">
        <f t="shared" si="122"/>
        <v>6.7184243064554838</v>
      </c>
      <c r="W217" s="328">
        <f t="shared" si="123"/>
        <v>2.7157876894960964E-3</v>
      </c>
      <c r="X217" s="328">
        <f t="shared" si="124"/>
        <v>18418.729539726832</v>
      </c>
      <c r="Y217" s="328">
        <f t="shared" si="78"/>
        <v>118.47040759281226</v>
      </c>
      <c r="Z217" s="108">
        <f>IF(H217&gt;0, rate1(1,$L$52,$L$51,$L$54,U217,$L$53,$L$50,Y217),"")</f>
        <v>2114.8347162561909</v>
      </c>
      <c r="AA217" s="336">
        <f t="shared" si="125"/>
        <v>1.6249793861788071</v>
      </c>
      <c r="AB217" s="336">
        <f t="shared" si="126"/>
        <v>-4.345403623791053E-3</v>
      </c>
      <c r="AC217" s="328">
        <f t="shared" si="127"/>
        <v>0.14894585864752469</v>
      </c>
      <c r="AD217" s="328">
        <f t="shared" si="128"/>
        <v>-0.1342769794447882</v>
      </c>
      <c r="AE217" s="328">
        <f t="shared" si="129"/>
        <v>-1.032844007495241E-2</v>
      </c>
      <c r="AF217" s="328">
        <f t="shared" si="130"/>
        <v>2912.6029077838848</v>
      </c>
      <c r="AG217" s="328">
        <f t="shared" si="131"/>
        <v>2896.7688873038678</v>
      </c>
      <c r="AH217" s="328">
        <f t="shared" si="132"/>
        <v>6.6989821843991901</v>
      </c>
      <c r="AI217" s="328">
        <f t="shared" si="133"/>
        <v>70.470339174694516</v>
      </c>
      <c r="AJ217" s="328">
        <f t="shared" si="134"/>
        <v>7.2888549488946852</v>
      </c>
      <c r="AK217" s="337">
        <f t="shared" si="135"/>
        <v>514.17372045624109</v>
      </c>
      <c r="AL217" s="42">
        <f t="shared" si="136"/>
        <v>22.243996355319236</v>
      </c>
    </row>
    <row r="218" spans="1:53" ht="15" x14ac:dyDescent="0.15">
      <c r="A218" s="116"/>
      <c r="B218" s="328">
        <f t="shared" si="107"/>
        <v>2912.6029077838848</v>
      </c>
      <c r="C218" s="328">
        <f t="shared" si="108"/>
        <v>2896.7688873038678</v>
      </c>
      <c r="D218" s="328">
        <f t="shared" si="109"/>
        <v>6.6989821843991901</v>
      </c>
      <c r="E218" s="328">
        <f t="shared" si="72"/>
        <v>224.92814771643472</v>
      </c>
      <c r="F218" s="328">
        <f t="shared" si="110"/>
        <v>224.98150033321895</v>
      </c>
      <c r="G218" s="328">
        <f t="shared" si="111"/>
        <v>18925.601771091566</v>
      </c>
      <c r="H218" s="313">
        <f t="shared" si="112"/>
        <v>0.02</v>
      </c>
      <c r="I218" s="328">
        <f t="shared" si="113"/>
        <v>12.667216384013592</v>
      </c>
      <c r="J218" s="328">
        <f t="shared" si="74"/>
        <v>850</v>
      </c>
      <c r="K218" s="335">
        <f t="shared" si="114"/>
        <v>-1</v>
      </c>
      <c r="L218" s="323">
        <f t="shared" si="115"/>
        <v>6.6789821843991906</v>
      </c>
      <c r="M218" s="323">
        <f t="shared" si="116"/>
        <v>6.6889821843991903</v>
      </c>
      <c r="N218" s="328">
        <f t="shared" si="117"/>
        <v>-9.1783223887887289E-2</v>
      </c>
      <c r="O218" s="328">
        <f t="shared" si="75"/>
        <v>5.2946472738136237</v>
      </c>
      <c r="P218" s="332">
        <f t="shared" si="77"/>
        <v>117.66121683378003</v>
      </c>
      <c r="Q218" s="328">
        <f t="shared" si="118"/>
        <v>18153.101834958205</v>
      </c>
      <c r="R218" s="277">
        <f>IF(H218&gt;0, rate1(1,$L$52,$L$51,$L$54,L218,$L$53,$L$50,P218),"")</f>
        <v>2111.9826004959004</v>
      </c>
      <c r="S218" s="323">
        <f t="shared" si="119"/>
        <v>1.6233922750269465</v>
      </c>
      <c r="T218" s="323">
        <f t="shared" si="120"/>
        <v>0.14723189164305878</v>
      </c>
      <c r="U218" s="328">
        <f t="shared" si="121"/>
        <v>6.6989821843991901</v>
      </c>
      <c r="V218" s="336">
        <f t="shared" si="122"/>
        <v>6.6989821843991901</v>
      </c>
      <c r="W218" s="328">
        <f t="shared" si="123"/>
        <v>2.7000922601274624E-3</v>
      </c>
      <c r="X218" s="328">
        <f t="shared" si="124"/>
        <v>18242.985738319407</v>
      </c>
      <c r="Y218" s="328">
        <f t="shared" si="78"/>
        <v>118.01328584846065</v>
      </c>
      <c r="Z218" s="108">
        <f>IF(H218&gt;0, rate1(1,$L$52,$L$51,$L$54,U218,$L$53,$L$50,Y218),"")</f>
        <v>2113.2273811127552</v>
      </c>
      <c r="AA218" s="336">
        <f t="shared" si="125"/>
        <v>1.630469414573986</v>
      </c>
      <c r="AB218" s="336">
        <f t="shared" si="126"/>
        <v>-4.2826697024659632E-3</v>
      </c>
      <c r="AC218" s="328">
        <f t="shared" si="127"/>
        <v>0.14723189164305878</v>
      </c>
      <c r="AD218" s="328">
        <f t="shared" si="128"/>
        <v>-0.13584013474802689</v>
      </c>
      <c r="AE218" s="328">
        <f t="shared" si="129"/>
        <v>-1.05555214846832E-2</v>
      </c>
      <c r="AF218" s="328">
        <f t="shared" si="130"/>
        <v>2912.3638926683539</v>
      </c>
      <c r="AG218" s="328">
        <f t="shared" si="131"/>
        <v>2896.6216554122248</v>
      </c>
      <c r="AH218" s="328">
        <f t="shared" si="132"/>
        <v>6.6795383612823649</v>
      </c>
      <c r="AI218" s="328">
        <f t="shared" si="133"/>
        <v>69.712644227508434</v>
      </c>
      <c r="AJ218" s="328">
        <f t="shared" si="134"/>
        <v>7.3082195722912155</v>
      </c>
      <c r="AK218" s="337">
        <f t="shared" si="135"/>
        <v>515.51972522374888</v>
      </c>
      <c r="AL218" s="42">
        <f t="shared" si="136"/>
        <v>22.303896143617727</v>
      </c>
    </row>
    <row r="219" spans="1:53" ht="15" x14ac:dyDescent="0.15">
      <c r="A219" s="116"/>
      <c r="B219" s="328">
        <f t="shared" si="107"/>
        <v>2912.3638926683539</v>
      </c>
      <c r="C219" s="328">
        <f t="shared" si="108"/>
        <v>2896.6216554122248</v>
      </c>
      <c r="D219" s="328">
        <f t="shared" si="109"/>
        <v>6.6795383612823649</v>
      </c>
      <c r="E219" s="328">
        <f t="shared" si="72"/>
        <v>224.81888833821085</v>
      </c>
      <c r="F219" s="328">
        <f t="shared" si="110"/>
        <v>224.8735180273228</v>
      </c>
      <c r="G219" s="328">
        <f t="shared" si="111"/>
        <v>18751.788967278258</v>
      </c>
      <c r="H219" s="313">
        <f t="shared" si="112"/>
        <v>0.02</v>
      </c>
      <c r="I219" s="328">
        <f t="shared" si="113"/>
        <v>12.593789804903281</v>
      </c>
      <c r="J219" s="328">
        <f t="shared" si="74"/>
        <v>850</v>
      </c>
      <c r="K219" s="335">
        <f t="shared" si="114"/>
        <v>-1</v>
      </c>
      <c r="L219" s="323">
        <f t="shared" si="115"/>
        <v>6.6595383612823653</v>
      </c>
      <c r="M219" s="323">
        <f t="shared" si="116"/>
        <v>6.6695383612823651</v>
      </c>
      <c r="N219" s="328">
        <f t="shared" si="117"/>
        <v>-9.1524432148574419E-2</v>
      </c>
      <c r="O219" s="328">
        <f t="shared" si="75"/>
        <v>5.2301910685963815</v>
      </c>
      <c r="P219" s="332">
        <f t="shared" si="77"/>
        <v>117.20484045355109</v>
      </c>
      <c r="Q219" s="328">
        <f t="shared" si="118"/>
        <v>17978.715425737133</v>
      </c>
      <c r="R219" s="277">
        <f>IF(H219&gt;0, rate1(1,$L$52,$L$51,$L$54,L219,$L$53,$L$50,P219),"")</f>
        <v>2110.3601036360046</v>
      </c>
      <c r="S219" s="323">
        <f t="shared" si="119"/>
        <v>1.6288629148184015</v>
      </c>
      <c r="T219" s="323">
        <f t="shared" si="120"/>
        <v>0.1455395603587217</v>
      </c>
      <c r="U219" s="328">
        <f t="shared" si="121"/>
        <v>6.6795383612823649</v>
      </c>
      <c r="V219" s="336">
        <f t="shared" si="122"/>
        <v>6.6795383612823649</v>
      </c>
      <c r="W219" s="328">
        <f t="shared" si="123"/>
        <v>2.6844409495438981E-3</v>
      </c>
      <c r="X219" s="328">
        <f t="shared" si="124"/>
        <v>18068.131090900086</v>
      </c>
      <c r="Y219" s="328">
        <f t="shared" si="78"/>
        <v>117.55656706454484</v>
      </c>
      <c r="Z219" s="108">
        <f>IF(H219&gt;0, rate1(1,$L$52,$L$51,$L$54,U219,$L$53,$L$50,Y219),"")</f>
        <v>2111.6114457032631</v>
      </c>
      <c r="AA219" s="336">
        <f t="shared" si="125"/>
        <v>1.6359938651025816</v>
      </c>
      <c r="AB219" s="336">
        <f t="shared" si="126"/>
        <v>-4.220859817745122E-3</v>
      </c>
      <c r="AC219" s="328">
        <f t="shared" si="127"/>
        <v>0.1455395603587217</v>
      </c>
      <c r="AD219" s="328">
        <f t="shared" si="128"/>
        <v>-0.13741968129287033</v>
      </c>
      <c r="AE219" s="328">
        <f t="shared" si="129"/>
        <v>-1.0790304410102317E-2</v>
      </c>
      <c r="AF219" s="328">
        <f t="shared" si="130"/>
        <v>2912.1268286758464</v>
      </c>
      <c r="AG219" s="328">
        <f t="shared" si="131"/>
        <v>2896.4761158518659</v>
      </c>
      <c r="AH219" s="328">
        <f t="shared" si="132"/>
        <v>6.6600928367023906</v>
      </c>
      <c r="AI219" s="328">
        <f t="shared" si="133"/>
        <v>68.964325144304553</v>
      </c>
      <c r="AJ219" s="328">
        <f t="shared" si="134"/>
        <v>7.3273763292757446</v>
      </c>
      <c r="AK219" s="337">
        <f t="shared" si="135"/>
        <v>516.83907896680853</v>
      </c>
      <c r="AL219" s="42">
        <f t="shared" si="136"/>
        <v>22.36315189121111</v>
      </c>
    </row>
    <row r="220" spans="1:53" ht="15" x14ac:dyDescent="0.15">
      <c r="A220" s="116"/>
      <c r="B220" s="328">
        <f t="shared" si="107"/>
        <v>2912.1268286758464</v>
      </c>
      <c r="C220" s="328">
        <f t="shared" si="108"/>
        <v>2896.4761158518659</v>
      </c>
      <c r="D220" s="328">
        <f t="shared" si="109"/>
        <v>6.6600928367023906</v>
      </c>
      <c r="E220" s="328">
        <f t="shared" si="72"/>
        <v>224.70712548420633</v>
      </c>
      <c r="F220" s="328">
        <f t="shared" si="110"/>
        <v>224.76300691120861</v>
      </c>
      <c r="G220" s="328">
        <f t="shared" si="111"/>
        <v>18578.869710140261</v>
      </c>
      <c r="H220" s="313">
        <f t="shared" si="112"/>
        <v>0.02</v>
      </c>
      <c r="I220" s="328">
        <f t="shared" si="113"/>
        <v>12.520570259184389</v>
      </c>
      <c r="J220" s="328">
        <f t="shared" si="74"/>
        <v>850</v>
      </c>
      <c r="K220" s="335">
        <f t="shared" si="114"/>
        <v>-1</v>
      </c>
      <c r="L220" s="323">
        <f t="shared" si="115"/>
        <v>6.640092836702391</v>
      </c>
      <c r="M220" s="323">
        <f t="shared" si="116"/>
        <v>6.6500928367023908</v>
      </c>
      <c r="N220" s="328">
        <f t="shared" si="117"/>
        <v>-9.126557226328913E-2</v>
      </c>
      <c r="O220" s="328">
        <f t="shared" si="75"/>
        <v>5.1662624923623701</v>
      </c>
      <c r="P220" s="332">
        <f t="shared" si="77"/>
        <v>116.74886869506778</v>
      </c>
      <c r="Q220" s="328">
        <f t="shared" si="118"/>
        <v>17805.227079237142</v>
      </c>
      <c r="R220" s="277">
        <f>IF(H220&gt;0, rate1(1,$L$52,$L$51,$L$54,L220,$L$53,$L$50,P220),"")</f>
        <v>2108.7288942277482</v>
      </c>
      <c r="S220" s="323">
        <f t="shared" si="119"/>
        <v>1.6343696898912727</v>
      </c>
      <c r="T220" s="323">
        <f t="shared" si="120"/>
        <v>0.14386811620670514</v>
      </c>
      <c r="U220" s="328">
        <f t="shared" si="121"/>
        <v>6.6600928367023906</v>
      </c>
      <c r="V220" s="336">
        <f t="shared" si="122"/>
        <v>6.6600928367023906</v>
      </c>
      <c r="W220" s="328">
        <f t="shared" si="123"/>
        <v>2.668833769341461E-3</v>
      </c>
      <c r="X220" s="328">
        <f t="shared" si="124"/>
        <v>17894.171684882971</v>
      </c>
      <c r="Y220" s="328">
        <f t="shared" si="78"/>
        <v>117.10025220637482</v>
      </c>
      <c r="Z220" s="108">
        <f>IF(H220&gt;0, rate1(1,$L$52,$L$51,$L$54,U220,$L$53,$L$50,Y220),"")</f>
        <v>2109.9868461667829</v>
      </c>
      <c r="AA220" s="336">
        <f t="shared" si="125"/>
        <v>1.6415547930901202</v>
      </c>
      <c r="AB220" s="336">
        <f t="shared" si="126"/>
        <v>-4.1599467389008592E-3</v>
      </c>
      <c r="AC220" s="328">
        <f t="shared" si="127"/>
        <v>0.14386811620670514</v>
      </c>
      <c r="AD220" s="328">
        <f t="shared" si="128"/>
        <v>-0.13901620822826813</v>
      </c>
      <c r="AE220" s="328">
        <f t="shared" si="129"/>
        <v>-1.1033065565811778E-2</v>
      </c>
      <c r="AF220" s="328">
        <f t="shared" si="130"/>
        <v>2911.8916949873765</v>
      </c>
      <c r="AG220" s="328">
        <f t="shared" si="131"/>
        <v>2896.3322477356592</v>
      </c>
      <c r="AH220" s="328">
        <f t="shared" si="132"/>
        <v>6.6406456102544134</v>
      </c>
      <c r="AI220" s="328">
        <f t="shared" si="133"/>
        <v>68.225041445828936</v>
      </c>
      <c r="AJ220" s="328">
        <f t="shared" si="134"/>
        <v>7.3463277296773635</v>
      </c>
      <c r="AK220" s="337">
        <f t="shared" si="135"/>
        <v>518.13228343818525</v>
      </c>
      <c r="AL220" s="42">
        <f t="shared" si="136"/>
        <v>22.421771567583768</v>
      </c>
    </row>
    <row r="221" spans="1:53" ht="15" x14ac:dyDescent="0.15">
      <c r="A221" s="116"/>
      <c r="B221" s="328">
        <f t="shared" si="107"/>
        <v>2911.8916949873765</v>
      </c>
      <c r="C221" s="328">
        <f t="shared" si="108"/>
        <v>2896.3322477356592</v>
      </c>
      <c r="D221" s="328">
        <f t="shared" si="109"/>
        <v>6.6406456102544134</v>
      </c>
      <c r="E221" s="328">
        <f t="shared" si="72"/>
        <v>224.59290809851797</v>
      </c>
      <c r="F221" s="328">
        <f t="shared" si="110"/>
        <v>224.65001679136213</v>
      </c>
      <c r="G221" s="328">
        <f t="shared" si="111"/>
        <v>18406.849662672608</v>
      </c>
      <c r="H221" s="313">
        <f t="shared" si="112"/>
        <v>0.02</v>
      </c>
      <c r="I221" s="328">
        <f t="shared" si="113"/>
        <v>12.447557801373842</v>
      </c>
      <c r="J221" s="328">
        <f t="shared" si="74"/>
        <v>850</v>
      </c>
      <c r="K221" s="335">
        <f t="shared" si="114"/>
        <v>-1</v>
      </c>
      <c r="L221" s="323">
        <f t="shared" si="115"/>
        <v>6.6206456102544138</v>
      </c>
      <c r="M221" s="323">
        <f t="shared" si="116"/>
        <v>6.6306456102544136</v>
      </c>
      <c r="N221" s="328">
        <f t="shared" si="117"/>
        <v>-9.1006644214683519E-2</v>
      </c>
      <c r="O221" s="328">
        <f t="shared" si="75"/>
        <v>5.1028557764996973</v>
      </c>
      <c r="P221" s="332">
        <f t="shared" si="77"/>
        <v>116.29330253169319</v>
      </c>
      <c r="Q221" s="328">
        <f t="shared" si="118"/>
        <v>17632.642349342044</v>
      </c>
      <c r="R221" s="277">
        <f>IF(H221&gt;0, rate1(1,$L$52,$L$51,$L$54,L221,$L$53,$L$50,P221),"")</f>
        <v>2107.0889073620378</v>
      </c>
      <c r="S221" s="323">
        <f t="shared" si="119"/>
        <v>1.6399146435798557</v>
      </c>
      <c r="T221" s="323">
        <f t="shared" si="120"/>
        <v>0.1422168489621799</v>
      </c>
      <c r="U221" s="328">
        <f t="shared" si="121"/>
        <v>6.6406456102544134</v>
      </c>
      <c r="V221" s="336">
        <f t="shared" si="122"/>
        <v>6.6406456102544134</v>
      </c>
      <c r="W221" s="328">
        <f t="shared" si="123"/>
        <v>2.6532707311659465E-3</v>
      </c>
      <c r="X221" s="328">
        <f t="shared" si="124"/>
        <v>17721.113249319118</v>
      </c>
      <c r="Y221" s="328">
        <f t="shared" si="78"/>
        <v>116.64434224388081</v>
      </c>
      <c r="Z221" s="108">
        <f>IF(H221&gt;0, rate1(1,$L$52,$L$51,$L$54,U221,$L$53,$L$50,Y221),"")</f>
        <v>2108.3535180452168</v>
      </c>
      <c r="AA221" s="336">
        <f t="shared" si="125"/>
        <v>1.6471542612843169</v>
      </c>
      <c r="AB221" s="336">
        <f t="shared" si="126"/>
        <v>-4.0999045975535567E-3</v>
      </c>
      <c r="AC221" s="328">
        <f t="shared" si="127"/>
        <v>0.1422168489621799</v>
      </c>
      <c r="AD221" s="328">
        <f t="shared" si="128"/>
        <v>-0.14063031311654678</v>
      </c>
      <c r="AE221" s="328">
        <f t="shared" si="129"/>
        <v>-1.1284094480993035E-2</v>
      </c>
      <c r="AF221" s="328">
        <f t="shared" si="130"/>
        <v>2911.6584714941996</v>
      </c>
      <c r="AG221" s="328">
        <f t="shared" si="131"/>
        <v>2896.1900308866971</v>
      </c>
      <c r="AH221" s="328">
        <f t="shared" si="132"/>
        <v>6.6211966815311083</v>
      </c>
      <c r="AI221" s="328">
        <f t="shared" si="133"/>
        <v>67.49446996056173</v>
      </c>
      <c r="AJ221" s="328">
        <f t="shared" si="134"/>
        <v>7.3650761935552973</v>
      </c>
      <c r="AK221" s="337">
        <f t="shared" si="135"/>
        <v>519.39982759417626</v>
      </c>
      <c r="AL221" s="42">
        <f t="shared" si="136"/>
        <v>22.479762852812723</v>
      </c>
    </row>
    <row r="222" spans="1:53" ht="15" x14ac:dyDescent="0.15">
      <c r="A222" s="116"/>
      <c r="B222" s="328">
        <f t="shared" si="107"/>
        <v>2911.6584714941996</v>
      </c>
      <c r="C222" s="328">
        <f t="shared" si="108"/>
        <v>2896.1900308866971</v>
      </c>
      <c r="D222" s="328">
        <f t="shared" si="109"/>
        <v>6.6211966815311083</v>
      </c>
      <c r="E222" s="328">
        <f t="shared" si="72"/>
        <v>224.47628348769888</v>
      </c>
      <c r="F222" s="328">
        <f t="shared" si="110"/>
        <v>224.53459579310842</v>
      </c>
      <c r="G222" s="328">
        <f t="shared" si="111"/>
        <v>18235.734148006777</v>
      </c>
      <c r="H222" s="313">
        <f t="shared" si="112"/>
        <v>0.02</v>
      </c>
      <c r="I222" s="328">
        <f t="shared" si="113"/>
        <v>12.374752486002036</v>
      </c>
      <c r="J222" s="328">
        <f t="shared" si="74"/>
        <v>850</v>
      </c>
      <c r="K222" s="335">
        <f t="shared" si="114"/>
        <v>-1</v>
      </c>
      <c r="L222" s="323">
        <f t="shared" si="115"/>
        <v>6.6011966815311087</v>
      </c>
      <c r="M222" s="323">
        <f t="shared" si="116"/>
        <v>6.6111966815311085</v>
      </c>
      <c r="N222" s="328">
        <f t="shared" si="117"/>
        <v>-9.0747647985413238E-2</v>
      </c>
      <c r="O222" s="328">
        <f t="shared" si="75"/>
        <v>5.0399653526236179</v>
      </c>
      <c r="P222" s="332">
        <f t="shared" si="77"/>
        <v>115.83814294146883</v>
      </c>
      <c r="Q222" s="328">
        <f t="shared" si="118"/>
        <v>17460.966455721671</v>
      </c>
      <c r="R222" s="277">
        <f>IF(H222&gt;0, rate1(1,$L$52,$L$51,$L$54,L222,$L$53,$L$50,P222),"")</f>
        <v>2105.4400775209892</v>
      </c>
      <c r="S222" s="323">
        <f t="shared" si="119"/>
        <v>1.6454998292306835</v>
      </c>
      <c r="T222" s="323">
        <f t="shared" si="120"/>
        <v>0.14058508441987919</v>
      </c>
      <c r="U222" s="328">
        <f t="shared" si="121"/>
        <v>6.6211966815311083</v>
      </c>
      <c r="V222" s="336">
        <f t="shared" si="122"/>
        <v>6.6211966815311083</v>
      </c>
      <c r="W222" s="328">
        <f t="shared" si="123"/>
        <v>2.6377518466063066E-3</v>
      </c>
      <c r="X222" s="328">
        <f t="shared" si="124"/>
        <v>17548.961171149593</v>
      </c>
      <c r="Y222" s="328">
        <f t="shared" si="78"/>
        <v>116.18883815164433</v>
      </c>
      <c r="Z222" s="108">
        <f>IF(H222&gt;0, rate1(1,$L$52,$L$51,$L$54,U222,$L$53,$L$50,Y222),"")</f>
        <v>2106.7113962766589</v>
      </c>
      <c r="AA222" s="336">
        <f t="shared" si="125"/>
        <v>1.652794342465923</v>
      </c>
      <c r="AB222" s="336">
        <f t="shared" si="126"/>
        <v>-4.0407088036980062E-3</v>
      </c>
      <c r="AC222" s="328">
        <f t="shared" si="127"/>
        <v>0.14058508441987919</v>
      </c>
      <c r="AD222" s="328">
        <f t="shared" si="128"/>
        <v>-0.14226260262622809</v>
      </c>
      <c r="AE222" s="328">
        <f t="shared" si="129"/>
        <v>-1.1543694133633237E-2</v>
      </c>
      <c r="AF222" s="328">
        <f t="shared" si="130"/>
        <v>2911.4271387617941</v>
      </c>
      <c r="AG222" s="328">
        <f t="shared" si="131"/>
        <v>2896.0494458022772</v>
      </c>
      <c r="AH222" s="328">
        <f t="shared" si="132"/>
        <v>6.6017460501228449</v>
      </c>
      <c r="AI222" s="328">
        <f t="shared" si="133"/>
        <v>66.772303767205031</v>
      </c>
      <c r="AJ222" s="328">
        <f t="shared" si="134"/>
        <v>7.3836240557128541</v>
      </c>
      <c r="AK222" s="337">
        <f t="shared" si="135"/>
        <v>520.64218815580205</v>
      </c>
      <c r="AL222" s="42">
        <f t="shared" si="136"/>
        <v>22.5371331522792</v>
      </c>
    </row>
    <row r="223" spans="1:53" ht="15" x14ac:dyDescent="0.15">
      <c r="A223" s="116"/>
      <c r="B223" s="328">
        <f t="shared" si="107"/>
        <v>2911.4271387617941</v>
      </c>
      <c r="C223" s="328">
        <f t="shared" si="108"/>
        <v>2896.0494458022772</v>
      </c>
      <c r="D223" s="328">
        <f t="shared" si="109"/>
        <v>6.6017460501228449</v>
      </c>
      <c r="E223" s="328">
        <f t="shared" si="72"/>
        <v>224.35729740268306</v>
      </c>
      <c r="F223" s="328">
        <f t="shared" si="110"/>
        <v>224.41679044519097</v>
      </c>
      <c r="G223" s="328">
        <f t="shared" si="111"/>
        <v>18065.528164604031</v>
      </c>
      <c r="H223" s="313">
        <f t="shared" si="112"/>
        <v>0.02</v>
      </c>
      <c r="I223" s="328">
        <f t="shared" si="113"/>
        <v>12.302154367613548</v>
      </c>
      <c r="J223" s="328">
        <f t="shared" si="74"/>
        <v>850</v>
      </c>
      <c r="K223" s="335">
        <f t="shared" si="114"/>
        <v>-1</v>
      </c>
      <c r="L223" s="323">
        <f t="shared" si="115"/>
        <v>6.5817460501228453</v>
      </c>
      <c r="M223" s="323">
        <f t="shared" si="116"/>
        <v>6.5917460501228451</v>
      </c>
      <c r="N223" s="328">
        <f t="shared" si="117"/>
        <v>-9.0488583558034463E-2</v>
      </c>
      <c r="O223" s="328">
        <f t="shared" si="75"/>
        <v>4.9775858423152464</v>
      </c>
      <c r="P223" s="332">
        <f t="shared" si="77"/>
        <v>115.38339090715633</v>
      </c>
      <c r="Q223" s="328">
        <f t="shared" si="118"/>
        <v>17290.204298664772</v>
      </c>
      <c r="R223" s="277">
        <f>IF(H223&gt;0, rate1(1,$L$52,$L$51,$L$54,L223,$L$53,$L$50,P223),"")</f>
        <v>2103.7823385711795</v>
      </c>
      <c r="S223" s="323">
        <f t="shared" si="119"/>
        <v>1.6511273127530299</v>
      </c>
      <c r="T223" s="323">
        <f t="shared" si="120"/>
        <v>0.13897218222261309</v>
      </c>
      <c r="U223" s="328">
        <f t="shared" si="121"/>
        <v>6.6017460501228449</v>
      </c>
      <c r="V223" s="336">
        <f t="shared" si="122"/>
        <v>6.6017460501228449</v>
      </c>
      <c r="W223" s="328">
        <f t="shared" si="123"/>
        <v>2.6222771273403112E-3</v>
      </c>
      <c r="X223" s="328">
        <f t="shared" si="124"/>
        <v>17377.720510500945</v>
      </c>
      <c r="Y223" s="328">
        <f t="shared" si="78"/>
        <v>115.73374090893938</v>
      </c>
      <c r="Z223" s="108">
        <f>IF(H223&gt;0, rate1(1,$L$52,$L$51,$L$54,U223,$L$53,$L$50,Y223),"")</f>
        <v>2105.0604151887105</v>
      </c>
      <c r="AA223" s="336">
        <f t="shared" si="125"/>
        <v>1.6584771220300782</v>
      </c>
      <c r="AB223" s="336">
        <f t="shared" si="126"/>
        <v>-3.9823359682654696E-3</v>
      </c>
      <c r="AC223" s="328">
        <f t="shared" si="127"/>
        <v>0.13897218222261309</v>
      </c>
      <c r="AD223" s="328">
        <f t="shared" si="128"/>
        <v>-0.14391369323080017</v>
      </c>
      <c r="AE223" s="328">
        <f t="shared" si="129"/>
        <v>-1.1812181628485831E-2</v>
      </c>
      <c r="AF223" s="328">
        <f t="shared" si="130"/>
        <v>2911.1976779960137</v>
      </c>
      <c r="AG223" s="328">
        <f t="shared" si="131"/>
        <v>2895.9104736200547</v>
      </c>
      <c r="AH223" s="328">
        <f t="shared" si="132"/>
        <v>6.5822937156176451</v>
      </c>
      <c r="AI223" s="328">
        <f t="shared" si="133"/>
        <v>66.058251214808877</v>
      </c>
      <c r="AJ223" s="328">
        <f t="shared" si="134"/>
        <v>7.40197356993919</v>
      </c>
      <c r="AK223" s="337">
        <f t="shared" si="135"/>
        <v>521.85983013575071</v>
      </c>
      <c r="AL223" s="42">
        <f t="shared" si="136"/>
        <v>22.593889610481323</v>
      </c>
    </row>
    <row r="224" spans="1:53" ht="15" x14ac:dyDescent="0.15">
      <c r="A224" s="116"/>
      <c r="B224" s="328">
        <f t="shared" si="107"/>
        <v>2911.1976779960137</v>
      </c>
      <c r="C224" s="328">
        <f t="shared" si="108"/>
        <v>2895.9104736200547</v>
      </c>
      <c r="D224" s="328">
        <f t="shared" si="109"/>
        <v>6.5822937156176451</v>
      </c>
      <c r="E224" s="328">
        <f t="shared" si="72"/>
        <v>224.23599411577715</v>
      </c>
      <c r="F224" s="328">
        <f t="shared" si="110"/>
        <v>224.2966457592301</v>
      </c>
      <c r="G224" s="328">
        <f t="shared" si="111"/>
        <v>17896.236400560898</v>
      </c>
      <c r="H224" s="313">
        <f t="shared" si="112"/>
        <v>0.02</v>
      </c>
      <c r="I224" s="328">
        <f t="shared" si="113"/>
        <v>12.229763500767149</v>
      </c>
      <c r="J224" s="328">
        <f t="shared" si="74"/>
        <v>850</v>
      </c>
      <c r="K224" s="335">
        <f t="shared" si="114"/>
        <v>-1</v>
      </c>
      <c r="L224" s="323">
        <f t="shared" si="115"/>
        <v>6.5622937156176455</v>
      </c>
      <c r="M224" s="323">
        <f t="shared" si="116"/>
        <v>6.5722937156176453</v>
      </c>
      <c r="N224" s="328">
        <f t="shared" si="117"/>
        <v>-9.0229450915106924E-2</v>
      </c>
      <c r="O224" s="328">
        <f t="shared" si="75"/>
        <v>4.9157120474878653</v>
      </c>
      <c r="P224" s="332">
        <f t="shared" si="77"/>
        <v>114.92904741627424</v>
      </c>
      <c r="Q224" s="328">
        <f t="shared" si="118"/>
        <v>17120.360473050874</v>
      </c>
      <c r="R224" s="277">
        <f>IF(H224&gt;0, rate1(1,$L$52,$L$51,$L$54,L224,$L$53,$L$50,P224),"")</f>
        <v>2102.1156237567948</v>
      </c>
      <c r="S224" s="323">
        <f t="shared" si="119"/>
        <v>1.6567991751485609</v>
      </c>
      <c r="T224" s="323">
        <f t="shared" si="120"/>
        <v>0.13737753384769094</v>
      </c>
      <c r="U224" s="328">
        <f t="shared" si="121"/>
        <v>6.5822937156176451</v>
      </c>
      <c r="V224" s="336">
        <f t="shared" si="122"/>
        <v>6.5822937156176451</v>
      </c>
      <c r="W224" s="328">
        <f t="shared" si="123"/>
        <v>2.6068465849640177E-3</v>
      </c>
      <c r="X224" s="328">
        <f t="shared" si="124"/>
        <v>17207.396015087084</v>
      </c>
      <c r="Y224" s="328">
        <f t="shared" si="78"/>
        <v>115.27905149976898</v>
      </c>
      <c r="Z224" s="108">
        <f>IF(H224&gt;0, rate1(1,$L$52,$L$51,$L$54,U224,$L$53,$L$50,Y224),"")</f>
        <v>2103.4005084916889</v>
      </c>
      <c r="AA224" s="336">
        <f t="shared" si="125"/>
        <v>1.6642047005461038</v>
      </c>
      <c r="AB224" s="336">
        <f t="shared" si="126"/>
        <v>-3.9247638308200607E-3</v>
      </c>
      <c r="AC224" s="328">
        <f t="shared" si="127"/>
        <v>0.13737753384769094</v>
      </c>
      <c r="AD224" s="328">
        <f t="shared" si="128"/>
        <v>-0.14558421191469192</v>
      </c>
      <c r="AE224" s="328">
        <f t="shared" si="129"/>
        <v>-1.2089888910664013E-2</v>
      </c>
      <c r="AF224" s="328">
        <f t="shared" si="130"/>
        <v>2910.9700710112511</v>
      </c>
      <c r="AG224" s="328">
        <f t="shared" si="131"/>
        <v>2895.7730960862073</v>
      </c>
      <c r="AH224" s="328">
        <f t="shared" si="132"/>
        <v>6.5628396776009525</v>
      </c>
      <c r="AI224" s="328">
        <f t="shared" si="133"/>
        <v>65.352035014219027</v>
      </c>
      <c r="AJ224" s="328">
        <f t="shared" si="134"/>
        <v>7.4201269129986951</v>
      </c>
      <c r="AK224" s="337">
        <f t="shared" si="135"/>
        <v>523.05320733357632</v>
      </c>
      <c r="AL224" s="42">
        <f t="shared" si="136"/>
        <v>22.650039124013912</v>
      </c>
    </row>
    <row r="225" spans="1:38" ht="15" x14ac:dyDescent="0.15">
      <c r="A225" s="116"/>
      <c r="B225" s="328">
        <f t="shared" si="107"/>
        <v>2910.9700710112511</v>
      </c>
      <c r="C225" s="328">
        <f t="shared" si="108"/>
        <v>2895.7730960862073</v>
      </c>
      <c r="D225" s="328">
        <f t="shared" si="109"/>
        <v>6.5628396776009525</v>
      </c>
      <c r="E225" s="328">
        <f t="shared" si="72"/>
        <v>224.11241649308204</v>
      </c>
      <c r="F225" s="328">
        <f t="shared" si="110"/>
        <v>224.17420530442959</v>
      </c>
      <c r="G225" s="328">
        <f t="shared" si="111"/>
        <v>17727.863247090263</v>
      </c>
      <c r="H225" s="313">
        <f t="shared" si="112"/>
        <v>0.02</v>
      </c>
      <c r="I225" s="328">
        <f t="shared" si="113"/>
        <v>12.157579940035067</v>
      </c>
      <c r="J225" s="328">
        <f t="shared" si="74"/>
        <v>850</v>
      </c>
      <c r="K225" s="335">
        <f t="shared" si="114"/>
        <v>-1</v>
      </c>
      <c r="L225" s="323">
        <f t="shared" si="115"/>
        <v>6.542839677600953</v>
      </c>
      <c r="M225" s="323">
        <f t="shared" si="116"/>
        <v>6.5528396776009528</v>
      </c>
      <c r="N225" s="328">
        <f t="shared" si="117"/>
        <v>-8.9970250039172583E-2</v>
      </c>
      <c r="O225" s="328">
        <f t="shared" si="75"/>
        <v>4.8543389413337845</v>
      </c>
      <c r="P225" s="332">
        <f t="shared" si="77"/>
        <v>114.47511346113102</v>
      </c>
      <c r="Q225" s="328">
        <f t="shared" si="118"/>
        <v>16951.439281522475</v>
      </c>
      <c r="R225" s="277">
        <f>IF(H225&gt;0, rate1(1,$L$52,$L$51,$L$54,L225,$L$53,$L$50,P225),"")</f>
        <v>2100.4398656926733</v>
      </c>
      <c r="S225" s="323">
        <f t="shared" si="119"/>
        <v>1.6625175150288443</v>
      </c>
      <c r="T225" s="323">
        <f t="shared" si="120"/>
        <v>0.13580056073725918</v>
      </c>
      <c r="U225" s="328">
        <f t="shared" si="121"/>
        <v>6.5628396776009525</v>
      </c>
      <c r="V225" s="336">
        <f t="shared" si="122"/>
        <v>6.5628396776009525</v>
      </c>
      <c r="W225" s="328">
        <f t="shared" si="123"/>
        <v>2.591460231105458E-3</v>
      </c>
      <c r="X225" s="328">
        <f t="shared" si="124"/>
        <v>17037.992133780997</v>
      </c>
      <c r="Y225" s="328">
        <f t="shared" si="78"/>
        <v>114.82477091289782</v>
      </c>
      <c r="Z225" s="108">
        <f>IF(H225&gt;0, rate1(1,$L$52,$L$51,$L$54,U225,$L$53,$L$50,Y225),"")</f>
        <v>2101.7316092717347</v>
      </c>
      <c r="AA225" s="336">
        <f t="shared" si="125"/>
        <v>1.6699791963045136</v>
      </c>
      <c r="AB225" s="336">
        <f t="shared" si="126"/>
        <v>-3.8679711928362743E-3</v>
      </c>
      <c r="AC225" s="328">
        <f t="shared" si="127"/>
        <v>0.13580056073725918</v>
      </c>
      <c r="AD225" s="328">
        <f t="shared" si="128"/>
        <v>-0.14727479688905779</v>
      </c>
      <c r="AE225" s="328">
        <f t="shared" si="129"/>
        <v>-1.2377163527217882E-2</v>
      </c>
      <c r="AF225" s="328">
        <f t="shared" si="130"/>
        <v>2910.7443002004748</v>
      </c>
      <c r="AG225" s="328">
        <f t="shared" si="131"/>
        <v>2895.6372955254701</v>
      </c>
      <c r="AH225" s="328">
        <f t="shared" si="132"/>
        <v>6.5433839356557968</v>
      </c>
      <c r="AI225" s="328">
        <f t="shared" si="133"/>
        <v>64.653391394509399</v>
      </c>
      <c r="AJ225" s="328">
        <f t="shared" si="134"/>
        <v>7.438086188386059</v>
      </c>
      <c r="AK225" s="337">
        <f t="shared" si="135"/>
        <v>524.22276280144854</v>
      </c>
      <c r="AL225" s="42">
        <f t="shared" si="136"/>
        <v>22.705588353775997</v>
      </c>
    </row>
    <row r="226" spans="1:38" ht="15" x14ac:dyDescent="0.15">
      <c r="A226" s="116"/>
      <c r="B226" s="328">
        <f t="shared" si="107"/>
        <v>2910.7443002004748</v>
      </c>
      <c r="C226" s="328">
        <f t="shared" si="108"/>
        <v>2895.6372955254701</v>
      </c>
      <c r="D226" s="328">
        <f t="shared" si="109"/>
        <v>6.5433839356557968</v>
      </c>
      <c r="E226" s="328">
        <f t="shared" si="72"/>
        <v>223.98660606267728</v>
      </c>
      <c r="F226" s="328">
        <f t="shared" si="110"/>
        <v>224.04951127787967</v>
      </c>
      <c r="G226" s="328">
        <f t="shared" si="111"/>
        <v>17560.41281124088</v>
      </c>
      <c r="H226" s="313">
        <f t="shared" si="112"/>
        <v>0.02</v>
      </c>
      <c r="I226" s="328">
        <f t="shared" si="113"/>
        <v>12.085603740003718</v>
      </c>
      <c r="J226" s="328">
        <f t="shared" si="74"/>
        <v>850</v>
      </c>
      <c r="K226" s="335">
        <f t="shared" si="114"/>
        <v>-1</v>
      </c>
      <c r="L226" s="323">
        <f t="shared" si="115"/>
        <v>6.5233839356557972</v>
      </c>
      <c r="M226" s="323">
        <f t="shared" si="116"/>
        <v>6.533383935655797</v>
      </c>
      <c r="N226" s="328">
        <f t="shared" si="117"/>
        <v>-8.9710980912688143E-2</v>
      </c>
      <c r="O226" s="328">
        <f t="shared" si="75"/>
        <v>4.7934616598092843</v>
      </c>
      <c r="P226" s="332">
        <f t="shared" si="77"/>
        <v>114.02159003886752</v>
      </c>
      <c r="Q226" s="328">
        <f t="shared" si="118"/>
        <v>16783.444746918416</v>
      </c>
      <c r="R226" s="277">
        <f>IF(H226&gt;0, rate1(1,$L$52,$L$51,$L$54,L226,$L$53,$L$50,P226),"")</f>
        <v>2098.7549963572997</v>
      </c>
      <c r="S226" s="323">
        <f t="shared" si="119"/>
        <v>1.66828445112935</v>
      </c>
      <c r="T226" s="323">
        <f t="shared" si="120"/>
        <v>0.1342407125604724</v>
      </c>
      <c r="U226" s="328">
        <f t="shared" si="121"/>
        <v>6.5433839356557968</v>
      </c>
      <c r="V226" s="336">
        <f t="shared" si="122"/>
        <v>6.5433839356557968</v>
      </c>
      <c r="W226" s="328">
        <f t="shared" si="123"/>
        <v>2.5761180774246384E-3</v>
      </c>
      <c r="X226" s="328">
        <f t="shared" si="124"/>
        <v>16869.513029419541</v>
      </c>
      <c r="Y226" s="328">
        <f t="shared" si="78"/>
        <v>114.37090014189457</v>
      </c>
      <c r="Z226" s="108">
        <f>IF(H226&gt;0, rate1(1,$L$52,$L$51,$L$54,U226,$L$53,$L$50,Y226),"")</f>
        <v>2100.053649983869</v>
      </c>
      <c r="AA226" s="336">
        <f t="shared" si="125"/>
        <v>1.6758027478599944</v>
      </c>
      <c r="AB226" s="336">
        <f t="shared" si="126"/>
        <v>-3.8119378555091805E-3</v>
      </c>
      <c r="AC226" s="328">
        <f t="shared" si="127"/>
        <v>0.1342407125604724</v>
      </c>
      <c r="AD226" s="328">
        <f t="shared" si="128"/>
        <v>-0.14898609831939363</v>
      </c>
      <c r="AE226" s="328">
        <f t="shared" si="129"/>
        <v>-1.2674369435734875E-2</v>
      </c>
      <c r="AF226" s="328">
        <f t="shared" si="130"/>
        <v>2910.5203485070015</v>
      </c>
      <c r="AG226" s="328">
        <f t="shared" si="131"/>
        <v>2895.5030548129098</v>
      </c>
      <c r="AH226" s="328">
        <f t="shared" si="132"/>
        <v>6.5239264893626459</v>
      </c>
      <c r="AI226" s="328">
        <f t="shared" si="133"/>
        <v>63.962069318937687</v>
      </c>
      <c r="AJ226" s="328">
        <f t="shared" si="134"/>
        <v>7.4558534298635415</v>
      </c>
      <c r="AK226" s="337">
        <f t="shared" si="135"/>
        <v>525.36892928255099</v>
      </c>
      <c r="AL226" s="42">
        <f t="shared" si="136"/>
        <v>22.760543736461329</v>
      </c>
    </row>
    <row r="227" spans="1:38" ht="15" x14ac:dyDescent="0.15">
      <c r="A227" s="116"/>
      <c r="B227" s="328">
        <f t="shared" si="107"/>
        <v>2910.5203485070015</v>
      </c>
      <c r="C227" s="328">
        <f t="shared" si="108"/>
        <v>2895.5030548129098</v>
      </c>
      <c r="D227" s="328">
        <f t="shared" si="109"/>
        <v>6.5239264893626459</v>
      </c>
      <c r="E227" s="328">
        <f t="shared" si="72"/>
        <v>223.85860307885508</v>
      </c>
      <c r="F227" s="328">
        <f t="shared" si="110"/>
        <v>223.92260457076617</v>
      </c>
      <c r="G227" s="328">
        <f t="shared" si="111"/>
        <v>17393.888927902222</v>
      </c>
      <c r="H227" s="313">
        <f t="shared" si="112"/>
        <v>0.02</v>
      </c>
      <c r="I227" s="328">
        <f t="shared" si="113"/>
        <v>12.013834955273342</v>
      </c>
      <c r="J227" s="328">
        <f t="shared" si="74"/>
        <v>850</v>
      </c>
      <c r="K227" s="335">
        <f t="shared" si="114"/>
        <v>-1</v>
      </c>
      <c r="L227" s="323">
        <f t="shared" si="115"/>
        <v>6.5039264893626463</v>
      </c>
      <c r="M227" s="323">
        <f t="shared" si="116"/>
        <v>6.5139264893626461</v>
      </c>
      <c r="N227" s="328">
        <f t="shared" si="117"/>
        <v>-8.9451643518103197E-2</v>
      </c>
      <c r="O227" s="328">
        <f t="shared" si="75"/>
        <v>4.7330754936203059</v>
      </c>
      <c r="P227" s="332">
        <f t="shared" si="77"/>
        <v>113.56847815149294</v>
      </c>
      <c r="Q227" s="328">
        <f t="shared" si="118"/>
        <v>16616.380624012651</v>
      </c>
      <c r="R227" s="277">
        <f>IF(H227&gt;0, rate1(1,$L$52,$L$51,$L$54,L227,$L$53,$L$50,P227),"")</f>
        <v>2097.0609470856757</v>
      </c>
      <c r="S227" s="323">
        <f t="shared" si="119"/>
        <v>1.6741021248267278</v>
      </c>
      <c r="T227" s="323">
        <f t="shared" si="120"/>
        <v>0.13269746559706511</v>
      </c>
      <c r="U227" s="328">
        <f t="shared" si="121"/>
        <v>6.5239264893626459</v>
      </c>
      <c r="V227" s="336">
        <f t="shared" si="122"/>
        <v>6.5239264893626459</v>
      </c>
      <c r="W227" s="328">
        <f t="shared" si="123"/>
        <v>2.5608201355176163E-3</v>
      </c>
      <c r="X227" s="328">
        <f t="shared" si="124"/>
        <v>16701.962590888608</v>
      </c>
      <c r="Y227" s="328">
        <f t="shared" si="78"/>
        <v>113.91744018516731</v>
      </c>
      <c r="Z227" s="108">
        <f>IF(H227&gt;0, rate1(1,$L$52,$L$51,$L$54,U227,$L$53,$L$50,Y227),"")</f>
        <v>2098.3665624449372</v>
      </c>
      <c r="AA227" s="336">
        <f t="shared" si="125"/>
        <v>1.6816775165773259</v>
      </c>
      <c r="AB227" s="336">
        <f t="shared" si="126"/>
        <v>-3.756644561750234E-3</v>
      </c>
      <c r="AC227" s="328">
        <f t="shared" si="127"/>
        <v>0.13269746559706511</v>
      </c>
      <c r="AD227" s="328">
        <f t="shared" si="128"/>
        <v>-0.15071877906643563</v>
      </c>
      <c r="AE227" s="328">
        <f t="shared" si="129"/>
        <v>-1.2981887858839218E-2</v>
      </c>
      <c r="AF227" s="328">
        <f t="shared" si="130"/>
        <v>2910.2981993978865</v>
      </c>
      <c r="AG227" s="328">
        <f t="shared" si="131"/>
        <v>2895.3703573473126</v>
      </c>
      <c r="AH227" s="328">
        <f t="shared" si="132"/>
        <v>6.5044673382996745</v>
      </c>
      <c r="AI227" s="328">
        <f t="shared" si="133"/>
        <v>63.277829755724184</v>
      </c>
      <c r="AJ227" s="328">
        <f t="shared" si="134"/>
        <v>7.4734306047956869</v>
      </c>
      <c r="AK227" s="337">
        <f t="shared" si="135"/>
        <v>526.49212962405272</v>
      </c>
      <c r="AL227" s="42">
        <f t="shared" si="136"/>
        <v>22.814911495382425</v>
      </c>
    </row>
    <row r="228" spans="1:38" ht="15" x14ac:dyDescent="0.15">
      <c r="A228" s="116"/>
      <c r="B228" s="328">
        <f t="shared" si="107"/>
        <v>2910.2981993978865</v>
      </c>
      <c r="C228" s="328">
        <f t="shared" si="108"/>
        <v>2895.3703573473126</v>
      </c>
      <c r="D228" s="328">
        <f t="shared" si="109"/>
        <v>6.5044673382996745</v>
      </c>
      <c r="E228" s="328">
        <f t="shared" si="72"/>
        <v>223.72844658269551</v>
      </c>
      <c r="F228" s="328">
        <f t="shared" si="110"/>
        <v>223.79352483077531</v>
      </c>
      <c r="G228" s="328">
        <f t="shared" si="111"/>
        <v>17228.295171149035</v>
      </c>
      <c r="H228" s="313">
        <f t="shared" si="112"/>
        <v>0.02</v>
      </c>
      <c r="I228" s="328">
        <f t="shared" si="113"/>
        <v>11.942273640459099</v>
      </c>
      <c r="J228" s="328">
        <f t="shared" si="74"/>
        <v>850</v>
      </c>
      <c r="K228" s="335">
        <f t="shared" si="114"/>
        <v>-1</v>
      </c>
      <c r="L228" s="323">
        <f t="shared" si="115"/>
        <v>6.4844673382996749</v>
      </c>
      <c r="M228" s="323">
        <f t="shared" si="116"/>
        <v>6.4944673382996747</v>
      </c>
      <c r="N228" s="328">
        <f t="shared" si="117"/>
        <v>-8.9192237837828259E-2</v>
      </c>
      <c r="O228" s="328">
        <f t="shared" si="75"/>
        <v>4.6731758806726518</v>
      </c>
      <c r="P228" s="332">
        <f t="shared" si="77"/>
        <v>113.1157788059304</v>
      </c>
      <c r="Q228" s="328">
        <f t="shared" si="118"/>
        <v>16450.250410612553</v>
      </c>
      <c r="R228" s="277">
        <f>IF(H228&gt;0, rate1(1,$L$52,$L$51,$L$54,L228,$L$53,$L$50,P228),"")</f>
        <v>2095.3576485621479</v>
      </c>
      <c r="S228" s="323">
        <f t="shared" si="119"/>
        <v>1.6799727026679021</v>
      </c>
      <c r="T228" s="323">
        <f t="shared" si="120"/>
        <v>0.13117032123183575</v>
      </c>
      <c r="U228" s="328">
        <f t="shared" si="121"/>
        <v>6.5044673382996745</v>
      </c>
      <c r="V228" s="336">
        <f t="shared" si="122"/>
        <v>6.5044673382996745</v>
      </c>
      <c r="W228" s="328">
        <f t="shared" si="123"/>
        <v>2.5455664170799253E-3</v>
      </c>
      <c r="X228" s="328">
        <f t="shared" si="124"/>
        <v>16535.344444543818</v>
      </c>
      <c r="Y228" s="328">
        <f t="shared" si="78"/>
        <v>113.46439204600892</v>
      </c>
      <c r="Z228" s="108">
        <f>IF(H228&gt;0, rate1(1,$L$52,$L$51,$L$54,U228,$L$53,$L$50,Y228),"")</f>
        <v>2096.6702778264935</v>
      </c>
      <c r="AA228" s="336">
        <f t="shared" si="125"/>
        <v>1.6876056891888171</v>
      </c>
      <c r="AB228" s="336">
        <f t="shared" si="126"/>
        <v>-3.7020729425362715E-3</v>
      </c>
      <c r="AC228" s="328">
        <f t="shared" si="127"/>
        <v>0.13117032123183575</v>
      </c>
      <c r="AD228" s="328">
        <f t="shared" si="128"/>
        <v>-0.15247351544295748</v>
      </c>
      <c r="AE228" s="328">
        <f t="shared" si="129"/>
        <v>-1.3300118196388008E-2</v>
      </c>
      <c r="AF228" s="328">
        <f t="shared" si="130"/>
        <v>2910.0778368388169</v>
      </c>
      <c r="AG228" s="328">
        <f t="shared" si="131"/>
        <v>2895.2391870260808</v>
      </c>
      <c r="AH228" s="328">
        <f t="shared" si="132"/>
        <v>6.4850064820421265</v>
      </c>
      <c r="AI228" s="328">
        <f t="shared" si="133"/>
        <v>62.600444998898368</v>
      </c>
      <c r="AJ228" s="328">
        <f t="shared" si="134"/>
        <v>7.4908196172953811</v>
      </c>
      <c r="AK228" s="337">
        <f t="shared" si="135"/>
        <v>527.59277716642248</v>
      </c>
      <c r="AL228" s="42">
        <f t="shared" si="136"/>
        <v>22.86869765067479</v>
      </c>
    </row>
    <row r="229" spans="1:38" ht="15" x14ac:dyDescent="0.15">
      <c r="A229" s="116"/>
      <c r="B229" s="328">
        <f t="shared" si="107"/>
        <v>2910.0778368388169</v>
      </c>
      <c r="C229" s="328">
        <f t="shared" si="108"/>
        <v>2895.2391870260808</v>
      </c>
      <c r="D229" s="328">
        <f t="shared" si="109"/>
        <v>6.4850064820421265</v>
      </c>
      <c r="E229" s="328">
        <f t="shared" si="72"/>
        <v>223.59617445920259</v>
      </c>
      <c r="F229" s="328">
        <f t="shared" si="110"/>
        <v>223.66231052094906</v>
      </c>
      <c r="G229" s="328">
        <f t="shared" si="111"/>
        <v>17063.634864959808</v>
      </c>
      <c r="H229" s="313">
        <f t="shared" si="112"/>
        <v>0.02</v>
      </c>
      <c r="I229" s="328">
        <f t="shared" si="113"/>
        <v>11.870919850188876</v>
      </c>
      <c r="J229" s="328">
        <f t="shared" si="74"/>
        <v>850</v>
      </c>
      <c r="K229" s="335">
        <f t="shared" si="114"/>
        <v>-1</v>
      </c>
      <c r="L229" s="323">
        <f t="shared" si="115"/>
        <v>6.4650064820421269</v>
      </c>
      <c r="M229" s="323">
        <f t="shared" si="116"/>
        <v>6.4750064820421267</v>
      </c>
      <c r="N229" s="328">
        <f t="shared" si="117"/>
        <v>-8.8932763854220553E-2</v>
      </c>
      <c r="O229" s="328">
        <f t="shared" si="75"/>
        <v>4.6137583989546993</v>
      </c>
      <c r="P229" s="332">
        <f t="shared" si="77"/>
        <v>112.66349301404239</v>
      </c>
      <c r="Q229" s="328">
        <f t="shared" si="118"/>
        <v>16285.057358046892</v>
      </c>
      <c r="R229" s="277">
        <f>IF(H229&gt;0, rate1(1,$L$52,$L$51,$L$54,L229,$L$53,$L$50,P229),"")</f>
        <v>2093.645030813057</v>
      </c>
      <c r="S229" s="323">
        <f t="shared" si="119"/>
        <v>1.6858983789170809</v>
      </c>
      <c r="T229" s="323">
        <f t="shared" si="120"/>
        <v>0.12965880455152926</v>
      </c>
      <c r="U229" s="328">
        <f t="shared" si="121"/>
        <v>6.4850064820421265</v>
      </c>
      <c r="V229" s="336">
        <f t="shared" si="122"/>
        <v>6.4850064820421265</v>
      </c>
      <c r="W229" s="328">
        <f t="shared" si="123"/>
        <v>2.5303569337182807E-3</v>
      </c>
      <c r="X229" s="328">
        <f t="shared" si="124"/>
        <v>16369.66196500029</v>
      </c>
      <c r="Y229" s="328">
        <f t="shared" si="78"/>
        <v>113.01175673262229</v>
      </c>
      <c r="Z229" s="108">
        <f>IF(H229&gt;0, rate1(1,$L$52,$L$51,$L$54,U229,$L$53,$L$50,Y229),"")</f>
        <v>2094.964726647524</v>
      </c>
      <c r="AA229" s="336">
        <f t="shared" si="125"/>
        <v>1.6935894803695855</v>
      </c>
      <c r="AB229" s="336">
        <f t="shared" si="126"/>
        <v>-3.6482054663948436E-3</v>
      </c>
      <c r="AC229" s="328">
        <f t="shared" si="127"/>
        <v>0.12965880455152926</v>
      </c>
      <c r="AD229" s="328">
        <f t="shared" si="128"/>
        <v>-0.15425099798796588</v>
      </c>
      <c r="AE229" s="328">
        <f t="shared" si="129"/>
        <v>-1.3629478990660785E-2</v>
      </c>
      <c r="AF229" s="328">
        <f t="shared" si="130"/>
        <v>2909.8592452704111</v>
      </c>
      <c r="AG229" s="328">
        <f t="shared" si="131"/>
        <v>2895.1095282215292</v>
      </c>
      <c r="AH229" s="328">
        <f t="shared" si="132"/>
        <v>6.4655439201628688</v>
      </c>
      <c r="AI229" s="328">
        <f t="shared" si="133"/>
        <v>61.929698035381321</v>
      </c>
      <c r="AJ229" s="328">
        <f t="shared" si="134"/>
        <v>7.5080223111940985</v>
      </c>
      <c r="AK229" s="337">
        <f t="shared" si="135"/>
        <v>528.67127611070873</v>
      </c>
      <c r="AL229" s="42">
        <f t="shared" si="136"/>
        <v>22.921908028923852</v>
      </c>
    </row>
    <row r="230" spans="1:38" ht="15" x14ac:dyDescent="0.15">
      <c r="A230" s="116"/>
      <c r="B230" s="328">
        <f t="shared" si="107"/>
        <v>2909.8592452704111</v>
      </c>
      <c r="C230" s="328">
        <f t="shared" si="108"/>
        <v>2895.1095282215292</v>
      </c>
      <c r="D230" s="328">
        <f t="shared" si="109"/>
        <v>6.4655439201628688</v>
      </c>
      <c r="E230" s="328">
        <f t="shared" si="72"/>
        <v>223.46182349128344</v>
      </c>
      <c r="F230" s="328">
        <f t="shared" si="110"/>
        <v>223.52899897524301</v>
      </c>
      <c r="G230" s="328">
        <f t="shared" si="111"/>
        <v>16899.911093367267</v>
      </c>
      <c r="H230" s="313">
        <f t="shared" si="112"/>
        <v>0.02</v>
      </c>
      <c r="I230" s="328">
        <f t="shared" si="113"/>
        <v>11.79977363910548</v>
      </c>
      <c r="J230" s="328">
        <f t="shared" si="74"/>
        <v>850</v>
      </c>
      <c r="K230" s="335">
        <f t="shared" si="114"/>
        <v>-1</v>
      </c>
      <c r="L230" s="323">
        <f t="shared" si="115"/>
        <v>6.4455439201628693</v>
      </c>
      <c r="M230" s="323">
        <f t="shared" si="116"/>
        <v>6.455543920162869</v>
      </c>
      <c r="N230" s="328">
        <f t="shared" si="117"/>
        <v>-8.8673221549598225E-2</v>
      </c>
      <c r="O230" s="328">
        <f t="shared" si="75"/>
        <v>4.5548187598222167</v>
      </c>
      <c r="P230" s="332">
        <f t="shared" si="77"/>
        <v>112.21162179268396</v>
      </c>
      <c r="Q230" s="328">
        <f t="shared" si="118"/>
        <v>16120.804481103933</v>
      </c>
      <c r="R230" s="277">
        <f>IF(H230&gt;0, rate1(1,$L$52,$L$51,$L$54,L230,$L$53,$L$50,P230),"")</f>
        <v>2091.923023199402</v>
      </c>
      <c r="S230" s="323">
        <f t="shared" si="119"/>
        <v>1.6918813781301787</v>
      </c>
      <c r="T230" s="323">
        <f t="shared" si="120"/>
        <v>0.12816246303555551</v>
      </c>
      <c r="U230" s="328">
        <f t="shared" si="121"/>
        <v>6.4655439201628688</v>
      </c>
      <c r="V230" s="336">
        <f t="shared" si="122"/>
        <v>6.4655439201628688</v>
      </c>
      <c r="W230" s="328">
        <f t="shared" si="123"/>
        <v>2.5151916970784782E-3</v>
      </c>
      <c r="X230" s="328">
        <f t="shared" si="124"/>
        <v>16204.91828535093</v>
      </c>
      <c r="Y230" s="328">
        <f t="shared" si="78"/>
        <v>112.55953525817291</v>
      </c>
      <c r="Z230" s="108">
        <f>IF(H230&gt;0, rate1(1,$L$52,$L$51,$L$54,U230,$L$53,$L$50,Y230),"")</f>
        <v>2093.2498387671772</v>
      </c>
      <c r="AA230" s="336">
        <f t="shared" si="125"/>
        <v>1.6996311353400322</v>
      </c>
      <c r="AB230" s="336">
        <f t="shared" si="126"/>
        <v>-3.5950253927107658E-3</v>
      </c>
      <c r="AC230" s="328">
        <f t="shared" si="127"/>
        <v>0.12816246303555551</v>
      </c>
      <c r="AD230" s="328">
        <f t="shared" si="128"/>
        <v>-0.15605193226078601</v>
      </c>
      <c r="AE230" s="328">
        <f t="shared" si="129"/>
        <v>-1.3970408955590341E-2</v>
      </c>
      <c r="AF230" s="328">
        <f t="shared" si="130"/>
        <v>2909.642409585826</v>
      </c>
      <c r="AG230" s="328">
        <f t="shared" si="131"/>
        <v>2894.9813657584937</v>
      </c>
      <c r="AH230" s="328">
        <f t="shared" si="132"/>
        <v>6.4460796522321582</v>
      </c>
      <c r="AI230" s="328">
        <f t="shared" si="133"/>
        <v>61.265381954419581</v>
      </c>
      <c r="AJ230" s="328">
        <f t="shared" si="134"/>
        <v>7.5250404728481035</v>
      </c>
      <c r="AK230" s="337">
        <f t="shared" si="135"/>
        <v>529.72802186528168</v>
      </c>
      <c r="AL230" s="42">
        <f t="shared" si="136"/>
        <v>22.974548272253926</v>
      </c>
    </row>
    <row r="231" spans="1:38" ht="15" x14ac:dyDescent="0.15">
      <c r="A231" s="116"/>
      <c r="B231" s="328">
        <f t="shared" si="107"/>
        <v>2909.642409585826</v>
      </c>
      <c r="C231" s="328">
        <f t="shared" si="108"/>
        <v>2894.9813657584937</v>
      </c>
      <c r="D231" s="328">
        <f t="shared" si="109"/>
        <v>6.4460796522321582</v>
      </c>
      <c r="E231" s="328">
        <f t="shared" si="72"/>
        <v>223.32542941073439</v>
      </c>
      <c r="F231" s="328">
        <f t="shared" si="110"/>
        <v>223.39362645100891</v>
      </c>
      <c r="G231" s="328">
        <f t="shared" si="111"/>
        <v>16737.126710063319</v>
      </c>
      <c r="H231" s="313">
        <f t="shared" si="112"/>
        <v>0.02</v>
      </c>
      <c r="I231" s="328">
        <f t="shared" si="113"/>
        <v>11.728835061865903</v>
      </c>
      <c r="J231" s="328">
        <f t="shared" si="74"/>
        <v>850</v>
      </c>
      <c r="K231" s="335">
        <f t="shared" si="114"/>
        <v>-1</v>
      </c>
      <c r="L231" s="323">
        <f t="shared" si="115"/>
        <v>6.4260796522321586</v>
      </c>
      <c r="M231" s="323">
        <f t="shared" si="116"/>
        <v>6.4360796522321584</v>
      </c>
      <c r="N231" s="328">
        <f t="shared" si="117"/>
        <v>-8.8413610906236784E-2</v>
      </c>
      <c r="O231" s="328">
        <f t="shared" si="75"/>
        <v>4.4963528016592713</v>
      </c>
      <c r="P231" s="332">
        <f t="shared" si="77"/>
        <v>111.76016616373845</v>
      </c>
      <c r="Q231" s="328">
        <f t="shared" si="118"/>
        <v>15957.494567436632</v>
      </c>
      <c r="R231" s="277">
        <f>IF(H231&gt;0, rate1(1,$L$52,$L$51,$L$54,L231,$L$53,$L$50,P231),"")</f>
        <v>2090.1915544093413</v>
      </c>
      <c r="S231" s="323">
        <f t="shared" si="119"/>
        <v>1.6979239577615988</v>
      </c>
      <c r="T231" s="323">
        <f t="shared" si="120"/>
        <v>0.12668086533352343</v>
      </c>
      <c r="U231" s="328">
        <f t="shared" si="121"/>
        <v>6.4460796522321582</v>
      </c>
      <c r="V231" s="336">
        <f t="shared" si="122"/>
        <v>6.4460796522321582</v>
      </c>
      <c r="W231" s="328">
        <f t="shared" si="123"/>
        <v>2.5000707188382876E-3</v>
      </c>
      <c r="X231" s="328">
        <f t="shared" si="124"/>
        <v>16041.116306835265</v>
      </c>
      <c r="Y231" s="328">
        <f t="shared" si="78"/>
        <v>112.1077286408245</v>
      </c>
      <c r="Z231" s="108">
        <f>IF(H231&gt;0, rate1(1,$L$52,$L$51,$L$54,U231,$L$53,$L$50,Y231),"")</f>
        <v>2091.5255433773368</v>
      </c>
      <c r="AA231" s="336">
        <f t="shared" si="125"/>
        <v>1.705732932500899</v>
      </c>
      <c r="AB231" s="336">
        <f t="shared" si="126"/>
        <v>-3.5425167279339101E-3</v>
      </c>
      <c r="AC231" s="328">
        <f t="shared" si="127"/>
        <v>0.12668086533352343</v>
      </c>
      <c r="AD231" s="328">
        <f t="shared" si="128"/>
        <v>-0.15787703965665459</v>
      </c>
      <c r="AE231" s="328">
        <f t="shared" si="129"/>
        <v>-1.4323368067343347E-2</v>
      </c>
      <c r="AF231" s="328">
        <f t="shared" si="130"/>
        <v>2909.4273151095863</v>
      </c>
      <c r="AG231" s="328">
        <f t="shared" si="131"/>
        <v>2894.8546848931601</v>
      </c>
      <c r="AH231" s="328">
        <f t="shared" si="132"/>
        <v>6.4266136778174916</v>
      </c>
      <c r="AI231" s="328">
        <f t="shared" si="133"/>
        <v>60.607299396213314</v>
      </c>
      <c r="AJ231" s="328">
        <f t="shared" si="134"/>
        <v>7.5418758337914964</v>
      </c>
      <c r="AK231" s="337">
        <f t="shared" si="135"/>
        <v>530.76340137341253</v>
      </c>
      <c r="AL231" s="42">
        <f t="shared" si="136"/>
        <v>23.026623846915182</v>
      </c>
    </row>
    <row r="232" spans="1:38" ht="15" x14ac:dyDescent="0.15">
      <c r="A232" s="116"/>
      <c r="B232" s="328">
        <f t="shared" si="107"/>
        <v>2909.4273151095863</v>
      </c>
      <c r="C232" s="328">
        <f t="shared" si="108"/>
        <v>2894.8546848931601</v>
      </c>
      <c r="D232" s="328">
        <f t="shared" si="109"/>
        <v>6.4266136778174916</v>
      </c>
      <c r="E232" s="328">
        <f t="shared" si="72"/>
        <v>223.18702694645714</v>
      </c>
      <c r="F232" s="328">
        <f t="shared" si="110"/>
        <v>223.25622817859576</v>
      </c>
      <c r="G232" s="328">
        <f t="shared" si="111"/>
        <v>16575.284347499506</v>
      </c>
      <c r="H232" s="313">
        <f t="shared" si="112"/>
        <v>0.02</v>
      </c>
      <c r="I232" s="328">
        <f t="shared" si="113"/>
        <v>11.658104173140964</v>
      </c>
      <c r="J232" s="328">
        <f t="shared" si="74"/>
        <v>850</v>
      </c>
      <c r="K232" s="335">
        <f t="shared" si="114"/>
        <v>-1</v>
      </c>
      <c r="L232" s="323">
        <f t="shared" si="115"/>
        <v>6.406613677817492</v>
      </c>
      <c r="M232" s="323">
        <f t="shared" si="116"/>
        <v>6.4166136778174918</v>
      </c>
      <c r="N232" s="328">
        <f t="shared" si="117"/>
        <v>-8.8153931906390426E-2</v>
      </c>
      <c r="O232" s="328">
        <f t="shared" si="75"/>
        <v>4.4383564838889313</v>
      </c>
      <c r="P232" s="332">
        <f t="shared" si="77"/>
        <v>111.30912715415529</v>
      </c>
      <c r="Q232" s="328">
        <f t="shared" si="118"/>
        <v>15795.130186478011</v>
      </c>
      <c r="R232" s="277">
        <f>IF(H232&gt;0, rate1(1,$L$52,$L$51,$L$54,L232,$L$53,$L$50,P232),"")</f>
        <v>2088.4505524506108</v>
      </c>
      <c r="S232" s="323">
        <f t="shared" si="119"/>
        <v>1.7040284108118731</v>
      </c>
      <c r="T232" s="323">
        <f t="shared" si="120"/>
        <v>0.12521360012266106</v>
      </c>
      <c r="U232" s="328">
        <f t="shared" si="121"/>
        <v>6.4266136778174916</v>
      </c>
      <c r="V232" s="336">
        <f t="shared" si="122"/>
        <v>6.4266136778174916</v>
      </c>
      <c r="W232" s="328">
        <f t="shared" si="123"/>
        <v>2.4849940106328461E-3</v>
      </c>
      <c r="X232" s="328">
        <f t="shared" si="124"/>
        <v>15878.258708000427</v>
      </c>
      <c r="Y232" s="328">
        <f t="shared" si="78"/>
        <v>111.65633790377642</v>
      </c>
      <c r="Z232" s="108">
        <f>IF(H232&gt;0, rate1(1,$L$52,$L$51,$L$54,U232,$L$53,$L$50,Y232),"")</f>
        <v>2089.7917689951046</v>
      </c>
      <c r="AA232" s="336">
        <f t="shared" si="125"/>
        <v>1.7118971861092216</v>
      </c>
      <c r="AB232" s="336">
        <f t="shared" si="126"/>
        <v>-3.4906641845492423E-3</v>
      </c>
      <c r="AC232" s="328">
        <f t="shared" si="127"/>
        <v>0.12521360012266106</v>
      </c>
      <c r="AD232" s="328">
        <f t="shared" si="128"/>
        <v>-0.1597270582461307</v>
      </c>
      <c r="AE232" s="328">
        <f t="shared" si="129"/>
        <v>-1.4688838725580616E-2</v>
      </c>
      <c r="AF232" s="328">
        <f t="shared" si="130"/>
        <v>2909.2139475775571</v>
      </c>
      <c r="AG232" s="328">
        <f t="shared" si="131"/>
        <v>2894.7294712930375</v>
      </c>
      <c r="AH232" s="328">
        <f t="shared" si="132"/>
        <v>6.4071459964836741</v>
      </c>
      <c r="AI232" s="328">
        <f t="shared" si="133"/>
        <v>59.955262036601269</v>
      </c>
      <c r="AJ232" s="328">
        <f t="shared" si="134"/>
        <v>7.558530073246108</v>
      </c>
      <c r="AK232" s="337">
        <f t="shared" si="135"/>
        <v>531.77779342296174</v>
      </c>
      <c r="AL232" s="42">
        <f t="shared" si="136"/>
        <v>23.078140051401963</v>
      </c>
    </row>
    <row r="233" spans="1:38" ht="15" x14ac:dyDescent="0.15">
      <c r="A233" s="116"/>
      <c r="B233" s="328">
        <f t="shared" si="107"/>
        <v>2909.2139475775571</v>
      </c>
      <c r="C233" s="328">
        <f t="shared" si="108"/>
        <v>2894.7294712930375</v>
      </c>
      <c r="D233" s="328">
        <f t="shared" si="109"/>
        <v>6.4071459964836741</v>
      </c>
      <c r="E233" s="328">
        <f t="shared" si="72"/>
        <v>223.04664987008189</v>
      </c>
      <c r="F233" s="328">
        <f t="shared" si="110"/>
        <v>223.11683840826953</v>
      </c>
      <c r="G233" s="328">
        <f t="shared" si="111"/>
        <v>16414.386425517499</v>
      </c>
      <c r="H233" s="313">
        <f t="shared" si="112"/>
        <v>0.02</v>
      </c>
      <c r="I233" s="328">
        <f t="shared" si="113"/>
        <v>11.58758102761567</v>
      </c>
      <c r="J233" s="328">
        <f t="shared" si="74"/>
        <v>850</v>
      </c>
      <c r="K233" s="335">
        <f t="shared" si="114"/>
        <v>-1</v>
      </c>
      <c r="L233" s="323">
        <f t="shared" si="115"/>
        <v>6.3871459964836745</v>
      </c>
      <c r="M233" s="323">
        <f t="shared" si="116"/>
        <v>6.3971459964836743</v>
      </c>
      <c r="N233" s="328">
        <f t="shared" si="117"/>
        <v>-8.7894184532260056E-2</v>
      </c>
      <c r="O233" s="328">
        <f t="shared" si="75"/>
        <v>4.3808258813106704</v>
      </c>
      <c r="P233" s="332">
        <f t="shared" si="77"/>
        <v>110.85850579599358</v>
      </c>
      <c r="Q233" s="328">
        <f t="shared" si="118"/>
        <v>15633.713697898533</v>
      </c>
      <c r="R233" s="277">
        <f>IF(H233&gt;0, rate1(1,$L$52,$L$51,$L$54,L233,$L$53,$L$50,P233),"")</f>
        <v>2086.6999446428586</v>
      </c>
      <c r="S233" s="323">
        <f t="shared" si="119"/>
        <v>1.7101970685234746</v>
      </c>
      <c r="T233" s="323">
        <f t="shared" si="120"/>
        <v>0.12376027503886385</v>
      </c>
      <c r="U233" s="328">
        <f t="shared" si="121"/>
        <v>6.4071459964836741</v>
      </c>
      <c r="V233" s="336">
        <f t="shared" si="122"/>
        <v>6.4071459964836741</v>
      </c>
      <c r="W233" s="328">
        <f t="shared" si="123"/>
        <v>2.4699615841150546E-3</v>
      </c>
      <c r="X233" s="328">
        <f t="shared" si="124"/>
        <v>15716.347953388733</v>
      </c>
      <c r="Y233" s="328">
        <f t="shared" si="78"/>
        <v>111.20536407530675</v>
      </c>
      <c r="Z233" s="108">
        <f>IF(H233&gt;0, rate1(1,$L$52,$L$51,$L$54,U233,$L$53,$L$50,Y233),"")</f>
        <v>2088.0484434552104</v>
      </c>
      <c r="AA233" s="336">
        <f t="shared" si="125"/>
        <v>1.7181262490027054</v>
      </c>
      <c r="AB233" s="336">
        <f t="shared" si="126"/>
        <v>-3.4394531428773184E-3</v>
      </c>
      <c r="AC233" s="328">
        <f t="shared" si="127"/>
        <v>0.12376027503886385</v>
      </c>
      <c r="AD233" s="328">
        <f t="shared" si="128"/>
        <v>-0.16160274364063507</v>
      </c>
      <c r="AE233" s="328">
        <f t="shared" si="129"/>
        <v>-1.5067326989930066E-2</v>
      </c>
      <c r="AF233" s="328">
        <f t="shared" si="130"/>
        <v>2909.002293117986</v>
      </c>
      <c r="AG233" s="328">
        <f t="shared" si="131"/>
        <v>2894.6057110179986</v>
      </c>
      <c r="AH233" s="328">
        <f t="shared" si="132"/>
        <v>6.3876766077929705</v>
      </c>
      <c r="AI233" s="328">
        <f t="shared" si="133"/>
        <v>59.309090104972221</v>
      </c>
      <c r="AJ233" s="328">
        <f t="shared" si="134"/>
        <v>7.5750048204974894</v>
      </c>
      <c r="AK233" s="337">
        <f t="shared" si="135"/>
        <v>532.77156893934728</v>
      </c>
      <c r="AL233" s="42">
        <f t="shared" si="136"/>
        <v>23.129102024133076</v>
      </c>
    </row>
    <row r="234" spans="1:38" ht="15" x14ac:dyDescent="0.15">
      <c r="A234" s="116"/>
      <c r="B234" s="328">
        <f t="shared" si="107"/>
        <v>2909.002293117986</v>
      </c>
      <c r="C234" s="328">
        <f t="shared" si="108"/>
        <v>2894.6057110179986</v>
      </c>
      <c r="D234" s="328">
        <f t="shared" si="109"/>
        <v>6.3876766077929705</v>
      </c>
      <c r="E234" s="328">
        <f t="shared" si="72"/>
        <v>222.90433103916664</v>
      </c>
      <c r="F234" s="328">
        <f t="shared" si="110"/>
        <v>222.97549045462426</v>
      </c>
      <c r="G234" s="328">
        <f t="shared" si="111"/>
        <v>16254.435159537974</v>
      </c>
      <c r="H234" s="313">
        <f t="shared" si="112"/>
        <v>0.02</v>
      </c>
      <c r="I234" s="328">
        <f t="shared" si="113"/>
        <v>11.517265679989942</v>
      </c>
      <c r="J234" s="328">
        <f t="shared" si="74"/>
        <v>850</v>
      </c>
      <c r="K234" s="335">
        <f t="shared" si="114"/>
        <v>-1</v>
      </c>
      <c r="L234" s="323">
        <f t="shared" si="115"/>
        <v>6.367676607792971</v>
      </c>
      <c r="M234" s="323">
        <f t="shared" si="116"/>
        <v>6.3776766077929707</v>
      </c>
      <c r="N234" s="328">
        <f t="shared" si="117"/>
        <v>-8.763436876599684E-2</v>
      </c>
      <c r="O234" s="328">
        <f t="shared" si="75"/>
        <v>4.3237571787439206</v>
      </c>
      <c r="P234" s="332">
        <f t="shared" si="77"/>
        <v>110.4083031264678</v>
      </c>
      <c r="Q234" s="328">
        <f t="shared" si="118"/>
        <v>15473.247259633725</v>
      </c>
      <c r="R234" s="277">
        <f>IF(H234&gt;0, rate1(1,$L$52,$L$51,$L$54,L234,$L$53,$L$50,P234),"")</f>
        <v>2084.9396576098907</v>
      </c>
      <c r="S234" s="323">
        <f t="shared" si="119"/>
        <v>1.7164323031317519</v>
      </c>
      <c r="T234" s="323">
        <f t="shared" si="120"/>
        <v>0.12232051567596734</v>
      </c>
      <c r="U234" s="328">
        <f t="shared" si="121"/>
        <v>6.3876766077929705</v>
      </c>
      <c r="V234" s="336">
        <f t="shared" si="122"/>
        <v>6.3876766077929705</v>
      </c>
      <c r="W234" s="328">
        <f t="shared" si="123"/>
        <v>2.4549734509733412E-3</v>
      </c>
      <c r="X234" s="328">
        <f t="shared" si="124"/>
        <v>15555.386301780902</v>
      </c>
      <c r="Y234" s="328">
        <f t="shared" si="78"/>
        <v>110.75480818881788</v>
      </c>
      <c r="Z234" s="108">
        <f>IF(H234&gt;0, rate1(1,$L$52,$L$51,$L$54,U234,$L$53,$L$50,Y234),"")</f>
        <v>2086.295493902333</v>
      </c>
      <c r="AA234" s="336">
        <f t="shared" si="125"/>
        <v>1.7244225153795403</v>
      </c>
      <c r="AB234" s="336">
        <f t="shared" si="126"/>
        <v>-3.3888696152508855E-3</v>
      </c>
      <c r="AC234" s="328">
        <f t="shared" si="127"/>
        <v>0.12232051567596734</v>
      </c>
      <c r="AD234" s="328">
        <f t="shared" si="128"/>
        <v>-0.16350486988610249</v>
      </c>
      <c r="AE234" s="328">
        <f t="shared" si="129"/>
        <v>-1.5459363893800978E-2</v>
      </c>
      <c r="AF234" s="328">
        <f t="shared" si="130"/>
        <v>2908.7923382335439</v>
      </c>
      <c r="AG234" s="328">
        <f t="shared" si="131"/>
        <v>2894.4833905023224</v>
      </c>
      <c r="AH234" s="328">
        <f t="shared" si="132"/>
        <v>6.3682055113046649</v>
      </c>
      <c r="AI234" s="328">
        <f t="shared" si="133"/>
        <v>58.668611932966797</v>
      </c>
      <c r="AJ234" s="328">
        <f t="shared" si="134"/>
        <v>7.5913016571455358</v>
      </c>
      <c r="AK234" s="337">
        <f t="shared" si="135"/>
        <v>533.74509126287614</v>
      </c>
      <c r="AL234" s="42">
        <f t="shared" si="136"/>
        <v>23.179514750722301</v>
      </c>
    </row>
    <row r="235" spans="1:38" ht="15" x14ac:dyDescent="0.15">
      <c r="A235" s="116"/>
      <c r="B235" s="328">
        <f t="shared" si="107"/>
        <v>2908.7923382335439</v>
      </c>
      <c r="C235" s="328">
        <f t="shared" si="108"/>
        <v>2894.4833905023224</v>
      </c>
      <c r="D235" s="328">
        <f t="shared" si="109"/>
        <v>6.3682055113046649</v>
      </c>
      <c r="E235" s="328">
        <f t="shared" si="72"/>
        <v>222.76010243811112</v>
      </c>
      <c r="F235" s="328">
        <f t="shared" si="110"/>
        <v>222.83221673863886</v>
      </c>
      <c r="G235" s="328">
        <f t="shared" si="111"/>
        <v>16095.432568330092</v>
      </c>
      <c r="H235" s="313">
        <f t="shared" si="112"/>
        <v>0.02</v>
      </c>
      <c r="I235" s="328">
        <f t="shared" si="113"/>
        <v>11.447158184977162</v>
      </c>
      <c r="J235" s="328">
        <f t="shared" si="74"/>
        <v>850</v>
      </c>
      <c r="K235" s="335">
        <f t="shared" si="114"/>
        <v>-1</v>
      </c>
      <c r="L235" s="323">
        <f t="shared" si="115"/>
        <v>6.3482055113046654</v>
      </c>
      <c r="M235" s="323">
        <f t="shared" si="116"/>
        <v>6.3582055113046652</v>
      </c>
      <c r="N235" s="328">
        <f t="shared" si="117"/>
        <v>-8.7374484589748391E-2</v>
      </c>
      <c r="O235" s="328">
        <f t="shared" si="75"/>
        <v>4.2671466659573207</v>
      </c>
      <c r="P235" s="332">
        <f t="shared" si="77"/>
        <v>109.9585201879805</v>
      </c>
      <c r="Q235" s="328">
        <f t="shared" si="118"/>
        <v>15313.732835502238</v>
      </c>
      <c r="R235" s="277">
        <f>IF(H235&gt;0, rate1(1,$L$52,$L$51,$L$54,L235,$L$53,$L$50,P235),"")</f>
        <v>2083.1696172717725</v>
      </c>
      <c r="S235" s="323">
        <f t="shared" si="119"/>
        <v>1.7227365306779852</v>
      </c>
      <c r="T235" s="323">
        <f t="shared" si="120"/>
        <v>0.12089396464820185</v>
      </c>
      <c r="U235" s="328">
        <f t="shared" si="121"/>
        <v>6.3682055113046649</v>
      </c>
      <c r="V235" s="336">
        <f t="shared" si="122"/>
        <v>6.3682055113046649</v>
      </c>
      <c r="W235" s="328">
        <f t="shared" si="123"/>
        <v>2.4400296228179741E-3</v>
      </c>
      <c r="X235" s="328">
        <f t="shared" si="124"/>
        <v>15395.375814016827</v>
      </c>
      <c r="Y235" s="328">
        <f t="shared" si="78"/>
        <v>110.30467128286875</v>
      </c>
      <c r="Z235" s="108">
        <f>IF(H235&gt;0, rate1(1,$L$52,$L$51,$L$54,U235,$L$53,$L$50,Y235),"")</f>
        <v>2084.5328467832646</v>
      </c>
      <c r="AA235" s="336">
        <f t="shared" si="125"/>
        <v>1.7307884236408235</v>
      </c>
      <c r="AB235" s="336">
        <f t="shared" si="126"/>
        <v>-3.3389002122688641E-3</v>
      </c>
      <c r="AC235" s="328">
        <f t="shared" si="127"/>
        <v>0.12089396464820185</v>
      </c>
      <c r="AD235" s="328">
        <f t="shared" si="128"/>
        <v>-0.16543423038693003</v>
      </c>
      <c r="AE235" s="328">
        <f t="shared" si="129"/>
        <v>-1.5865506841993806E-2</v>
      </c>
      <c r="AF235" s="328">
        <f t="shared" si="130"/>
        <v>2908.5840697843059</v>
      </c>
      <c r="AG235" s="328">
        <f t="shared" si="131"/>
        <v>2894.3624965376744</v>
      </c>
      <c r="AH235" s="328">
        <f t="shared" si="132"/>
        <v>6.3487327065753174</v>
      </c>
      <c r="AI235" s="328">
        <f t="shared" si="133"/>
        <v>58.033663531695936</v>
      </c>
      <c r="AJ235" s="328">
        <f t="shared" si="134"/>
        <v>7.6074221192376736</v>
      </c>
      <c r="AK235" s="337">
        <f t="shared" si="135"/>
        <v>534.69871641144061</v>
      </c>
      <c r="AL235" s="42">
        <f t="shared" si="136"/>
        <v>23.229383070865325</v>
      </c>
    </row>
    <row r="236" spans="1:38" ht="15" x14ac:dyDescent="0.15">
      <c r="A236" s="116"/>
      <c r="B236" s="328">
        <f t="shared" si="107"/>
        <v>2908.5840697843059</v>
      </c>
      <c r="C236" s="328">
        <f t="shared" si="108"/>
        <v>2894.3624965376744</v>
      </c>
      <c r="D236" s="328">
        <f t="shared" si="109"/>
        <v>6.3487327065753174</v>
      </c>
      <c r="E236" s="328">
        <f t="shared" si="72"/>
        <v>222.6139952169537</v>
      </c>
      <c r="F236" s="328">
        <f t="shared" si="110"/>
        <v>222.68704882753241</v>
      </c>
      <c r="G236" s="328">
        <f t="shared" si="111"/>
        <v>15937.380481397837</v>
      </c>
      <c r="H236" s="313">
        <f t="shared" si="112"/>
        <v>0.02</v>
      </c>
      <c r="I236" s="328">
        <f t="shared" si="113"/>
        <v>11.377258597305264</v>
      </c>
      <c r="J236" s="328">
        <f t="shared" si="74"/>
        <v>850</v>
      </c>
      <c r="K236" s="335">
        <f t="shared" si="114"/>
        <v>-1</v>
      </c>
      <c r="L236" s="323">
        <f t="shared" si="115"/>
        <v>6.3287327065753178</v>
      </c>
      <c r="M236" s="323">
        <f t="shared" si="116"/>
        <v>6.3387327065753176</v>
      </c>
      <c r="N236" s="328">
        <f t="shared" si="117"/>
        <v>-8.7114531985541532E-2</v>
      </c>
      <c r="O236" s="328">
        <f t="shared" si="75"/>
        <v>4.2109907328651968</v>
      </c>
      <c r="P236" s="332">
        <f t="shared" si="77"/>
        <v>109.50915802817178</v>
      </c>
      <c r="Q236" s="328">
        <f t="shared" si="118"/>
        <v>15155.172202451355</v>
      </c>
      <c r="R236" s="277">
        <f>IF(H236&gt;0, rate1(1,$L$52,$L$51,$L$54,L236,$L$53,$L$50,P236),"")</f>
        <v>2081.3897488368821</v>
      </c>
      <c r="S236" s="323">
        <f t="shared" si="119"/>
        <v>1.7291122138934689</v>
      </c>
      <c r="T236" s="323">
        <f t="shared" si="120"/>
        <v>0.11948028071063133</v>
      </c>
      <c r="U236" s="328">
        <f t="shared" si="121"/>
        <v>6.3487327065753174</v>
      </c>
      <c r="V236" s="336">
        <f t="shared" si="122"/>
        <v>6.3487327065753174</v>
      </c>
      <c r="W236" s="328">
        <f t="shared" si="123"/>
        <v>2.4251301113586976E-3</v>
      </c>
      <c r="X236" s="328">
        <f t="shared" si="124"/>
        <v>15236.318360430514</v>
      </c>
      <c r="Y236" s="328">
        <f t="shared" si="78"/>
        <v>109.85495440122389</v>
      </c>
      <c r="Z236" s="108">
        <f>IF(H236&gt;0, rate1(1,$L$52,$L$51,$L$54,U236,$L$53,$L$50,Y236),"")</f>
        <v>2082.7604278390509</v>
      </c>
      <c r="AA236" s="336">
        <f t="shared" si="125"/>
        <v>1.7372264593044051</v>
      </c>
      <c r="AB236" s="336">
        <f t="shared" si="126"/>
        <v>-3.2895321115398914E-3</v>
      </c>
      <c r="AC236" s="328">
        <f t="shared" si="127"/>
        <v>0.11948028071063133</v>
      </c>
      <c r="AD236" s="328">
        <f t="shared" si="128"/>
        <v>-0.16739163886330244</v>
      </c>
      <c r="AE236" s="328">
        <f t="shared" si="129"/>
        <v>-1.6286341104891397E-2</v>
      </c>
      <c r="AF236" s="328">
        <f t="shared" si="130"/>
        <v>2908.3774749716099</v>
      </c>
      <c r="AG236" s="328">
        <f t="shared" si="131"/>
        <v>2894.2430162569635</v>
      </c>
      <c r="AH236" s="328">
        <f t="shared" si="132"/>
        <v>6.3292581931588217</v>
      </c>
      <c r="AI236" s="328">
        <f t="shared" si="133"/>
        <v>57.404088195110525</v>
      </c>
      <c r="AJ236" s="328">
        <f t="shared" si="134"/>
        <v>7.6233676992918706</v>
      </c>
      <c r="AK236" s="337">
        <f t="shared" si="135"/>
        <v>535.63279332950822</v>
      </c>
      <c r="AL236" s="42">
        <f t="shared" si="136"/>
        <v>23.278711684867265</v>
      </c>
    </row>
    <row r="237" spans="1:38" ht="15" x14ac:dyDescent="0.15">
      <c r="A237" s="116"/>
      <c r="B237" s="328">
        <f t="shared" si="107"/>
        <v>2908.3774749716099</v>
      </c>
      <c r="C237" s="328">
        <f t="shared" si="108"/>
        <v>2894.2430162569635</v>
      </c>
      <c r="D237" s="328">
        <f t="shared" si="109"/>
        <v>6.3292581931588217</v>
      </c>
      <c r="E237" s="328">
        <f t="shared" si="72"/>
        <v>222.46603972817257</v>
      </c>
      <c r="F237" s="328">
        <f t="shared" si="110"/>
        <v>222.54001747256314</v>
      </c>
      <c r="G237" s="328">
        <f t="shared" si="111"/>
        <v>15780.280545999754</v>
      </c>
      <c r="H237" s="313">
        <f t="shared" si="112"/>
        <v>0.02</v>
      </c>
      <c r="I237" s="328">
        <f t="shared" si="113"/>
        <v>11.307566971717097</v>
      </c>
      <c r="J237" s="328">
        <f t="shared" si="74"/>
        <v>850</v>
      </c>
      <c r="K237" s="335">
        <f t="shared" si="114"/>
        <v>-1</v>
      </c>
      <c r="L237" s="323">
        <f t="shared" si="115"/>
        <v>6.3092581931588221</v>
      </c>
      <c r="M237" s="323">
        <f t="shared" si="116"/>
        <v>6.3192581931588219</v>
      </c>
      <c r="N237" s="328">
        <f t="shared" si="117"/>
        <v>-8.6854510935452822E-2</v>
      </c>
      <c r="O237" s="328">
        <f t="shared" si="75"/>
        <v>4.1552858649756867</v>
      </c>
      <c r="P237" s="332">
        <f t="shared" si="77"/>
        <v>109.06021769996417</v>
      </c>
      <c r="Q237" s="328">
        <f t="shared" si="118"/>
        <v>14997.566957444944</v>
      </c>
      <c r="R237" s="277">
        <f>IF(H237&gt;0, rate1(1,$L$52,$L$51,$L$54,L237,$L$53,$L$50,P237),"")</f>
        <v>2079.5999767938551</v>
      </c>
      <c r="S237" s="323">
        <f t="shared" si="119"/>
        <v>1.7355618651610227</v>
      </c>
      <c r="T237" s="323">
        <f t="shared" si="120"/>
        <v>0.11807913793415513</v>
      </c>
      <c r="U237" s="328">
        <f t="shared" si="121"/>
        <v>6.3292581931588217</v>
      </c>
      <c r="V237" s="336">
        <f t="shared" si="122"/>
        <v>6.3292581931588217</v>
      </c>
      <c r="W237" s="328">
        <f t="shared" si="123"/>
        <v>2.4102749282590707E-3</v>
      </c>
      <c r="X237" s="328">
        <f t="shared" si="124"/>
        <v>15078.21562791627</v>
      </c>
      <c r="Y237" s="328">
        <f t="shared" si="78"/>
        <v>109.40565859289808</v>
      </c>
      <c r="Z237" s="108">
        <f>IF(H237&gt;0, rate1(1,$L$52,$L$51,$L$54,U237,$L$53,$L$50,Y237),"")</f>
        <v>2080.9781620969984</v>
      </c>
      <c r="AA237" s="336">
        <f t="shared" si="125"/>
        <v>1.7437391579968167</v>
      </c>
      <c r="AB237" s="336">
        <f t="shared" si="126"/>
        <v>-3.2407530279176013E-3</v>
      </c>
      <c r="AC237" s="328">
        <f t="shared" si="127"/>
        <v>0.11807913793415513</v>
      </c>
      <c r="AD237" s="328">
        <f t="shared" si="128"/>
        <v>-0.16937793034323023</v>
      </c>
      <c r="AE237" s="328">
        <f t="shared" si="129"/>
        <v>-1.6722481400729634E-2</v>
      </c>
      <c r="AF237" s="328">
        <f t="shared" si="130"/>
        <v>2908.1725413227405</v>
      </c>
      <c r="AG237" s="328">
        <f t="shared" si="131"/>
        <v>2894.1249371190293</v>
      </c>
      <c r="AH237" s="328">
        <f t="shared" si="132"/>
        <v>6.3097819706059539</v>
      </c>
      <c r="AI237" s="328">
        <f t="shared" si="133"/>
        <v>56.779736128002462</v>
      </c>
      <c r="AJ237" s="328">
        <f t="shared" si="134"/>
        <v>7.639139848216316</v>
      </c>
      <c r="AK237" s="337">
        <f t="shared" si="135"/>
        <v>536.54766412426136</v>
      </c>
      <c r="AL237" s="42">
        <f t="shared" si="136"/>
        <v>23.327505159833109</v>
      </c>
    </row>
    <row r="238" spans="1:38" ht="15" x14ac:dyDescent="0.15">
      <c r="A238" s="116"/>
      <c r="B238" s="328">
        <f t="shared" si="107"/>
        <v>2908.1725413227405</v>
      </c>
      <c r="C238" s="328">
        <f t="shared" si="108"/>
        <v>2894.1249371190293</v>
      </c>
      <c r="D238" s="328">
        <f t="shared" si="109"/>
        <v>6.3097819706059539</v>
      </c>
      <c r="E238" s="328">
        <f t="shared" si="72"/>
        <v>222.31626556159401</v>
      </c>
      <c r="F238" s="328">
        <f t="shared" si="110"/>
        <v>222.39115264488328</v>
      </c>
      <c r="G238" s="328">
        <f t="shared" si="111"/>
        <v>15624.134233821989</v>
      </c>
      <c r="H238" s="313">
        <f t="shared" si="112"/>
        <v>0.02</v>
      </c>
      <c r="I238" s="328">
        <f t="shared" si="113"/>
        <v>11.238083362968974</v>
      </c>
      <c r="J238" s="328">
        <f t="shared" si="74"/>
        <v>850</v>
      </c>
      <c r="K238" s="335">
        <f t="shared" si="114"/>
        <v>-1</v>
      </c>
      <c r="L238" s="323">
        <f t="shared" si="115"/>
        <v>6.2897819706059543</v>
      </c>
      <c r="M238" s="323">
        <f t="shared" si="116"/>
        <v>6.2997819706059541</v>
      </c>
      <c r="N238" s="328">
        <f t="shared" si="117"/>
        <v>-8.6594421421448686E-2</v>
      </c>
      <c r="O238" s="328">
        <f t="shared" si="75"/>
        <v>4.1000286390732521</v>
      </c>
      <c r="P238" s="332">
        <f t="shared" si="77"/>
        <v>108.61170026159654</v>
      </c>
      <c r="Q238" s="328">
        <f t="shared" si="118"/>
        <v>14840.918524011877</v>
      </c>
      <c r="R238" s="277">
        <f>IF(H238&gt;0, rate1(1,$L$52,$L$51,$L$54,L238,$L$53,$L$50,P238),"")</f>
        <v>2077.8002249033707</v>
      </c>
      <c r="S238" s="323">
        <f t="shared" si="119"/>
        <v>1.7420880495621582</v>
      </c>
      <c r="T238" s="323">
        <f t="shared" si="120"/>
        <v>0.11669022493023644</v>
      </c>
      <c r="U238" s="328">
        <f t="shared" si="121"/>
        <v>6.3097819706059539</v>
      </c>
      <c r="V238" s="336">
        <f t="shared" si="122"/>
        <v>6.3097819706059539</v>
      </c>
      <c r="W238" s="328">
        <f t="shared" si="123"/>
        <v>2.3954640851719944E-3</v>
      </c>
      <c r="X238" s="328">
        <f t="shared" si="124"/>
        <v>14921.069126645283</v>
      </c>
      <c r="Y238" s="328">
        <f t="shared" si="78"/>
        <v>108.95678491218975</v>
      </c>
      <c r="Z238" s="108">
        <f>IF(H238&gt;0, rate1(1,$L$52,$L$51,$L$54,U238,$L$53,$L$50,Y238),"")</f>
        <v>2079.1859738625485</v>
      </c>
      <c r="AA238" s="336">
        <f t="shared" si="125"/>
        <v>1.7503291085316051</v>
      </c>
      <c r="AB238" s="336">
        <f t="shared" si="126"/>
        <v>-3.1925511857855554E-3</v>
      </c>
      <c r="AC238" s="328">
        <f t="shared" si="127"/>
        <v>0.11669022493023644</v>
      </c>
      <c r="AD238" s="328">
        <f t="shared" si="128"/>
        <v>-0.17139396219312331</v>
      </c>
      <c r="AE238" s="328">
        <f t="shared" si="129"/>
        <v>-1.7174573592531172E-2</v>
      </c>
      <c r="AF238" s="328">
        <f t="shared" si="130"/>
        <v>2907.9692566763888</v>
      </c>
      <c r="AG238" s="328">
        <f t="shared" si="131"/>
        <v>2894.0082468940991</v>
      </c>
      <c r="AH238" s="328">
        <f t="shared" si="132"/>
        <v>6.2903040384646332</v>
      </c>
      <c r="AI238" s="328">
        <f t="shared" si="133"/>
        <v>56.160464096428321</v>
      </c>
      <c r="AJ238" s="328">
        <f t="shared" si="134"/>
        <v>7.6547399771319906</v>
      </c>
      <c r="AK238" s="337">
        <f t="shared" si="135"/>
        <v>537.44366428968908</v>
      </c>
      <c r="AL238" s="42">
        <f t="shared" si="136"/>
        <v>23.375767935541912</v>
      </c>
    </row>
    <row r="239" spans="1:38" ht="15" x14ac:dyDescent="0.15">
      <c r="A239" s="116"/>
      <c r="B239" s="328">
        <f t="shared" si="107"/>
        <v>2907.9692566763888</v>
      </c>
      <c r="C239" s="328">
        <f t="shared" si="108"/>
        <v>2894.0082468940991</v>
      </c>
      <c r="D239" s="328">
        <f t="shared" si="109"/>
        <v>6.2903040384646332</v>
      </c>
      <c r="E239" s="328">
        <f t="shared" si="72"/>
        <v>222.1647015775614</v>
      </c>
      <c r="F239" s="328">
        <f t="shared" si="110"/>
        <v>222.24048356957769</v>
      </c>
      <c r="G239" s="328">
        <f t="shared" si="111"/>
        <v>15468.942847334061</v>
      </c>
      <c r="H239" s="313">
        <f t="shared" si="112"/>
        <v>0.02</v>
      </c>
      <c r="I239" s="328">
        <f t="shared" si="113"/>
        <v>11.168807825831756</v>
      </c>
      <c r="J239" s="328">
        <f t="shared" si="74"/>
        <v>850</v>
      </c>
      <c r="K239" s="335">
        <f t="shared" si="114"/>
        <v>-1</v>
      </c>
      <c r="L239" s="323">
        <f t="shared" si="115"/>
        <v>6.2703040384646336</v>
      </c>
      <c r="M239" s="323">
        <f t="shared" si="116"/>
        <v>6.2803040384646334</v>
      </c>
      <c r="N239" s="328">
        <f t="shared" si="117"/>
        <v>-8.6334263425484892E-2</v>
      </c>
      <c r="O239" s="328">
        <f t="shared" si="75"/>
        <v>4.045215719122309</v>
      </c>
      <c r="P239" s="332">
        <f t="shared" si="77"/>
        <v>108.16360677667518</v>
      </c>
      <c r="Q239" s="328">
        <f t="shared" si="118"/>
        <v>14685.228158486761</v>
      </c>
      <c r="R239" s="277">
        <f>IF(H239&gt;0, rate1(1,$L$52,$L$51,$L$54,L239,$L$53,$L$50,P239),"")</f>
        <v>2075.9904161899044</v>
      </c>
      <c r="S239" s="323">
        <f t="shared" si="119"/>
        <v>1.748693388018872</v>
      </c>
      <c r="T239" s="323">
        <f t="shared" si="120"/>
        <v>0.1153132441224507</v>
      </c>
      <c r="U239" s="328">
        <f t="shared" si="121"/>
        <v>6.2903040384646332</v>
      </c>
      <c r="V239" s="336">
        <f t="shared" si="122"/>
        <v>6.2903040384646332</v>
      </c>
      <c r="W239" s="328">
        <f t="shared" si="123"/>
        <v>2.3806975937823438E-3</v>
      </c>
      <c r="X239" s="328">
        <f t="shared" si="124"/>
        <v>14764.880196463242</v>
      </c>
      <c r="Y239" s="328">
        <f t="shared" si="78"/>
        <v>108.50833441873178</v>
      </c>
      <c r="Z239" s="108">
        <f>IF(H239&gt;0, rate1(1,$L$52,$L$51,$L$54,U239,$L$53,$L$50,Y239),"")</f>
        <v>2077.3837867110979</v>
      </c>
      <c r="AA239" s="336">
        <f t="shared" si="125"/>
        <v>1.7569989560829387</v>
      </c>
      <c r="AB239" s="336">
        <f t="shared" si="126"/>
        <v>-3.1449152930159508E-3</v>
      </c>
      <c r="AC239" s="328">
        <f t="shared" si="127"/>
        <v>0.1153132441224507</v>
      </c>
      <c r="AD239" s="328">
        <f t="shared" si="128"/>
        <v>-0.17344061518867751</v>
      </c>
      <c r="AE239" s="328">
        <f t="shared" si="129"/>
        <v>-1.7643296489583241E-2</v>
      </c>
      <c r="AF239" s="328">
        <f t="shared" si="130"/>
        <v>2907.7676091688409</v>
      </c>
      <c r="AG239" s="328">
        <f t="shared" si="131"/>
        <v>2893.8929336499768</v>
      </c>
      <c r="AH239" s="328">
        <f t="shared" si="132"/>
        <v>6.2708243962799779</v>
      </c>
      <c r="AI239" s="328">
        <f t="shared" si="133"/>
        <v>55.546135099258684</v>
      </c>
      <c r="AJ239" s="328">
        <f t="shared" si="134"/>
        <v>7.6701694591040068</v>
      </c>
      <c r="AK239" s="337">
        <f t="shared" si="135"/>
        <v>538.32112291936539</v>
      </c>
      <c r="AL239" s="42">
        <f t="shared" si="136"/>
        <v>23.423504330023878</v>
      </c>
    </row>
    <row r="240" spans="1:38" ht="15" x14ac:dyDescent="0.15">
      <c r="A240" s="116"/>
      <c r="B240" s="328">
        <f t="shared" si="107"/>
        <v>2907.7676091688409</v>
      </c>
      <c r="C240" s="328">
        <f t="shared" si="108"/>
        <v>2893.8929336499768</v>
      </c>
      <c r="D240" s="328">
        <f t="shared" si="109"/>
        <v>6.2708243962799779</v>
      </c>
      <c r="E240" s="328">
        <f t="shared" si="72"/>
        <v>222.01137593844265</v>
      </c>
      <c r="F240" s="328">
        <f t="shared" si="110"/>
        <v>222.08803875800203</v>
      </c>
      <c r="G240" s="328">
        <f t="shared" si="111"/>
        <v>15314.707525840533</v>
      </c>
      <c r="H240" s="313">
        <f t="shared" si="112"/>
        <v>0.02</v>
      </c>
      <c r="I240" s="328">
        <f t="shared" si="113"/>
        <v>11.099740415091219</v>
      </c>
      <c r="J240" s="328">
        <f t="shared" si="74"/>
        <v>850</v>
      </c>
      <c r="K240" s="335">
        <f t="shared" si="114"/>
        <v>-1</v>
      </c>
      <c r="L240" s="323">
        <f t="shared" si="115"/>
        <v>6.2508243962799783</v>
      </c>
      <c r="M240" s="323">
        <f t="shared" si="116"/>
        <v>6.2608243962799781</v>
      </c>
      <c r="N240" s="328">
        <f t="shared" si="117"/>
        <v>-8.6074036929449704E-2</v>
      </c>
      <c r="O240" s="328">
        <f t="shared" si="75"/>
        <v>3.9908438523781142</v>
      </c>
      <c r="P240" s="332">
        <f t="shared" si="77"/>
        <v>107.71593831422037</v>
      </c>
      <c r="Q240" s="328">
        <f t="shared" si="118"/>
        <v>14530.496955952633</v>
      </c>
      <c r="R240" s="277">
        <f>IF(H240&gt;0, rate1(1,$L$52,$L$51,$L$54,L240,$L$53,$L$50,P240),"")</f>
        <v>2074.1704729333578</v>
      </c>
      <c r="S240" s="323">
        <f t="shared" si="119"/>
        <v>1.7553805605378106</v>
      </c>
      <c r="T240" s="323">
        <f t="shared" si="120"/>
        <v>0.11394791106110451</v>
      </c>
      <c r="U240" s="328">
        <f t="shared" si="121"/>
        <v>6.2708243962799779</v>
      </c>
      <c r="V240" s="336">
        <f t="shared" si="122"/>
        <v>6.2708243962799779</v>
      </c>
      <c r="W240" s="328">
        <f t="shared" si="123"/>
        <v>2.3659754657749943E-3</v>
      </c>
      <c r="X240" s="328">
        <f t="shared" si="124"/>
        <v>14609.650012981514</v>
      </c>
      <c r="Y240" s="328">
        <f t="shared" si="78"/>
        <v>108.06030817753764</v>
      </c>
      <c r="Z240" s="108">
        <f>IF(H240&gt;0, rate1(1,$L$52,$L$51,$L$54,U240,$L$53,$L$50,Y240),"")</f>
        <v>2075.5715234797112</v>
      </c>
      <c r="AA240" s="336">
        <f t="shared" si="125"/>
        <v>1.7637514054625494</v>
      </c>
      <c r="AB240" s="336">
        <f t="shared" si="126"/>
        <v>-3.0978345163791784E-3</v>
      </c>
      <c r="AC240" s="328">
        <f t="shared" si="127"/>
        <v>0.11394791106110451</v>
      </c>
      <c r="AD240" s="328">
        <f t="shared" si="128"/>
        <v>-0.17551879462954798</v>
      </c>
      <c r="AE240" s="328">
        <f t="shared" si="129"/>
        <v>-1.8129363774744962E-2</v>
      </c>
      <c r="AF240" s="328">
        <f t="shared" si="130"/>
        <v>2907.5675872208503</v>
      </c>
      <c r="AG240" s="328">
        <f t="shared" si="131"/>
        <v>2893.7789857389157</v>
      </c>
      <c r="AH240" s="328">
        <f t="shared" si="132"/>
        <v>6.2513430435941535</v>
      </c>
      <c r="AI240" s="328">
        <f t="shared" si="133"/>
        <v>54.93661805914909</v>
      </c>
      <c r="AJ240" s="328">
        <f t="shared" si="134"/>
        <v>7.6854296307871035</v>
      </c>
      <c r="AK240" s="337">
        <f t="shared" si="135"/>
        <v>539.18036290860607</v>
      </c>
      <c r="AL240" s="42">
        <f t="shared" si="136"/>
        <v>23.470718544858247</v>
      </c>
    </row>
    <row r="241" spans="1:38" ht="15" x14ac:dyDescent="0.15">
      <c r="A241" s="116"/>
      <c r="B241" s="328">
        <f t="shared" si="107"/>
        <v>2907.5675872208503</v>
      </c>
      <c r="C241" s="328">
        <f t="shared" si="108"/>
        <v>2893.7789857389157</v>
      </c>
      <c r="D241" s="328">
        <f t="shared" si="109"/>
        <v>6.2513430435941535</v>
      </c>
      <c r="E241" s="328">
        <f t="shared" si="72"/>
        <v>221.85631613857612</v>
      </c>
      <c r="F241" s="328">
        <f t="shared" si="110"/>
        <v>221.93384603850939</v>
      </c>
      <c r="G241" s="328">
        <f t="shared" si="111"/>
        <v>15161.429251245278</v>
      </c>
      <c r="H241" s="313">
        <f t="shared" si="112"/>
        <v>0.02</v>
      </c>
      <c r="I241" s="328">
        <f t="shared" si="113"/>
        <v>11.030881185547697</v>
      </c>
      <c r="J241" s="328">
        <f t="shared" si="74"/>
        <v>850</v>
      </c>
      <c r="K241" s="335">
        <f t="shared" si="114"/>
        <v>-1</v>
      </c>
      <c r="L241" s="323">
        <f t="shared" si="115"/>
        <v>6.2313430435941539</v>
      </c>
      <c r="M241" s="323">
        <f t="shared" si="116"/>
        <v>6.2413430435941537</v>
      </c>
      <c r="N241" s="328">
        <f t="shared" si="117"/>
        <v>-8.5813741915206521E-2</v>
      </c>
      <c r="O241" s="328">
        <f t="shared" si="75"/>
        <v>3.9369098656926274</v>
      </c>
      <c r="P241" s="332">
        <f t="shared" si="77"/>
        <v>107.26869594870841</v>
      </c>
      <c r="Q241" s="328">
        <f t="shared" si="118"/>
        <v>14376.725855902992</v>
      </c>
      <c r="R241" s="277">
        <f>IF(H241&gt;0, rate1(1,$L$52,$L$51,$L$54,L241,$L$53,$L$50,P241),"")</f>
        <v>2072.3403166605558</v>
      </c>
      <c r="S241" s="323">
        <f t="shared" si="119"/>
        <v>1.7621523095655518</v>
      </c>
      <c r="T241" s="323">
        <f t="shared" si="120"/>
        <v>0.11259395377824515</v>
      </c>
      <c r="U241" s="328">
        <f t="shared" si="121"/>
        <v>6.2513430435941535</v>
      </c>
      <c r="V241" s="336">
        <f t="shared" si="122"/>
        <v>6.2513430435941535</v>
      </c>
      <c r="W241" s="328">
        <f t="shared" si="123"/>
        <v>2.3512977128170576E-3</v>
      </c>
      <c r="X241" s="328">
        <f t="shared" si="124"/>
        <v>14455.379593379028</v>
      </c>
      <c r="Y241" s="328">
        <f t="shared" si="78"/>
        <v>107.61270725904308</v>
      </c>
      <c r="Z241" s="108">
        <f>IF(H241&gt;0, rate1(1,$L$52,$L$51,$L$54,U241,$L$53,$L$50,Y241),"")</f>
        <v>2073.7491062586982</v>
      </c>
      <c r="AA241" s="336">
        <f t="shared" si="125"/>
        <v>1.7705892245087673</v>
      </c>
      <c r="AB241" s="336">
        <f t="shared" si="126"/>
        <v>-3.0512984584179139E-3</v>
      </c>
      <c r="AC241" s="328">
        <f t="shared" si="127"/>
        <v>0.11259395377824515</v>
      </c>
      <c r="AD241" s="328">
        <f t="shared" si="128"/>
        <v>-0.17762943150029342</v>
      </c>
      <c r="AE241" s="328">
        <f t="shared" si="129"/>
        <v>-1.8633526057024279E-2</v>
      </c>
      <c r="AF241" s="328">
        <f t="shared" si="130"/>
        <v>2907.3691795251571</v>
      </c>
      <c r="AG241" s="328">
        <f t="shared" si="131"/>
        <v>2893.6663917851374</v>
      </c>
      <c r="AH241" s="328">
        <f t="shared" si="132"/>
        <v>6.2318599799462282</v>
      </c>
      <c r="AI241" s="328">
        <f t="shared" si="133"/>
        <v>54.331787531732779</v>
      </c>
      <c r="AJ241" s="328">
        <f t="shared" si="134"/>
        <v>7.7005217939903625</v>
      </c>
      <c r="AK241" s="337">
        <f t="shared" si="135"/>
        <v>540.02170114664079</v>
      </c>
      <c r="AL241" s="42">
        <f t="shared" si="136"/>
        <v>23.517414670208524</v>
      </c>
    </row>
    <row r="242" spans="1:38" ht="15" x14ac:dyDescent="0.15">
      <c r="A242" s="116"/>
      <c r="B242" s="328">
        <f t="shared" si="107"/>
        <v>2907.3691795251571</v>
      </c>
      <c r="C242" s="328">
        <f t="shared" si="108"/>
        <v>2893.6663917851374</v>
      </c>
      <c r="D242" s="328">
        <f t="shared" si="109"/>
        <v>6.2318599799462282</v>
      </c>
      <c r="E242" s="328">
        <f t="shared" si="72"/>
        <v>221.69954903275107</v>
      </c>
      <c r="F242" s="328">
        <f t="shared" si="110"/>
        <v>221.77793258566359</v>
      </c>
      <c r="G242" s="328">
        <f t="shared" si="111"/>
        <v>15009.108853546748</v>
      </c>
      <c r="H242" s="313">
        <f t="shared" si="112"/>
        <v>0.02</v>
      </c>
      <c r="I242" s="328">
        <f t="shared" si="113"/>
        <v>10.962230192015705</v>
      </c>
      <c r="J242" s="328">
        <f t="shared" si="74"/>
        <v>850</v>
      </c>
      <c r="K242" s="335">
        <f t="shared" si="114"/>
        <v>-1</v>
      </c>
      <c r="L242" s="323">
        <f t="shared" si="115"/>
        <v>6.2118599799462286</v>
      </c>
      <c r="M242" s="323">
        <f t="shared" si="116"/>
        <v>6.2218599799462284</v>
      </c>
      <c r="N242" s="328">
        <f t="shared" si="117"/>
        <v>-8.5553378364565447E-2</v>
      </c>
      <c r="O242" s="328">
        <f t="shared" si="75"/>
        <v>3.8834106620034254</v>
      </c>
      <c r="P242" s="332">
        <f t="shared" si="77"/>
        <v>106.82188076011528</v>
      </c>
      <c r="Q242" s="328">
        <f t="shared" si="118"/>
        <v>14223.915647641292</v>
      </c>
      <c r="R242" s="277">
        <f>IF(H242&gt;0, rate1(1,$L$52,$L$51,$L$54,L242,$L$53,$L$50,P242),"")</f>
        <v>2070.4998681366428</v>
      </c>
      <c r="S242" s="323">
        <f t="shared" si="119"/>
        <v>1.7690114434645476</v>
      </c>
      <c r="T242" s="323">
        <f t="shared" si="120"/>
        <v>0.11125111217998353</v>
      </c>
      <c r="U242" s="328">
        <f t="shared" si="121"/>
        <v>6.2318599799462282</v>
      </c>
      <c r="V242" s="336">
        <f t="shared" si="122"/>
        <v>6.2318599799462282</v>
      </c>
      <c r="W242" s="328">
        <f t="shared" si="123"/>
        <v>2.3366643465934089E-3</v>
      </c>
      <c r="X242" s="328">
        <f t="shared" si="124"/>
        <v>14302.06980193337</v>
      </c>
      <c r="Y242" s="328">
        <f t="shared" si="78"/>
        <v>107.16553273914934</v>
      </c>
      <c r="Z242" s="108">
        <f>IF(H242&gt;0, rate1(1,$L$52,$L$51,$L$54,U242,$L$53,$L$50,Y242),"")</f>
        <v>2071.9164563830846</v>
      </c>
      <c r="AA242" s="336">
        <f t="shared" si="125"/>
        <v>1.7775152475972766</v>
      </c>
      <c r="AB242" s="336">
        <f t="shared" si="126"/>
        <v>-3.0052971357337451E-3</v>
      </c>
      <c r="AC242" s="328">
        <f t="shared" si="127"/>
        <v>0.11125111217998353</v>
      </c>
      <c r="AD242" s="328">
        <f t="shared" si="128"/>
        <v>-0.17977348368116747</v>
      </c>
      <c r="AE242" s="328">
        <f t="shared" si="129"/>
        <v>-1.9156573067142281E-2</v>
      </c>
      <c r="AF242" s="328">
        <f t="shared" si="130"/>
        <v>2907.1723750346123</v>
      </c>
      <c r="AG242" s="328">
        <f t="shared" si="131"/>
        <v>2893.5551406729574</v>
      </c>
      <c r="AH242" s="328">
        <f t="shared" si="132"/>
        <v>6.212375204872119</v>
      </c>
      <c r="AI242" s="328">
        <f t="shared" si="133"/>
        <v>53.731523431636127</v>
      </c>
      <c r="AJ242" s="328">
        <f t="shared" si="134"/>
        <v>7.7154472171658171</v>
      </c>
      <c r="AK242" s="337">
        <f t="shared" si="135"/>
        <v>540.8454486993968</v>
      </c>
      <c r="AL242" s="42">
        <f t="shared" si="136"/>
        <v>23.563596689610495</v>
      </c>
    </row>
    <row r="243" spans="1:38" ht="15" x14ac:dyDescent="0.15">
      <c r="A243" s="116"/>
      <c r="B243" s="328">
        <f t="shared" si="107"/>
        <v>2907.1723750346123</v>
      </c>
      <c r="C243" s="328">
        <f t="shared" si="108"/>
        <v>2893.5551406729574</v>
      </c>
      <c r="D243" s="328">
        <f t="shared" si="109"/>
        <v>6.212375204872119</v>
      </c>
      <c r="E243" s="328">
        <f t="shared" si="72"/>
        <v>221.54110086331096</v>
      </c>
      <c r="F243" s="328">
        <f t="shared" si="110"/>
        <v>221.620324948031</v>
      </c>
      <c r="G243" s="328">
        <f t="shared" si="111"/>
        <v>14857.747016080717</v>
      </c>
      <c r="H243" s="313">
        <f t="shared" si="112"/>
        <v>0.02</v>
      </c>
      <c r="I243" s="328">
        <f t="shared" si="113"/>
        <v>10.89378748932395</v>
      </c>
      <c r="J243" s="328">
        <f t="shared" si="74"/>
        <v>850</v>
      </c>
      <c r="K243" s="335">
        <f t="shared" si="114"/>
        <v>-1</v>
      </c>
      <c r="L243" s="323">
        <f t="shared" si="115"/>
        <v>6.1923752048721195</v>
      </c>
      <c r="M243" s="323">
        <f t="shared" si="116"/>
        <v>6.2023752048721192</v>
      </c>
      <c r="N243" s="328">
        <f t="shared" si="117"/>
        <v>-8.5292946259304614E-2</v>
      </c>
      <c r="O243" s="328">
        <f t="shared" si="75"/>
        <v>3.8303432169953302</v>
      </c>
      <c r="P243" s="332">
        <f t="shared" si="77"/>
        <v>106.37549383396197</v>
      </c>
      <c r="Q243" s="328">
        <f t="shared" si="118"/>
        <v>14072.066975433749</v>
      </c>
      <c r="R243" s="277">
        <f>IF(H243&gt;0, rate1(1,$L$52,$L$51,$L$54,L243,$L$53,$L$50,P243),"")</f>
        <v>2068.6490473563722</v>
      </c>
      <c r="S243" s="323">
        <f t="shared" si="119"/>
        <v>1.7759608401192841</v>
      </c>
      <c r="T243" s="323">
        <f t="shared" si="120"/>
        <v>0.10991913747373257</v>
      </c>
      <c r="U243" s="328">
        <f t="shared" si="121"/>
        <v>6.212375204872119</v>
      </c>
      <c r="V243" s="336">
        <f t="shared" si="122"/>
        <v>6.212375204872119</v>
      </c>
      <c r="W243" s="328">
        <f t="shared" si="123"/>
        <v>2.3220753788137927E-3</v>
      </c>
      <c r="X243" s="328">
        <f t="shared" si="124"/>
        <v>14149.721355297548</v>
      </c>
      <c r="Y243" s="328">
        <f t="shared" si="78"/>
        <v>106.71878569926808</v>
      </c>
      <c r="Z243" s="108">
        <f>IF(H243&gt;0, rate1(1,$L$52,$L$51,$L$54,U243,$L$53,$L$50,Y243),"")</f>
        <v>2070.0734944239907</v>
      </c>
      <c r="AA243" s="336">
        <f t="shared" si="125"/>
        <v>1.7845323792832246</v>
      </c>
      <c r="AB243" s="336">
        <f t="shared" si="126"/>
        <v>-2.9598209584865312E-3</v>
      </c>
      <c r="AC243" s="328">
        <f t="shared" si="127"/>
        <v>0.10991913747373257</v>
      </c>
      <c r="AD243" s="328">
        <f t="shared" si="128"/>
        <v>-0.18195193721183822</v>
      </c>
      <c r="AE243" s="328">
        <f t="shared" si="129"/>
        <v>-1.9699336000945297E-2</v>
      </c>
      <c r="AF243" s="328">
        <f t="shared" si="130"/>
        <v>2906.9771629508791</v>
      </c>
      <c r="AG243" s="328">
        <f t="shared" si="131"/>
        <v>2893.4452215354836</v>
      </c>
      <c r="AH243" s="328">
        <f t="shared" si="132"/>
        <v>6.1928887179048555</v>
      </c>
      <c r="AI243" s="328">
        <f t="shared" si="133"/>
        <v>53.135710774238682</v>
      </c>
      <c r="AJ243" s="328">
        <f t="shared" si="134"/>
        <v>7.730207136825328</v>
      </c>
      <c r="AK243" s="337">
        <f t="shared" si="135"/>
        <v>541.65191098344917</v>
      </c>
      <c r="AL243" s="42">
        <f t="shared" si="136"/>
        <v>23.609268484527387</v>
      </c>
    </row>
    <row r="244" spans="1:38" ht="15" x14ac:dyDescent="0.15">
      <c r="A244" s="116"/>
      <c r="B244" s="328">
        <f t="shared" si="107"/>
        <v>2906.9771629508791</v>
      </c>
      <c r="C244" s="328">
        <f t="shared" si="108"/>
        <v>2893.4452215354836</v>
      </c>
      <c r="D244" s="328">
        <f t="shared" si="109"/>
        <v>6.1928887179048555</v>
      </c>
      <c r="E244" s="328">
        <f t="shared" si="72"/>
        <v>221.3809972859608</v>
      </c>
      <c r="F244" s="328">
        <f t="shared" si="110"/>
        <v>221.46104907463587</v>
      </c>
      <c r="G244" s="328">
        <f t="shared" si="111"/>
        <v>14707.344280526599</v>
      </c>
      <c r="H244" s="313">
        <f t="shared" si="112"/>
        <v>0.02</v>
      </c>
      <c r="I244" s="328">
        <f t="shared" si="113"/>
        <v>10.825553132316418</v>
      </c>
      <c r="J244" s="328">
        <f t="shared" si="74"/>
        <v>850</v>
      </c>
      <c r="K244" s="335">
        <f t="shared" si="114"/>
        <v>-1</v>
      </c>
      <c r="L244" s="323">
        <f t="shared" si="115"/>
        <v>6.1728887179048559</v>
      </c>
      <c r="M244" s="323">
        <f t="shared" si="116"/>
        <v>6.1828887179048557</v>
      </c>
      <c r="N244" s="328">
        <f t="shared" si="117"/>
        <v>-8.5032445581106231E-2</v>
      </c>
      <c r="O244" s="328">
        <f t="shared" si="75"/>
        <v>3.7777045759242904</v>
      </c>
      <c r="P244" s="332">
        <f t="shared" si="77"/>
        <v>105.92953626136803</v>
      </c>
      <c r="Q244" s="328">
        <f t="shared" si="118"/>
        <v>13921.180343431146</v>
      </c>
      <c r="R244" s="277">
        <f>IF(H244&gt;0, rate1(1,$L$52,$L$51,$L$54,L244,$L$53,$L$50,P244),"")</f>
        <v>2066.7877735353209</v>
      </c>
      <c r="S244" s="323">
        <f t="shared" si="119"/>
        <v>1.7830034506831307</v>
      </c>
      <c r="T244" s="323">
        <f t="shared" si="120"/>
        <v>0.10859779162776326</v>
      </c>
      <c r="U244" s="328">
        <f t="shared" si="121"/>
        <v>6.1928887179048555</v>
      </c>
      <c r="V244" s="336">
        <f t="shared" si="122"/>
        <v>6.1928887179048555</v>
      </c>
      <c r="W244" s="328">
        <f t="shared" si="123"/>
        <v>2.3075308211488732E-3</v>
      </c>
      <c r="X244" s="328">
        <f t="shared" si="124"/>
        <v>13998.334827538662</v>
      </c>
      <c r="Y244" s="328">
        <f t="shared" si="78"/>
        <v>106.27246722637464</v>
      </c>
      <c r="Z244" s="108">
        <f>IF(H244&gt;0, rate1(1,$L$52,$L$51,$L$54,U244,$L$53,$L$50,Y244),"")</f>
        <v>2068.2201401799216</v>
      </c>
      <c r="AA244" s="336">
        <f t="shared" si="125"/>
        <v>1.7916435980853094</v>
      </c>
      <c r="AB244" s="336">
        <f t="shared" si="126"/>
        <v>-2.9148607109688372E-3</v>
      </c>
      <c r="AC244" s="328">
        <f t="shared" si="127"/>
        <v>0.10859779162776326</v>
      </c>
      <c r="AD244" s="328">
        <f t="shared" si="128"/>
        <v>-0.18416580761193818</v>
      </c>
      <c r="AE244" s="328">
        <f t="shared" si="129"/>
        <v>-2.0262690027752224E-2</v>
      </c>
      <c r="AF244" s="328">
        <f t="shared" si="130"/>
        <v>2906.7835327136704</v>
      </c>
      <c r="AG244" s="328">
        <f t="shared" si="131"/>
        <v>2893.3366237438559</v>
      </c>
      <c r="AH244" s="328">
        <f t="shared" si="132"/>
        <v>6.1734005185743195</v>
      </c>
      <c r="AI244" s="328">
        <f t="shared" si="133"/>
        <v>52.544239431996694</v>
      </c>
      <c r="AJ244" s="328">
        <f t="shared" si="134"/>
        <v>7.7448027588897714</v>
      </c>
      <c r="AK244" s="337">
        <f t="shared" si="135"/>
        <v>542.44138793165246</v>
      </c>
      <c r="AL244" s="42">
        <f t="shared" si="136"/>
        <v>23.654433838685492</v>
      </c>
    </row>
    <row r="245" spans="1:38" ht="15" x14ac:dyDescent="0.15">
      <c r="A245" s="116"/>
      <c r="B245" s="328">
        <f t="shared" si="107"/>
        <v>2906.7835327136704</v>
      </c>
      <c r="C245" s="328">
        <f t="shared" si="108"/>
        <v>2893.3366237438559</v>
      </c>
      <c r="D245" s="328">
        <f t="shared" si="109"/>
        <v>6.1734005185743195</v>
      </c>
      <c r="E245" s="328">
        <f t="shared" si="72"/>
        <v>221.21926339433722</v>
      </c>
      <c r="F245" s="328">
        <f t="shared" si="110"/>
        <v>221.300130340149</v>
      </c>
      <c r="G245" s="328">
        <f t="shared" si="111"/>
        <v>14557.901051684061</v>
      </c>
      <c r="H245" s="313">
        <f t="shared" si="112"/>
        <v>0.02</v>
      </c>
      <c r="I245" s="328">
        <f t="shared" si="113"/>
        <v>10.757527175851648</v>
      </c>
      <c r="J245" s="328">
        <f t="shared" si="74"/>
        <v>850</v>
      </c>
      <c r="K245" s="335">
        <f t="shared" si="114"/>
        <v>-1</v>
      </c>
      <c r="L245" s="323">
        <f t="shared" si="115"/>
        <v>6.1534005185743199</v>
      </c>
      <c r="M245" s="323">
        <f t="shared" si="116"/>
        <v>6.1634005185743197</v>
      </c>
      <c r="N245" s="328">
        <f t="shared" si="117"/>
        <v>-8.4771876311670269E-2</v>
      </c>
      <c r="O245" s="328">
        <f t="shared" si="75"/>
        <v>3.7254918505951258</v>
      </c>
      <c r="P245" s="332">
        <f t="shared" si="77"/>
        <v>105.48400913909386</v>
      </c>
      <c r="Q245" s="328">
        <f t="shared" si="118"/>
        <v>13771.256120365617</v>
      </c>
      <c r="R245" s="277">
        <f>IF(H245&gt;0, rate1(1,$L$52,$L$51,$L$54,L245,$L$53,$L$50,P245),"")</f>
        <v>2064.9159651009313</v>
      </c>
      <c r="S245" s="323">
        <f t="shared" si="119"/>
        <v>1.7901423034752462</v>
      </c>
      <c r="T245" s="323">
        <f t="shared" si="120"/>
        <v>0.10728684686140973</v>
      </c>
      <c r="U245" s="328">
        <f t="shared" si="121"/>
        <v>6.1734005185743195</v>
      </c>
      <c r="V245" s="336">
        <f t="shared" si="122"/>
        <v>6.1734005185743195</v>
      </c>
      <c r="W245" s="328">
        <f t="shared" si="123"/>
        <v>2.2930306852906313E-3</v>
      </c>
      <c r="X245" s="328">
        <f t="shared" si="124"/>
        <v>13847.910654945605</v>
      </c>
      <c r="Y245" s="328">
        <f t="shared" si="78"/>
        <v>105.82657841304979</v>
      </c>
      <c r="Z245" s="108">
        <f>IF(H245&gt;0, rate1(1,$L$52,$L$51,$L$54,U245,$L$53,$L$50,Y245),"")</f>
        <v>2066.3563126678982</v>
      </c>
      <c r="AA245" s="336">
        <f t="shared" si="125"/>
        <v>1.7988519604213735</v>
      </c>
      <c r="AB245" s="336">
        <f t="shared" si="126"/>
        <v>-2.8704075334322491E-3</v>
      </c>
      <c r="AC245" s="328">
        <f t="shared" si="127"/>
        <v>0.10728684686140973</v>
      </c>
      <c r="AD245" s="328">
        <f t="shared" si="128"/>
        <v>-0.18641614126133713</v>
      </c>
      <c r="AE245" s="328">
        <f t="shared" si="129"/>
        <v>-2.0847556965122395E-2</v>
      </c>
      <c r="AF245" s="328">
        <f t="shared" si="130"/>
        <v>2906.5914739904974</v>
      </c>
      <c r="AG245" s="328">
        <f t="shared" si="131"/>
        <v>2893.2293368969945</v>
      </c>
      <c r="AH245" s="328">
        <f t="shared" si="132"/>
        <v>6.153910606407095</v>
      </c>
      <c r="AI245" s="328">
        <f t="shared" si="133"/>
        <v>51.957003904595041</v>
      </c>
      <c r="AJ245" s="328">
        <f t="shared" si="134"/>
        <v>7.759235259974381</v>
      </c>
      <c r="AK245" s="337">
        <f t="shared" si="135"/>
        <v>543.21417415093731</v>
      </c>
      <c r="AL245" s="42">
        <f t="shared" si="136"/>
        <v>23.699096442202688</v>
      </c>
    </row>
    <row r="246" spans="1:38" ht="15" x14ac:dyDescent="0.15">
      <c r="A246" s="116"/>
      <c r="B246" s="328">
        <f t="shared" si="107"/>
        <v>2906.5914739904974</v>
      </c>
      <c r="C246" s="328">
        <f t="shared" si="108"/>
        <v>2893.2293368969945</v>
      </c>
      <c r="D246" s="328">
        <f t="shared" si="109"/>
        <v>6.153910606407095</v>
      </c>
      <c r="E246" s="328">
        <f t="shared" si="72"/>
        <v>221.05592374342118</v>
      </c>
      <c r="F246" s="328">
        <f t="shared" si="110"/>
        <v>221.1375935688792</v>
      </c>
      <c r="G246" s="328">
        <f t="shared" si="111"/>
        <v>14409.417602037538</v>
      </c>
      <c r="H246" s="313">
        <f t="shared" si="112"/>
        <v>0.02</v>
      </c>
      <c r="I246" s="328">
        <f t="shared" si="113"/>
        <v>10.689709674802362</v>
      </c>
      <c r="J246" s="328">
        <f t="shared" si="74"/>
        <v>850</v>
      </c>
      <c r="K246" s="335">
        <f t="shared" si="114"/>
        <v>-1</v>
      </c>
      <c r="L246" s="323">
        <f t="shared" si="115"/>
        <v>6.1339106064070954</v>
      </c>
      <c r="M246" s="323">
        <f t="shared" si="116"/>
        <v>6.1439106064070952</v>
      </c>
      <c r="N246" s="328">
        <f t="shared" si="117"/>
        <v>-8.4511238432625646E-2</v>
      </c>
      <c r="O246" s="328">
        <f t="shared" si="75"/>
        <v>3.6737022164830364</v>
      </c>
      <c r="P246" s="332">
        <f t="shared" si="77"/>
        <v>105.03891356958569</v>
      </c>
      <c r="Q246" s="328">
        <f t="shared" si="118"/>
        <v>13622.294544040073</v>
      </c>
      <c r="R246" s="277">
        <f>IF(H246&gt;0, rate1(1,$L$52,$L$51,$L$54,L246,$L$53,$L$50,P246),"")</f>
        <v>2063.0335396834603</v>
      </c>
      <c r="S246" s="323">
        <f t="shared" si="119"/>
        <v>1.7973805080399443</v>
      </c>
      <c r="T246" s="323">
        <f t="shared" si="120"/>
        <v>0.10598608516323565</v>
      </c>
      <c r="U246" s="328">
        <f t="shared" si="121"/>
        <v>6.153910606407095</v>
      </c>
      <c r="V246" s="336">
        <f t="shared" si="122"/>
        <v>6.153910606407095</v>
      </c>
      <c r="W246" s="328">
        <f t="shared" si="123"/>
        <v>2.2785749829274948E-3</v>
      </c>
      <c r="X246" s="328">
        <f t="shared" si="124"/>
        <v>13698.449140622795</v>
      </c>
      <c r="Y246" s="328">
        <f t="shared" si="78"/>
        <v>105.38112035752427</v>
      </c>
      <c r="Z246" s="108">
        <f>IF(H246&gt;0, rate1(1,$L$52,$L$51,$L$54,U246,$L$53,$L$50,Y246),"")</f>
        <v>2064.4819301144867</v>
      </c>
      <c r="AA246" s="336">
        <f t="shared" si="125"/>
        <v>1.8061606047079144</v>
      </c>
      <c r="AB246" s="336">
        <f t="shared" si="126"/>
        <v>-2.8264529048192093E-3</v>
      </c>
      <c r="AC246" s="328">
        <f t="shared" si="127"/>
        <v>0.10598608516323565</v>
      </c>
      <c r="AD246" s="328">
        <f t="shared" si="128"/>
        <v>-0.1887040168451998</v>
      </c>
      <c r="AE246" s="328">
        <f t="shared" si="129"/>
        <v>-2.1454908151197483E-2</v>
      </c>
      <c r="AF246" s="328">
        <f t="shared" si="130"/>
        <v>2906.4009766669014</v>
      </c>
      <c r="AG246" s="328">
        <f t="shared" si="131"/>
        <v>2893.1233508118312</v>
      </c>
      <c r="AH246" s="328">
        <f t="shared" si="132"/>
        <v>6.1344189809266236</v>
      </c>
      <c r="AI246" s="328">
        <f t="shared" si="133"/>
        <v>51.373903101690502</v>
      </c>
      <c r="AJ246" s="328">
        <f t="shared" si="134"/>
        <v>7.7735057886137398</v>
      </c>
      <c r="AK246" s="337">
        <f t="shared" si="135"/>
        <v>543.97055907272238</v>
      </c>
      <c r="AL246" s="42">
        <f t="shared" si="136"/>
        <v>23.743259895521593</v>
      </c>
    </row>
    <row r="247" spans="1:38" ht="15" x14ac:dyDescent="0.15">
      <c r="A247" s="116"/>
      <c r="B247" s="328">
        <f t="shared" si="107"/>
        <v>2906.4009766669014</v>
      </c>
      <c r="C247" s="328">
        <f t="shared" si="108"/>
        <v>2893.1233508118312</v>
      </c>
      <c r="D247" s="328">
        <f t="shared" si="109"/>
        <v>6.1344189809266236</v>
      </c>
      <c r="E247" s="328">
        <f t="shared" si="72"/>
        <v>220.89100237186329</v>
      </c>
      <c r="F247" s="328">
        <f t="shared" si="110"/>
        <v>220.97346305764222</v>
      </c>
      <c r="G247" s="328">
        <f t="shared" si="111"/>
        <v>14261.894076121785</v>
      </c>
      <c r="H247" s="313">
        <f t="shared" si="112"/>
        <v>0.02</v>
      </c>
      <c r="I247" s="328">
        <f t="shared" si="113"/>
        <v>10.622100684056205</v>
      </c>
      <c r="J247" s="328">
        <f t="shared" si="74"/>
        <v>850</v>
      </c>
      <c r="K247" s="335">
        <f t="shared" si="114"/>
        <v>-1</v>
      </c>
      <c r="L247" s="323">
        <f t="shared" si="115"/>
        <v>6.1144189809266241</v>
      </c>
      <c r="M247" s="323">
        <f t="shared" si="116"/>
        <v>6.1244189809266238</v>
      </c>
      <c r="N247" s="328">
        <f t="shared" si="117"/>
        <v>-8.4250531925508909E-2</v>
      </c>
      <c r="O247" s="328">
        <f t="shared" si="75"/>
        <v>3.6223329099917043</v>
      </c>
      <c r="P247" s="332">
        <f t="shared" si="77"/>
        <v>104.5942506610285</v>
      </c>
      <c r="Q247" s="328">
        <f t="shared" si="118"/>
        <v>13474.295725623506</v>
      </c>
      <c r="R247" s="277">
        <f>IF(H247&gt;0, rate1(1,$L$52,$L$51,$L$54,L247,$L$53,$L$50,P247),"")</f>
        <v>2061.1404141068369</v>
      </c>
      <c r="S247" s="323">
        <f t="shared" si="119"/>
        <v>1.8047212593801429</v>
      </c>
      <c r="T247" s="323">
        <f t="shared" si="120"/>
        <v>0.10469529783568167</v>
      </c>
      <c r="U247" s="328">
        <f t="shared" si="121"/>
        <v>6.1344189809266236</v>
      </c>
      <c r="V247" s="336">
        <f t="shared" si="122"/>
        <v>6.1344189809266236</v>
      </c>
      <c r="W247" s="328">
        <f t="shared" si="123"/>
        <v>2.2641637257798664E-3</v>
      </c>
      <c r="X247" s="328">
        <f t="shared" si="124"/>
        <v>13549.950458883892</v>
      </c>
      <c r="Y247" s="328">
        <f t="shared" si="78"/>
        <v>104.93609416373144</v>
      </c>
      <c r="Z247" s="108">
        <f>IF(H247&gt;0, rate1(1,$L$52,$L$51,$L$54,U247,$L$53,$L$50,Y247),"")</f>
        <v>2062.596909946742</v>
      </c>
      <c r="AA247" s="336">
        <f t="shared" si="125"/>
        <v>1.8135727556352772</v>
      </c>
      <c r="AB247" s="336">
        <f t="shared" si="126"/>
        <v>-2.7829886265204359E-3</v>
      </c>
      <c r="AC247" s="328">
        <f t="shared" si="127"/>
        <v>0.10469529783568167</v>
      </c>
      <c r="AD247" s="328">
        <f t="shared" si="128"/>
        <v>-0.19103054686744214</v>
      </c>
      <c r="AE247" s="328">
        <f t="shared" si="129"/>
        <v>-2.2085767514202204E-2</v>
      </c>
      <c r="AF247" s="328">
        <f t="shared" si="130"/>
        <v>2906.2120308371404</v>
      </c>
      <c r="AG247" s="328">
        <f t="shared" si="131"/>
        <v>2893.0186555139953</v>
      </c>
      <c r="AH247" s="328">
        <f t="shared" si="132"/>
        <v>6.1149256416532527</v>
      </c>
      <c r="AI247" s="328">
        <f t="shared" si="133"/>
        <v>50.794840137589439</v>
      </c>
      <c r="AJ247" s="328">
        <f t="shared" si="134"/>
        <v>7.7876154664297372</v>
      </c>
      <c r="AK247" s="337">
        <f t="shared" si="135"/>
        <v>544.7108270963613</v>
      </c>
      <c r="AL247" s="42">
        <f t="shared" si="136"/>
        <v>23.786927713158029</v>
      </c>
    </row>
    <row r="248" spans="1:38" ht="15" x14ac:dyDescent="0.15">
      <c r="A248" s="116"/>
      <c r="B248" s="328">
        <f t="shared" si="107"/>
        <v>2906.2120308371404</v>
      </c>
      <c r="C248" s="328">
        <f t="shared" si="108"/>
        <v>2893.0186555139953</v>
      </c>
      <c r="D248" s="328">
        <f t="shared" si="109"/>
        <v>6.1149256416532527</v>
      </c>
      <c r="E248" s="328">
        <f t="shared" si="72"/>
        <v>220.72452282327123</v>
      </c>
      <c r="F248" s="328">
        <f t="shared" si="110"/>
        <v>220.80776259756726</v>
      </c>
      <c r="G248" s="328">
        <f t="shared" si="111"/>
        <v>14115.330494696518</v>
      </c>
      <c r="H248" s="313">
        <f t="shared" si="112"/>
        <v>0.02</v>
      </c>
      <c r="I248" s="328">
        <f t="shared" si="113"/>
        <v>10.554700258516096</v>
      </c>
      <c r="J248" s="328">
        <f t="shared" si="74"/>
        <v>850</v>
      </c>
      <c r="K248" s="335">
        <f t="shared" si="114"/>
        <v>-1</v>
      </c>
      <c r="L248" s="323">
        <f t="shared" si="115"/>
        <v>6.0949256416532531</v>
      </c>
      <c r="M248" s="323">
        <f t="shared" si="116"/>
        <v>6.1049256416532529</v>
      </c>
      <c r="N248" s="328">
        <f t="shared" si="117"/>
        <v>-8.3989756771885027E-2</v>
      </c>
      <c r="O248" s="328">
        <f t="shared" si="75"/>
        <v>3.5713812258405633</v>
      </c>
      <c r="P248" s="332">
        <f t="shared" si="77"/>
        <v>104.15002152739679</v>
      </c>
      <c r="Q248" s="328">
        <f t="shared" si="118"/>
        <v>13327.259653758962</v>
      </c>
      <c r="R248" s="277">
        <f>IF(H248&gt;0, rate1(1,$L$52,$L$51,$L$54,L248,$L$53,$L$50,P248),"")</f>
        <v>2059.2365043793875</v>
      </c>
      <c r="S248" s="323">
        <f t="shared" si="119"/>
        <v>1.8121678423768288</v>
      </c>
      <c r="T248" s="323">
        <f t="shared" si="120"/>
        <v>0.10341428506463267</v>
      </c>
      <c r="U248" s="328">
        <f t="shared" si="121"/>
        <v>6.1149256416532527</v>
      </c>
      <c r="V248" s="336">
        <f t="shared" si="122"/>
        <v>6.1149256416532527</v>
      </c>
      <c r="W248" s="328">
        <f t="shared" si="123"/>
        <v>2.2497969255397265E-3</v>
      </c>
      <c r="X248" s="328">
        <f t="shared" si="124"/>
        <v>13402.414659453267</v>
      </c>
      <c r="Y248" s="328">
        <f t="shared" si="78"/>
        <v>104.49150094135749</v>
      </c>
      <c r="Z248" s="108">
        <f>IF(H248&gt;0, rate1(1,$L$52,$L$51,$L$54,U248,$L$53,$L$50,Y248),"")</f>
        <v>2060.701168783025</v>
      </c>
      <c r="AA248" s="336">
        <f t="shared" si="125"/>
        <v>1.8210917286306714</v>
      </c>
      <c r="AB248" s="336">
        <f t="shared" si="126"/>
        <v>-2.7400068069029222E-3</v>
      </c>
      <c r="AC248" s="328">
        <f t="shared" si="127"/>
        <v>0.10341428506463267</v>
      </c>
      <c r="AD248" s="328">
        <f t="shared" si="128"/>
        <v>-0.19339687923675383</v>
      </c>
      <c r="AE248" s="328">
        <f t="shared" si="129"/>
        <v>-2.2741214857416515E-2</v>
      </c>
      <c r="AF248" s="328">
        <f t="shared" si="130"/>
        <v>2906.0246267953039</v>
      </c>
      <c r="AG248" s="328">
        <f t="shared" si="131"/>
        <v>2892.9152412289309</v>
      </c>
      <c r="AH248" s="328">
        <f t="shared" si="132"/>
        <v>6.0954305881036639</v>
      </c>
      <c r="AI248" s="328">
        <f t="shared" si="133"/>
        <v>50.21972213716154</v>
      </c>
      <c r="AJ248" s="328">
        <f t="shared" si="134"/>
        <v>7.8015653892456154</v>
      </c>
      <c r="AK248" s="337">
        <f t="shared" si="135"/>
        <v>545.43525772601708</v>
      </c>
      <c r="AL248" s="42">
        <f t="shared" si="136"/>
        <v>23.83010332727498</v>
      </c>
    </row>
    <row r="249" spans="1:38" ht="15" x14ac:dyDescent="0.15">
      <c r="A249" s="116"/>
      <c r="B249" s="328">
        <f t="shared" si="107"/>
        <v>2906.0246267953039</v>
      </c>
      <c r="C249" s="328">
        <f t="shared" si="108"/>
        <v>2892.9152412289309</v>
      </c>
      <c r="D249" s="328">
        <f t="shared" si="109"/>
        <v>6.0954305881036639</v>
      </c>
      <c r="E249" s="328">
        <f t="shared" si="72"/>
        <v>220.55650816650709</v>
      </c>
      <c r="F249" s="328">
        <f t="shared" si="110"/>
        <v>220.64051549488914</v>
      </c>
      <c r="G249" s="328">
        <f t="shared" si="111"/>
        <v>13969.726758736535</v>
      </c>
      <c r="H249" s="313">
        <f t="shared" si="112"/>
        <v>0.02</v>
      </c>
      <c r="I249" s="328">
        <f t="shared" si="113"/>
        <v>10.487508453098418</v>
      </c>
      <c r="J249" s="328">
        <f t="shared" si="74"/>
        <v>850</v>
      </c>
      <c r="K249" s="335">
        <f t="shared" si="114"/>
        <v>-1</v>
      </c>
      <c r="L249" s="323">
        <f t="shared" si="115"/>
        <v>6.0754305881036643</v>
      </c>
      <c r="M249" s="323">
        <f t="shared" si="116"/>
        <v>6.0854305881036641</v>
      </c>
      <c r="N249" s="328">
        <f t="shared" si="117"/>
        <v>-8.3728912953212387E-2</v>
      </c>
      <c r="O249" s="328">
        <f t="shared" si="75"/>
        <v>3.5208445145738221</v>
      </c>
      <c r="P249" s="332">
        <f t="shared" si="77"/>
        <v>103.70622728849189</v>
      </c>
      <c r="Q249" s="328">
        <f t="shared" si="118"/>
        <v>13181.186198490523</v>
      </c>
      <c r="R249" s="277">
        <f>IF(H249&gt;0, rate1(1,$L$52,$L$51,$L$54,L249,$L$53,$L$50,P249),"")</f>
        <v>2057.3217256843909</v>
      </c>
      <c r="S249" s="323">
        <f t="shared" si="119"/>
        <v>1.8197236364074307</v>
      </c>
      <c r="T249" s="323">
        <f t="shared" si="120"/>
        <v>0.10214285551184991</v>
      </c>
      <c r="U249" s="328">
        <f t="shared" si="121"/>
        <v>6.0954305881036639</v>
      </c>
      <c r="V249" s="336">
        <f t="shared" si="122"/>
        <v>6.0954305881036639</v>
      </c>
      <c r="W249" s="328">
        <f t="shared" si="123"/>
        <v>2.2354745939310305E-3</v>
      </c>
      <c r="X249" s="328">
        <f t="shared" si="124"/>
        <v>13255.841671481539</v>
      </c>
      <c r="Y249" s="328">
        <f t="shared" si="78"/>
        <v>104.04734180587836</v>
      </c>
      <c r="Z249" s="108">
        <f>IF(H249&gt;0, rate1(1,$L$52,$L$51,$L$54,U249,$L$53,$L$50,Y249),"")</f>
        <v>2058.7946224236389</v>
      </c>
      <c r="AA249" s="336">
        <f t="shared" si="125"/>
        <v>1.8287209345220077</v>
      </c>
      <c r="AB249" s="336">
        <f t="shared" si="126"/>
        <v>-2.6974998468216743E-3</v>
      </c>
      <c r="AC249" s="328">
        <f t="shared" si="127"/>
        <v>0.10214285551184991</v>
      </c>
      <c r="AD249" s="328">
        <f t="shared" si="128"/>
        <v>-0.19580419893077824</v>
      </c>
      <c r="AE249" s="328">
        <f t="shared" si="129"/>
        <v>-2.3422389387915327E-2</v>
      </c>
      <c r="AF249" s="328">
        <f t="shared" si="130"/>
        <v>2905.838755026839</v>
      </c>
      <c r="AG249" s="328">
        <f t="shared" si="131"/>
        <v>2892.8130983734191</v>
      </c>
      <c r="AH249" s="328">
        <f t="shared" si="132"/>
        <v>6.0759338197916559</v>
      </c>
      <c r="AI249" s="328">
        <f t="shared" si="133"/>
        <v>49.648460052047021</v>
      </c>
      <c r="AJ249" s="328">
        <f t="shared" si="134"/>
        <v>7.8153566281489617</v>
      </c>
      <c r="AK249" s="337">
        <f t="shared" si="135"/>
        <v>546.14412570133493</v>
      </c>
      <c r="AL249" s="42">
        <f t="shared" si="136"/>
        <v>23.872790091091566</v>
      </c>
    </row>
    <row r="250" spans="1:38" ht="15" x14ac:dyDescent="0.15">
      <c r="A250" s="116"/>
      <c r="B250" s="328">
        <f t="shared" si="107"/>
        <v>2905.838755026839</v>
      </c>
      <c r="C250" s="328">
        <f t="shared" si="108"/>
        <v>2892.8130983734191</v>
      </c>
      <c r="D250" s="328">
        <f t="shared" si="109"/>
        <v>6.0759338197916559</v>
      </c>
      <c r="E250" s="328">
        <f t="shared" si="72"/>
        <v>220.38698101508919</v>
      </c>
      <c r="F250" s="328">
        <f t="shared" si="110"/>
        <v>220.47174459079815</v>
      </c>
      <c r="G250" s="328">
        <f t="shared" si="111"/>
        <v>13825.082653261568</v>
      </c>
      <c r="H250" s="313">
        <f t="shared" si="112"/>
        <v>0.02</v>
      </c>
      <c r="I250" s="328">
        <f t="shared" si="113"/>
        <v>10.420525322735921</v>
      </c>
      <c r="J250" s="328">
        <f t="shared" si="74"/>
        <v>850</v>
      </c>
      <c r="K250" s="335">
        <f t="shared" si="114"/>
        <v>-1</v>
      </c>
      <c r="L250" s="323">
        <f t="shared" si="115"/>
        <v>6.0559338197916563</v>
      </c>
      <c r="M250" s="323">
        <f t="shared" si="116"/>
        <v>6.0659338197916561</v>
      </c>
      <c r="N250" s="328">
        <f t="shared" si="117"/>
        <v>-8.346800045090319E-2</v>
      </c>
      <c r="O250" s="328">
        <f t="shared" si="75"/>
        <v>3.4707201801839411</v>
      </c>
      <c r="P250" s="332">
        <f t="shared" si="77"/>
        <v>103.26286907001088</v>
      </c>
      <c r="Q250" s="328">
        <f t="shared" si="118"/>
        <v>13036.075115034926</v>
      </c>
      <c r="R250" s="277">
        <f>IF(H250&gt;0, rate1(1,$L$52,$L$51,$L$54,L250,$L$53,$L$50,P250),"")</f>
        <v>2055.3959923706384</v>
      </c>
      <c r="S250" s="323">
        <f t="shared" si="119"/>
        <v>1.8273921201795589</v>
      </c>
      <c r="T250" s="323">
        <f t="shared" si="120"/>
        <v>0.1008808259290518</v>
      </c>
      <c r="U250" s="328">
        <f t="shared" si="121"/>
        <v>6.0759338197916559</v>
      </c>
      <c r="V250" s="336">
        <f t="shared" si="122"/>
        <v>6.0759338197916559</v>
      </c>
      <c r="W250" s="328">
        <f t="shared" si="123"/>
        <v>2.2211967426386536E-3</v>
      </c>
      <c r="X250" s="328">
        <f t="shared" si="124"/>
        <v>13110.231307399832</v>
      </c>
      <c r="Y250" s="328">
        <f t="shared" si="78"/>
        <v>103.60361787862823</v>
      </c>
      <c r="Z250" s="108">
        <f>IF(H250&gt;0, rate1(1,$L$52,$L$51,$L$54,U250,$L$53,$L$50,Y250),"")</f>
        <v>2056.8771858414834</v>
      </c>
      <c r="AA250" s="336">
        <f t="shared" si="125"/>
        <v>1.8364638844189545</v>
      </c>
      <c r="AB250" s="336">
        <f t="shared" si="126"/>
        <v>-2.65546042574402E-3</v>
      </c>
      <c r="AC250" s="328">
        <f t="shared" si="127"/>
        <v>0.1008808259290518</v>
      </c>
      <c r="AD250" s="328">
        <f t="shared" si="128"/>
        <v>-0.1982537297431104</v>
      </c>
      <c r="AE250" s="328">
        <f t="shared" si="129"/>
        <v>-2.4130493496594255E-2</v>
      </c>
      <c r="AF250" s="328">
        <f t="shared" si="130"/>
        <v>2905.6544062004591</v>
      </c>
      <c r="AG250" s="328">
        <f t="shared" si="131"/>
        <v>2892.7122175474901</v>
      </c>
      <c r="AH250" s="328">
        <f t="shared" si="132"/>
        <v>6.0564353362273549</v>
      </c>
      <c r="AI250" s="328">
        <f t="shared" si="133"/>
        <v>49.080968486611951</v>
      </c>
      <c r="AJ250" s="328">
        <f t="shared" si="134"/>
        <v>7.8289902305063537</v>
      </c>
      <c r="AK250" s="337">
        <f t="shared" si="135"/>
        <v>546.83770112225409</v>
      </c>
      <c r="AL250" s="42">
        <f t="shared" si="136"/>
        <v>23.914991282135805</v>
      </c>
    </row>
    <row r="251" spans="1:38" ht="15" x14ac:dyDescent="0.15">
      <c r="A251" s="116"/>
      <c r="B251" s="328">
        <f t="shared" si="107"/>
        <v>2905.6544062004591</v>
      </c>
      <c r="C251" s="328">
        <f t="shared" si="108"/>
        <v>2892.7122175474901</v>
      </c>
      <c r="D251" s="328">
        <f t="shared" si="109"/>
        <v>6.0564353362273549</v>
      </c>
      <c r="E251" s="328">
        <f t="shared" si="72"/>
        <v>220.21596354567885</v>
      </c>
      <c r="F251" s="328">
        <f t="shared" si="110"/>
        <v>220.30147228038402</v>
      </c>
      <c r="G251" s="328">
        <f t="shared" si="111"/>
        <v>13681.397850993553</v>
      </c>
      <c r="H251" s="313">
        <f t="shared" si="112"/>
        <v>0.02</v>
      </c>
      <c r="I251" s="328">
        <f t="shared" si="113"/>
        <v>10.353750922375184</v>
      </c>
      <c r="J251" s="328">
        <f t="shared" si="74"/>
        <v>850</v>
      </c>
      <c r="K251" s="335">
        <f t="shared" si="114"/>
        <v>-1</v>
      </c>
      <c r="L251" s="323">
        <f t="shared" si="115"/>
        <v>6.0364353362273553</v>
      </c>
      <c r="M251" s="323">
        <f t="shared" si="116"/>
        <v>6.0464353362273551</v>
      </c>
      <c r="N251" s="328">
        <f t="shared" si="117"/>
        <v>-8.3207019246358982E-2</v>
      </c>
      <c r="O251" s="328">
        <f t="shared" si="75"/>
        <v>3.4210056778451823</v>
      </c>
      <c r="P251" s="332">
        <f t="shared" si="77"/>
        <v>102.81994800357998</v>
      </c>
      <c r="Q251" s="328">
        <f t="shared" si="118"/>
        <v>12891.926047381879</v>
      </c>
      <c r="R251" s="277">
        <f>IF(H251&gt;0, rate1(1,$L$52,$L$51,$L$54,L251,$L$53,$L$50,P251),"")</f>
        <v>2053.4592179427182</v>
      </c>
      <c r="S251" s="323">
        <f t="shared" si="119"/>
        <v>1.8351768767910113</v>
      </c>
      <c r="T251" s="323">
        <f t="shared" si="120"/>
        <v>9.9628020792510652E-2</v>
      </c>
      <c r="U251" s="328">
        <f t="shared" si="121"/>
        <v>6.0564353362273549</v>
      </c>
      <c r="V251" s="336">
        <f t="shared" si="122"/>
        <v>6.0564353362273549</v>
      </c>
      <c r="W251" s="328">
        <f t="shared" si="123"/>
        <v>2.2069633833652347E-3</v>
      </c>
      <c r="X251" s="328">
        <f t="shared" si="124"/>
        <v>12965.583266600468</v>
      </c>
      <c r="Y251" s="328">
        <f t="shared" si="78"/>
        <v>103.16033028683239</v>
      </c>
      <c r="Z251" s="108">
        <f>IF(H251&gt;0, rate1(1,$L$52,$L$51,$L$54,U251,$L$53,$L$50,Y251),"")</f>
        <v>2054.9487731724275</v>
      </c>
      <c r="AA251" s="336">
        <f t="shared" si="125"/>
        <v>1.8443241948227458</v>
      </c>
      <c r="AB251" s="336">
        <f t="shared" si="126"/>
        <v>-2.6138814887669494E-3</v>
      </c>
      <c r="AC251" s="328">
        <f t="shared" si="127"/>
        <v>9.9628020792510652E-2</v>
      </c>
      <c r="AD251" s="328">
        <f t="shared" si="128"/>
        <v>-0.20074673611807275</v>
      </c>
      <c r="AE251" s="328">
        <f t="shared" si="129"/>
        <v>-2.4866796809462317E-2</v>
      </c>
      <c r="AF251" s="328">
        <f t="shared" si="130"/>
        <v>2905.4715711604204</v>
      </c>
      <c r="AG251" s="328">
        <f t="shared" si="131"/>
        <v>2892.6125895266978</v>
      </c>
      <c r="AH251" s="328">
        <f t="shared" si="132"/>
        <v>6.0369351369175792</v>
      </c>
      <c r="AI251" s="328">
        <f t="shared" si="133"/>
        <v>48.517165533155385</v>
      </c>
      <c r="AJ251" s="328">
        <f t="shared" si="134"/>
        <v>7.8424672209322299</v>
      </c>
      <c r="AK251" s="337">
        <f t="shared" si="135"/>
        <v>547.51624956828357</v>
      </c>
      <c r="AL251" s="42">
        <f t="shared" si="136"/>
        <v>23.956710105349426</v>
      </c>
    </row>
    <row r="252" spans="1:38" ht="15" x14ac:dyDescent="0.15">
      <c r="A252" s="116"/>
      <c r="B252" s="328">
        <f t="shared" si="107"/>
        <v>2905.4715711604204</v>
      </c>
      <c r="C252" s="328">
        <f t="shared" si="108"/>
        <v>2892.6125895266978</v>
      </c>
      <c r="D252" s="328">
        <f t="shared" si="109"/>
        <v>6.0369351369175792</v>
      </c>
      <c r="E252" s="328">
        <f t="shared" si="72"/>
        <v>220.04347751576717</v>
      </c>
      <c r="F252" s="328">
        <f t="shared" si="110"/>
        <v>220.12972053072301</v>
      </c>
      <c r="G252" s="328">
        <f t="shared" si="111"/>
        <v>13538.671915869405</v>
      </c>
      <c r="H252" s="313">
        <f t="shared" si="112"/>
        <v>0.02</v>
      </c>
      <c r="I252" s="328">
        <f t="shared" si="113"/>
        <v>10.287185306978063</v>
      </c>
      <c r="J252" s="328">
        <f t="shared" si="74"/>
        <v>850</v>
      </c>
      <c r="K252" s="335">
        <f t="shared" si="114"/>
        <v>-1</v>
      </c>
      <c r="L252" s="323">
        <f t="shared" si="115"/>
        <v>6.0169351369175796</v>
      </c>
      <c r="M252" s="323">
        <f t="shared" si="116"/>
        <v>6.0269351369175794</v>
      </c>
      <c r="N252" s="328">
        <f t="shared" si="117"/>
        <v>-8.2945969320888935E-2</v>
      </c>
      <c r="O252" s="328">
        <f t="shared" si="75"/>
        <v>3.3716985117494529</v>
      </c>
      <c r="P252" s="332">
        <f t="shared" si="77"/>
        <v>102.37746522681535</v>
      </c>
      <c r="Q252" s="328">
        <f t="shared" si="118"/>
        <v>12748.738531754903</v>
      </c>
      <c r="R252" s="277">
        <f>IF(H252&gt;0, rate1(1,$L$52,$L$51,$L$54,L252,$L$53,$L$50,P252),"")</f>
        <v>2051.5113150512925</v>
      </c>
      <c r="S252" s="323">
        <f t="shared" si="119"/>
        <v>1.8430815990359428</v>
      </c>
      <c r="T252" s="323">
        <f t="shared" si="120"/>
        <v>9.8384271956281577E-2</v>
      </c>
      <c r="U252" s="328">
        <f t="shared" si="121"/>
        <v>6.0369351369175792</v>
      </c>
      <c r="V252" s="336">
        <f t="shared" si="122"/>
        <v>6.0369351369175792</v>
      </c>
      <c r="W252" s="328">
        <f t="shared" si="123"/>
        <v>2.1927745278667032E-3</v>
      </c>
      <c r="X252" s="328">
        <f t="shared" si="124"/>
        <v>12821.897138971826</v>
      </c>
      <c r="Y252" s="328">
        <f t="shared" si="78"/>
        <v>102.71748016366772</v>
      </c>
      <c r="Z252" s="108">
        <f>IF(H252&gt;0, rate1(1,$L$52,$L$51,$L$54,U252,$L$53,$L$50,Y252),"")</f>
        <v>2053.0092977056793</v>
      </c>
      <c r="AA252" s="336">
        <f t="shared" si="125"/>
        <v>1.8523055929841812</v>
      </c>
      <c r="AB252" s="336">
        <f t="shared" si="126"/>
        <v>-2.5727562342857946E-3</v>
      </c>
      <c r="AC252" s="328">
        <f t="shared" si="127"/>
        <v>9.8384271956281577E-2</v>
      </c>
      <c r="AD252" s="328">
        <f t="shared" si="128"/>
        <v>-0.2032845250802616</v>
      </c>
      <c r="AE252" s="328">
        <f t="shared" si="129"/>
        <v>-2.5632640549325902E-2</v>
      </c>
      <c r="AF252" s="328">
        <f t="shared" si="130"/>
        <v>2905.2902409191433</v>
      </c>
      <c r="AG252" s="328">
        <f t="shared" si="131"/>
        <v>2892.5142052547417</v>
      </c>
      <c r="AH252" s="328">
        <f t="shared" si="132"/>
        <v>6.0174332213656774</v>
      </c>
      <c r="AI252" s="328">
        <f t="shared" si="133"/>
        <v>47.956972615489448</v>
      </c>
      <c r="AJ252" s="328">
        <f t="shared" si="134"/>
        <v>7.85578860221431</v>
      </c>
      <c r="AK252" s="337">
        <f t="shared" si="135"/>
        <v>548.18003221254514</v>
      </c>
      <c r="AL252" s="42">
        <f t="shared" si="136"/>
        <v>23.997949696052608</v>
      </c>
    </row>
    <row r="253" spans="1:38" ht="15" x14ac:dyDescent="0.15">
      <c r="A253" s="116"/>
      <c r="B253" s="328">
        <f t="shared" si="107"/>
        <v>2905.2902409191433</v>
      </c>
      <c r="C253" s="328">
        <f t="shared" si="108"/>
        <v>2892.5142052547417</v>
      </c>
      <c r="D253" s="328">
        <f t="shared" si="109"/>
        <v>6.0174332213656774</v>
      </c>
      <c r="E253" s="328">
        <f t="shared" si="72"/>
        <v>219.86954428055853</v>
      </c>
      <c r="F253" s="328">
        <f t="shared" si="110"/>
        <v>219.95651089816283</v>
      </c>
      <c r="G253" s="328">
        <f t="shared" si="111"/>
        <v>13396.904306405568</v>
      </c>
      <c r="H253" s="313">
        <f t="shared" si="112"/>
        <v>0.02</v>
      </c>
      <c r="I253" s="328">
        <f t="shared" si="113"/>
        <v>10.220828531521329</v>
      </c>
      <c r="J253" s="328">
        <f t="shared" si="74"/>
        <v>850</v>
      </c>
      <c r="K253" s="335">
        <f t="shared" si="114"/>
        <v>-1</v>
      </c>
      <c r="L253" s="323">
        <f t="shared" si="115"/>
        <v>5.9974332213656778</v>
      </c>
      <c r="M253" s="323">
        <f t="shared" si="116"/>
        <v>6.0074332213656776</v>
      </c>
      <c r="N253" s="328">
        <f t="shared" si="117"/>
        <v>-8.2684850655756037E-2</v>
      </c>
      <c r="O253" s="328">
        <f t="shared" si="75"/>
        <v>3.322796233040421</v>
      </c>
      <c r="P253" s="332">
        <f t="shared" si="77"/>
        <v>101.93542188337192</v>
      </c>
      <c r="Q253" s="328">
        <f t="shared" si="118"/>
        <v>12606.511999925657</v>
      </c>
      <c r="R253" s="277">
        <f>IF(H253&gt;0, rate1(1,$L$52,$L$51,$L$54,L253,$L$53,$L$50,P253),"")</f>
        <v>2049.5521954831934</v>
      </c>
      <c r="S253" s="323">
        <f t="shared" si="119"/>
        <v>1.8511100949715731</v>
      </c>
      <c r="T253" s="323">
        <f t="shared" si="120"/>
        <v>9.7149418323510428E-2</v>
      </c>
      <c r="U253" s="328">
        <f t="shared" si="121"/>
        <v>6.0174332213656774</v>
      </c>
      <c r="V253" s="336">
        <f t="shared" si="122"/>
        <v>6.0174332213656774</v>
      </c>
      <c r="W253" s="328">
        <f t="shared" si="123"/>
        <v>2.1786301878385927E-3</v>
      </c>
      <c r="X253" s="328">
        <f t="shared" si="124"/>
        <v>12679.172408284212</v>
      </c>
      <c r="Y253" s="328">
        <f t="shared" si="78"/>
        <v>102.27506864831091</v>
      </c>
      <c r="Z253" s="108">
        <f>IF(H253&gt;0, rate1(1,$L$52,$L$51,$L$54,U253,$L$53,$L$50,Y253),"")</f>
        <v>2051.0586718739746</v>
      </c>
      <c r="AA253" s="336">
        <f t="shared" si="125"/>
        <v>1.8604119225248714</v>
      </c>
      <c r="AB253" s="336">
        <f t="shared" si="126"/>
        <v>-2.5320781021320824E-3</v>
      </c>
      <c r="AC253" s="328">
        <f t="shared" si="127"/>
        <v>9.7149418323510428E-2</v>
      </c>
      <c r="AD253" s="328">
        <f t="shared" si="128"/>
        <v>-0.20586844826388367</v>
      </c>
      <c r="AE253" s="328">
        <f t="shared" si="129"/>
        <v>-2.6429442209418789E-2</v>
      </c>
      <c r="AF253" s="328">
        <f t="shared" si="130"/>
        <v>2905.1104066501639</v>
      </c>
      <c r="AG253" s="328">
        <f t="shared" si="131"/>
        <v>2892.4170558364181</v>
      </c>
      <c r="AH253" s="328">
        <f t="shared" si="132"/>
        <v>5.9979295890714708</v>
      </c>
      <c r="AI253" s="328">
        <f t="shared" si="133"/>
        <v>47.400314340668402</v>
      </c>
      <c r="AJ253" s="328">
        <f t="shared" si="134"/>
        <v>7.8689553561978292</v>
      </c>
      <c r="AK253" s="337">
        <f t="shared" si="135"/>
        <v>548.82930593086462</v>
      </c>
      <c r="AL253" s="42">
        <f t="shared" si="136"/>
        <v>24.038713122775775</v>
      </c>
    </row>
    <row r="254" spans="1:38" ht="15" x14ac:dyDescent="0.15">
      <c r="A254" s="116"/>
      <c r="B254" s="328">
        <f t="shared" si="107"/>
        <v>2905.1104066501639</v>
      </c>
      <c r="C254" s="328">
        <f t="shared" si="108"/>
        <v>2892.4170558364181</v>
      </c>
      <c r="D254" s="328">
        <f t="shared" si="109"/>
        <v>5.9979295890714708</v>
      </c>
      <c r="E254" s="328">
        <f t="shared" ref="E254:E317" si="137">bb2wang($B$6,$H$12,C254,$H$8,$H$9,I254,$H$10,$H$11,$K$10,$K$11,$H$13)</f>
        <v>219.69418480911318</v>
      </c>
      <c r="F254" s="328">
        <f t="shared" si="110"/>
        <v>219.78186454483586</v>
      </c>
      <c r="G254" s="328">
        <f t="shared" si="111"/>
        <v>13256.094378925947</v>
      </c>
      <c r="H254" s="313">
        <f t="shared" si="112"/>
        <v>0.02</v>
      </c>
      <c r="I254" s="328">
        <f t="shared" si="113"/>
        <v>10.154680650996671</v>
      </c>
      <c r="J254" s="328">
        <f t="shared" ref="J254:J317" si="138">$B$7</f>
        <v>850</v>
      </c>
      <c r="K254" s="335">
        <f t="shared" si="114"/>
        <v>-1</v>
      </c>
      <c r="L254" s="323">
        <f t="shared" si="115"/>
        <v>5.9779295890714712</v>
      </c>
      <c r="M254" s="323">
        <f t="shared" si="116"/>
        <v>5.987929589071471</v>
      </c>
      <c r="N254" s="328">
        <f t="shared" si="117"/>
        <v>-8.2423663232187749E-2</v>
      </c>
      <c r="O254" s="328">
        <f t="shared" ref="O254:O292" si="139">IF(wh(B253,$F$51,$F$52,$F$53)&gt;0,wh(B253,$F$51,$F$52,$F$53),O253)</f>
        <v>3.2742964378401966</v>
      </c>
      <c r="P254" s="332">
        <f t="shared" si="77"/>
        <v>101.49381912299572</v>
      </c>
      <c r="Q254" s="328">
        <f t="shared" si="118"/>
        <v>12465.245782394924</v>
      </c>
      <c r="R254" s="277">
        <f>IF(H254&gt;0, rate1(1,$L$52,$L$51,$L$54,L254,$L$53,$L$50,P254),"")</f>
        <v>2047.5817701514054</v>
      </c>
      <c r="S254" s="323">
        <f t="shared" si="119"/>
        <v>1.8592662937646132</v>
      </c>
      <c r="T254" s="323">
        <f t="shared" si="120"/>
        <v>9.5923305534392156E-2</v>
      </c>
      <c r="U254" s="328">
        <f t="shared" si="121"/>
        <v>5.9979295890714708</v>
      </c>
      <c r="V254" s="336">
        <f t="shared" si="122"/>
        <v>5.9979295890714708</v>
      </c>
      <c r="W254" s="328">
        <f t="shared" si="123"/>
        <v>2.1645303750013056E-3</v>
      </c>
      <c r="X254" s="328">
        <f t="shared" si="124"/>
        <v>12537.408455438141</v>
      </c>
      <c r="Y254" s="328">
        <f t="shared" si="78"/>
        <v>101.83309688599039</v>
      </c>
      <c r="Z254" s="108">
        <f>IF(H254&gt;0, rate1(1,$L$52,$L$51,$L$54,U254,$L$53,$L$50,Y254),"")</f>
        <v>2049.0968072436517</v>
      </c>
      <c r="AA254" s="336">
        <f t="shared" si="125"/>
        <v>1.8686471493408146</v>
      </c>
      <c r="AB254" s="336">
        <f t="shared" si="126"/>
        <v>-2.4918407625511589E-3</v>
      </c>
      <c r="AC254" s="328">
        <f t="shared" si="127"/>
        <v>9.5923305534392156E-2</v>
      </c>
      <c r="AD254" s="328">
        <f t="shared" si="128"/>
        <v>-0.20849990404917018</v>
      </c>
      <c r="AE254" s="328">
        <f t="shared" si="129"/>
        <v>-2.7258700583964443E-2</v>
      </c>
      <c r="AF254" s="328">
        <f t="shared" si="130"/>
        <v>2904.9320596813973</v>
      </c>
      <c r="AG254" s="328">
        <f t="shared" si="131"/>
        <v>2892.3211325308835</v>
      </c>
      <c r="AH254" s="328">
        <f t="shared" si="132"/>
        <v>5.9784242395313028</v>
      </c>
      <c r="AI254" s="328">
        <f t="shared" si="133"/>
        <v>46.847118358208107</v>
      </c>
      <c r="AJ254" s="328">
        <f t="shared" si="134"/>
        <v>7.8819684446306644</v>
      </c>
      <c r="AK254" s="337">
        <f t="shared" si="135"/>
        <v>549.46432340618014</v>
      </c>
      <c r="AL254" s="42">
        <f t="shared" si="136"/>
        <v>24.079003389965344</v>
      </c>
    </row>
    <row r="255" spans="1:38" ht="15" x14ac:dyDescent="0.15">
      <c r="A255" s="116"/>
      <c r="B255" s="328">
        <f t="shared" si="107"/>
        <v>2904.9320596813973</v>
      </c>
      <c r="C255" s="328">
        <f t="shared" si="108"/>
        <v>2892.3211325308835</v>
      </c>
      <c r="D255" s="328">
        <f t="shared" si="109"/>
        <v>5.9784242395313028</v>
      </c>
      <c r="E255" s="328">
        <f t="shared" si="137"/>
        <v>219.51741969977869</v>
      </c>
      <c r="F255" s="328">
        <f t="shared" si="110"/>
        <v>219.60580225444593</v>
      </c>
      <c r="G255" s="328">
        <f t="shared" si="111"/>
        <v>13116.241390660465</v>
      </c>
      <c r="H255" s="313">
        <f t="shared" si="112"/>
        <v>0.02</v>
      </c>
      <c r="I255" s="328">
        <f t="shared" si="113"/>
        <v>10.088741720411054</v>
      </c>
      <c r="J255" s="328">
        <f t="shared" si="138"/>
        <v>850</v>
      </c>
      <c r="K255" s="335">
        <f t="shared" si="114"/>
        <v>-1</v>
      </c>
      <c r="L255" s="323">
        <f t="shared" si="115"/>
        <v>5.9584242395313032</v>
      </c>
      <c r="M255" s="323">
        <f t="shared" si="116"/>
        <v>5.968424239531303</v>
      </c>
      <c r="N255" s="328">
        <f t="shared" si="117"/>
        <v>-8.2162407031358242E-2</v>
      </c>
      <c r="O255" s="328">
        <f t="shared" si="139"/>
        <v>3.2261967653638268</v>
      </c>
      <c r="P255" s="332">
        <f t="shared" ref="P255:P318" si="140">IF(H255&gt;0, $C$54*$L$55*$L$55*M255*M255/(($B$19*(B255-C255))^0.333)*1000,"")</f>
        <v>101.05265810157906</v>
      </c>
      <c r="Q255" s="328">
        <f t="shared" si="118"/>
        <v>12324.93911144662</v>
      </c>
      <c r="R255" s="277">
        <f>IF(H255&gt;0, rate1(1,$L$52,$L$51,$L$54,L255,$L$53,$L$50,P255),"")</f>
        <v>2045.5999490849254</v>
      </c>
      <c r="S255" s="323">
        <f t="shared" si="119"/>
        <v>1.8675542518367372</v>
      </c>
      <c r="T255" s="323">
        <f t="shared" si="120"/>
        <v>9.4705785669782161E-2</v>
      </c>
      <c r="U255" s="328">
        <f t="shared" si="121"/>
        <v>5.9784242395313028</v>
      </c>
      <c r="V255" s="336">
        <f t="shared" si="122"/>
        <v>5.9784242395313028</v>
      </c>
      <c r="W255" s="328">
        <f t="shared" si="123"/>
        <v>2.1504751010681389E-3</v>
      </c>
      <c r="X255" s="328">
        <f t="shared" si="124"/>
        <v>12396.604561582364</v>
      </c>
      <c r="Y255" s="328">
        <f t="shared" ref="Y255:Y318" si="141">IF(H255&gt;0, $C$54*$L$55*$L$55*V255*V255/(($B$19*(B255-C255))^0.333)*1000,"")</f>
        <v>101.39156602804101</v>
      </c>
      <c r="Z255" s="108">
        <f>IF(H255&gt;0, rate1(1,$L$52,$L$51,$L$54,U255,$L$53,$L$50,Y255),"")</f>
        <v>2047.1236145046093</v>
      </c>
      <c r="AA255" s="336">
        <f t="shared" si="125"/>
        <v>1.8770153678079147</v>
      </c>
      <c r="AB255" s="336">
        <f t="shared" si="126"/>
        <v>-2.4520381056072206E-3</v>
      </c>
      <c r="AC255" s="328">
        <f t="shared" si="127"/>
        <v>9.4705785669782161E-2</v>
      </c>
      <c r="AD255" s="328">
        <f t="shared" si="128"/>
        <v>-0.21118033981298159</v>
      </c>
      <c r="AE255" s="328">
        <f t="shared" si="129"/>
        <v>-2.8122001179143392E-2</v>
      </c>
      <c r="AF255" s="328">
        <f t="shared" si="130"/>
        <v>2904.7551914886963</v>
      </c>
      <c r="AG255" s="328">
        <f t="shared" si="131"/>
        <v>2892.2264267452138</v>
      </c>
      <c r="AH255" s="328">
        <f t="shared" si="132"/>
        <v>5.9589171722377632</v>
      </c>
      <c r="AI255" s="328">
        <f t="shared" si="133"/>
        <v>46.297315226346022</v>
      </c>
      <c r="AJ255" s="328">
        <f t="shared" si="134"/>
        <v>7.8948288099713162</v>
      </c>
      <c r="AK255" s="337">
        <f t="shared" si="135"/>
        <v>550.08533322851724</v>
      </c>
      <c r="AL255" s="42">
        <f t="shared" si="136"/>
        <v>24.11882344056982</v>
      </c>
    </row>
    <row r="256" spans="1:38" ht="15" x14ac:dyDescent="0.15">
      <c r="A256" s="116"/>
      <c r="B256" s="328">
        <f t="shared" si="107"/>
        <v>2904.7551914886963</v>
      </c>
      <c r="C256" s="328">
        <f t="shared" si="108"/>
        <v>2892.2264267452138</v>
      </c>
      <c r="D256" s="328">
        <f t="shared" si="109"/>
        <v>5.9589171722377632</v>
      </c>
      <c r="E256" s="328">
        <f t="shared" si="137"/>
        <v>219.33926919494542</v>
      </c>
      <c r="F256" s="328">
        <f t="shared" si="110"/>
        <v>219.42834444736206</v>
      </c>
      <c r="G256" s="328">
        <f t="shared" si="111"/>
        <v>12977.344502717971</v>
      </c>
      <c r="H256" s="313">
        <f t="shared" si="112"/>
        <v>0.02</v>
      </c>
      <c r="I256" s="328">
        <f t="shared" si="113"/>
        <v>10.023011794785999</v>
      </c>
      <c r="J256" s="328">
        <f t="shared" si="138"/>
        <v>850</v>
      </c>
      <c r="K256" s="335">
        <f t="shared" si="114"/>
        <v>-1</v>
      </c>
      <c r="L256" s="323">
        <f t="shared" si="115"/>
        <v>5.9389171722377636</v>
      </c>
      <c r="M256" s="323">
        <f t="shared" si="116"/>
        <v>5.9489171722377634</v>
      </c>
      <c r="N256" s="328">
        <f t="shared" si="117"/>
        <v>-8.1901082034374184E-2</v>
      </c>
      <c r="O256" s="328">
        <f t="shared" si="139"/>
        <v>3.1784948961177153</v>
      </c>
      <c r="P256" s="332">
        <f t="shared" si="140"/>
        <v>100.61193998120899</v>
      </c>
      <c r="Q256" s="328">
        <f t="shared" si="118"/>
        <v>12185.591124078397</v>
      </c>
      <c r="R256" s="277">
        <f>IF(H256&gt;0, rate1(1,$L$52,$L$51,$L$54,L256,$L$53,$L$50,P256),"")</f>
        <v>2043.6066414184629</v>
      </c>
      <c r="S256" s="323">
        <f t="shared" si="119"/>
        <v>1.8759781593290996</v>
      </c>
      <c r="T256" s="323">
        <f t="shared" si="120"/>
        <v>9.3496716969634464E-2</v>
      </c>
      <c r="U256" s="328">
        <f t="shared" si="121"/>
        <v>5.9589171722377632</v>
      </c>
      <c r="V256" s="336">
        <f t="shared" si="122"/>
        <v>5.9589171722377632</v>
      </c>
      <c r="W256" s="328">
        <f t="shared" si="123"/>
        <v>2.1364643777950221E-3</v>
      </c>
      <c r="X256" s="328">
        <f t="shared" si="124"/>
        <v>12256.759911105302</v>
      </c>
      <c r="Y256" s="328">
        <f t="shared" si="141"/>
        <v>100.95047723195218</v>
      </c>
      <c r="Z256" s="108">
        <f>IF(H256&gt;0, rate1(1,$L$52,$L$51,$L$54,U256,$L$53,$L$50,Y256),"")</f>
        <v>2045.1390034601022</v>
      </c>
      <c r="AA256" s="336">
        <f t="shared" si="125"/>
        <v>1.8855208073096446</v>
      </c>
      <c r="AB256" s="336">
        <f t="shared" si="126"/>
        <v>-2.4126642312177243E-3</v>
      </c>
      <c r="AC256" s="328">
        <f t="shared" si="127"/>
        <v>9.3496716969634464E-2</v>
      </c>
      <c r="AD256" s="328">
        <f t="shared" si="128"/>
        <v>-0.21391125430099894</v>
      </c>
      <c r="AE256" s="328">
        <f t="shared" si="129"/>
        <v>-2.9021022034437009E-2</v>
      </c>
      <c r="AF256" s="328">
        <f t="shared" si="130"/>
        <v>2904.5797936896925</v>
      </c>
      <c r="AG256" s="328">
        <f t="shared" si="131"/>
        <v>2892.1329300282441</v>
      </c>
      <c r="AH256" s="328">
        <f t="shared" si="132"/>
        <v>5.9394083866799532</v>
      </c>
      <c r="AI256" s="328">
        <f t="shared" si="133"/>
        <v>45.750838284973767</v>
      </c>
      <c r="AJ256" s="328">
        <f t="shared" si="134"/>
        <v>7.9075373761615868</v>
      </c>
      <c r="AK256" s="337">
        <f t="shared" si="135"/>
        <v>550.69257999076547</v>
      </c>
      <c r="AL256" s="42">
        <f t="shared" si="136"/>
        <v>24.158176158512212</v>
      </c>
    </row>
    <row r="257" spans="1:38" ht="15" x14ac:dyDescent="0.15">
      <c r="A257" s="116"/>
      <c r="B257" s="328">
        <f t="shared" si="107"/>
        <v>2904.5797936896925</v>
      </c>
      <c r="C257" s="328">
        <f t="shared" si="108"/>
        <v>2892.1329300282441</v>
      </c>
      <c r="D257" s="328">
        <f t="shared" si="109"/>
        <v>5.9394083866799532</v>
      </c>
      <c r="E257" s="328">
        <f t="shared" si="137"/>
        <v>219.15975319517364</v>
      </c>
      <c r="F257" s="328">
        <f t="shared" si="110"/>
        <v>219.24951119505954</v>
      </c>
      <c r="G257" s="328">
        <f t="shared" si="111"/>
        <v>12839.402782945535</v>
      </c>
      <c r="H257" s="313">
        <f t="shared" si="112"/>
        <v>0.02</v>
      </c>
      <c r="I257" s="328">
        <f t="shared" si="113"/>
        <v>9.9574909291586664</v>
      </c>
      <c r="J257" s="328">
        <f t="shared" si="138"/>
        <v>850</v>
      </c>
      <c r="K257" s="335">
        <f t="shared" si="114"/>
        <v>-1</v>
      </c>
      <c r="L257" s="323">
        <f t="shared" si="115"/>
        <v>5.9194083866799536</v>
      </c>
      <c r="M257" s="323">
        <f t="shared" si="116"/>
        <v>5.9294083866799534</v>
      </c>
      <c r="N257" s="328">
        <f t="shared" si="117"/>
        <v>-8.1639688222264084E-2</v>
      </c>
      <c r="O257" s="328">
        <f t="shared" si="139"/>
        <v>3.1311885501766152</v>
      </c>
      <c r="P257" s="332">
        <f t="shared" si="140"/>
        <v>100.17166593022894</v>
      </c>
      <c r="Q257" s="328">
        <f t="shared" si="118"/>
        <v>12047.200864821467</v>
      </c>
      <c r="R257" s="277">
        <f>IF(H257&gt;0, rate1(1,$L$52,$L$51,$L$54,L257,$L$53,$L$50,P257),"")</f>
        <v>2041.60175538206</v>
      </c>
      <c r="S257" s="323">
        <f t="shared" si="119"/>
        <v>1.8845423469096945</v>
      </c>
      <c r="T257" s="323">
        <f t="shared" si="120"/>
        <v>9.2295963565211789E-2</v>
      </c>
      <c r="U257" s="328">
        <f t="shared" si="121"/>
        <v>5.9394083866799532</v>
      </c>
      <c r="V257" s="336">
        <f t="shared" si="122"/>
        <v>5.9394083866799532</v>
      </c>
      <c r="W257" s="328">
        <f t="shared" si="123"/>
        <v>2.1224982168988049E-3</v>
      </c>
      <c r="X257" s="328">
        <f t="shared" si="124"/>
        <v>12117.873594512177</v>
      </c>
      <c r="Y257" s="328">
        <f t="shared" si="141"/>
        <v>100.50983166142861</v>
      </c>
      <c r="Z257" s="108">
        <f>IF(H257&gt;0, rate1(1,$L$52,$L$51,$L$54,U257,$L$53,$L$50,Y257),"")</f>
        <v>2043.14288301646</v>
      </c>
      <c r="AA257" s="336">
        <f t="shared" si="125"/>
        <v>1.8941678391107866</v>
      </c>
      <c r="AB257" s="336">
        <f t="shared" si="126"/>
        <v>-2.3737134395367459E-3</v>
      </c>
      <c r="AC257" s="328">
        <f t="shared" si="127"/>
        <v>9.2295963565211789E-2</v>
      </c>
      <c r="AD257" s="328">
        <f t="shared" si="128"/>
        <v>-0.21669420013009544</v>
      </c>
      <c r="AE257" s="328">
        <f t="shared" si="129"/>
        <v>-2.9957539996572045E-2</v>
      </c>
      <c r="AF257" s="328">
        <f t="shared" si="130"/>
        <v>2904.4058580379051</v>
      </c>
      <c r="AG257" s="328">
        <f t="shared" si="131"/>
        <v>2892.0406340646791</v>
      </c>
      <c r="AH257" s="328">
        <f t="shared" si="132"/>
        <v>5.9198978823430926</v>
      </c>
      <c r="AI257" s="328">
        <f t="shared" si="133"/>
        <v>45.207623534757275</v>
      </c>
      <c r="AJ257" s="328">
        <f t="shared" si="134"/>
        <v>7.9200950493656856</v>
      </c>
      <c r="AK257" s="337">
        <f t="shared" si="135"/>
        <v>551.28630438047776</v>
      </c>
      <c r="AL257" s="42">
        <f t="shared" si="136"/>
        <v>24.197064371054442</v>
      </c>
    </row>
    <row r="258" spans="1:38" ht="15" x14ac:dyDescent="0.15">
      <c r="A258" s="116"/>
      <c r="B258" s="328">
        <f t="shared" si="107"/>
        <v>2904.4058580379051</v>
      </c>
      <c r="C258" s="328">
        <f t="shared" si="108"/>
        <v>2892.0406340646791</v>
      </c>
      <c r="D258" s="328">
        <f t="shared" si="109"/>
        <v>5.9198978823430926</v>
      </c>
      <c r="E258" s="328">
        <f t="shared" si="137"/>
        <v>218.97889127269559</v>
      </c>
      <c r="F258" s="328">
        <f t="shared" si="110"/>
        <v>219.0693222339346</v>
      </c>
      <c r="G258" s="328">
        <f t="shared" si="111"/>
        <v>12702.415208671926</v>
      </c>
      <c r="H258" s="313">
        <f t="shared" si="112"/>
        <v>0.02</v>
      </c>
      <c r="I258" s="328">
        <f t="shared" si="113"/>
        <v>9.8921791785807738</v>
      </c>
      <c r="J258" s="328">
        <f t="shared" si="138"/>
        <v>850</v>
      </c>
      <c r="K258" s="335">
        <f t="shared" si="114"/>
        <v>-1</v>
      </c>
      <c r="L258" s="323">
        <f t="shared" si="115"/>
        <v>5.899897882343093</v>
      </c>
      <c r="M258" s="323">
        <f t="shared" si="116"/>
        <v>5.9098978823430928</v>
      </c>
      <c r="N258" s="328">
        <f t="shared" si="117"/>
        <v>-8.1378225576074215E-2</v>
      </c>
      <c r="O258" s="328">
        <f t="shared" si="139"/>
        <v>3.0842754855363976</v>
      </c>
      <c r="P258" s="332">
        <f t="shared" si="140"/>
        <v>99.731837123285615</v>
      </c>
      <c r="Q258" s="328">
        <f t="shared" si="118"/>
        <v>11909.767288445841</v>
      </c>
      <c r="R258" s="277">
        <f>IF(H258&gt;0, rate1(1,$L$52,$L$51,$L$54,L258,$L$53,$L$50,P258),"")</f>
        <v>2039.5851982905126</v>
      </c>
      <c r="S258" s="323">
        <f t="shared" si="119"/>
        <v>1.8932512929454155</v>
      </c>
      <c r="T258" s="323">
        <f t="shared" si="120"/>
        <v>9.1103395224581052E-2</v>
      </c>
      <c r="U258" s="328">
        <f t="shared" si="121"/>
        <v>5.9198978823430926</v>
      </c>
      <c r="V258" s="336">
        <f t="shared" si="122"/>
        <v>5.9198978823430926</v>
      </c>
      <c r="W258" s="328">
        <f t="shared" si="123"/>
        <v>2.1085766301069953E-3</v>
      </c>
      <c r="X258" s="328">
        <f t="shared" si="124"/>
        <v>11979.944611185629</v>
      </c>
      <c r="Y258" s="328">
        <f t="shared" si="141"/>
        <v>100.06963048643713</v>
      </c>
      <c r="Z258" s="108">
        <f>IF(H258&gt;0, rate1(1,$L$52,$L$51,$L$54,U258,$L$53,$L$50,Y258),"")</f>
        <v>2041.1351611726063</v>
      </c>
      <c r="AA258" s="336">
        <f t="shared" si="125"/>
        <v>1.9029609835995591</v>
      </c>
      <c r="AB258" s="336">
        <f t="shared" si="126"/>
        <v>-2.3351802219641607E-3</v>
      </c>
      <c r="AC258" s="328">
        <f t="shared" si="127"/>
        <v>9.1103395224581052E-2</v>
      </c>
      <c r="AD258" s="328">
        <f t="shared" si="128"/>
        <v>-0.21953078642895302</v>
      </c>
      <c r="AE258" s="328">
        <f t="shared" si="129"/>
        <v>-3.0933437473015316E-2</v>
      </c>
      <c r="AF258" s="328">
        <f t="shared" si="130"/>
        <v>2904.2333764171044</v>
      </c>
      <c r="AG258" s="328">
        <f t="shared" si="131"/>
        <v>2891.9495306694544</v>
      </c>
      <c r="AH258" s="328">
        <f t="shared" si="132"/>
        <v>5.9003856587089025</v>
      </c>
      <c r="AI258" s="328">
        <f t="shared" si="133"/>
        <v>44.667609522239999</v>
      </c>
      <c r="AJ258" s="328">
        <f t="shared" si="134"/>
        <v>7.9325027186774193</v>
      </c>
      <c r="AK258" s="337">
        <f t="shared" si="135"/>
        <v>551.86674326790023</v>
      </c>
      <c r="AL258" s="42">
        <f t="shared" si="136"/>
        <v>24.235490851058984</v>
      </c>
    </row>
    <row r="259" spans="1:38" ht="15" x14ac:dyDescent="0.15">
      <c r="A259" s="116"/>
      <c r="B259" s="328">
        <f t="shared" si="107"/>
        <v>2904.2333764171044</v>
      </c>
      <c r="C259" s="328">
        <f t="shared" si="108"/>
        <v>2891.9495306694544</v>
      </c>
      <c r="D259" s="328">
        <f t="shared" si="109"/>
        <v>5.9003856587089025</v>
      </c>
      <c r="E259" s="328">
        <f t="shared" si="137"/>
        <v>218.79670268435927</v>
      </c>
      <c r="F259" s="328">
        <f t="shared" si="110"/>
        <v>218.88779697852743</v>
      </c>
      <c r="G259" s="328">
        <f t="shared" si="111"/>
        <v>12566.380669350545</v>
      </c>
      <c r="H259" s="313">
        <f t="shared" si="112"/>
        <v>0.02</v>
      </c>
      <c r="I259" s="328">
        <f t="shared" si="113"/>
        <v>9.8270765981200388</v>
      </c>
      <c r="J259" s="328">
        <f t="shared" si="138"/>
        <v>850</v>
      </c>
      <c r="K259" s="335">
        <f t="shared" si="114"/>
        <v>-1</v>
      </c>
      <c r="L259" s="323">
        <f t="shared" si="115"/>
        <v>5.880385658708903</v>
      </c>
      <c r="M259" s="323">
        <f t="shared" si="116"/>
        <v>5.8903856587089027</v>
      </c>
      <c r="N259" s="328">
        <f t="shared" si="117"/>
        <v>-8.1116694076715845E-2</v>
      </c>
      <c r="O259" s="328">
        <f t="shared" si="139"/>
        <v>3.0377534965383384</v>
      </c>
      <c r="P259" s="332">
        <f t="shared" si="140"/>
        <v>99.292454741394778</v>
      </c>
      <c r="Q259" s="328">
        <f t="shared" si="118"/>
        <v>11773.289262568027</v>
      </c>
      <c r="R259" s="277">
        <f>IF(H259&gt;0, rate1(1,$L$52,$L$51,$L$54,L259,$L$53,$L$50,P259),"")</f>
        <v>2037.5568765327323</v>
      </c>
      <c r="S259" s="323">
        <f t="shared" si="119"/>
        <v>1.9021096310663952</v>
      </c>
      <c r="T259" s="323">
        <f t="shared" si="120"/>
        <v>8.9918887110014306E-2</v>
      </c>
      <c r="U259" s="328">
        <f t="shared" si="121"/>
        <v>5.9003856587089025</v>
      </c>
      <c r="V259" s="336">
        <f t="shared" si="122"/>
        <v>5.9003856587089025</v>
      </c>
      <c r="W259" s="328">
        <f t="shared" si="123"/>
        <v>2.0946996291755227E-3</v>
      </c>
      <c r="X259" s="328">
        <f t="shared" si="124"/>
        <v>11842.971872044845</v>
      </c>
      <c r="Y259" s="328">
        <f t="shared" si="141"/>
        <v>99.629874883271782</v>
      </c>
      <c r="Z259" s="108">
        <f>IF(H259&gt;0, rate1(1,$L$52,$L$51,$L$54,U259,$L$53,$L$50,Y259),"")</f>
        <v>2039.1157450095204</v>
      </c>
      <c r="AA259" s="336">
        <f t="shared" si="125"/>
        <v>1.9119049179256267</v>
      </c>
      <c r="AB259" s="336">
        <f t="shared" si="126"/>
        <v>-2.2970592525594457E-3</v>
      </c>
      <c r="AC259" s="328">
        <f t="shared" si="127"/>
        <v>8.9918887110014306E-2</v>
      </c>
      <c r="AD259" s="328">
        <f t="shared" si="128"/>
        <v>-0.22242268162783557</v>
      </c>
      <c r="AE259" s="328">
        <f t="shared" si="129"/>
        <v>-3.1950709731272474E-2</v>
      </c>
      <c r="AF259" s="328">
        <f t="shared" si="130"/>
        <v>2904.0623408359179</v>
      </c>
      <c r="AG259" s="328">
        <f t="shared" si="131"/>
        <v>2891.8596117823445</v>
      </c>
      <c r="AH259" s="328">
        <f t="shared" si="132"/>
        <v>5.8808717152550969</v>
      </c>
      <c r="AI259" s="328">
        <f t="shared" si="133"/>
        <v>44.130737230279131</v>
      </c>
      <c r="AJ259" s="328">
        <f t="shared" si="134"/>
        <v>7.9447612567969417</v>
      </c>
      <c r="AK259" s="337">
        <f t="shared" si="135"/>
        <v>552.43412979043057</v>
      </c>
      <c r="AL259" s="42">
        <f t="shared" si="136"/>
        <v>24.273458319152887</v>
      </c>
    </row>
    <row r="260" spans="1:38" ht="15" x14ac:dyDescent="0.15">
      <c r="A260" s="116"/>
      <c r="B260" s="328">
        <f t="shared" si="107"/>
        <v>2904.0623408359179</v>
      </c>
      <c r="C260" s="328">
        <f t="shared" si="108"/>
        <v>2891.8596117823445</v>
      </c>
      <c r="D260" s="328">
        <f t="shared" si="109"/>
        <v>5.8808717152550969</v>
      </c>
      <c r="E260" s="328">
        <f t="shared" si="137"/>
        <v>218.61320638399775</v>
      </c>
      <c r="F260" s="328">
        <f t="shared" si="110"/>
        <v>218.70495453417851</v>
      </c>
      <c r="G260" s="328">
        <f t="shared" si="111"/>
        <v>12431.297969095633</v>
      </c>
      <c r="H260" s="313">
        <f t="shared" si="112"/>
        <v>0.02</v>
      </c>
      <c r="I260" s="328">
        <f t="shared" si="113"/>
        <v>9.7621832428587378</v>
      </c>
      <c r="J260" s="328">
        <f t="shared" si="138"/>
        <v>850</v>
      </c>
      <c r="K260" s="335">
        <f t="shared" si="114"/>
        <v>-1</v>
      </c>
      <c r="L260" s="323">
        <f t="shared" si="115"/>
        <v>5.8608717152550973</v>
      </c>
      <c r="M260" s="323">
        <f t="shared" si="116"/>
        <v>5.8708717152550971</v>
      </c>
      <c r="N260" s="328">
        <f t="shared" si="117"/>
        <v>-8.0855093705089587E-2</v>
      </c>
      <c r="O260" s="328">
        <f t="shared" si="139"/>
        <v>2.9916204123615162</v>
      </c>
      <c r="P260" s="332">
        <f t="shared" si="140"/>
        <v>98.853519971987026</v>
      </c>
      <c r="Q260" s="328">
        <f t="shared" si="118"/>
        <v>11637.765570152738</v>
      </c>
      <c r="R260" s="277">
        <f>IF(H260&gt;0, rate1(1,$L$52,$L$51,$L$54,L260,$L$53,$L$50,P260),"")</f>
        <v>2035.516695560879</v>
      </c>
      <c r="S260" s="323">
        <f t="shared" si="119"/>
        <v>1.9111221581481541</v>
      </c>
      <c r="T260" s="323">
        <f t="shared" si="120"/>
        <v>8.8742319547388343E-2</v>
      </c>
      <c r="U260" s="328">
        <f t="shared" si="121"/>
        <v>5.8808717152550969</v>
      </c>
      <c r="V260" s="336">
        <f t="shared" si="122"/>
        <v>5.8808717152550969</v>
      </c>
      <c r="W260" s="328">
        <f t="shared" si="123"/>
        <v>2.080867225831895E-3</v>
      </c>
      <c r="X260" s="328">
        <f t="shared" si="124"/>
        <v>11706.95420209754</v>
      </c>
      <c r="Y260" s="328">
        <f t="shared" si="141"/>
        <v>99.190566034599058</v>
      </c>
      <c r="Z260" s="108">
        <f>IF(H260&gt;0, rate1(1,$L$52,$L$51,$L$54,U260,$L$53,$L$50,Y260),"")</f>
        <v>2037.084540679476</v>
      </c>
      <c r="AA260" s="336">
        <f t="shared" si="125"/>
        <v>1.9210044840602003</v>
      </c>
      <c r="AB260" s="336">
        <f t="shared" si="126"/>
        <v>-2.2593453797950039E-3</v>
      </c>
      <c r="AC260" s="328">
        <f t="shared" si="127"/>
        <v>8.8742319547388343E-2</v>
      </c>
      <c r="AD260" s="328">
        <f t="shared" si="128"/>
        <v>-0.22537161640585709</v>
      </c>
      <c r="AE260" s="328">
        <f t="shared" si="129"/>
        <v>-3.3011472755541657E-2</v>
      </c>
      <c r="AF260" s="328">
        <f t="shared" si="130"/>
        <v>2903.8927434226653</v>
      </c>
      <c r="AG260" s="328">
        <f t="shared" si="131"/>
        <v>2891.7708694627972</v>
      </c>
      <c r="AH260" s="328">
        <f t="shared" si="132"/>
        <v>5.8613560514555392</v>
      </c>
      <c r="AI260" s="328">
        <f t="shared" si="133"/>
        <v>43.596949973891391</v>
      </c>
      <c r="AJ260" s="328">
        <f t="shared" si="134"/>
        <v>7.9568715206785781</v>
      </c>
      <c r="AK260" s="337">
        <f t="shared" si="135"/>
        <v>552.9886934336854</v>
      </c>
      <c r="AL260" s="42">
        <f t="shared" si="136"/>
        <v>24.310969445798623</v>
      </c>
    </row>
    <row r="261" spans="1:38" ht="15" x14ac:dyDescent="0.15">
      <c r="A261" s="116"/>
      <c r="B261" s="328">
        <f t="shared" si="107"/>
        <v>2903.8927434226653</v>
      </c>
      <c r="C261" s="328">
        <f t="shared" si="108"/>
        <v>2891.7708694627972</v>
      </c>
      <c r="D261" s="328">
        <f t="shared" si="109"/>
        <v>5.8613560514555392</v>
      </c>
      <c r="E261" s="328">
        <f t="shared" si="137"/>
        <v>218.42842103429592</v>
      </c>
      <c r="F261" s="328">
        <f t="shared" si="110"/>
        <v>218.52081370914684</v>
      </c>
      <c r="G261" s="328">
        <f t="shared" si="111"/>
        <v>12297.165829127262</v>
      </c>
      <c r="H261" s="313">
        <f t="shared" si="112"/>
        <v>0.02</v>
      </c>
      <c r="I261" s="328">
        <f t="shared" si="113"/>
        <v>9.6974991678944207</v>
      </c>
      <c r="J261" s="328">
        <f t="shared" si="138"/>
        <v>850</v>
      </c>
      <c r="K261" s="335">
        <f t="shared" si="114"/>
        <v>-1</v>
      </c>
      <c r="L261" s="323">
        <f t="shared" si="115"/>
        <v>5.8413560514555396</v>
      </c>
      <c r="M261" s="323">
        <f t="shared" si="116"/>
        <v>5.8513560514555394</v>
      </c>
      <c r="N261" s="328">
        <f t="shared" si="117"/>
        <v>-8.0593424442028549E-2</v>
      </c>
      <c r="O261" s="328">
        <f t="shared" si="139"/>
        <v>2.9458740955801628</v>
      </c>
      <c r="P261" s="332">
        <f t="shared" si="140"/>
        <v>98.415034008969656</v>
      </c>
      <c r="Q261" s="328">
        <f t="shared" si="118"/>
        <v>11503.194911926361</v>
      </c>
      <c r="R261" s="277">
        <f>IF(H261&gt;0, rate1(1,$L$52,$L$51,$L$54,L261,$L$53,$L$50,P261),"")</f>
        <v>2033.4645598794266</v>
      </c>
      <c r="S261" s="323">
        <f t="shared" si="119"/>
        <v>1.9202938427429874</v>
      </c>
      <c r="T261" s="323">
        <f t="shared" si="120"/>
        <v>8.7573577806209515E-2</v>
      </c>
      <c r="U261" s="328">
        <f t="shared" si="121"/>
        <v>5.8613560514555392</v>
      </c>
      <c r="V261" s="336">
        <f t="shared" si="122"/>
        <v>5.8613560514555392</v>
      </c>
      <c r="W261" s="328">
        <f t="shared" si="123"/>
        <v>2.0670794318213837E-3</v>
      </c>
      <c r="X261" s="328">
        <f t="shared" si="124"/>
        <v>11571.890342899884</v>
      </c>
      <c r="Y261" s="328">
        <f t="shared" si="141"/>
        <v>98.751705129519237</v>
      </c>
      <c r="Z261" s="108">
        <f>IF(H261&gt;0, rate1(1,$L$52,$L$51,$L$54,U261,$L$53,$L$50,Y261),"")</f>
        <v>2035.0414533952046</v>
      </c>
      <c r="AA261" s="336">
        <f t="shared" si="125"/>
        <v>1.9302646973095183</v>
      </c>
      <c r="AB261" s="336">
        <f t="shared" si="126"/>
        <v>-2.2220336188180896E-3</v>
      </c>
      <c r="AC261" s="328">
        <f t="shared" si="127"/>
        <v>8.7573577806209515E-2</v>
      </c>
      <c r="AD261" s="328">
        <f t="shared" si="128"/>
        <v>-0.22837938680840186</v>
      </c>
      <c r="AE261" s="328">
        <f t="shared" si="129"/>
        <v>-3.4117971750587492E-2</v>
      </c>
      <c r="AF261" s="328">
        <f t="shared" si="130"/>
        <v>2903.7245764204172</v>
      </c>
      <c r="AG261" s="328">
        <f t="shared" si="131"/>
        <v>2891.6832958849909</v>
      </c>
      <c r="AH261" s="328">
        <f t="shared" si="132"/>
        <v>5.8418386667805082</v>
      </c>
      <c r="AI261" s="328">
        <f t="shared" si="133"/>
        <v>43.066193300857016</v>
      </c>
      <c r="AJ261" s="328">
        <f t="shared" si="134"/>
        <v>7.9688343521510383</v>
      </c>
      <c r="AK261" s="337">
        <f t="shared" si="135"/>
        <v>553.53066010935459</v>
      </c>
      <c r="AL261" s="42">
        <f t="shared" si="136"/>
        <v>24.34802685327643</v>
      </c>
    </row>
    <row r="262" spans="1:38" ht="15" x14ac:dyDescent="0.15">
      <c r="A262" s="116"/>
      <c r="B262" s="328">
        <f t="shared" si="107"/>
        <v>2903.7245764204172</v>
      </c>
      <c r="C262" s="328">
        <f t="shared" si="108"/>
        <v>2891.6832958849909</v>
      </c>
      <c r="D262" s="328">
        <f t="shared" si="109"/>
        <v>5.8418386667805082</v>
      </c>
      <c r="E262" s="328">
        <f t="shared" si="137"/>
        <v>218.24236501815383</v>
      </c>
      <c r="F262" s="328">
        <f t="shared" si="110"/>
        <v>218.33539302622489</v>
      </c>
      <c r="G262" s="328">
        <f t="shared" si="111"/>
        <v>12163.982890126366</v>
      </c>
      <c r="H262" s="313">
        <f t="shared" si="112"/>
        <v>0.02</v>
      </c>
      <c r="I262" s="328">
        <f t="shared" si="113"/>
        <v>9.6330244283410149</v>
      </c>
      <c r="J262" s="328">
        <f t="shared" si="138"/>
        <v>850</v>
      </c>
      <c r="K262" s="335">
        <f t="shared" si="114"/>
        <v>-1</v>
      </c>
      <c r="L262" s="323">
        <f t="shared" si="115"/>
        <v>5.8218386667805087</v>
      </c>
      <c r="M262" s="323">
        <f t="shared" si="116"/>
        <v>5.8318386667805084</v>
      </c>
      <c r="N262" s="328">
        <f t="shared" si="117"/>
        <v>-8.0331686268298341E-2</v>
      </c>
      <c r="O262" s="328">
        <f t="shared" si="139"/>
        <v>2.9005124407821921</v>
      </c>
      <c r="P262" s="332">
        <f t="shared" si="140"/>
        <v>97.976998052791544</v>
      </c>
      <c r="Q262" s="328">
        <f t="shared" si="118"/>
        <v>11369.575908701376</v>
      </c>
      <c r="R262" s="277">
        <f>IF(H262&gt;0, rate1(1,$L$52,$L$51,$L$54,L262,$L$53,$L$50,P262),"")</f>
        <v>2031.4003730340933</v>
      </c>
      <c r="S262" s="323">
        <f t="shared" si="119"/>
        <v>1.9296298339922049</v>
      </c>
      <c r="T262" s="323">
        <f t="shared" si="120"/>
        <v>8.6412551889951436E-2</v>
      </c>
      <c r="U262" s="328">
        <f t="shared" si="121"/>
        <v>5.8418386667805082</v>
      </c>
      <c r="V262" s="336">
        <f t="shared" si="122"/>
        <v>5.8418386667805082</v>
      </c>
      <c r="W262" s="328">
        <f t="shared" si="123"/>
        <v>2.0533362588963655E-3</v>
      </c>
      <c r="X262" s="328">
        <f t="shared" si="124"/>
        <v>11437.77895492592</v>
      </c>
      <c r="Y262" s="328">
        <f t="shared" si="141"/>
        <v>98.313293363630905</v>
      </c>
      <c r="Z262" s="108">
        <f>IF(H262&gt;0, rate1(1,$L$52,$L$51,$L$54,U262,$L$53,$L$50,Y262),"")</f>
        <v>2032.9863874189339</v>
      </c>
      <c r="AA262" s="336">
        <f t="shared" si="125"/>
        <v>1.9396907553139719</v>
      </c>
      <c r="AB262" s="336">
        <f t="shared" si="126"/>
        <v>-2.1851191440212686E-3</v>
      </c>
      <c r="AC262" s="328">
        <f t="shared" si="127"/>
        <v>8.6412551889951436E-2</v>
      </c>
      <c r="AD262" s="328">
        <f t="shared" si="128"/>
        <v>-0.23144785754586331</v>
      </c>
      <c r="AE262" s="328">
        <f t="shared" si="129"/>
        <v>-3.5272590324528029E-2</v>
      </c>
      <c r="AF262" s="328">
        <f t="shared" si="130"/>
        <v>2903.5578321822591</v>
      </c>
      <c r="AG262" s="328">
        <f t="shared" si="131"/>
        <v>2891.5968833331008</v>
      </c>
      <c r="AH262" s="328">
        <f t="shared" si="132"/>
        <v>5.822319560695969</v>
      </c>
      <c r="AI262" s="328">
        <f t="shared" si="133"/>
        <v>42.538414896954023</v>
      </c>
      <c r="AJ262" s="328">
        <f t="shared" si="134"/>
        <v>7.9806505785113036</v>
      </c>
      <c r="AK262" s="337">
        <f t="shared" si="135"/>
        <v>554.06025223000449</v>
      </c>
      <c r="AL262" s="42">
        <f t="shared" si="136"/>
        <v>24.384633117582158</v>
      </c>
    </row>
    <row r="263" spans="1:38" ht="15" x14ac:dyDescent="0.15">
      <c r="A263" s="116"/>
      <c r="B263" s="328">
        <f t="shared" si="107"/>
        <v>2903.5578321822591</v>
      </c>
      <c r="C263" s="328">
        <f t="shared" si="108"/>
        <v>2891.5968833331008</v>
      </c>
      <c r="D263" s="328">
        <f t="shared" si="109"/>
        <v>5.822319560695969</v>
      </c>
      <c r="E263" s="328">
        <f t="shared" si="137"/>
        <v>218.05505644955545</v>
      </c>
      <c r="F263" s="328">
        <f t="shared" si="110"/>
        <v>218.14871073385464</v>
      </c>
      <c r="G263" s="328">
        <f t="shared" si="111"/>
        <v>12031.747714496141</v>
      </c>
      <c r="H263" s="313">
        <f t="shared" si="112"/>
        <v>0.02</v>
      </c>
      <c r="I263" s="328">
        <f t="shared" si="113"/>
        <v>9.5687590793266288</v>
      </c>
      <c r="J263" s="328">
        <f t="shared" si="138"/>
        <v>850</v>
      </c>
      <c r="K263" s="335">
        <f t="shared" si="114"/>
        <v>-1</v>
      </c>
      <c r="L263" s="323">
        <f t="shared" si="115"/>
        <v>5.8023195606959694</v>
      </c>
      <c r="M263" s="323">
        <f t="shared" si="116"/>
        <v>5.8123195606959692</v>
      </c>
      <c r="N263" s="328">
        <f t="shared" si="117"/>
        <v>-8.006987916461128E-2</v>
      </c>
      <c r="O263" s="328">
        <f t="shared" si="139"/>
        <v>2.8555333732475714</v>
      </c>
      <c r="P263" s="332">
        <f t="shared" si="140"/>
        <v>97.539413310486424</v>
      </c>
      <c r="Q263" s="328">
        <f t="shared" si="118"/>
        <v>11236.907103608422</v>
      </c>
      <c r="R263" s="277">
        <f>IF(H263&gt;0, rate1(1,$L$52,$L$51,$L$54,L263,$L$53,$L$50,P263),"")</f>
        <v>2029.3240376005253</v>
      </c>
      <c r="S263" s="323">
        <f t="shared" si="119"/>
        <v>1.9391354710514204</v>
      </c>
      <c r="T263" s="323">
        <f t="shared" si="120"/>
        <v>8.5259136336281807E-2</v>
      </c>
      <c r="U263" s="328">
        <f t="shared" si="121"/>
        <v>5.822319560695969</v>
      </c>
      <c r="V263" s="336">
        <f t="shared" si="122"/>
        <v>5.822319560695969</v>
      </c>
      <c r="W263" s="328">
        <f t="shared" si="123"/>
        <v>2.0396377187985593E-3</v>
      </c>
      <c r="X263" s="328">
        <f t="shared" si="124"/>
        <v>11304.618619842806</v>
      </c>
      <c r="Y263" s="328">
        <f t="shared" si="141"/>
        <v>97.875331939073419</v>
      </c>
      <c r="Z263" s="108">
        <f>IF(H263&gt;0, rate1(1,$L$52,$L$51,$L$54,U263,$L$53,$L$50,Y263),"")</f>
        <v>2030.9192460511777</v>
      </c>
      <c r="AA263" s="336">
        <f t="shared" si="125"/>
        <v>1.949288047565352</v>
      </c>
      <c r="AB263" s="336">
        <f t="shared" si="126"/>
        <v>-2.1485972819626636E-3</v>
      </c>
      <c r="AC263" s="328">
        <f t="shared" si="127"/>
        <v>8.5259136336281807E-2</v>
      </c>
      <c r="AD263" s="328">
        <f t="shared" si="128"/>
        <v>-0.23457896548606078</v>
      </c>
      <c r="AE263" s="328">
        <f t="shared" si="129"/>
        <v>-3.64778604154136E-2</v>
      </c>
      <c r="AF263" s="328">
        <f t="shared" si="130"/>
        <v>2903.3925031667582</v>
      </c>
      <c r="AG263" s="328">
        <f t="shared" si="131"/>
        <v>2891.5116241967644</v>
      </c>
      <c r="AH263" s="328">
        <f t="shared" si="132"/>
        <v>5.8027987326639456</v>
      </c>
      <c r="AI263" s="328">
        <f t="shared" si="133"/>
        <v>42.013564495639784</v>
      </c>
      <c r="AJ263" s="328">
        <f t="shared" si="134"/>
        <v>7.9923210130934255</v>
      </c>
      <c r="AK263" s="337">
        <f t="shared" si="135"/>
        <v>554.57768878098409</v>
      </c>
      <c r="AL263" s="42">
        <f t="shared" si="136"/>
        <v>24.420790770244569</v>
      </c>
    </row>
    <row r="264" spans="1:38" ht="15" x14ac:dyDescent="0.15">
      <c r="A264" s="116"/>
      <c r="B264" s="328">
        <f t="shared" si="107"/>
        <v>2903.3925031667582</v>
      </c>
      <c r="C264" s="328">
        <f t="shared" si="108"/>
        <v>2891.5116241967644</v>
      </c>
      <c r="D264" s="328">
        <f t="shared" si="109"/>
        <v>5.8027987326639456</v>
      </c>
      <c r="E264" s="328">
        <f t="shared" si="137"/>
        <v>217.8665131840074</v>
      </c>
      <c r="F264" s="328">
        <f t="shared" si="110"/>
        <v>217.96078481678143</v>
      </c>
      <c r="G264" s="328">
        <f t="shared" si="111"/>
        <v>11900.458788548258</v>
      </c>
      <c r="H264" s="313">
        <f t="shared" si="112"/>
        <v>0.02</v>
      </c>
      <c r="I264" s="328">
        <f t="shared" si="113"/>
        <v>9.5047031759950187</v>
      </c>
      <c r="J264" s="328">
        <f t="shared" si="138"/>
        <v>850</v>
      </c>
      <c r="K264" s="335">
        <f t="shared" si="114"/>
        <v>-1</v>
      </c>
      <c r="L264" s="323">
        <f t="shared" si="115"/>
        <v>5.7827987326639461</v>
      </c>
      <c r="M264" s="323">
        <f t="shared" si="116"/>
        <v>5.7927987326639458</v>
      </c>
      <c r="N264" s="328">
        <f t="shared" si="117"/>
        <v>-7.9808003111637049E-2</v>
      </c>
      <c r="O264" s="328">
        <f t="shared" si="139"/>
        <v>2.8109348476815468</v>
      </c>
      <c r="P264" s="332">
        <f t="shared" si="140"/>
        <v>97.102280995741623</v>
      </c>
      <c r="Q264" s="328">
        <f t="shared" si="118"/>
        <v>11105.186964255716</v>
      </c>
      <c r="R264" s="277">
        <f>IF(H264&gt;0, rate1(1,$L$52,$L$51,$L$54,L264,$L$53,$L$50,P264),"")</f>
        <v>2027.2354551729554</v>
      </c>
      <c r="S264" s="323">
        <f t="shared" si="119"/>
        <v>1.9488162930698787</v>
      </c>
      <c r="T264" s="323">
        <f t="shared" si="120"/>
        <v>8.4113230026246322E-2</v>
      </c>
      <c r="U264" s="328">
        <f t="shared" si="121"/>
        <v>5.8027987326639456</v>
      </c>
      <c r="V264" s="336">
        <f t="shared" si="122"/>
        <v>5.8027987326639456</v>
      </c>
      <c r="W264" s="328">
        <f t="shared" si="123"/>
        <v>2.025983823301658E-3</v>
      </c>
      <c r="X264" s="328">
        <f t="shared" si="124"/>
        <v>11172.407842710243</v>
      </c>
      <c r="Y264" s="328">
        <f t="shared" si="141"/>
        <v>97.437822064595295</v>
      </c>
      <c r="Z264" s="108">
        <f>IF(H264&gt;0, rate1(1,$L$52,$L$51,$L$54,U264,$L$53,$L$50,Y264),"")</f>
        <v>2028.8399316194977</v>
      </c>
      <c r="AA264" s="336">
        <f t="shared" si="125"/>
        <v>1.9590621654833191</v>
      </c>
      <c r="AB264" s="336">
        <f t="shared" si="126"/>
        <v>-2.1124635046787235E-3</v>
      </c>
      <c r="AC264" s="328">
        <f t="shared" si="127"/>
        <v>8.4113230026246322E-2</v>
      </c>
      <c r="AD264" s="328">
        <f t="shared" si="128"/>
        <v>-0.23777472335516409</v>
      </c>
      <c r="AE264" s="328">
        <f t="shared" si="129"/>
        <v>-3.7736473047357021E-2</v>
      </c>
      <c r="AF264" s="328">
        <f t="shared" si="130"/>
        <v>2903.2285819336203</v>
      </c>
      <c r="AG264" s="328">
        <f t="shared" si="131"/>
        <v>2891.4275109667383</v>
      </c>
      <c r="AH264" s="328">
        <f t="shared" si="132"/>
        <v>5.783276182142453</v>
      </c>
      <c r="AI264" s="328">
        <f t="shared" si="133"/>
        <v>41.491593791738474</v>
      </c>
      <c r="AJ264" s="328">
        <f t="shared" si="134"/>
        <v>8.0038464558133526</v>
      </c>
      <c r="AK264" s="337">
        <f t="shared" si="135"/>
        <v>555.08318538958235</v>
      </c>
      <c r="AL264" s="42">
        <f t="shared" si="136"/>
        <v>24.456502300065864</v>
      </c>
    </row>
    <row r="265" spans="1:38" ht="15" x14ac:dyDescent="0.15">
      <c r="A265" s="116"/>
      <c r="B265" s="328">
        <f t="shared" si="107"/>
        <v>2903.2285819336203</v>
      </c>
      <c r="C265" s="328">
        <f t="shared" si="108"/>
        <v>2891.4275109667383</v>
      </c>
      <c r="D265" s="328">
        <f t="shared" si="109"/>
        <v>5.783276182142453</v>
      </c>
      <c r="E265" s="328">
        <f t="shared" si="137"/>
        <v>217.67675282853463</v>
      </c>
      <c r="F265" s="328">
        <f t="shared" si="110"/>
        <v>217.77163300627103</v>
      </c>
      <c r="G265" s="328">
        <f t="shared" si="111"/>
        <v>11770.114524608069</v>
      </c>
      <c r="H265" s="313">
        <f t="shared" si="112"/>
        <v>0.02</v>
      </c>
      <c r="I265" s="328">
        <f t="shared" si="113"/>
        <v>9.4408567735055851</v>
      </c>
      <c r="J265" s="328">
        <f t="shared" si="138"/>
        <v>850</v>
      </c>
      <c r="K265" s="335">
        <f t="shared" si="114"/>
        <v>-1</v>
      </c>
      <c r="L265" s="323">
        <f t="shared" si="115"/>
        <v>5.7632761821424534</v>
      </c>
      <c r="M265" s="323">
        <f t="shared" si="116"/>
        <v>5.7732761821424532</v>
      </c>
      <c r="N265" s="328">
        <f t="shared" si="117"/>
        <v>-7.9546058089935201E-2</v>
      </c>
      <c r="O265" s="328">
        <f t="shared" si="139"/>
        <v>2.7667148470022394</v>
      </c>
      <c r="P265" s="332">
        <f t="shared" si="140"/>
        <v>96.665602328957775</v>
      </c>
      <c r="Q265" s="328">
        <f t="shared" si="118"/>
        <v>10974.413884807935</v>
      </c>
      <c r="R265" s="277">
        <f>IF(H265&gt;0, rate1(1,$L$52,$L$51,$L$54,L265,$L$53,$L$50,P265),"")</f>
        <v>2025.1345263526619</v>
      </c>
      <c r="S265" s="323">
        <f t="shared" si="119"/>
        <v>1.9586780497607976</v>
      </c>
      <c r="T265" s="323">
        <f t="shared" si="120"/>
        <v>8.2974736002126001E-2</v>
      </c>
      <c r="U265" s="328">
        <f t="shared" si="121"/>
        <v>5.783276182142453</v>
      </c>
      <c r="V265" s="336">
        <f t="shared" si="122"/>
        <v>5.783276182142453</v>
      </c>
      <c r="W265" s="328">
        <f t="shared" si="123"/>
        <v>2.0123745841473806E-3</v>
      </c>
      <c r="X265" s="328">
        <f t="shared" si="124"/>
        <v>11041.145054098311</v>
      </c>
      <c r="Y265" s="328">
        <f t="shared" si="141"/>
        <v>97.000764955613306</v>
      </c>
      <c r="Z265" s="108">
        <f>IF(H265&gt;0, rate1(1,$L$52,$L$51,$L$54,U265,$L$53,$L$50,Y265),"")</f>
        <v>2026.7483454670771</v>
      </c>
      <c r="AA265" s="336">
        <f t="shared" si="125"/>
        <v>1.9690189130887927</v>
      </c>
      <c r="AB265" s="336">
        <f t="shared" si="126"/>
        <v>-2.0767134232012492E-3</v>
      </c>
      <c r="AC265" s="328">
        <f t="shared" si="127"/>
        <v>8.2974736002126001E-2</v>
      </c>
      <c r="AD265" s="328">
        <f t="shared" si="128"/>
        <v>-0.24103722366151975</v>
      </c>
      <c r="AE265" s="328">
        <f t="shared" si="129"/>
        <v>-3.9051289975026403E-2</v>
      </c>
      <c r="AF265" s="328">
        <f t="shared" si="130"/>
        <v>2903.0660611395283</v>
      </c>
      <c r="AG265" s="328">
        <f t="shared" si="131"/>
        <v>2891.3445362307361</v>
      </c>
      <c r="AH265" s="328">
        <f t="shared" si="132"/>
        <v>5.7637519085855367</v>
      </c>
      <c r="AI265" s="328">
        <f t="shared" si="133"/>
        <v>40.97245635901848</v>
      </c>
      <c r="AJ265" s="328">
        <f t="shared" si="134"/>
        <v>8.0152276936908571</v>
      </c>
      <c r="AK265" s="337">
        <f t="shared" si="135"/>
        <v>555.57695439157214</v>
      </c>
      <c r="AL265" s="42">
        <f t="shared" si="136"/>
        <v>24.491770154788842</v>
      </c>
    </row>
    <row r="266" spans="1:38" ht="15" x14ac:dyDescent="0.15">
      <c r="A266" s="116"/>
      <c r="B266" s="328">
        <f t="shared" si="107"/>
        <v>2903.0660611395283</v>
      </c>
      <c r="C266" s="328">
        <f t="shared" si="108"/>
        <v>2891.3445362307361</v>
      </c>
      <c r="D266" s="328">
        <f t="shared" si="109"/>
        <v>5.7637519085855367</v>
      </c>
      <c r="E266" s="328">
        <f t="shared" si="137"/>
        <v>217.48579275126633</v>
      </c>
      <c r="F266" s="328">
        <f t="shared" si="110"/>
        <v>217.58127278990048</v>
      </c>
      <c r="G266" s="328">
        <f t="shared" si="111"/>
        <v>11640.713263045267</v>
      </c>
      <c r="H266" s="313">
        <f t="shared" si="112"/>
        <v>0.02</v>
      </c>
      <c r="I266" s="328">
        <f t="shared" si="113"/>
        <v>9.37721992703373</v>
      </c>
      <c r="J266" s="328">
        <f t="shared" si="138"/>
        <v>850</v>
      </c>
      <c r="K266" s="335">
        <f t="shared" si="114"/>
        <v>-1</v>
      </c>
      <c r="L266" s="323">
        <f t="shared" si="115"/>
        <v>5.7437519085855371</v>
      </c>
      <c r="M266" s="323">
        <f t="shared" si="116"/>
        <v>5.7537519085855369</v>
      </c>
      <c r="N266" s="328">
        <f t="shared" si="117"/>
        <v>-7.9284044080083049E-2</v>
      </c>
      <c r="O266" s="328">
        <f t="shared" si="139"/>
        <v>2.7228713811789556</v>
      </c>
      <c r="P266" s="332">
        <f t="shared" si="140"/>
        <v>96.229378537311675</v>
      </c>
      <c r="Q266" s="328">
        <f t="shared" si="118"/>
        <v>10844.586187992389</v>
      </c>
      <c r="R266" s="277">
        <f>IF(H266&gt;0, rate1(1,$L$52,$L$51,$L$54,L266,$L$53,$L$50,P266),"")</f>
        <v>2023.0211507362933</v>
      </c>
      <c r="S266" s="323">
        <f t="shared" si="119"/>
        <v>1.9687267126075223</v>
      </c>
      <c r="T266" s="323">
        <f t="shared" si="120"/>
        <v>8.1843561293643008E-2</v>
      </c>
      <c r="U266" s="328">
        <f t="shared" si="121"/>
        <v>5.7637519085855367</v>
      </c>
      <c r="V266" s="336">
        <f t="shared" si="122"/>
        <v>5.7637519085855367</v>
      </c>
      <c r="W266" s="328">
        <f t="shared" si="123"/>
        <v>1.9988100130987618E-3</v>
      </c>
      <c r="X266" s="328">
        <f t="shared" si="124"/>
        <v>10910.828612130521</v>
      </c>
      <c r="Y266" s="328">
        <f t="shared" si="141"/>
        <v>96.564161834274685</v>
      </c>
      <c r="Z266" s="108">
        <f>IF(H266&gt;0, rate1(1,$L$52,$L$51,$L$54,U266,$L$53,$L$50,Y266),"")</f>
        <v>2024.6443879411511</v>
      </c>
      <c r="AA266" s="336">
        <f t="shared" si="125"/>
        <v>1.9791643183193091</v>
      </c>
      <c r="AB266" s="336">
        <f t="shared" si="126"/>
        <v>-2.0413427814951713E-3</v>
      </c>
      <c r="AC266" s="328">
        <f t="shared" si="127"/>
        <v>8.1843561293643008E-2</v>
      </c>
      <c r="AD266" s="328">
        <f t="shared" si="128"/>
        <v>-0.24436864285808454</v>
      </c>
      <c r="AE266" s="328">
        <f t="shared" si="129"/>
        <v>-4.04253563011455E-2</v>
      </c>
      <c r="AF266" s="328">
        <f t="shared" si="130"/>
        <v>2902.9049335341547</v>
      </c>
      <c r="AG266" s="328">
        <f t="shared" si="131"/>
        <v>2891.2626926694425</v>
      </c>
      <c r="AH266" s="328">
        <f t="shared" si="132"/>
        <v>5.7442259114428706</v>
      </c>
      <c r="AI266" s="328">
        <f t="shared" si="133"/>
        <v>40.456107571517698</v>
      </c>
      <c r="AJ266" s="328">
        <f t="shared" si="134"/>
        <v>8.0264655013496125</v>
      </c>
      <c r="AK266" s="337">
        <f t="shared" si="135"/>
        <v>556.05920489527227</v>
      </c>
      <c r="AL266" s="42">
        <f t="shared" si="136"/>
        <v>24.526596742694007</v>
      </c>
    </row>
    <row r="267" spans="1:38" ht="15" x14ac:dyDescent="0.15">
      <c r="A267" s="116"/>
      <c r="B267" s="328">
        <f t="shared" si="107"/>
        <v>2902.9049335341547</v>
      </c>
      <c r="C267" s="328">
        <f t="shared" si="108"/>
        <v>2891.2626926694425</v>
      </c>
      <c r="D267" s="328">
        <f t="shared" si="109"/>
        <v>5.7442259114428706</v>
      </c>
      <c r="E267" s="328">
        <f t="shared" si="137"/>
        <v>217.29365009061567</v>
      </c>
      <c r="F267" s="328">
        <f t="shared" si="110"/>
        <v>217.38972142094099</v>
      </c>
      <c r="G267" s="328">
        <f t="shared" si="111"/>
        <v>11512.253274230672</v>
      </c>
      <c r="H267" s="313">
        <f t="shared" si="112"/>
        <v>0.02</v>
      </c>
      <c r="I267" s="328">
        <f t="shared" si="113"/>
        <v>9.3137926917697769</v>
      </c>
      <c r="J267" s="328">
        <f t="shared" si="138"/>
        <v>850</v>
      </c>
      <c r="K267" s="335">
        <f t="shared" si="114"/>
        <v>-1</v>
      </c>
      <c r="L267" s="323">
        <f t="shared" si="115"/>
        <v>5.7242259114428711</v>
      </c>
      <c r="M267" s="323">
        <f t="shared" si="116"/>
        <v>5.7342259114428709</v>
      </c>
      <c r="N267" s="328">
        <f t="shared" si="117"/>
        <v>-7.90219610625158E-2</v>
      </c>
      <c r="O267" s="328">
        <f t="shared" si="139"/>
        <v>2.6794024861191592</v>
      </c>
      <c r="P267" s="332">
        <f t="shared" si="140"/>
        <v>95.793610854809856</v>
      </c>
      <c r="Q267" s="328">
        <f t="shared" si="118"/>
        <v>10715.702127031878</v>
      </c>
      <c r="R267" s="277">
        <f>IF(H267&gt;0, rate1(1,$L$52,$L$51,$L$54,L267,$L$53,$L$50,P267),"")</f>
        <v>2020.8952269039951</v>
      </c>
      <c r="S267" s="323">
        <f t="shared" si="119"/>
        <v>1.9789684867515998</v>
      </c>
      <c r="T267" s="323">
        <f t="shared" si="120"/>
        <v>8.0719616751633569E-2</v>
      </c>
      <c r="U267" s="328">
        <f t="shared" si="121"/>
        <v>5.7442259114428706</v>
      </c>
      <c r="V267" s="336">
        <f t="shared" si="122"/>
        <v>5.7442259114428706</v>
      </c>
      <c r="W267" s="328">
        <f t="shared" si="123"/>
        <v>1.9852901219223895E-3</v>
      </c>
      <c r="X267" s="328">
        <f t="shared" si="124"/>
        <v>10781.456804452093</v>
      </c>
      <c r="Y267" s="328">
        <f t="shared" si="141"/>
        <v>96.12801392951036</v>
      </c>
      <c r="Z267" s="108">
        <f>IF(H267&gt;0, rate1(1,$L$52,$L$51,$L$54,U267,$L$53,$L$50,Y267),"")</f>
        <v>2022.5279583812448</v>
      </c>
      <c r="AA267" s="336">
        <f t="shared" si="125"/>
        <v>1.989504645033001</v>
      </c>
      <c r="AB267" s="336">
        <f t="shared" si="126"/>
        <v>-2.0063474506036082E-3</v>
      </c>
      <c r="AC267" s="328">
        <f t="shared" si="127"/>
        <v>8.0719616751633569E-2</v>
      </c>
      <c r="AD267" s="328">
        <f t="shared" si="128"/>
        <v>-0.24777124576220499</v>
      </c>
      <c r="AE267" s="328">
        <f t="shared" si="129"/>
        <v>-4.1861914180501163E-2</v>
      </c>
      <c r="AF267" s="328">
        <f t="shared" si="130"/>
        <v>2902.7451919563405</v>
      </c>
      <c r="AG267" s="328">
        <f t="shared" si="131"/>
        <v>2891.1819730526909</v>
      </c>
      <c r="AH267" s="328">
        <f t="shared" si="132"/>
        <v>5.7246981901599039</v>
      </c>
      <c r="AI267" s="328">
        <f t="shared" si="133"/>
        <v>39.942504528201475</v>
      </c>
      <c r="AJ267" s="328">
        <f t="shared" si="134"/>
        <v>8.0375606414963343</v>
      </c>
      <c r="AK267" s="337">
        <f t="shared" si="135"/>
        <v>556.53014284325127</v>
      </c>
      <c r="AL267" s="42">
        <f t="shared" si="136"/>
        <v>24.560984434129796</v>
      </c>
    </row>
    <row r="268" spans="1:38" ht="15" x14ac:dyDescent="0.15">
      <c r="A268" s="116"/>
      <c r="B268" s="328">
        <f t="shared" si="107"/>
        <v>2902.7451919563405</v>
      </c>
      <c r="C268" s="328">
        <f t="shared" si="108"/>
        <v>2891.1819730526909</v>
      </c>
      <c r="D268" s="328">
        <f t="shared" si="109"/>
        <v>5.7246981901599039</v>
      </c>
      <c r="E268" s="328">
        <f t="shared" si="137"/>
        <v>217.10034176409559</v>
      </c>
      <c r="F268" s="328">
        <f t="shared" si="110"/>
        <v>217.19699592735563</v>
      </c>
      <c r="G268" s="328">
        <f t="shared" si="111"/>
        <v>11384.732760428169</v>
      </c>
      <c r="H268" s="313">
        <f t="shared" si="112"/>
        <v>0.02</v>
      </c>
      <c r="I268" s="328">
        <f t="shared" si="113"/>
        <v>9.25057512291969</v>
      </c>
      <c r="J268" s="328">
        <f t="shared" si="138"/>
        <v>850</v>
      </c>
      <c r="K268" s="335">
        <f t="shared" si="114"/>
        <v>-1</v>
      </c>
      <c r="L268" s="323">
        <f t="shared" si="115"/>
        <v>5.7046981901599043</v>
      </c>
      <c r="M268" s="323">
        <f t="shared" si="116"/>
        <v>5.7146981901599041</v>
      </c>
      <c r="N268" s="328">
        <f t="shared" si="117"/>
        <v>-7.8759809017626026E-2</v>
      </c>
      <c r="O268" s="328">
        <f t="shared" si="139"/>
        <v>2.6363062226018945</v>
      </c>
      <c r="P268" s="332">
        <f t="shared" si="140"/>
        <v>95.358300522355378</v>
      </c>
      <c r="Q268" s="328">
        <f t="shared" si="118"/>
        <v>10587.759887514767</v>
      </c>
      <c r="R268" s="277">
        <f>IF(H268&gt;0, rate1(1,$L$52,$L$51,$L$54,L268,$L$53,$L$50,P268),"")</f>
        <v>2018.7566524074373</v>
      </c>
      <c r="S268" s="323">
        <f t="shared" si="119"/>
        <v>1.9894098236148516</v>
      </c>
      <c r="T268" s="323">
        <f t="shared" si="120"/>
        <v>7.9602816889237718E-2</v>
      </c>
      <c r="U268" s="328">
        <f t="shared" si="121"/>
        <v>5.7246981901599039</v>
      </c>
      <c r="V268" s="336">
        <f t="shared" si="122"/>
        <v>5.7246981901599039</v>
      </c>
      <c r="W268" s="328">
        <f t="shared" si="123"/>
        <v>1.9718149223812986E-3</v>
      </c>
      <c r="X268" s="328">
        <f t="shared" si="124"/>
        <v>10653.027850133256</v>
      </c>
      <c r="Y268" s="328">
        <f t="shared" si="141"/>
        <v>95.692322477100845</v>
      </c>
      <c r="Z268" s="108">
        <f>IF(H268&gt;0, rate1(1,$L$52,$L$51,$L$54,U268,$L$53,$L$50,Y268),"")</f>
        <v>2020.3989551073189</v>
      </c>
      <c r="AA268" s="336">
        <f t="shared" si="125"/>
        <v>2.000046405753618</v>
      </c>
      <c r="AB268" s="336">
        <f t="shared" si="126"/>
        <v>-1.9717234230699249E-3</v>
      </c>
      <c r="AC268" s="328">
        <f t="shared" si="127"/>
        <v>7.9602816889237718E-2</v>
      </c>
      <c r="AD268" s="328">
        <f t="shared" si="128"/>
        <v>-0.2512473902503819</v>
      </c>
      <c r="AE268" s="328">
        <f t="shared" si="129"/>
        <v>-4.3364417682975123E-2</v>
      </c>
      <c r="AF268" s="328">
        <f t="shared" si="130"/>
        <v>2902.5868293304338</v>
      </c>
      <c r="AG268" s="328">
        <f t="shared" si="131"/>
        <v>2891.1023702358016</v>
      </c>
      <c r="AH268" s="328">
        <f t="shared" si="132"/>
        <v>5.7051687441780121</v>
      </c>
      <c r="AI268" s="328">
        <f t="shared" si="133"/>
        <v>39.431605980992607</v>
      </c>
      <c r="AJ268" s="328">
        <f t="shared" si="134"/>
        <v>8.0485138653799435</v>
      </c>
      <c r="AK268" s="337">
        <f t="shared" si="135"/>
        <v>556.98997107178707</v>
      </c>
      <c r="AL268" s="42">
        <f t="shared" si="136"/>
        <v>24.594935562978769</v>
      </c>
    </row>
    <row r="269" spans="1:38" ht="15" x14ac:dyDescent="0.15">
      <c r="A269" s="116"/>
      <c r="B269" s="328">
        <f t="shared" si="107"/>
        <v>2902.5868293304338</v>
      </c>
      <c r="C269" s="328">
        <f t="shared" si="108"/>
        <v>2891.1023702358016</v>
      </c>
      <c r="D269" s="328">
        <f t="shared" si="109"/>
        <v>5.7051687441780121</v>
      </c>
      <c r="E269" s="328">
        <f t="shared" si="137"/>
        <v>216.90588447677396</v>
      </c>
      <c r="F269" s="328">
        <f t="shared" si="110"/>
        <v>217.00311312043476</v>
      </c>
      <c r="G269" s="328">
        <f t="shared" si="111"/>
        <v>11258.149857622122</v>
      </c>
      <c r="H269" s="313">
        <f t="shared" si="112"/>
        <v>0.02</v>
      </c>
      <c r="I269" s="328">
        <f t="shared" si="113"/>
        <v>9.1875672757058062</v>
      </c>
      <c r="J269" s="328">
        <f t="shared" si="138"/>
        <v>850</v>
      </c>
      <c r="K269" s="335">
        <f t="shared" si="114"/>
        <v>-1</v>
      </c>
      <c r="L269" s="323">
        <f t="shared" si="115"/>
        <v>5.6851687441780125</v>
      </c>
      <c r="M269" s="323">
        <f t="shared" si="116"/>
        <v>5.6951687441780123</v>
      </c>
      <c r="N269" s="328">
        <f t="shared" si="117"/>
        <v>-7.8497587925788537E-2</v>
      </c>
      <c r="O269" s="328">
        <f t="shared" si="139"/>
        <v>2.5935806752558559</v>
      </c>
      <c r="P269" s="332">
        <f t="shared" si="140"/>
        <v>94.923448787815758</v>
      </c>
      <c r="Q269" s="328">
        <f t="shared" si="118"/>
        <v>10460.757589201299</v>
      </c>
      <c r="R269" s="277">
        <f>IF(H269&gt;0, rate1(1,$L$52,$L$51,$L$54,L269,$L$53,$L$50,P269),"")</f>
        <v>2016.6053237576959</v>
      </c>
      <c r="S269" s="323">
        <f t="shared" si="119"/>
        <v>2.0000574343097308</v>
      </c>
      <c r="T269" s="323">
        <f t="shared" si="120"/>
        <v>7.8493079729935605E-2</v>
      </c>
      <c r="U269" s="328">
        <f t="shared" si="121"/>
        <v>5.7051687441780121</v>
      </c>
      <c r="V269" s="336">
        <f t="shared" si="122"/>
        <v>5.7051687441780121</v>
      </c>
      <c r="W269" s="328">
        <f t="shared" si="123"/>
        <v>1.9583844262598404E-3</v>
      </c>
      <c r="X269" s="328">
        <f t="shared" si="124"/>
        <v>10525.539901507593</v>
      </c>
      <c r="Y269" s="328">
        <f t="shared" si="141"/>
        <v>95.257088719743791</v>
      </c>
      <c r="Z269" s="108">
        <f>IF(H269&gt;0, rate1(1,$L$52,$L$51,$L$54,U269,$L$53,$L$50,Y269),"")</f>
        <v>2018.2572754077598</v>
      </c>
      <c r="AA269" s="336">
        <f t="shared" si="125"/>
        <v>2.0107963752115925</v>
      </c>
      <c r="AB269" s="336">
        <f t="shared" si="126"/>
        <v>-1.9374668076445041E-3</v>
      </c>
      <c r="AC269" s="328">
        <f t="shared" si="127"/>
        <v>7.8493079729935605E-2</v>
      </c>
      <c r="AD269" s="328">
        <f t="shared" si="128"/>
        <v>-0.25479953224936874</v>
      </c>
      <c r="AE269" s="328">
        <f t="shared" si="129"/>
        <v>-4.4936548954757051E-2</v>
      </c>
      <c r="AF269" s="328">
        <f t="shared" si="130"/>
        <v>2902.4298386627779</v>
      </c>
      <c r="AG269" s="328">
        <f t="shared" si="131"/>
        <v>2891.0238771560716</v>
      </c>
      <c r="AH269" s="328">
        <f t="shared" si="132"/>
        <v>5.6856375729338611</v>
      </c>
      <c r="AI269" s="328">
        <f t="shared" si="133"/>
        <v>38.92337226585984</v>
      </c>
      <c r="AJ269" s="328">
        <f t="shared" si="134"/>
        <v>8.0593259132315715</v>
      </c>
      <c r="AK269" s="337">
        <f t="shared" si="135"/>
        <v>557.43888936819519</v>
      </c>
      <c r="AL269" s="42">
        <f t="shared" si="136"/>
        <v>24.628452428062612</v>
      </c>
    </row>
    <row r="270" spans="1:38" ht="15" x14ac:dyDescent="0.15">
      <c r="A270" s="116"/>
      <c r="B270" s="328">
        <f t="shared" si="107"/>
        <v>2902.4298386627779</v>
      </c>
      <c r="C270" s="328">
        <f t="shared" si="108"/>
        <v>2891.0238771560716</v>
      </c>
      <c r="D270" s="328">
        <f t="shared" si="109"/>
        <v>5.6856375729338611</v>
      </c>
      <c r="E270" s="328">
        <f t="shared" si="137"/>
        <v>216.71029472936749</v>
      </c>
      <c r="F270" s="328">
        <f t="shared" si="110"/>
        <v>216.80808960307073</v>
      </c>
      <c r="G270" s="328">
        <f t="shared" si="111"/>
        <v>11132.502637278052</v>
      </c>
      <c r="H270" s="313">
        <f t="shared" si="112"/>
        <v>0.02</v>
      </c>
      <c r="I270" s="328">
        <f t="shared" si="113"/>
        <v>9.1247692053650109</v>
      </c>
      <c r="J270" s="328">
        <f t="shared" si="138"/>
        <v>850</v>
      </c>
      <c r="K270" s="335">
        <f t="shared" si="114"/>
        <v>-1</v>
      </c>
      <c r="L270" s="323">
        <f t="shared" si="115"/>
        <v>5.6656375729338615</v>
      </c>
      <c r="M270" s="323">
        <f t="shared" si="116"/>
        <v>5.6756375729338613</v>
      </c>
      <c r="N270" s="328">
        <f t="shared" si="117"/>
        <v>-7.8235297767285772E-2</v>
      </c>
      <c r="O270" s="328">
        <f t="shared" si="139"/>
        <v>2.5512239515800244</v>
      </c>
      <c r="P270" s="332">
        <f t="shared" si="140"/>
        <v>94.489056906073657</v>
      </c>
      <c r="Q270" s="328">
        <f t="shared" si="118"/>
        <v>10334.693287763541</v>
      </c>
      <c r="R270" s="277">
        <f>IF(H270&gt;0, rate1(1,$L$52,$L$51,$L$54,L270,$L$53,$L$50,P270),"")</f>
        <v>2014.4411364128821</v>
      </c>
      <c r="S270" s="323">
        <f t="shared" si="119"/>
        <v>2.0109183038968967</v>
      </c>
      <c r="T270" s="323">
        <f t="shared" si="120"/>
        <v>7.7390326662108752E-2</v>
      </c>
      <c r="U270" s="328">
        <f t="shared" si="121"/>
        <v>5.6856375729338611</v>
      </c>
      <c r="V270" s="336">
        <f t="shared" si="122"/>
        <v>5.6856375729338611</v>
      </c>
      <c r="W270" s="328">
        <f t="shared" si="123"/>
        <v>1.9449986453174972E-3</v>
      </c>
      <c r="X270" s="328">
        <f t="shared" si="124"/>
        <v>10398.991045942901</v>
      </c>
      <c r="Y270" s="328">
        <f t="shared" si="141"/>
        <v>94.822313907104004</v>
      </c>
      <c r="Z270" s="108">
        <f>IF(H270&gt;0, rate1(1,$L$52,$L$51,$L$54,U270,$L$53,$L$50,Y270),"")</f>
        <v>2016.1028155271272</v>
      </c>
      <c r="AA270" s="336">
        <f t="shared" si="125"/>
        <v>2.0217616047406657</v>
      </c>
      <c r="AB270" s="336">
        <f t="shared" si="126"/>
        <v>-1.903573824161419E-3</v>
      </c>
      <c r="AC270" s="328">
        <f t="shared" si="127"/>
        <v>7.7390326662108752E-2</v>
      </c>
      <c r="AD270" s="328">
        <f t="shared" si="128"/>
        <v>-0.25843023104581681</v>
      </c>
      <c r="AE270" s="328">
        <f t="shared" si="129"/>
        <v>-4.6582235793807471E-2</v>
      </c>
      <c r="AF270" s="328">
        <f t="shared" si="130"/>
        <v>2902.2742130383485</v>
      </c>
      <c r="AG270" s="328">
        <f t="shared" si="131"/>
        <v>2890.9464868294094</v>
      </c>
      <c r="AH270" s="328">
        <f t="shared" si="132"/>
        <v>5.6661046758601197</v>
      </c>
      <c r="AI270" s="328">
        <f t="shared" si="133"/>
        <v>38.417765236822859</v>
      </c>
      <c r="AJ270" s="328">
        <f t="shared" si="134"/>
        <v>8.0699975146862446</v>
      </c>
      <c r="AK270" s="337">
        <f t="shared" si="135"/>
        <v>557.8770945261283</v>
      </c>
      <c r="AL270" s="42">
        <f t="shared" si="136"/>
        <v>24.661537294488593</v>
      </c>
    </row>
    <row r="271" spans="1:38" ht="15" x14ac:dyDescent="0.15">
      <c r="A271" s="116"/>
      <c r="B271" s="328">
        <f t="shared" si="107"/>
        <v>2902.2742130383485</v>
      </c>
      <c r="C271" s="328">
        <f t="shared" si="108"/>
        <v>2890.9464868294094</v>
      </c>
      <c r="D271" s="328">
        <f t="shared" si="109"/>
        <v>5.6661046758601197</v>
      </c>
      <c r="E271" s="328">
        <f t="shared" si="137"/>
        <v>216.51358882603358</v>
      </c>
      <c r="F271" s="328">
        <f t="shared" si="110"/>
        <v>216.61194177770054</v>
      </c>
      <c r="G271" s="328">
        <f t="shared" si="111"/>
        <v>11007.789108052399</v>
      </c>
      <c r="H271" s="313">
        <f t="shared" si="112"/>
        <v>0.02</v>
      </c>
      <c r="I271" s="328">
        <f t="shared" si="113"/>
        <v>9.0621809671512903</v>
      </c>
      <c r="J271" s="328">
        <f t="shared" si="138"/>
        <v>850</v>
      </c>
      <c r="K271" s="335">
        <f t="shared" si="114"/>
        <v>-1</v>
      </c>
      <c r="L271" s="323">
        <f t="shared" si="115"/>
        <v>5.6461046758601201</v>
      </c>
      <c r="M271" s="323">
        <f t="shared" si="116"/>
        <v>5.6561046758601199</v>
      </c>
      <c r="N271" s="328">
        <f t="shared" si="117"/>
        <v>-7.7972938522304247E-2</v>
      </c>
      <c r="O271" s="328">
        <f t="shared" si="139"/>
        <v>2.5092341810043215</v>
      </c>
      <c r="P271" s="332">
        <f t="shared" si="140"/>
        <v>94.055126139108879</v>
      </c>
      <c r="Q271" s="328">
        <f t="shared" si="118"/>
        <v>10209.564976476815</v>
      </c>
      <c r="R271" s="277">
        <f>IF(H271&gt;0, rate1(1,$L$52,$L$51,$L$54,L271,$L$53,$L$50,P271),"")</f>
        <v>2012.263984765767</v>
      </c>
      <c r="S271" s="323">
        <f t="shared" si="119"/>
        <v>2.0219997065581579</v>
      </c>
      <c r="T271" s="323">
        <f t="shared" si="120"/>
        <v>7.6294482299704189E-2</v>
      </c>
      <c r="U271" s="328">
        <f t="shared" si="121"/>
        <v>5.6661046758601197</v>
      </c>
      <c r="V271" s="336">
        <f t="shared" si="122"/>
        <v>5.6661046758601197</v>
      </c>
      <c r="W271" s="328">
        <f t="shared" si="123"/>
        <v>1.9316575913315148E-3</v>
      </c>
      <c r="X271" s="328">
        <f t="shared" si="124"/>
        <v>10273.379307561072</v>
      </c>
      <c r="Y271" s="328">
        <f t="shared" si="141"/>
        <v>94.387999295894815</v>
      </c>
      <c r="Z271" s="108">
        <f>IF(H271&gt;0, rate1(1,$L$52,$L$51,$L$54,U271,$L$53,$L$50,Y271),"")</f>
        <v>2013.9354706538982</v>
      </c>
      <c r="AA271" s="336">
        <f t="shared" si="125"/>
        <v>2.0329494375985862</v>
      </c>
      <c r="AB271" s="336">
        <f t="shared" si="126"/>
        <v>-1.8700407987270477E-3</v>
      </c>
      <c r="AC271" s="328">
        <f t="shared" si="127"/>
        <v>7.6294482299704189E-2</v>
      </c>
      <c r="AD271" s="328">
        <f t="shared" si="128"/>
        <v>-0.262142154939002</v>
      </c>
      <c r="AE271" s="328">
        <f t="shared" si="129"/>
        <v>-4.8305670785035421E-2</v>
      </c>
      <c r="AF271" s="328">
        <f t="shared" si="130"/>
        <v>2902.1199456175264</v>
      </c>
      <c r="AG271" s="328">
        <f t="shared" si="131"/>
        <v>2890.8701923471099</v>
      </c>
      <c r="AH271" s="328">
        <f t="shared" si="132"/>
        <v>5.6465700523845888</v>
      </c>
      <c r="AI271" s="328">
        <f t="shared" si="133"/>
        <v>37.914748202674353</v>
      </c>
      <c r="AJ271" s="328">
        <f t="shared" si="134"/>
        <v>8.0805293891869869</v>
      </c>
      <c r="AK271" s="337">
        <f t="shared" si="135"/>
        <v>558.30478039894558</v>
      </c>
      <c r="AL271" s="42">
        <f t="shared" si="136"/>
        <v>24.694192394939893</v>
      </c>
    </row>
    <row r="272" spans="1:38" ht="15" x14ac:dyDescent="0.15">
      <c r="A272" s="116"/>
      <c r="B272" s="328">
        <f t="shared" si="107"/>
        <v>2902.1199456175264</v>
      </c>
      <c r="C272" s="328">
        <f t="shared" si="108"/>
        <v>2890.8701923471099</v>
      </c>
      <c r="D272" s="328">
        <f t="shared" si="109"/>
        <v>5.6465700523845888</v>
      </c>
      <c r="E272" s="328">
        <f t="shared" si="137"/>
        <v>216.31578288181385</v>
      </c>
      <c r="F272" s="328">
        <f t="shared" si="110"/>
        <v>216.41468585392371</v>
      </c>
      <c r="G272" s="328">
        <f t="shared" si="111"/>
        <v>10884.007217436465</v>
      </c>
      <c r="H272" s="313">
        <f t="shared" si="112"/>
        <v>0.02</v>
      </c>
      <c r="I272" s="328">
        <f t="shared" si="113"/>
        <v>8.9998026163331826</v>
      </c>
      <c r="J272" s="328">
        <f t="shared" si="138"/>
        <v>850</v>
      </c>
      <c r="K272" s="335">
        <f t="shared" si="114"/>
        <v>-1</v>
      </c>
      <c r="L272" s="323">
        <f t="shared" si="115"/>
        <v>5.6265700523845892</v>
      </c>
      <c r="M272" s="323">
        <f t="shared" si="116"/>
        <v>5.636570052384589</v>
      </c>
      <c r="N272" s="328">
        <f t="shared" si="117"/>
        <v>-7.7710510170984293E-2</v>
      </c>
      <c r="O272" s="328">
        <f t="shared" si="139"/>
        <v>2.4676095139902774</v>
      </c>
      <c r="P272" s="332">
        <f t="shared" si="140"/>
        <v>93.621657756045749</v>
      </c>
      <c r="Q272" s="328">
        <f t="shared" si="118"/>
        <v>10085.370587844562</v>
      </c>
      <c r="R272" s="277">
        <f>IF(H272&gt;0, rate1(1,$L$52,$L$51,$L$54,L272,$L$53,$L$50,P272),"")</f>
        <v>2010.0737621310677</v>
      </c>
      <c r="S272" s="323">
        <f t="shared" si="119"/>
        <v>2.0333092217504527</v>
      </c>
      <c r="T272" s="323">
        <f t="shared" si="120"/>
        <v>7.520547434904401E-2</v>
      </c>
      <c r="U272" s="328">
        <f t="shared" si="121"/>
        <v>5.6465700523845888</v>
      </c>
      <c r="V272" s="336">
        <f t="shared" si="122"/>
        <v>5.6465700523845888</v>
      </c>
      <c r="W272" s="328">
        <f t="shared" si="123"/>
        <v>1.9183612760933499E-3</v>
      </c>
      <c r="X272" s="328">
        <f t="shared" si="124"/>
        <v>10148.702648891636</v>
      </c>
      <c r="Y272" s="328">
        <f t="shared" si="141"/>
        <v>93.954146149924838</v>
      </c>
      <c r="Z272" s="108">
        <f>IF(H272&gt;0, rate1(1,$L$52,$L$51,$L$54,U272,$L$53,$L$50,Y272),"")</f>
        <v>2011.7551349078669</v>
      </c>
      <c r="AA272" s="336">
        <f t="shared" si="125"/>
        <v>2.0443675252787612</v>
      </c>
      <c r="AB272" s="336">
        <f t="shared" si="126"/>
        <v>-1.8368641590816447E-3</v>
      </c>
      <c r="AC272" s="328">
        <f t="shared" si="127"/>
        <v>7.520547434904401E-2</v>
      </c>
      <c r="AD272" s="328">
        <f t="shared" si="128"/>
        <v>-0.26593808726178503</v>
      </c>
      <c r="AE272" s="328">
        <f t="shared" si="129"/>
        <v>-5.0111332131716341E-2</v>
      </c>
      <c r="AF272" s="328">
        <f t="shared" si="130"/>
        <v>2901.9670296330064</v>
      </c>
      <c r="AG272" s="328">
        <f t="shared" si="131"/>
        <v>2890.794986872761</v>
      </c>
      <c r="AH272" s="328">
        <f t="shared" si="132"/>
        <v>5.6270337019309169</v>
      </c>
      <c r="AI272" s="328">
        <f t="shared" si="133"/>
        <v>37.414285866460759</v>
      </c>
      <c r="AJ272" s="328">
        <f t="shared" si="134"/>
        <v>8.0909222463721147</v>
      </c>
      <c r="AK272" s="337">
        <f t="shared" si="135"/>
        <v>558.72213795124549</v>
      </c>
      <c r="AL272" s="42">
        <f t="shared" si="136"/>
        <v>24.726419930912165</v>
      </c>
    </row>
    <row r="273" spans="1:38" ht="15" x14ac:dyDescent="0.15">
      <c r="A273" s="116"/>
      <c r="B273" s="328">
        <f t="shared" ref="B273:B292" si="142">IF(H273&gt;0, AF272,"")</f>
        <v>2901.9670296330064</v>
      </c>
      <c r="C273" s="328">
        <f t="shared" ref="C273:C292" si="143">IF(H273&gt;0, AG272,"")</f>
        <v>2890.794986872761</v>
      </c>
      <c r="D273" s="328">
        <f t="shared" ref="D273:D292" si="144">IF(H273&gt;0, AH272,"")</f>
        <v>5.6270337019309169</v>
      </c>
      <c r="E273" s="328">
        <f t="shared" si="137"/>
        <v>216.11689282980853</v>
      </c>
      <c r="F273" s="328">
        <f t="shared" ref="F273:F292" si="145">IF(H273&gt;0, (E273+E272)/2,"")</f>
        <v>216.21633785581119</v>
      </c>
      <c r="G273" s="328">
        <f t="shared" ref="G273:G292" si="146">IF(H273&gt;0, F273*$S$53*$C$55*(B273-C273+N273)^1.5,"")</f>
        <v>10761.154853355856</v>
      </c>
      <c r="H273" s="313">
        <f t="shared" ref="H273:H292" si="147">dv(S272)</f>
        <v>0.02</v>
      </c>
      <c r="I273" s="328">
        <f t="shared" ref="I273:I292" si="148">IF(H273&gt;0, (B273-C273)*B$19,"")</f>
        <v>8.9376342081963234</v>
      </c>
      <c r="J273" s="328">
        <f t="shared" si="138"/>
        <v>850</v>
      </c>
      <c r="K273" s="335">
        <f t="shared" ref="K273:K292" si="149">IF(H273&gt;0, IF((1-S272-0.015)&gt;0,1,-1),"")</f>
        <v>-1</v>
      </c>
      <c r="L273" s="323">
        <f t="shared" ref="L273:L292" si="150">IF(H273&gt;0, D273+K273*H273,"")</f>
        <v>5.6070337019309173</v>
      </c>
      <c r="M273" s="323">
        <f t="shared" ref="M273:M292" si="151">IF(H273&gt;0, (D273+L273)/2,"")</f>
        <v>5.6170337019309171</v>
      </c>
      <c r="N273" s="328">
        <f t="shared" ref="N273:N292" si="152">IF(H273&gt;0, 2*($P$53*M273/$S$52/$S$51)^2-(B273-C273)*2,"")</f>
        <v>-7.744801269344137E-2</v>
      </c>
      <c r="O273" s="328">
        <f t="shared" si="139"/>
        <v>2.4263481211677052</v>
      </c>
      <c r="P273" s="332">
        <f t="shared" si="140"/>
        <v>93.188653033236676</v>
      </c>
      <c r="Q273" s="328">
        <f t="shared" ref="Q273:Q292" si="153">IF(H273&gt;0, M273/$S$54*(B273-C273+N273/2)*E273-J273,"")</f>
        <v>9962.107995181399</v>
      </c>
      <c r="R273" s="277">
        <f>IF(H273&gt;0, rate1(1,$L$52,$L$51,$L$54,L273,$L$53,$L$50,P273),"")</f>
        <v>2007.8703607327438</v>
      </c>
      <c r="S273" s="323">
        <f t="shared" ref="S273:S292" si="154">IF(H273&gt;0, Q273/O273/R273,"")</f>
        <v>2.0448547514235513</v>
      </c>
      <c r="T273" s="323">
        <f t="shared" ref="T273:T292" si="155">IF(H273&gt;0, N273/(1-S273),"")</f>
        <v>7.4123233480943782E-2</v>
      </c>
      <c r="U273" s="328">
        <f t="shared" ref="U273:U292" si="156">L273-K273*H273</f>
        <v>5.6270337019309169</v>
      </c>
      <c r="V273" s="336">
        <f t="shared" ref="V273:V292" si="157">IF(H273&gt;0, (D273+U273)/2,"")</f>
        <v>5.6270337019309169</v>
      </c>
      <c r="W273" s="328">
        <f t="shared" ref="W273:W292" si="158">IF(H273&gt;0, 2*($P$53*V273/$S$52/$S$51)^2-(B273-C273)*2,"")</f>
        <v>1.9051097113873539E-3</v>
      </c>
      <c r="X273" s="328">
        <f t="shared" ref="X273:X292" si="159">IF(H273&gt;0, V273/$S$54*(B273-C273+W273/2)*F273-J273,"")</f>
        <v>10024.958972480568</v>
      </c>
      <c r="Y273" s="328">
        <f t="shared" si="141"/>
        <v>93.520755740180959</v>
      </c>
      <c r="Z273" s="108">
        <f>IF(H273&gt;0, rate1(1,$L$52,$L$51,$L$54,U273,$L$53,$L$50,Y273),"")</f>
        <v>2009.5617013275696</v>
      </c>
      <c r="AA273" s="336">
        <f t="shared" ref="AA273:AA292" si="160">IF(H273&gt;0, X273/O273/Z273,"")</f>
        <v>2.0560238448956456</v>
      </c>
      <c r="AB273" s="336">
        <f t="shared" ref="AB273:AB292" si="161">IF(H273&gt;0, W273/(1-AA273),"")</f>
        <v>-1.8040404301435196E-3</v>
      </c>
      <c r="AC273" s="328">
        <f t="shared" ref="AC273:AC292" si="162">IF(H273&gt;0, delta_z(N273,S273,H273,AE272,AB273),"")</f>
        <v>7.4123233480943782E-2</v>
      </c>
      <c r="AD273" s="328">
        <f t="shared" ref="AD273:AD292" si="163">IF(H273&gt;0, H273/AC273*K273,"")</f>
        <v>-0.26982093280026387</v>
      </c>
      <c r="AE273" s="328">
        <f t="shared" ref="AE273:AE292" si="164">IF(H273&gt;0, (AD273-AD272)/(AC273+AC272)*2,"")</f>
        <v>-5.200400639506636E-2</v>
      </c>
      <c r="AF273" s="328">
        <f t="shared" ref="AF273:AF292" si="165">IF(H273&gt;0, B273-(AC273-N273),"")</f>
        <v>2901.8154583868322</v>
      </c>
      <c r="AG273" s="328">
        <f t="shared" ref="AG273:AG292" si="166">IF(H273&gt;0, C273-AC273,"")</f>
        <v>2890.7208636392802</v>
      </c>
      <c r="AH273" s="328">
        <f t="shared" ref="AH273:AH292" si="167">IF(H273&gt;0, $S$54*$S$53*$C$55*SQRT(AF273-AG273),"")</f>
        <v>5.6074956239179521</v>
      </c>
      <c r="AI273" s="328">
        <f t="shared" ref="AI273:AI292" si="168">IF(H273&gt;0, AC273/R273*1000000,"")</f>
        <v>36.916344267312937</v>
      </c>
      <c r="AJ273" s="328">
        <f t="shared" ref="AJ273:AJ292" si="169">IF(H273&gt;0, AJ272+AI273/3600,"")</f>
        <v>8.1011767864463682</v>
      </c>
      <c r="AK273" s="337">
        <f t="shared" ref="AK273:AK292" si="170">IF(H273&gt;0, AK272+AI272*G272/1000000,"")</f>
        <v>559.12935530865127</v>
      </c>
      <c r="AL273" s="42">
        <f t="shared" ref="AL273:AL292" si="171">IF(H273&gt;0, AL272+AI272*J272/1000000,"")</f>
        <v>24.758222073898658</v>
      </c>
    </row>
    <row r="274" spans="1:38" ht="15" x14ac:dyDescent="0.15">
      <c r="A274" s="116"/>
      <c r="B274" s="328">
        <f t="shared" si="142"/>
        <v>2901.8154583868322</v>
      </c>
      <c r="C274" s="328">
        <f t="shared" si="143"/>
        <v>2890.7208636392802</v>
      </c>
      <c r="D274" s="328">
        <f t="shared" si="144"/>
        <v>5.6074956239179521</v>
      </c>
      <c r="E274" s="328">
        <f t="shared" si="137"/>
        <v>215.91693442803268</v>
      </c>
      <c r="F274" s="328">
        <f t="shared" si="145"/>
        <v>216.01691362892061</v>
      </c>
      <c r="G274" s="328">
        <f t="shared" si="146"/>
        <v>10639.229845710955</v>
      </c>
      <c r="H274" s="313">
        <f t="shared" si="147"/>
        <v>0.02</v>
      </c>
      <c r="I274" s="328">
        <f t="shared" si="148"/>
        <v>8.8756757980416303</v>
      </c>
      <c r="J274" s="328">
        <f t="shared" si="138"/>
        <v>850</v>
      </c>
      <c r="K274" s="335">
        <f t="shared" si="149"/>
        <v>-1</v>
      </c>
      <c r="L274" s="323">
        <f t="shared" si="150"/>
        <v>5.5874956239179525</v>
      </c>
      <c r="M274" s="323">
        <f t="shared" si="151"/>
        <v>5.5974956239179523</v>
      </c>
      <c r="N274" s="328">
        <f t="shared" si="152"/>
        <v>-7.7185446069648833E-2</v>
      </c>
      <c r="O274" s="328">
        <f t="shared" si="139"/>
        <v>2.3854481925081021</v>
      </c>
      <c r="P274" s="332">
        <f t="shared" si="140"/>
        <v>92.756113254316332</v>
      </c>
      <c r="Q274" s="328">
        <f t="shared" si="153"/>
        <v>9839.7750141361958</v>
      </c>
      <c r="R274" s="277">
        <f>IF(H274&gt;0, rate1(1,$L$52,$L$51,$L$54,L274,$L$53,$L$50,P274),"")</f>
        <v>2005.6536716909811</v>
      </c>
      <c r="S274" s="323">
        <f t="shared" si="154"/>
        <v>2.056644538379711</v>
      </c>
      <c r="T274" s="323">
        <f t="shared" si="155"/>
        <v>7.304769320816934E-2</v>
      </c>
      <c r="U274" s="328">
        <f t="shared" si="156"/>
        <v>5.6074956239179521</v>
      </c>
      <c r="V274" s="336">
        <f t="shared" si="157"/>
        <v>5.6074956239179521</v>
      </c>
      <c r="W274" s="328">
        <f t="shared" si="158"/>
        <v>1.8919029089801143E-3</v>
      </c>
      <c r="X274" s="328">
        <f t="shared" si="159"/>
        <v>9902.1461224394079</v>
      </c>
      <c r="Y274" s="328">
        <f t="shared" si="141"/>
        <v>93.087829344881797</v>
      </c>
      <c r="Z274" s="108">
        <f>IF(H274&gt;0, rate1(1,$L$52,$L$51,$L$54,U274,$L$53,$L$50,Y274),"")</f>
        <v>2007.3550618573825</v>
      </c>
      <c r="AA274" s="336">
        <f t="shared" si="160"/>
        <v>2.0679267177235685</v>
      </c>
      <c r="AB274" s="336">
        <f t="shared" si="161"/>
        <v>-1.7715662297624348E-3</v>
      </c>
      <c r="AC274" s="328">
        <f t="shared" si="162"/>
        <v>7.304769320816934E-2</v>
      </c>
      <c r="AD274" s="328">
        <f t="shared" si="163"/>
        <v>-0.27379372464239959</v>
      </c>
      <c r="AE274" s="328">
        <f t="shared" si="164"/>
        <v>-5.3988813300441224E-2</v>
      </c>
      <c r="AF274" s="328">
        <f t="shared" si="165"/>
        <v>2901.6652252475542</v>
      </c>
      <c r="AG274" s="328">
        <f t="shared" si="166"/>
        <v>2890.6478159460721</v>
      </c>
      <c r="AH274" s="328">
        <f t="shared" si="167"/>
        <v>5.5879558177597737</v>
      </c>
      <c r="AI274" s="328">
        <f t="shared" si="168"/>
        <v>36.420890724659507</v>
      </c>
      <c r="AJ274" s="328">
        <f t="shared" si="169"/>
        <v>8.1112937005365513</v>
      </c>
      <c r="AK274" s="337">
        <f t="shared" si="170"/>
        <v>559.52661780593166</v>
      </c>
      <c r="AL274" s="42">
        <f t="shared" si="171"/>
        <v>24.789600966525875</v>
      </c>
    </row>
    <row r="275" spans="1:38" ht="15" x14ac:dyDescent="0.15">
      <c r="A275" s="116"/>
      <c r="B275" s="328">
        <f t="shared" si="142"/>
        <v>2901.6652252475542</v>
      </c>
      <c r="C275" s="328">
        <f t="shared" si="143"/>
        <v>2890.6478159460721</v>
      </c>
      <c r="D275" s="328">
        <f t="shared" si="144"/>
        <v>5.5879558177597737</v>
      </c>
      <c r="E275" s="328">
        <f t="shared" si="137"/>
        <v>215.71592326600864</v>
      </c>
      <c r="F275" s="328">
        <f t="shared" si="145"/>
        <v>215.81642884702066</v>
      </c>
      <c r="G275" s="328">
        <f t="shared" si="146"/>
        <v>10518.229967871483</v>
      </c>
      <c r="H275" s="313">
        <f t="shared" si="147"/>
        <v>0.02</v>
      </c>
      <c r="I275" s="328">
        <f t="shared" si="148"/>
        <v>8.8139274411856601</v>
      </c>
      <c r="J275" s="328">
        <f t="shared" si="138"/>
        <v>850</v>
      </c>
      <c r="K275" s="335">
        <f t="shared" si="149"/>
        <v>-1</v>
      </c>
      <c r="L275" s="323">
        <f t="shared" si="150"/>
        <v>5.5679558177597741</v>
      </c>
      <c r="M275" s="323">
        <f t="shared" si="151"/>
        <v>5.5779558177597739</v>
      </c>
      <c r="N275" s="328">
        <f t="shared" si="152"/>
        <v>-7.692281027956227E-2</v>
      </c>
      <c r="O275" s="328">
        <f t="shared" si="139"/>
        <v>2.3449079365313841</v>
      </c>
      <c r="P275" s="332">
        <f t="shared" si="140"/>
        <v>92.32403971027189</v>
      </c>
      <c r="Q275" s="328">
        <f t="shared" si="153"/>
        <v>9718.3694041714825</v>
      </c>
      <c r="R275" s="277">
        <f>IF(H275&gt;0, rate1(1,$L$52,$L$51,$L$54,L275,$L$53,$L$50,P275),"")</f>
        <v>2003.4235850090811</v>
      </c>
      <c r="S275" s="323">
        <f t="shared" si="154"/>
        <v>2.0686871858706772</v>
      </c>
      <c r="T275" s="323">
        <f t="shared" si="155"/>
        <v>7.1978789768019885E-2</v>
      </c>
      <c r="U275" s="328">
        <f t="shared" si="156"/>
        <v>5.5879558177597737</v>
      </c>
      <c r="V275" s="336">
        <f t="shared" si="157"/>
        <v>5.5879558177597737</v>
      </c>
      <c r="W275" s="328">
        <f t="shared" si="158"/>
        <v>1.8787408807021677E-3</v>
      </c>
      <c r="X275" s="328">
        <f t="shared" si="159"/>
        <v>9780.2618859486829</v>
      </c>
      <c r="Y275" s="328">
        <f t="shared" si="141"/>
        <v>92.655368249547266</v>
      </c>
      <c r="Z275" s="108">
        <f>IF(H275&gt;0, rate1(1,$L$52,$L$51,$L$54,U275,$L$53,$L$50,Y275),"")</f>
        <v>2005.1351073345388</v>
      </c>
      <c r="AA275" s="336">
        <f t="shared" si="160"/>
        <v>2.0800848289847971</v>
      </c>
      <c r="AB275" s="336">
        <f t="shared" si="161"/>
        <v>-1.7394382647407895E-3</v>
      </c>
      <c r="AC275" s="328">
        <f t="shared" si="162"/>
        <v>7.1978789768019885E-2</v>
      </c>
      <c r="AD275" s="328">
        <f t="shared" si="163"/>
        <v>-0.27785963148946946</v>
      </c>
      <c r="AE275" s="328">
        <f t="shared" si="164"/>
        <v>-5.607123283459086E-2</v>
      </c>
      <c r="AF275" s="328">
        <f t="shared" si="165"/>
        <v>2901.5163236475064</v>
      </c>
      <c r="AG275" s="328">
        <f t="shared" si="166"/>
        <v>2890.5758371563043</v>
      </c>
      <c r="AH275" s="328">
        <f t="shared" si="167"/>
        <v>5.5684142828659491</v>
      </c>
      <c r="AI275" s="328">
        <f t="shared" si="168"/>
        <v>35.92789378472532</v>
      </c>
      <c r="AJ275" s="328">
        <f t="shared" si="169"/>
        <v>8.1212736710323075</v>
      </c>
      <c r="AK275" s="337">
        <f t="shared" si="170"/>
        <v>559.91410803353688</v>
      </c>
      <c r="AL275" s="42">
        <f t="shared" si="171"/>
        <v>24.820558723641835</v>
      </c>
    </row>
    <row r="276" spans="1:38" ht="15" x14ac:dyDescent="0.15">
      <c r="A276" s="116"/>
      <c r="B276" s="328">
        <f t="shared" si="142"/>
        <v>2901.5163236475064</v>
      </c>
      <c r="C276" s="328">
        <f t="shared" si="143"/>
        <v>2890.5758371563043</v>
      </c>
      <c r="D276" s="328">
        <f t="shared" si="144"/>
        <v>5.5684142828659491</v>
      </c>
      <c r="E276" s="328">
        <f t="shared" si="137"/>
        <v>215.5138747710962</v>
      </c>
      <c r="F276" s="328">
        <f t="shared" si="145"/>
        <v>215.61489901855242</v>
      </c>
      <c r="G276" s="328">
        <f t="shared" si="146"/>
        <v>10398.152938126215</v>
      </c>
      <c r="H276" s="313">
        <f t="shared" si="147"/>
        <v>0.02</v>
      </c>
      <c r="I276" s="328">
        <f t="shared" si="148"/>
        <v>8.7523891929617097</v>
      </c>
      <c r="J276" s="328">
        <f t="shared" si="138"/>
        <v>850</v>
      </c>
      <c r="K276" s="335">
        <f t="shared" si="149"/>
        <v>-1</v>
      </c>
      <c r="L276" s="323">
        <f t="shared" si="150"/>
        <v>5.5484142828659495</v>
      </c>
      <c r="M276" s="323">
        <f t="shared" si="151"/>
        <v>5.5584142828659493</v>
      </c>
      <c r="N276" s="328">
        <f t="shared" si="152"/>
        <v>-7.6660105303048454E-2</v>
      </c>
      <c r="O276" s="328">
        <f t="shared" si="139"/>
        <v>2.3047255795458166</v>
      </c>
      <c r="P276" s="332">
        <f t="shared" si="140"/>
        <v>91.892433699518975</v>
      </c>
      <c r="Q276" s="328">
        <f t="shared" si="153"/>
        <v>9597.8888699982363</v>
      </c>
      <c r="R276" s="277">
        <f>IF(H276&gt;0, rate1(1,$L$52,$L$51,$L$54,L276,$L$53,$L$50,P276),"")</f>
        <v>2001.1799895602037</v>
      </c>
      <c r="S276" s="323">
        <f t="shared" si="154"/>
        <v>2.0809916785301725</v>
      </c>
      <c r="T276" s="323">
        <f t="shared" si="155"/>
        <v>7.09164620094795E-2</v>
      </c>
      <c r="U276" s="328">
        <f t="shared" si="156"/>
        <v>5.5684142828659491</v>
      </c>
      <c r="V276" s="336">
        <f t="shared" si="157"/>
        <v>5.5684142828659491</v>
      </c>
      <c r="W276" s="328">
        <f t="shared" si="158"/>
        <v>1.8656236383094438E-3</v>
      </c>
      <c r="X276" s="328">
        <f t="shared" si="159"/>
        <v>9659.3039947157104</v>
      </c>
      <c r="Y276" s="328">
        <f t="shared" si="141"/>
        <v>92.223373747073893</v>
      </c>
      <c r="Z276" s="108">
        <f>IF(H276&gt;0, rate1(1,$L$52,$L$51,$L$54,U276,$L$53,$L$50,Y276),"")</f>
        <v>2002.9017274759965</v>
      </c>
      <c r="AA276" s="336">
        <f t="shared" si="160"/>
        <v>2.0925072489861449</v>
      </c>
      <c r="AB276" s="336">
        <f t="shared" si="161"/>
        <v>-1.7076533268230089E-3</v>
      </c>
      <c r="AC276" s="328">
        <f t="shared" si="162"/>
        <v>7.09164620094795E-2</v>
      </c>
      <c r="AD276" s="328">
        <f t="shared" si="163"/>
        <v>-0.28202196546870278</v>
      </c>
      <c r="AE276" s="328">
        <f t="shared" si="164"/>
        <v>-5.8257134893669488E-2</v>
      </c>
      <c r="AF276" s="328">
        <f t="shared" si="165"/>
        <v>2901.3687470801938</v>
      </c>
      <c r="AG276" s="328">
        <f t="shared" si="166"/>
        <v>2890.5049206942949</v>
      </c>
      <c r="AH276" s="328">
        <f t="shared" si="167"/>
        <v>5.5488710186412229</v>
      </c>
      <c r="AI276" s="328">
        <f t="shared" si="168"/>
        <v>35.437323169049229</v>
      </c>
      <c r="AJ276" s="328">
        <f t="shared" si="169"/>
        <v>8.1311173719125982</v>
      </c>
      <c r="AK276" s="337">
        <f t="shared" si="170"/>
        <v>560.29200588262586</v>
      </c>
      <c r="AL276" s="42">
        <f t="shared" si="171"/>
        <v>24.851097433358852</v>
      </c>
    </row>
    <row r="277" spans="1:38" ht="15" x14ac:dyDescent="0.15">
      <c r="A277" s="116"/>
      <c r="B277" s="328">
        <f t="shared" si="142"/>
        <v>2901.3687470801938</v>
      </c>
      <c r="C277" s="328">
        <f t="shared" si="143"/>
        <v>2890.5049206942949</v>
      </c>
      <c r="D277" s="328">
        <f t="shared" si="144"/>
        <v>5.5488710186412229</v>
      </c>
      <c r="E277" s="328">
        <f t="shared" si="137"/>
        <v>215.31080421455755</v>
      </c>
      <c r="F277" s="328">
        <f t="shared" si="145"/>
        <v>215.41233949282687</v>
      </c>
      <c r="G277" s="328">
        <f t="shared" si="146"/>
        <v>10278.996421084232</v>
      </c>
      <c r="H277" s="313">
        <f t="shared" si="147"/>
        <v>0.02</v>
      </c>
      <c r="I277" s="328">
        <f t="shared" si="148"/>
        <v>8.6910611087190777</v>
      </c>
      <c r="J277" s="328">
        <f t="shared" si="138"/>
        <v>850</v>
      </c>
      <c r="K277" s="335">
        <f t="shared" si="149"/>
        <v>-1</v>
      </c>
      <c r="L277" s="323">
        <f t="shared" si="150"/>
        <v>5.5288710186412233</v>
      </c>
      <c r="M277" s="323">
        <f t="shared" si="151"/>
        <v>5.5388710186412231</v>
      </c>
      <c r="N277" s="328">
        <f t="shared" si="152"/>
        <v>-7.6397331119913758E-2</v>
      </c>
      <c r="O277" s="328">
        <f t="shared" si="139"/>
        <v>2.2648993649197</v>
      </c>
      <c r="P277" s="332">
        <f t="shared" si="140"/>
        <v>91.461296527965942</v>
      </c>
      <c r="Q277" s="328">
        <f t="shared" si="153"/>
        <v>9478.3310629627122</v>
      </c>
      <c r="R277" s="277">
        <f>IF(H277&gt;0, rate1(1,$L$52,$L$51,$L$54,L277,$L$53,$L$50,P277),"")</f>
        <v>1998.9227730738776</v>
      </c>
      <c r="S277" s="323">
        <f t="shared" si="154"/>
        <v>2.0935674047497397</v>
      </c>
      <c r="T277" s="323">
        <f t="shared" si="155"/>
        <v>6.9860651285045483E-2</v>
      </c>
      <c r="U277" s="328">
        <f t="shared" si="156"/>
        <v>5.5488710186412229</v>
      </c>
      <c r="V277" s="336">
        <f t="shared" si="157"/>
        <v>5.5488710186412229</v>
      </c>
      <c r="W277" s="328">
        <f t="shared" si="158"/>
        <v>1.8525511936040573E-3</v>
      </c>
      <c r="X277" s="328">
        <f t="shared" si="159"/>
        <v>9539.2701263839008</v>
      </c>
      <c r="Y277" s="328">
        <f t="shared" si="141"/>
        <v>91.791847137798484</v>
      </c>
      <c r="Z277" s="108">
        <f>IF(H277&gt;0, rate1(1,$L$52,$L$51,$L$54,U277,$L$53,$L$50,Y277),"")</f>
        <v>2000.6548108650745</v>
      </c>
      <c r="AA277" s="336">
        <f t="shared" si="160"/>
        <v>2.1052034557131516</v>
      </c>
      <c r="AB277" s="336">
        <f t="shared" si="161"/>
        <v>-1.6762082890961164E-3</v>
      </c>
      <c r="AC277" s="328">
        <f t="shared" si="162"/>
        <v>6.9860651285045483E-2</v>
      </c>
      <c r="AD277" s="328">
        <f t="shared" si="163"/>
        <v>-0.2862841904865156</v>
      </c>
      <c r="AE277" s="328">
        <f t="shared" si="164"/>
        <v>-6.0552811718701145E-2</v>
      </c>
      <c r="AF277" s="328">
        <f t="shared" si="165"/>
        <v>2901.2224890977886</v>
      </c>
      <c r="AG277" s="328">
        <f t="shared" si="166"/>
        <v>2890.4350600430098</v>
      </c>
      <c r="AH277" s="328">
        <f t="shared" si="167"/>
        <v>5.5293260244854325</v>
      </c>
      <c r="AI277" s="328">
        <f t="shared" si="168"/>
        <v>34.949149725087217</v>
      </c>
      <c r="AJ277" s="328">
        <f t="shared" si="169"/>
        <v>8.1408254690584556</v>
      </c>
      <c r="AK277" s="337">
        <f t="shared" si="170"/>
        <v>560.66048858865543</v>
      </c>
      <c r="AL277" s="42">
        <f t="shared" si="171"/>
        <v>24.881219158052545</v>
      </c>
    </row>
    <row r="278" spans="1:38" ht="15" x14ac:dyDescent="0.15">
      <c r="A278" s="116"/>
      <c r="B278" s="328">
        <f t="shared" si="142"/>
        <v>2901.2224890977886</v>
      </c>
      <c r="C278" s="328">
        <f t="shared" si="143"/>
        <v>2890.4350600430098</v>
      </c>
      <c r="D278" s="328">
        <f t="shared" si="144"/>
        <v>5.5293260244854325</v>
      </c>
      <c r="E278" s="328">
        <f t="shared" si="137"/>
        <v>215.10672671738089</v>
      </c>
      <c r="F278" s="328">
        <f t="shared" si="145"/>
        <v>215.20876546596924</v>
      </c>
      <c r="G278" s="328">
        <f t="shared" si="146"/>
        <v>10160.758029034554</v>
      </c>
      <c r="H278" s="313">
        <f t="shared" si="147"/>
        <v>0.02</v>
      </c>
      <c r="I278" s="328">
        <f t="shared" si="148"/>
        <v>8.6299432438230728</v>
      </c>
      <c r="J278" s="328">
        <f t="shared" si="138"/>
        <v>850</v>
      </c>
      <c r="K278" s="335">
        <f t="shared" si="149"/>
        <v>-1</v>
      </c>
      <c r="L278" s="323">
        <f t="shared" si="150"/>
        <v>5.509326024485433</v>
      </c>
      <c r="M278" s="323">
        <f t="shared" si="151"/>
        <v>5.5193260244854327</v>
      </c>
      <c r="N278" s="328">
        <f t="shared" si="152"/>
        <v>-7.6134487709882848E-2</v>
      </c>
      <c r="O278" s="328">
        <f t="shared" si="139"/>
        <v>2.2254275523824827</v>
      </c>
      <c r="P278" s="332">
        <f t="shared" si="140"/>
        <v>91.030629509084534</v>
      </c>
      <c r="Q278" s="328">
        <f t="shared" si="153"/>
        <v>9359.6935823925869</v>
      </c>
      <c r="R278" s="277">
        <f>IF(H278&gt;0, rate1(1,$L$52,$L$51,$L$54,L278,$L$53,$L$50,P278),"")</f>
        <v>1996.6518221223621</v>
      </c>
      <c r="S278" s="323">
        <f t="shared" si="154"/>
        <v>2.1064241806189998</v>
      </c>
      <c r="T278" s="323">
        <f t="shared" si="155"/>
        <v>6.8811301346730025E-2</v>
      </c>
      <c r="U278" s="328">
        <f t="shared" si="156"/>
        <v>5.5293260244854325</v>
      </c>
      <c r="V278" s="336">
        <f t="shared" si="157"/>
        <v>5.5293260244854325</v>
      </c>
      <c r="W278" s="328">
        <f t="shared" si="158"/>
        <v>1.8395235584200975E-3</v>
      </c>
      <c r="X278" s="328">
        <f t="shared" si="159"/>
        <v>9420.1579059000305</v>
      </c>
      <c r="Y278" s="328">
        <f t="shared" si="141"/>
        <v>91.360789729567983</v>
      </c>
      <c r="Z278" s="108">
        <f>IF(H278&gt;0, rate1(1,$L$52,$L$51,$L$54,U278,$L$53,$L$50,Y278),"")</f>
        <v>1998.3942449379435</v>
      </c>
      <c r="AA278" s="336">
        <f t="shared" si="160"/>
        <v>2.1181833590038801</v>
      </c>
      <c r="AB278" s="336">
        <f t="shared" si="161"/>
        <v>-1.6451001024186359E-3</v>
      </c>
      <c r="AC278" s="328">
        <f t="shared" si="162"/>
        <v>6.8811301346730025E-2</v>
      </c>
      <c r="AD278" s="328">
        <f t="shared" si="163"/>
        <v>-0.29064993116788973</v>
      </c>
      <c r="AE278" s="328">
        <f t="shared" si="164"/>
        <v>-6.2965013451087126E-2</v>
      </c>
      <c r="AF278" s="328">
        <f t="shared" si="165"/>
        <v>2901.0775433087319</v>
      </c>
      <c r="AG278" s="328">
        <f t="shared" si="166"/>
        <v>2890.3662487416632</v>
      </c>
      <c r="AH278" s="328">
        <f t="shared" si="167"/>
        <v>5.5097792997934132</v>
      </c>
      <c r="AI278" s="328">
        <f t="shared" si="168"/>
        <v>34.463345378658119</v>
      </c>
      <c r="AJ278" s="328">
        <f t="shared" si="169"/>
        <v>8.1503986205525276</v>
      </c>
      <c r="AK278" s="337">
        <f t="shared" si="170"/>
        <v>561.01973077359958</v>
      </c>
      <c r="AL278" s="42">
        <f t="shared" si="171"/>
        <v>24.910925935318868</v>
      </c>
    </row>
    <row r="279" spans="1:38" ht="15" x14ac:dyDescent="0.15">
      <c r="A279" s="116"/>
      <c r="B279" s="328">
        <f t="shared" si="142"/>
        <v>2901.0775433087319</v>
      </c>
      <c r="C279" s="328">
        <f t="shared" si="143"/>
        <v>2890.3662487416632</v>
      </c>
      <c r="D279" s="328">
        <f t="shared" si="144"/>
        <v>5.5097792997934132</v>
      </c>
      <c r="E279" s="328">
        <f t="shared" si="137"/>
        <v>214.90165725586641</v>
      </c>
      <c r="F279" s="328">
        <f t="shared" si="145"/>
        <v>215.00419198662365</v>
      </c>
      <c r="G279" s="328">
        <f t="shared" si="146"/>
        <v>10043.435323264721</v>
      </c>
      <c r="H279" s="313">
        <f t="shared" si="147"/>
        <v>0.02</v>
      </c>
      <c r="I279" s="328">
        <f t="shared" si="148"/>
        <v>8.5690356536550105</v>
      </c>
      <c r="J279" s="328">
        <f t="shared" si="138"/>
        <v>850</v>
      </c>
      <c r="K279" s="335">
        <f t="shared" si="149"/>
        <v>-1</v>
      </c>
      <c r="L279" s="323">
        <f t="shared" si="150"/>
        <v>5.4897792997934136</v>
      </c>
      <c r="M279" s="323">
        <f t="shared" si="151"/>
        <v>5.4997792997934134</v>
      </c>
      <c r="N279" s="328">
        <f t="shared" si="152"/>
        <v>-7.587157505260933E-2</v>
      </c>
      <c r="O279" s="328">
        <f t="shared" si="139"/>
        <v>2.1863084173551903</v>
      </c>
      <c r="P279" s="332">
        <f t="shared" si="140"/>
        <v>90.600433963980521</v>
      </c>
      <c r="Q279" s="328">
        <f t="shared" si="153"/>
        <v>9241.9739769026</v>
      </c>
      <c r="R279" s="277">
        <f>IF(H279&gt;0, rate1(1,$L$52,$L$51,$L$54,L279,$L$53,$L$50,P279),"")</f>
        <v>1994.3670221068269</v>
      </c>
      <c r="S279" s="323">
        <f t="shared" si="154"/>
        <v>2.1195722755594497</v>
      </c>
      <c r="T279" s="323">
        <f t="shared" si="155"/>
        <v>6.776835824618499E-2</v>
      </c>
      <c r="U279" s="328">
        <f t="shared" si="156"/>
        <v>5.5097792997934132</v>
      </c>
      <c r="V279" s="336">
        <f t="shared" si="157"/>
        <v>5.5097792997934132</v>
      </c>
      <c r="W279" s="328">
        <f t="shared" si="158"/>
        <v>1.8265407445348103E-3</v>
      </c>
      <c r="X279" s="328">
        <f t="shared" si="159"/>
        <v>9301.9649068401741</v>
      </c>
      <c r="Y279" s="328">
        <f t="shared" si="141"/>
        <v>90.930202837809475</v>
      </c>
      <c r="Z279" s="108">
        <f>IF(H279&gt;0, rate1(1,$L$52,$L$51,$L$54,U279,$L$53,$L$50,Y279),"")</f>
        <v>1996.1199159699343</v>
      </c>
      <c r="AA279" s="336">
        <f t="shared" si="160"/>
        <v>2.1314573264328351</v>
      </c>
      <c r="AB279" s="336">
        <f t="shared" si="161"/>
        <v>-1.6143257919354118E-3</v>
      </c>
      <c r="AC279" s="328">
        <f t="shared" si="162"/>
        <v>6.776835824618499E-2</v>
      </c>
      <c r="AD279" s="328">
        <f t="shared" si="163"/>
        <v>-0.29512298243001772</v>
      </c>
      <c r="AE279" s="328">
        <f t="shared" si="164"/>
        <v>-6.5500987122976084E-2</v>
      </c>
      <c r="AF279" s="328">
        <f t="shared" si="165"/>
        <v>2900.9339033754331</v>
      </c>
      <c r="AG279" s="328">
        <f t="shared" si="166"/>
        <v>2890.298480383417</v>
      </c>
      <c r="AH279" s="328">
        <f t="shared" si="167"/>
        <v>5.4902308439551479</v>
      </c>
      <c r="AI279" s="328">
        <f t="shared" si="168"/>
        <v>33.979883088216766</v>
      </c>
      <c r="AJ279" s="328">
        <f t="shared" si="169"/>
        <v>8.1598374769659205</v>
      </c>
      <c r="AK279" s="337">
        <f t="shared" si="170"/>
        <v>561.36990448686322</v>
      </c>
      <c r="AL279" s="42">
        <f t="shared" si="171"/>
        <v>24.940219778890729</v>
      </c>
    </row>
    <row r="280" spans="1:38" ht="15" x14ac:dyDescent="0.15">
      <c r="A280" s="116"/>
      <c r="B280" s="328">
        <f t="shared" si="142"/>
        <v>2900.9339033754331</v>
      </c>
      <c r="C280" s="328">
        <f t="shared" si="143"/>
        <v>2890.298480383417</v>
      </c>
      <c r="D280" s="328">
        <f t="shared" si="144"/>
        <v>5.4902308439551479</v>
      </c>
      <c r="E280" s="328">
        <f t="shared" si="137"/>
        <v>214.69561066699561</v>
      </c>
      <c r="F280" s="328">
        <f t="shared" si="145"/>
        <v>214.79863396143099</v>
      </c>
      <c r="G280" s="328">
        <f t="shared" si="146"/>
        <v>9927.025815341578</v>
      </c>
      <c r="H280" s="313">
        <f t="shared" si="147"/>
        <v>0.02</v>
      </c>
      <c r="I280" s="328">
        <f t="shared" si="148"/>
        <v>8.5083383936129398</v>
      </c>
      <c r="J280" s="328">
        <f t="shared" si="138"/>
        <v>850</v>
      </c>
      <c r="K280" s="335">
        <f t="shared" si="149"/>
        <v>-1</v>
      </c>
      <c r="L280" s="323">
        <f t="shared" si="150"/>
        <v>5.4702308439551484</v>
      </c>
      <c r="M280" s="323">
        <f t="shared" si="151"/>
        <v>5.4802308439551481</v>
      </c>
      <c r="N280" s="328">
        <f t="shared" si="152"/>
        <v>-7.560859312766155E-2</v>
      </c>
      <c r="O280" s="328">
        <f t="shared" si="139"/>
        <v>2.1475402503088272</v>
      </c>
      <c r="P280" s="332">
        <f t="shared" si="140"/>
        <v>90.170711221471464</v>
      </c>
      <c r="Q280" s="328">
        <f t="shared" si="153"/>
        <v>9125.1697456633246</v>
      </c>
      <c r="R280" s="277">
        <f>IF(H280&gt;0, rate1(1,$L$52,$L$51,$L$54,L280,$L$53,$L$50,P280),"")</f>
        <v>1992.0682572433852</v>
      </c>
      <c r="S280" s="323">
        <f t="shared" si="154"/>
        <v>2.1330224397952464</v>
      </c>
      <c r="T280" s="323">
        <f t="shared" si="155"/>
        <v>6.6731770238659283E-2</v>
      </c>
      <c r="U280" s="328">
        <f t="shared" si="156"/>
        <v>5.4902308439551479</v>
      </c>
      <c r="V280" s="336">
        <f t="shared" si="157"/>
        <v>5.4902308439551479</v>
      </c>
      <c r="W280" s="328">
        <f t="shared" si="158"/>
        <v>1.8136027637609686E-3</v>
      </c>
      <c r="X280" s="328">
        <f t="shared" si="159"/>
        <v>9184.6886526977178</v>
      </c>
      <c r="Y280" s="328">
        <f t="shared" si="141"/>
        <v>90.500087785607221</v>
      </c>
      <c r="Z280" s="108">
        <f>IF(H280&gt;0, rate1(1,$L$52,$L$51,$L$54,U280,$L$53,$L$50,Y280),"")</f>
        <v>1993.8317090617068</v>
      </c>
      <c r="AA280" s="336">
        <f t="shared" si="160"/>
        <v>2.1450362110497703</v>
      </c>
      <c r="AB280" s="336">
        <f t="shared" si="161"/>
        <v>-1.5838824538992142E-3</v>
      </c>
      <c r="AC280" s="328">
        <f t="shared" si="162"/>
        <v>6.6731770238659283E-2</v>
      </c>
      <c r="AD280" s="328">
        <f t="shared" si="163"/>
        <v>-0.29970731974398501</v>
      </c>
      <c r="AE280" s="328">
        <f t="shared" si="164"/>
        <v>-6.8168519474445882E-2</v>
      </c>
      <c r="AF280" s="328">
        <f t="shared" si="165"/>
        <v>2900.7915630120669</v>
      </c>
      <c r="AG280" s="328">
        <f t="shared" si="166"/>
        <v>2890.2317486131783</v>
      </c>
      <c r="AH280" s="328">
        <f t="shared" si="167"/>
        <v>5.4706806563554382</v>
      </c>
      <c r="AI280" s="328">
        <f t="shared" si="168"/>
        <v>33.498736800817454</v>
      </c>
      <c r="AJ280" s="328">
        <f t="shared" si="169"/>
        <v>8.169142681632815</v>
      </c>
      <c r="AK280" s="337">
        <f t="shared" si="170"/>
        <v>561.71117924495184</v>
      </c>
      <c r="AL280" s="42">
        <f t="shared" si="171"/>
        <v>24.969102679515714</v>
      </c>
    </row>
    <row r="281" spans="1:38" ht="15" x14ac:dyDescent="0.15">
      <c r="A281" s="116"/>
      <c r="B281" s="328">
        <f t="shared" si="142"/>
        <v>2900.7915630120669</v>
      </c>
      <c r="C281" s="328">
        <f t="shared" si="143"/>
        <v>2890.2317486131783</v>
      </c>
      <c r="D281" s="328">
        <f t="shared" si="144"/>
        <v>5.4706806563554382</v>
      </c>
      <c r="E281" s="328">
        <f t="shared" si="137"/>
        <v>214.48860165356882</v>
      </c>
      <c r="F281" s="328">
        <f t="shared" si="145"/>
        <v>214.59210616028221</v>
      </c>
      <c r="G281" s="328">
        <f t="shared" si="146"/>
        <v>9811.5269683518254</v>
      </c>
      <c r="H281" s="313">
        <f t="shared" si="147"/>
        <v>0.02</v>
      </c>
      <c r="I281" s="328">
        <f t="shared" si="148"/>
        <v>8.4478515191109178</v>
      </c>
      <c r="J281" s="328">
        <f t="shared" si="138"/>
        <v>850</v>
      </c>
      <c r="K281" s="335">
        <f t="shared" si="149"/>
        <v>-1</v>
      </c>
      <c r="L281" s="323">
        <f t="shared" si="150"/>
        <v>5.4506806563554386</v>
      </c>
      <c r="M281" s="323">
        <f t="shared" si="151"/>
        <v>5.4606806563554384</v>
      </c>
      <c r="N281" s="328">
        <f t="shared" si="152"/>
        <v>-7.5345541914572323E-2</v>
      </c>
      <c r="O281" s="328">
        <f t="shared" si="139"/>
        <v>2.1091213561491746</v>
      </c>
      <c r="P281" s="332">
        <f t="shared" si="140"/>
        <v>89.741462618154458</v>
      </c>
      <c r="Q281" s="328">
        <f t="shared" si="153"/>
        <v>9009.2783396296218</v>
      </c>
      <c r="R281" s="277">
        <f>IF(H281&gt;0, rate1(1,$L$52,$L$51,$L$54,L281,$L$53,$L$50,P281),"")</f>
        <v>1989.7554105488905</v>
      </c>
      <c r="S281" s="323">
        <f t="shared" si="154"/>
        <v>2.1467859338171644</v>
      </c>
      <c r="T281" s="323">
        <f t="shared" si="155"/>
        <v>6.5701487690713947E-2</v>
      </c>
      <c r="U281" s="328">
        <f t="shared" si="156"/>
        <v>5.4706806563554382</v>
      </c>
      <c r="V281" s="336">
        <f t="shared" si="157"/>
        <v>5.4706806563554382</v>
      </c>
      <c r="W281" s="328">
        <f t="shared" si="158"/>
        <v>1.8007096279042401E-3</v>
      </c>
      <c r="X281" s="328">
        <f t="shared" si="159"/>
        <v>9068.3266181307554</v>
      </c>
      <c r="Y281" s="328">
        <f t="shared" si="141"/>
        <v>90.07044590376961</v>
      </c>
      <c r="Z281" s="108">
        <f>IF(H281&gt;0, rate1(1,$L$52,$L$51,$L$54,U281,$L$53,$L$50,Y281),"")</f>
        <v>1991.5295081251722</v>
      </c>
      <c r="AA281" s="336">
        <f t="shared" si="160"/>
        <v>2.1589313811312993</v>
      </c>
      <c r="AB281" s="336">
        <f t="shared" si="161"/>
        <v>-1.5537672525067568E-3</v>
      </c>
      <c r="AC281" s="328">
        <f t="shared" si="162"/>
        <v>6.5701487690713947E-2</v>
      </c>
      <c r="AD281" s="328">
        <f t="shared" si="163"/>
        <v>-0.30440711014260247</v>
      </c>
      <c r="AE281" s="328">
        <f t="shared" si="164"/>
        <v>-7.0975984010358734E-2</v>
      </c>
      <c r="AF281" s="328">
        <f t="shared" si="165"/>
        <v>2900.6505159824615</v>
      </c>
      <c r="AG281" s="328">
        <f t="shared" si="166"/>
        <v>2890.1660471254877</v>
      </c>
      <c r="AH281" s="328">
        <f t="shared" si="167"/>
        <v>5.4511287363738141</v>
      </c>
      <c r="AI281" s="328">
        <f t="shared" si="168"/>
        <v>33.019881409740535</v>
      </c>
      <c r="AJ281" s="328">
        <f t="shared" si="169"/>
        <v>8.1783148709132991</v>
      </c>
      <c r="AK281" s="337">
        <f t="shared" si="170"/>
        <v>562.04372206995492</v>
      </c>
      <c r="AL281" s="42">
        <f t="shared" si="171"/>
        <v>24.997576605796411</v>
      </c>
    </row>
    <row r="282" spans="1:38" ht="15" x14ac:dyDescent="0.15">
      <c r="A282" s="116"/>
      <c r="B282" s="328">
        <f t="shared" si="142"/>
        <v>2900.6505159824615</v>
      </c>
      <c r="C282" s="328">
        <f t="shared" si="143"/>
        <v>2890.1660471254877</v>
      </c>
      <c r="D282" s="328">
        <f t="shared" si="144"/>
        <v>5.4511287363738141</v>
      </c>
      <c r="E282" s="328">
        <f t="shared" si="137"/>
        <v>214.28064478914214</v>
      </c>
      <c r="F282" s="328">
        <f t="shared" si="145"/>
        <v>214.38462322135547</v>
      </c>
      <c r="G282" s="328">
        <f t="shared" si="146"/>
        <v>9696.9361981078564</v>
      </c>
      <c r="H282" s="313">
        <f t="shared" si="147"/>
        <v>0.02</v>
      </c>
      <c r="I282" s="328">
        <f t="shared" si="148"/>
        <v>8.3875750855790105</v>
      </c>
      <c r="J282" s="328">
        <f t="shared" si="138"/>
        <v>850</v>
      </c>
      <c r="K282" s="335">
        <f t="shared" si="149"/>
        <v>-1</v>
      </c>
      <c r="L282" s="323">
        <f t="shared" si="150"/>
        <v>5.4311287363738145</v>
      </c>
      <c r="M282" s="323">
        <f t="shared" si="151"/>
        <v>5.4411287363738143</v>
      </c>
      <c r="N282" s="328">
        <f t="shared" si="152"/>
        <v>-7.5082421392743015E-2</v>
      </c>
      <c r="O282" s="328">
        <f t="shared" si="139"/>
        <v>2.0710500536274945</v>
      </c>
      <c r="P282" s="332">
        <f t="shared" si="140"/>
        <v>89.31268949848014</v>
      </c>
      <c r="Q282" s="328">
        <f t="shared" si="153"/>
        <v>8894.2971627354909</v>
      </c>
      <c r="R282" s="277">
        <f>IF(H282&gt;0, rate1(1,$L$52,$L$51,$L$54,L282,$L$53,$L$50,P282),"")</f>
        <v>1987.4283638265749</v>
      </c>
      <c r="S282" s="323">
        <f t="shared" si="154"/>
        <v>2.1608745600124779</v>
      </c>
      <c r="T282" s="323">
        <f t="shared" si="155"/>
        <v>6.4677462991295093E-2</v>
      </c>
      <c r="U282" s="328">
        <f t="shared" si="156"/>
        <v>5.4511287363738141</v>
      </c>
      <c r="V282" s="336">
        <f t="shared" si="157"/>
        <v>5.4511287363738141</v>
      </c>
      <c r="W282" s="328">
        <f t="shared" si="158"/>
        <v>1.7878613487987138E-3</v>
      </c>
      <c r="X282" s="328">
        <f t="shared" si="159"/>
        <v>8952.8762301745064</v>
      </c>
      <c r="Y282" s="328">
        <f t="shared" si="141"/>
        <v>89.641278530902611</v>
      </c>
      <c r="Z282" s="108">
        <f>IF(H282&gt;0, rate1(1,$L$52,$L$51,$L$54,U282,$L$53,$L$50,Y282),"")</f>
        <v>1989.2131958692755</v>
      </c>
      <c r="AA282" s="336">
        <f t="shared" si="160"/>
        <v>2.1731547521194616</v>
      </c>
      <c r="AB282" s="336">
        <f t="shared" si="161"/>
        <v>-1.5239774169338719E-3</v>
      </c>
      <c r="AC282" s="328">
        <f t="shared" si="162"/>
        <v>6.4677462991295093E-2</v>
      </c>
      <c r="AD282" s="328">
        <f t="shared" si="163"/>
        <v>-0.30922672403974455</v>
      </c>
      <c r="AE282" s="328">
        <f t="shared" si="164"/>
        <v>-7.3932392797009069E-2</v>
      </c>
      <c r="AF282" s="328">
        <f t="shared" si="165"/>
        <v>2900.5107560980773</v>
      </c>
      <c r="AG282" s="328">
        <f t="shared" si="166"/>
        <v>2890.1013696624964</v>
      </c>
      <c r="AH282" s="328">
        <f t="shared" si="167"/>
        <v>5.4315750833849075</v>
      </c>
      <c r="AI282" s="328">
        <f t="shared" si="168"/>
        <v>32.543292713587796</v>
      </c>
      <c r="AJ282" s="328">
        <f t="shared" si="169"/>
        <v>8.1873546744448511</v>
      </c>
      <c r="AK282" s="337">
        <f t="shared" si="170"/>
        <v>562.36769752689838</v>
      </c>
      <c r="AL282" s="42">
        <f t="shared" si="171"/>
        <v>25.02564350499469</v>
      </c>
    </row>
    <row r="283" spans="1:38" ht="15" x14ac:dyDescent="0.15">
      <c r="A283" s="116"/>
      <c r="B283" s="328">
        <f t="shared" si="142"/>
        <v>2900.5107560980773</v>
      </c>
      <c r="C283" s="328">
        <f t="shared" si="143"/>
        <v>2890.1013696624964</v>
      </c>
      <c r="D283" s="328">
        <f t="shared" si="144"/>
        <v>5.4315750833849075</v>
      </c>
      <c r="E283" s="328">
        <f t="shared" si="137"/>
        <v>214.07175452277122</v>
      </c>
      <c r="F283" s="328">
        <f t="shared" si="145"/>
        <v>214.17619965595668</v>
      </c>
      <c r="G283" s="328">
        <f t="shared" si="146"/>
        <v>9583.2508743218696</v>
      </c>
      <c r="H283" s="313">
        <f t="shared" si="147"/>
        <v>0.02</v>
      </c>
      <c r="I283" s="328">
        <f t="shared" si="148"/>
        <v>8.3275091484647419</v>
      </c>
      <c r="J283" s="328">
        <f t="shared" si="138"/>
        <v>850</v>
      </c>
      <c r="K283" s="335">
        <f t="shared" si="149"/>
        <v>-1</v>
      </c>
      <c r="L283" s="323">
        <f t="shared" si="150"/>
        <v>5.4115750833849079</v>
      </c>
      <c r="M283" s="323">
        <f t="shared" si="151"/>
        <v>5.4215750833849077</v>
      </c>
      <c r="N283" s="328">
        <f t="shared" si="152"/>
        <v>-7.4819231541539466E-2</v>
      </c>
      <c r="O283" s="328">
        <f t="shared" si="139"/>
        <v>2.0333246747756801</v>
      </c>
      <c r="P283" s="332">
        <f t="shared" si="140"/>
        <v>88.884393214838212</v>
      </c>
      <c r="Q283" s="328">
        <f t="shared" si="153"/>
        <v>8780.2235730578068</v>
      </c>
      <c r="R283" s="277">
        <f>IF(H283&gt;0, rate1(1,$L$52,$L$51,$L$54,L283,$L$53,$L$50,P283),"")</f>
        <v>1985.0869976515596</v>
      </c>
      <c r="S283" s="323">
        <f t="shared" si="154"/>
        <v>2.1753006966508832</v>
      </c>
      <c r="T283" s="323">
        <f t="shared" si="155"/>
        <v>6.3659650466253506E-2</v>
      </c>
      <c r="U283" s="328">
        <f t="shared" si="156"/>
        <v>5.4315750833849075</v>
      </c>
      <c r="V283" s="336">
        <f t="shared" si="157"/>
        <v>5.4315750833849075</v>
      </c>
      <c r="W283" s="328">
        <f t="shared" si="158"/>
        <v>1.7750579382465048E-3</v>
      </c>
      <c r="X283" s="328">
        <f t="shared" si="159"/>
        <v>8838.3348694219458</v>
      </c>
      <c r="Y283" s="328">
        <f t="shared" si="141"/>
        <v>89.212587013494272</v>
      </c>
      <c r="Z283" s="108">
        <f>IF(H283&gt;0, rate1(1,$L$52,$L$51,$L$54,U283,$L$53,$L$50,Y283),"")</f>
        <v>1986.8826537856353</v>
      </c>
      <c r="AA283" s="336">
        <f t="shared" si="160"/>
        <v>2.1877188209393901</v>
      </c>
      <c r="AB283" s="336">
        <f t="shared" si="161"/>
        <v>-1.4945102384102803E-3</v>
      </c>
      <c r="AC283" s="328">
        <f t="shared" si="162"/>
        <v>6.3659650466253506E-2</v>
      </c>
      <c r="AD283" s="328">
        <f t="shared" si="163"/>
        <v>-0.31417074793086025</v>
      </c>
      <c r="AE283" s="328">
        <f t="shared" si="164"/>
        <v>-7.7047453506129959E-2</v>
      </c>
      <c r="AF283" s="328">
        <f t="shared" si="165"/>
        <v>2900.3722772160695</v>
      </c>
      <c r="AG283" s="328">
        <f t="shared" si="166"/>
        <v>2890.0377100120299</v>
      </c>
      <c r="AH283" s="328">
        <f t="shared" si="167"/>
        <v>5.4120196967578869</v>
      </c>
      <c r="AI283" s="328">
        <f t="shared" si="168"/>
        <v>32.068947376898599</v>
      </c>
      <c r="AJ283" s="328">
        <f t="shared" si="169"/>
        <v>8.1962627153828791</v>
      </c>
      <c r="AK283" s="337">
        <f t="shared" si="170"/>
        <v>562.68326776001834</v>
      </c>
      <c r="AL283" s="42">
        <f t="shared" si="171"/>
        <v>25.053305303801238</v>
      </c>
    </row>
    <row r="284" spans="1:38" ht="15" x14ac:dyDescent="0.15">
      <c r="A284" s="116"/>
      <c r="B284" s="328">
        <f t="shared" si="142"/>
        <v>2900.3722772160695</v>
      </c>
      <c r="C284" s="328">
        <f t="shared" si="143"/>
        <v>2890.0377100120299</v>
      </c>
      <c r="D284" s="328">
        <f t="shared" si="144"/>
        <v>5.4120196967578869</v>
      </c>
      <c r="E284" s="328">
        <f t="shared" si="137"/>
        <v>213.86194518354273</v>
      </c>
      <c r="F284" s="328">
        <f t="shared" si="145"/>
        <v>213.96684985315699</v>
      </c>
      <c r="G284" s="328">
        <f t="shared" si="146"/>
        <v>9470.4683217418715</v>
      </c>
      <c r="H284" s="313">
        <f t="shared" si="147"/>
        <v>0.02</v>
      </c>
      <c r="I284" s="328">
        <f t="shared" si="148"/>
        <v>8.2676537632316478</v>
      </c>
      <c r="J284" s="328">
        <f t="shared" si="138"/>
        <v>850</v>
      </c>
      <c r="K284" s="335">
        <f t="shared" si="149"/>
        <v>-1</v>
      </c>
      <c r="L284" s="323">
        <f t="shared" si="150"/>
        <v>5.3920196967578873</v>
      </c>
      <c r="M284" s="323">
        <f t="shared" si="151"/>
        <v>5.4020196967578871</v>
      </c>
      <c r="N284" s="328">
        <f t="shared" si="152"/>
        <v>-7.4555972340238696E-2</v>
      </c>
      <c r="O284" s="328">
        <f t="shared" si="139"/>
        <v>1.9959435643657331</v>
      </c>
      <c r="P284" s="332">
        <f t="shared" si="140"/>
        <v>88.456575127623026</v>
      </c>
      <c r="Q284" s="328">
        <f t="shared" si="153"/>
        <v>8667.0548839416897</v>
      </c>
      <c r="R284" s="277">
        <f>IF(H284&gt;0, rate1(1,$L$52,$L$51,$L$54,L284,$L$53,$L$50,P284),"")</f>
        <v>1982.7311913560648</v>
      </c>
      <c r="S284" s="323">
        <f t="shared" si="154"/>
        <v>2.1900773344321847</v>
      </c>
      <c r="T284" s="323">
        <f t="shared" si="155"/>
        <v>6.2648006296003603E-2</v>
      </c>
      <c r="U284" s="328">
        <f t="shared" si="156"/>
        <v>5.4120196967578869</v>
      </c>
      <c r="V284" s="336">
        <f t="shared" si="157"/>
        <v>5.4120196967578869</v>
      </c>
      <c r="W284" s="328">
        <f t="shared" si="158"/>
        <v>1.7622994080710441E-3</v>
      </c>
      <c r="X284" s="328">
        <f t="shared" si="159"/>
        <v>8724.699871165918</v>
      </c>
      <c r="Y284" s="328">
        <f t="shared" si="141"/>
        <v>88.784372705979834</v>
      </c>
      <c r="Z284" s="108">
        <f>IF(H284&gt;0, rate1(1,$L$52,$L$51,$L$54,U284,$L$53,$L$50,Y284),"")</f>
        <v>1984.5377621338944</v>
      </c>
      <c r="AA284" s="336">
        <f t="shared" si="160"/>
        <v>2.2026367029039351</v>
      </c>
      <c r="AB284" s="336">
        <f t="shared" si="161"/>
        <v>-1.4653630675130111E-3</v>
      </c>
      <c r="AC284" s="328">
        <f t="shared" si="162"/>
        <v>6.2648006296003603E-2</v>
      </c>
      <c r="AD284" s="328">
        <f t="shared" si="163"/>
        <v>-0.31924399805322817</v>
      </c>
      <c r="AE284" s="328">
        <f t="shared" si="164"/>
        <v>-8.0331632339867731E-2</v>
      </c>
      <c r="AF284" s="328">
        <f t="shared" si="165"/>
        <v>2900.2350732374334</v>
      </c>
      <c r="AG284" s="328">
        <f t="shared" si="166"/>
        <v>2889.9750620057339</v>
      </c>
      <c r="AH284" s="328">
        <f t="shared" si="167"/>
        <v>5.3924625758564773</v>
      </c>
      <c r="AI284" s="328">
        <f t="shared" si="168"/>
        <v>31.596822892142157</v>
      </c>
      <c r="AJ284" s="328">
        <f t="shared" si="169"/>
        <v>8.2050396106306955</v>
      </c>
      <c r="AK284" s="337">
        <f t="shared" si="170"/>
        <v>562.99059252800657</v>
      </c>
      <c r="AL284" s="42">
        <f t="shared" si="171"/>
        <v>25.080563909071603</v>
      </c>
    </row>
    <row r="285" spans="1:38" ht="15" x14ac:dyDescent="0.15">
      <c r="A285" s="116"/>
      <c r="B285" s="328">
        <f t="shared" si="142"/>
        <v>2900.2350732374334</v>
      </c>
      <c r="C285" s="328">
        <f t="shared" si="143"/>
        <v>2889.9750620057339</v>
      </c>
      <c r="D285" s="328">
        <f t="shared" si="144"/>
        <v>5.3924625758564773</v>
      </c>
      <c r="E285" s="328">
        <f t="shared" si="137"/>
        <v>213.65123098493183</v>
      </c>
      <c r="F285" s="328">
        <f t="shared" si="145"/>
        <v>213.75658808423728</v>
      </c>
      <c r="G285" s="328">
        <f t="shared" si="146"/>
        <v>9358.5858212590483</v>
      </c>
      <c r="H285" s="313">
        <f t="shared" si="147"/>
        <v>0.02</v>
      </c>
      <c r="I285" s="328">
        <f t="shared" si="148"/>
        <v>8.2080089853596299</v>
      </c>
      <c r="J285" s="328">
        <f t="shared" si="138"/>
        <v>850</v>
      </c>
      <c r="K285" s="335">
        <f t="shared" si="149"/>
        <v>-1</v>
      </c>
      <c r="L285" s="323">
        <f t="shared" si="150"/>
        <v>5.3724625758564777</v>
      </c>
      <c r="M285" s="323">
        <f t="shared" si="151"/>
        <v>5.3824625758564775</v>
      </c>
      <c r="N285" s="328">
        <f t="shared" si="152"/>
        <v>-7.4292643768014699E-2</v>
      </c>
      <c r="O285" s="328">
        <f t="shared" si="139"/>
        <v>1.9589050793913794</v>
      </c>
      <c r="P285" s="332">
        <f t="shared" si="140"/>
        <v>88.029236605313301</v>
      </c>
      <c r="Q285" s="328">
        <f t="shared" si="153"/>
        <v>8554.7883650985004</v>
      </c>
      <c r="R285" s="277">
        <f>IF(H285&gt;0, rate1(1,$L$52,$L$51,$L$54,L285,$L$53,$L$50,P285),"")</f>
        <v>1980.3608230144991</v>
      </c>
      <c r="S285" s="323">
        <f t="shared" si="154"/>
        <v>2.2052181158289628</v>
      </c>
      <c r="T285" s="323">
        <f t="shared" si="155"/>
        <v>6.1642488436141181E-2</v>
      </c>
      <c r="U285" s="328">
        <f t="shared" si="156"/>
        <v>5.3924625758564773</v>
      </c>
      <c r="V285" s="336">
        <f t="shared" si="157"/>
        <v>5.3924625758564773</v>
      </c>
      <c r="W285" s="328">
        <f t="shared" si="158"/>
        <v>1.7495857701099737E-3</v>
      </c>
      <c r="X285" s="328">
        <f t="shared" si="159"/>
        <v>8611.9685265125136</v>
      </c>
      <c r="Y285" s="328">
        <f t="shared" si="141"/>
        <v>88.35663697082046</v>
      </c>
      <c r="Z285" s="108">
        <f>IF(H285&gt;0, rate1(1,$L$52,$L$51,$L$54,U285,$L$53,$L$50,Y285),"")</f>
        <v>1982.1783999269508</v>
      </c>
      <c r="AA285" s="336">
        <f t="shared" si="160"/>
        <v>2.2179221714404505</v>
      </c>
      <c r="AB285" s="336">
        <f t="shared" si="161"/>
        <v>-1.4365333115175321E-3</v>
      </c>
      <c r="AC285" s="328">
        <f t="shared" si="162"/>
        <v>6.1642488436141181E-2</v>
      </c>
      <c r="AD285" s="328">
        <f t="shared" si="163"/>
        <v>-0.32445153509205088</v>
      </c>
      <c r="AE285" s="328">
        <f t="shared" si="164"/>
        <v>-8.3796223517258253E-2</v>
      </c>
      <c r="AF285" s="328">
        <f t="shared" si="165"/>
        <v>2900.0991381052295</v>
      </c>
      <c r="AG285" s="328">
        <f t="shared" si="166"/>
        <v>2889.9134195172978</v>
      </c>
      <c r="AH285" s="328">
        <f t="shared" si="167"/>
        <v>5.3729037200389769</v>
      </c>
      <c r="AI285" s="328">
        <f t="shared" si="168"/>
        <v>31.126897542998847</v>
      </c>
      <c r="AJ285" s="328">
        <f t="shared" si="169"/>
        <v>8.2136859710593058</v>
      </c>
      <c r="AK285" s="337">
        <f t="shared" si="170"/>
        <v>563.28982923827425</v>
      </c>
      <c r="AL285" s="42">
        <f t="shared" si="171"/>
        <v>25.107421208529924</v>
      </c>
    </row>
    <row r="286" spans="1:38" ht="15" x14ac:dyDescent="0.15">
      <c r="A286" s="116"/>
      <c r="B286" s="328">
        <f t="shared" si="142"/>
        <v>2900.0991381052295</v>
      </c>
      <c r="C286" s="328">
        <f t="shared" si="143"/>
        <v>2889.9134195172978</v>
      </c>
      <c r="D286" s="328">
        <f t="shared" si="144"/>
        <v>5.3729037200389769</v>
      </c>
      <c r="E286" s="328">
        <f t="shared" si="137"/>
        <v>213.43962602898085</v>
      </c>
      <c r="F286" s="328">
        <f t="shared" si="145"/>
        <v>213.54542850695634</v>
      </c>
      <c r="G286" s="328">
        <f t="shared" si="146"/>
        <v>9247.6006109851187</v>
      </c>
      <c r="H286" s="313">
        <f t="shared" si="147"/>
        <v>0.02</v>
      </c>
      <c r="I286" s="328">
        <f t="shared" si="148"/>
        <v>8.1485748703453282</v>
      </c>
      <c r="J286" s="328">
        <f t="shared" si="138"/>
        <v>850</v>
      </c>
      <c r="K286" s="335">
        <f t="shared" si="149"/>
        <v>-1</v>
      </c>
      <c r="L286" s="323">
        <f t="shared" si="150"/>
        <v>5.3529037200389773</v>
      </c>
      <c r="M286" s="323">
        <f t="shared" si="151"/>
        <v>5.3629037200389771</v>
      </c>
      <c r="N286" s="328">
        <f t="shared" si="152"/>
        <v>-7.4029245804009491E-2</v>
      </c>
      <c r="O286" s="328">
        <f t="shared" si="139"/>
        <v>1.9222075885721823</v>
      </c>
      <c r="P286" s="332">
        <f t="shared" si="140"/>
        <v>87.602379024552675</v>
      </c>
      <c r="Q286" s="328">
        <f t="shared" si="153"/>
        <v>8443.4212436740399</v>
      </c>
      <c r="R286" s="277">
        <f>IF(H286&gt;0, rate1(1,$L$52,$L$51,$L$54,L286,$L$53,$L$50,P286),"")</f>
        <v>1977.9757694283567</v>
      </c>
      <c r="S286" s="323">
        <f t="shared" si="154"/>
        <v>2.2207373774758099</v>
      </c>
      <c r="T286" s="323">
        <f t="shared" si="155"/>
        <v>6.0643056541026127E-2</v>
      </c>
      <c r="U286" s="328">
        <f t="shared" si="156"/>
        <v>5.3729037200389769</v>
      </c>
      <c r="V286" s="336">
        <f t="shared" si="157"/>
        <v>5.3729037200389769</v>
      </c>
      <c r="W286" s="328">
        <f t="shared" si="158"/>
        <v>1.7369170361867248E-3</v>
      </c>
      <c r="X286" s="328">
        <f t="shared" si="159"/>
        <v>8500.1380834642496</v>
      </c>
      <c r="Y286" s="328">
        <f t="shared" si="141"/>
        <v>87.929381178583043</v>
      </c>
      <c r="Z286" s="108">
        <f>IF(H286&gt;0, rate1(1,$L$52,$L$51,$L$54,U286,$L$53,$L$50,Y286),"")</f>
        <v>1979.8044449159927</v>
      </c>
      <c r="AA286" s="336">
        <f t="shared" si="160"/>
        <v>2.233589700894</v>
      </c>
      <c r="AB286" s="336">
        <f t="shared" si="161"/>
        <v>-1.4080184318399839E-3</v>
      </c>
      <c r="AC286" s="328">
        <f t="shared" si="162"/>
        <v>6.0643056541026127E-2</v>
      </c>
      <c r="AD286" s="328">
        <f t="shared" si="163"/>
        <v>-0.32979868002645346</v>
      </c>
      <c r="AE286" s="328">
        <f t="shared" si="164"/>
        <v>-8.7453426084022928E-2</v>
      </c>
      <c r="AF286" s="328">
        <f t="shared" si="165"/>
        <v>2899.9644658028847</v>
      </c>
      <c r="AG286" s="328">
        <f t="shared" si="166"/>
        <v>2889.852776460757</v>
      </c>
      <c r="AH286" s="328">
        <f t="shared" si="167"/>
        <v>5.3533431286581585</v>
      </c>
      <c r="AI286" s="328">
        <f t="shared" si="168"/>
        <v>30.659150368941187</v>
      </c>
      <c r="AJ286" s="328">
        <f t="shared" si="169"/>
        <v>8.222202401717345</v>
      </c>
      <c r="AK286" s="337">
        <f t="shared" si="170"/>
        <v>563.5811329802799</v>
      </c>
      <c r="AL286" s="42">
        <f t="shared" si="171"/>
        <v>25.133879071441473</v>
      </c>
    </row>
    <row r="287" spans="1:38" ht="15" x14ac:dyDescent="0.15">
      <c r="A287" s="116"/>
      <c r="B287" s="328">
        <f t="shared" si="142"/>
        <v>2899.9644658028847</v>
      </c>
      <c r="C287" s="328">
        <f t="shared" si="143"/>
        <v>2889.852776460757</v>
      </c>
      <c r="D287" s="328">
        <f t="shared" si="144"/>
        <v>5.3533431286581585</v>
      </c>
      <c r="E287" s="328">
        <f t="shared" si="137"/>
        <v>213.22714431030263</v>
      </c>
      <c r="F287" s="328">
        <f t="shared" si="145"/>
        <v>213.33338516964176</v>
      </c>
      <c r="G287" s="328">
        <f t="shared" si="146"/>
        <v>9137.5098873001698</v>
      </c>
      <c r="H287" s="313">
        <f t="shared" si="147"/>
        <v>0.02</v>
      </c>
      <c r="I287" s="328">
        <f t="shared" si="148"/>
        <v>8.0893514737021182</v>
      </c>
      <c r="J287" s="328">
        <f t="shared" si="138"/>
        <v>850</v>
      </c>
      <c r="K287" s="335">
        <f t="shared" si="149"/>
        <v>-1</v>
      </c>
      <c r="L287" s="323">
        <f t="shared" si="150"/>
        <v>5.333343128658159</v>
      </c>
      <c r="M287" s="323">
        <f t="shared" si="151"/>
        <v>5.3433431286581587</v>
      </c>
      <c r="N287" s="328">
        <f t="shared" si="152"/>
        <v>-7.3765778427230089E-2</v>
      </c>
      <c r="O287" s="328">
        <f t="shared" si="139"/>
        <v>1.8858494718787018</v>
      </c>
      <c r="P287" s="332">
        <f t="shared" si="140"/>
        <v>87.176003770229087</v>
      </c>
      <c r="Q287" s="328">
        <f t="shared" si="153"/>
        <v>8332.9507052874487</v>
      </c>
      <c r="R287" s="277">
        <f>IF(H287&gt;0, rate1(1,$L$52,$L$51,$L$54,L287,$L$53,$L$50,P287),"")</f>
        <v>1975.5759061109025</v>
      </c>
      <c r="S287" s="323">
        <f t="shared" si="154"/>
        <v>2.2366501958858072</v>
      </c>
      <c r="T287" s="323">
        <f t="shared" si="155"/>
        <v>5.9649671889949428E-2</v>
      </c>
      <c r="U287" s="328">
        <f t="shared" si="156"/>
        <v>5.3533431286581585</v>
      </c>
      <c r="V287" s="336">
        <f t="shared" si="157"/>
        <v>5.3533431286581585</v>
      </c>
      <c r="W287" s="328">
        <f t="shared" si="158"/>
        <v>1.7242932181353865E-3</v>
      </c>
      <c r="X287" s="328">
        <f t="shared" si="159"/>
        <v>8389.2057479733849</v>
      </c>
      <c r="Y287" s="328">
        <f t="shared" si="141"/>
        <v>87.502606708018888</v>
      </c>
      <c r="Z287" s="108">
        <f>IF(H287&gt;0, rate1(1,$L$52,$L$51,$L$54,U287,$L$53,$L$50,Y287),"")</f>
        <v>1977.4157735753329</v>
      </c>
      <c r="AA287" s="336">
        <f t="shared" si="160"/>
        <v>2.2496545126903631</v>
      </c>
      <c r="AB287" s="336">
        <f t="shared" si="161"/>
        <v>-1.3798159416262825E-3</v>
      </c>
      <c r="AC287" s="328">
        <f t="shared" si="162"/>
        <v>5.9649671889949428E-2</v>
      </c>
      <c r="AD287" s="328">
        <f t="shared" si="163"/>
        <v>-0.33529103122141174</v>
      </c>
      <c r="AE287" s="328">
        <f t="shared" si="164"/>
        <v>-9.1316428957878559E-2</v>
      </c>
      <c r="AF287" s="328">
        <f t="shared" si="165"/>
        <v>2899.8310503525677</v>
      </c>
      <c r="AG287" s="328">
        <f t="shared" si="166"/>
        <v>2889.7931267888671</v>
      </c>
      <c r="AH287" s="328">
        <f t="shared" si="167"/>
        <v>5.3337808010612831</v>
      </c>
      <c r="AI287" s="328">
        <f t="shared" si="168"/>
        <v>30.193561130928721</v>
      </c>
      <c r="AJ287" s="328">
        <f t="shared" si="169"/>
        <v>8.2305895020314921</v>
      </c>
      <c r="AK287" s="337">
        <f t="shared" si="170"/>
        <v>563.86465655796405</v>
      </c>
      <c r="AL287" s="42">
        <f t="shared" si="171"/>
        <v>25.159939349255072</v>
      </c>
    </row>
    <row r="288" spans="1:38" ht="15" x14ac:dyDescent="0.15">
      <c r="A288" s="116"/>
      <c r="B288" s="328">
        <f t="shared" si="142"/>
        <v>2899.8310503525677</v>
      </c>
      <c r="C288" s="328">
        <f t="shared" si="143"/>
        <v>2889.7931267888671</v>
      </c>
      <c r="D288" s="328">
        <f t="shared" si="144"/>
        <v>5.3337808010612831</v>
      </c>
      <c r="E288" s="328">
        <f t="shared" si="137"/>
        <v>213.01379971991923</v>
      </c>
      <c r="F288" s="328">
        <f t="shared" si="145"/>
        <v>213.12047201511092</v>
      </c>
      <c r="G288" s="328">
        <f t="shared" si="146"/>
        <v>9028.3108058730431</v>
      </c>
      <c r="H288" s="313">
        <f t="shared" si="147"/>
        <v>0.02</v>
      </c>
      <c r="I288" s="328">
        <f t="shared" si="148"/>
        <v>8.0303388509604705</v>
      </c>
      <c r="J288" s="328">
        <f t="shared" si="138"/>
        <v>850</v>
      </c>
      <c r="K288" s="335">
        <f t="shared" si="149"/>
        <v>-1</v>
      </c>
      <c r="L288" s="323">
        <f t="shared" si="150"/>
        <v>5.3137808010612835</v>
      </c>
      <c r="M288" s="323">
        <f t="shared" si="151"/>
        <v>5.3237808010612833</v>
      </c>
      <c r="N288" s="328">
        <f t="shared" si="152"/>
        <v>-7.3502241616640873E-2</v>
      </c>
      <c r="O288" s="328">
        <f t="shared" si="139"/>
        <v>1.849829120078206</v>
      </c>
      <c r="P288" s="332">
        <f t="shared" si="140"/>
        <v>86.750112235557395</v>
      </c>
      <c r="Q288" s="328">
        <f t="shared" si="153"/>
        <v>8223.3738950433653</v>
      </c>
      <c r="R288" s="277">
        <f>IF(H288&gt;0, rate1(1,$L$52,$L$51,$L$54,L288,$L$53,$L$50,P288),"")</f>
        <v>1973.1611072716805</v>
      </c>
      <c r="S288" s="323">
        <f t="shared" si="154"/>
        <v>2.2529724368042601</v>
      </c>
      <c r="T288" s="323">
        <f t="shared" si="155"/>
        <v>5.8662297316060937E-2</v>
      </c>
      <c r="U288" s="328">
        <f t="shared" si="156"/>
        <v>5.3337808010612831</v>
      </c>
      <c r="V288" s="336">
        <f t="shared" si="157"/>
        <v>5.3337808010612831</v>
      </c>
      <c r="W288" s="328">
        <f t="shared" si="158"/>
        <v>1.7117143277864955E-3</v>
      </c>
      <c r="X288" s="328">
        <f t="shared" si="159"/>
        <v>8279.1686849678445</v>
      </c>
      <c r="Y288" s="328">
        <f t="shared" si="141"/>
        <v>87.076314946145402</v>
      </c>
      <c r="Z288" s="108">
        <f>IF(H288&gt;0, rate1(1,$L$52,$L$51,$L$54,U288,$L$53,$L$50,Y288),"")</f>
        <v>1975.0122610870558</v>
      </c>
      <c r="AA288" s="336">
        <f t="shared" si="160"/>
        <v>2.2661326251718878</v>
      </c>
      <c r="AB288" s="336">
        <f t="shared" si="161"/>
        <v>-1.3519234034065873E-3</v>
      </c>
      <c r="AC288" s="328">
        <f t="shared" si="162"/>
        <v>5.8662297316060937E-2</v>
      </c>
      <c r="AD288" s="328">
        <f t="shared" si="163"/>
        <v>-0.340934482879931</v>
      </c>
      <c r="AE288" s="328">
        <f t="shared" si="164"/>
        <v>-9.5399505162366408E-2</v>
      </c>
      <c r="AF288" s="328">
        <f t="shared" si="165"/>
        <v>2899.6988858136351</v>
      </c>
      <c r="AG288" s="328">
        <f t="shared" si="166"/>
        <v>2889.7344644915511</v>
      </c>
      <c r="AH288" s="328">
        <f t="shared" si="167"/>
        <v>5.3142167365897564</v>
      </c>
      <c r="AI288" s="328">
        <f t="shared" si="168"/>
        <v>29.730110278310814</v>
      </c>
      <c r="AJ288" s="328">
        <f t="shared" si="169"/>
        <v>8.2388478659976894</v>
      </c>
      <c r="AK288" s="337">
        <f t="shared" si="170"/>
        <v>564.14055052133074</v>
      </c>
      <c r="AL288" s="42">
        <f t="shared" si="171"/>
        <v>25.185603876216362</v>
      </c>
    </row>
    <row r="289" spans="1:38" ht="15" x14ac:dyDescent="0.15">
      <c r="A289" s="116"/>
      <c r="B289" s="328">
        <f t="shared" si="142"/>
        <v>2899.6988858136351</v>
      </c>
      <c r="C289" s="328">
        <f t="shared" si="143"/>
        <v>2889.7344644915511</v>
      </c>
      <c r="D289" s="328">
        <f t="shared" si="144"/>
        <v>5.3142167365897564</v>
      </c>
      <c r="E289" s="328">
        <f t="shared" si="137"/>
        <v>212.7996060489323</v>
      </c>
      <c r="F289" s="328">
        <f t="shared" si="145"/>
        <v>212.90670288442578</v>
      </c>
      <c r="G289" s="328">
        <f t="shared" si="146"/>
        <v>8920.0004826533623</v>
      </c>
      <c r="H289" s="313">
        <f t="shared" si="147"/>
        <v>0.02</v>
      </c>
      <c r="I289" s="328">
        <f t="shared" si="148"/>
        <v>7.9715370576672289</v>
      </c>
      <c r="J289" s="328">
        <f t="shared" si="138"/>
        <v>850</v>
      </c>
      <c r="K289" s="335">
        <f t="shared" si="149"/>
        <v>-1</v>
      </c>
      <c r="L289" s="323">
        <f t="shared" si="150"/>
        <v>5.2942167365897568</v>
      </c>
      <c r="M289" s="323">
        <f t="shared" si="151"/>
        <v>5.3042167365897566</v>
      </c>
      <c r="N289" s="328">
        <f t="shared" si="152"/>
        <v>-7.3238635351099646E-2</v>
      </c>
      <c r="O289" s="328">
        <f t="shared" si="139"/>
        <v>1.8141449343000888</v>
      </c>
      <c r="P289" s="332">
        <f t="shared" si="140"/>
        <v>86.324705822155451</v>
      </c>
      <c r="Q289" s="328">
        <f t="shared" si="153"/>
        <v>8114.6879185156977</v>
      </c>
      <c r="R289" s="277">
        <f>IF(H289&gt;0, rate1(1,$L$52,$L$51,$L$54,L289,$L$53,$L$50,P289),"")</f>
        <v>1970.7312458007709</v>
      </c>
      <c r="S289" s="323">
        <f t="shared" si="154"/>
        <v>2.269720808542548</v>
      </c>
      <c r="T289" s="323">
        <f t="shared" si="155"/>
        <v>5.7680897137668226E-2</v>
      </c>
      <c r="U289" s="328">
        <f t="shared" si="156"/>
        <v>5.3142167365897564</v>
      </c>
      <c r="V289" s="336">
        <f t="shared" si="157"/>
        <v>5.3142167365897564</v>
      </c>
      <c r="W289" s="328">
        <f t="shared" si="158"/>
        <v>1.6991803769776936E-3</v>
      </c>
      <c r="X289" s="328">
        <f t="shared" si="159"/>
        <v>8170.0240193483569</v>
      </c>
      <c r="Y289" s="328">
        <f t="shared" si="141"/>
        <v>86.650507288321307</v>
      </c>
      <c r="Z289" s="108">
        <f>IF(H289&gt;0, rate1(1,$L$52,$L$51,$L$54,U289,$L$53,$L$50,Y289),"")</f>
        <v>1972.5937813254236</v>
      </c>
      <c r="AA289" s="336">
        <f t="shared" si="160"/>
        <v>2.2830409074524289</v>
      </c>
      <c r="AB289" s="336">
        <f t="shared" si="161"/>
        <v>-1.3243384268639882E-3</v>
      </c>
      <c r="AC289" s="328">
        <f t="shared" si="162"/>
        <v>5.7680897137668226E-2</v>
      </c>
      <c r="AD289" s="328">
        <f t="shared" si="163"/>
        <v>-0.3467352449852778</v>
      </c>
      <c r="AE289" s="328">
        <f t="shared" si="164"/>
        <v>-9.9718116432737661E-2</v>
      </c>
      <c r="AF289" s="328">
        <f t="shared" si="165"/>
        <v>2899.5679662811463</v>
      </c>
      <c r="AG289" s="328">
        <f t="shared" si="166"/>
        <v>2889.6767835944133</v>
      </c>
      <c r="AH289" s="328">
        <f t="shared" si="167"/>
        <v>5.2946509345792636</v>
      </c>
      <c r="AI289" s="328">
        <f t="shared" si="168"/>
        <v>29.268778916747035</v>
      </c>
      <c r="AJ289" s="328">
        <f t="shared" si="169"/>
        <v>8.2469780823634533</v>
      </c>
      <c r="AK289" s="337">
        <f t="shared" si="170"/>
        <v>564.40896319721617</v>
      </c>
      <c r="AL289" s="42">
        <f t="shared" si="171"/>
        <v>25.210874469952927</v>
      </c>
    </row>
    <row r="290" spans="1:38" ht="15" x14ac:dyDescent="0.15">
      <c r="A290" s="116"/>
      <c r="B290" s="328">
        <f t="shared" si="142"/>
        <v>2899.5679662811463</v>
      </c>
      <c r="C290" s="328">
        <f t="shared" si="143"/>
        <v>2889.6767835944133</v>
      </c>
      <c r="D290" s="328">
        <f t="shared" si="144"/>
        <v>5.2946509345792636</v>
      </c>
      <c r="E290" s="328">
        <f t="shared" si="137"/>
        <v>212.58457699205042</v>
      </c>
      <c r="F290" s="328">
        <f t="shared" si="145"/>
        <v>212.69209152049137</v>
      </c>
      <c r="G290" s="328">
        <f t="shared" si="146"/>
        <v>8812.5759948403411</v>
      </c>
      <c r="H290" s="313">
        <f t="shared" si="147"/>
        <v>0.02</v>
      </c>
      <c r="I290" s="328">
        <f t="shared" si="148"/>
        <v>7.9129461493863351</v>
      </c>
      <c r="J290" s="328">
        <f t="shared" si="138"/>
        <v>850</v>
      </c>
      <c r="K290" s="335">
        <f t="shared" si="149"/>
        <v>-1</v>
      </c>
      <c r="L290" s="323">
        <f t="shared" si="150"/>
        <v>5.274650934579264</v>
      </c>
      <c r="M290" s="323">
        <f t="shared" si="151"/>
        <v>5.2846509345792638</v>
      </c>
      <c r="N290" s="328">
        <f t="shared" si="152"/>
        <v>-7.2974959609386048E-2</v>
      </c>
      <c r="O290" s="328">
        <f t="shared" si="139"/>
        <v>1.7787953256202609</v>
      </c>
      <c r="P290" s="332">
        <f t="shared" si="140"/>
        <v>85.899785940131963</v>
      </c>
      <c r="Q290" s="328">
        <f t="shared" si="153"/>
        <v>8006.8898427091517</v>
      </c>
      <c r="R290" s="277">
        <f>IF(H290&gt;0, rate1(1,$L$52,$L$51,$L$54,L290,$L$53,$L$50,P290),"")</f>
        <v>1968.2861932529081</v>
      </c>
      <c r="S290" s="323">
        <f t="shared" si="154"/>
        <v>2.2869129196742874</v>
      </c>
      <c r="T290" s="323">
        <f t="shared" si="155"/>
        <v>5.6705437091932931E-2</v>
      </c>
      <c r="U290" s="328">
        <f t="shared" si="156"/>
        <v>5.2946509345792636</v>
      </c>
      <c r="V290" s="336">
        <f t="shared" si="157"/>
        <v>5.2946509345792636</v>
      </c>
      <c r="W290" s="328">
        <f t="shared" si="158"/>
        <v>1.686691377571492E-3</v>
      </c>
      <c r="X290" s="328">
        <f t="shared" si="159"/>
        <v>8061.7688369624175</v>
      </c>
      <c r="Y290" s="328">
        <f t="shared" si="141"/>
        <v>86.225185138333813</v>
      </c>
      <c r="Z290" s="108">
        <f>IF(H290&gt;0, rate1(1,$L$52,$L$51,$L$54,U290,$L$53,$L$50,Y290),"")</f>
        <v>1970.1602068411457</v>
      </c>
      <c r="AA290" s="336">
        <f t="shared" si="160"/>
        <v>2.3003971376771752</v>
      </c>
      <c r="AB290" s="336">
        <f t="shared" si="161"/>
        <v>-1.2970586666964925E-3</v>
      </c>
      <c r="AC290" s="328">
        <f t="shared" si="162"/>
        <v>5.6705437091932931E-2</v>
      </c>
      <c r="AD290" s="328">
        <f t="shared" si="163"/>
        <v>-0.35269986487495492</v>
      </c>
      <c r="AE290" s="328">
        <f t="shared" si="164"/>
        <v>-0.10428902945179926</v>
      </c>
      <c r="AF290" s="328">
        <f t="shared" si="165"/>
        <v>2899.4382858844451</v>
      </c>
      <c r="AG290" s="328">
        <f t="shared" si="166"/>
        <v>2889.6200781573216</v>
      </c>
      <c r="AH290" s="328">
        <f t="shared" si="167"/>
        <v>5.2750833943596565</v>
      </c>
      <c r="AI290" s="328">
        <f t="shared" si="168"/>
        <v>28.809548777161371</v>
      </c>
      <c r="AJ290" s="328">
        <f t="shared" si="169"/>
        <v>8.2549807348015545</v>
      </c>
      <c r="AK290" s="337">
        <f t="shared" si="170"/>
        <v>564.67004071928022</v>
      </c>
      <c r="AL290" s="42">
        <f t="shared" si="171"/>
        <v>25.235752932032163</v>
      </c>
    </row>
    <row r="291" spans="1:38" ht="15" x14ac:dyDescent="0.15">
      <c r="A291" s="116"/>
      <c r="B291" s="328">
        <f t="shared" si="142"/>
        <v>2899.4382858844451</v>
      </c>
      <c r="C291" s="328">
        <f t="shared" si="143"/>
        <v>2889.6200781573216</v>
      </c>
      <c r="D291" s="328">
        <f t="shared" si="144"/>
        <v>5.2750833943596565</v>
      </c>
      <c r="E291" s="328">
        <f t="shared" si="137"/>
        <v>212.36872615095876</v>
      </c>
      <c r="F291" s="328">
        <f t="shared" si="145"/>
        <v>212.47665157150459</v>
      </c>
      <c r="G291" s="328">
        <f t="shared" si="146"/>
        <v>8706.0343818260535</v>
      </c>
      <c r="H291" s="313">
        <f t="shared" si="147"/>
        <v>0.02</v>
      </c>
      <c r="I291" s="328">
        <f t="shared" si="148"/>
        <v>7.8545661816988286</v>
      </c>
      <c r="J291" s="328">
        <f t="shared" si="138"/>
        <v>850</v>
      </c>
      <c r="K291" s="335">
        <f t="shared" si="149"/>
        <v>-1</v>
      </c>
      <c r="L291" s="323">
        <f t="shared" si="150"/>
        <v>5.2550833943596569</v>
      </c>
      <c r="M291" s="323">
        <f t="shared" si="151"/>
        <v>5.2650833943596567</v>
      </c>
      <c r="N291" s="328">
        <f t="shared" si="152"/>
        <v>-7.2711214370194455E-2</v>
      </c>
      <c r="O291" s="328">
        <f t="shared" si="139"/>
        <v>1.743778714663907</v>
      </c>
      <c r="P291" s="332">
        <f t="shared" si="140"/>
        <v>85.475354008169731</v>
      </c>
      <c r="Q291" s="328">
        <f t="shared" si="153"/>
        <v>7899.9766969949997</v>
      </c>
      <c r="R291" s="277">
        <f>IF(H291&gt;0, rate1(1,$L$52,$L$51,$L$54,L291,$L$53,$L$50,P291),"")</f>
        <v>1965.825819831362</v>
      </c>
      <c r="S291" s="323">
        <f t="shared" si="154"/>
        <v>2.304567341515761</v>
      </c>
      <c r="T291" s="323">
        <f t="shared" si="155"/>
        <v>5.5735884270805197E-2</v>
      </c>
      <c r="U291" s="328">
        <f t="shared" si="156"/>
        <v>5.2750833943596565</v>
      </c>
      <c r="V291" s="336">
        <f t="shared" si="157"/>
        <v>5.2750833943596565</v>
      </c>
      <c r="W291" s="328">
        <f t="shared" si="158"/>
        <v>1.6742473413984271E-3</v>
      </c>
      <c r="X291" s="328">
        <f t="shared" si="159"/>
        <v>7954.4001855523893</v>
      </c>
      <c r="Y291" s="328">
        <f t="shared" si="141"/>
        <v>85.800349908480854</v>
      </c>
      <c r="Z291" s="108">
        <f>IF(H291&gt;0, rate1(1,$L$52,$L$51,$L$54,U291,$L$53,$L$50,Y291),"")</f>
        <v>1967.7114088454068</v>
      </c>
      <c r="AA291" s="336">
        <f t="shared" si="160"/>
        <v>2.3182200661136805</v>
      </c>
      <c r="AB291" s="336">
        <f t="shared" si="161"/>
        <v>-1.2700818205069286E-3</v>
      </c>
      <c r="AC291" s="328">
        <f t="shared" si="162"/>
        <v>5.5735884270805197E-2</v>
      </c>
      <c r="AD291" s="328">
        <f t="shared" si="163"/>
        <v>-0.35883525060489846</v>
      </c>
      <c r="AE291" s="328">
        <f t="shared" si="164"/>
        <v>-0.10913044520618281</v>
      </c>
      <c r="AF291" s="328">
        <f t="shared" si="165"/>
        <v>2899.309838785804</v>
      </c>
      <c r="AG291" s="328">
        <f t="shared" si="166"/>
        <v>2889.5643422730509</v>
      </c>
      <c r="AH291" s="328">
        <f t="shared" si="167"/>
        <v>5.2555141152547229</v>
      </c>
      <c r="AI291" s="328">
        <f t="shared" si="168"/>
        <v>28.352402185655741</v>
      </c>
      <c r="AJ291" s="328">
        <f t="shared" si="169"/>
        <v>8.2628564020753483</v>
      </c>
      <c r="AK291" s="337">
        <f t="shared" si="170"/>
        <v>564.92392705725604</v>
      </c>
      <c r="AL291" s="42">
        <f t="shared" si="171"/>
        <v>25.260241048492752</v>
      </c>
    </row>
    <row r="292" spans="1:38" ht="15" x14ac:dyDescent="0.15">
      <c r="A292" s="116"/>
      <c r="B292" s="328">
        <f t="shared" si="142"/>
        <v>2899.309838785804</v>
      </c>
      <c r="C292" s="328">
        <f t="shared" si="143"/>
        <v>2889.5643422730509</v>
      </c>
      <c r="D292" s="328">
        <f t="shared" si="144"/>
        <v>5.2555141152547229</v>
      </c>
      <c r="E292" s="328">
        <f t="shared" si="137"/>
        <v>212.15206703754677</v>
      </c>
      <c r="F292" s="328">
        <f t="shared" si="145"/>
        <v>212.26039659425277</v>
      </c>
      <c r="G292" s="328">
        <f t="shared" si="146"/>
        <v>8600.3726461144033</v>
      </c>
      <c r="H292" s="313">
        <f t="shared" si="147"/>
        <v>0.02</v>
      </c>
      <c r="I292" s="328">
        <f t="shared" si="148"/>
        <v>7.7963972102024854</v>
      </c>
      <c r="J292" s="328">
        <f t="shared" si="138"/>
        <v>850</v>
      </c>
      <c r="K292" s="335">
        <f t="shared" si="149"/>
        <v>-1</v>
      </c>
      <c r="L292" s="323">
        <f t="shared" si="150"/>
        <v>5.2355141152547233</v>
      </c>
      <c r="M292" s="323">
        <f t="shared" si="151"/>
        <v>5.2455141152547231</v>
      </c>
      <c r="N292" s="328">
        <f t="shared" si="152"/>
        <v>-7.2447399612130425E-2</v>
      </c>
      <c r="O292" s="328">
        <f t="shared" si="139"/>
        <v>1.7090935312262439</v>
      </c>
      <c r="P292" s="332">
        <f t="shared" si="140"/>
        <v>85.051411453607884</v>
      </c>
      <c r="Q292" s="328">
        <f t="shared" si="153"/>
        <v>7793.9454740231722</v>
      </c>
      <c r="R292" s="277">
        <f>IF(H292&gt;0, rate1(1,$L$52,$L$51,$L$54,L292,$L$53,$L$50,P292),"")</f>
        <v>1963.349994371599</v>
      </c>
      <c r="S292" s="323">
        <f t="shared" si="154"/>
        <v>2.3227036758611548</v>
      </c>
      <c r="T292" s="323">
        <f t="shared" si="155"/>
        <v>5.4772207059123106E-2</v>
      </c>
      <c r="U292" s="328">
        <f t="shared" si="156"/>
        <v>5.2555141152547229</v>
      </c>
      <c r="V292" s="336">
        <f t="shared" si="157"/>
        <v>5.2555141152547229</v>
      </c>
      <c r="W292" s="328">
        <f t="shared" si="158"/>
        <v>1.6618482803174572E-3</v>
      </c>
      <c r="X292" s="328">
        <f t="shared" si="159"/>
        <v>7847.9150756792242</v>
      </c>
      <c r="Y292" s="328">
        <f t="shared" si="141"/>
        <v>85.376003019652487</v>
      </c>
      <c r="Z292" s="108">
        <f>IF(H292&gt;0, rate1(1,$L$52,$L$51,$L$54,U292,$L$53,$L$50,Y292),"")</f>
        <v>1965.2472571936817</v>
      </c>
      <c r="AA292" s="336">
        <f t="shared" si="160"/>
        <v>2.3365294835490542</v>
      </c>
      <c r="AB292" s="336">
        <f t="shared" si="161"/>
        <v>-1.2434056268661902E-3</v>
      </c>
      <c r="AC292" s="328">
        <f t="shared" si="162"/>
        <v>5.4772207059123106E-2</v>
      </c>
      <c r="AD292" s="328">
        <f t="shared" si="163"/>
        <v>-0.36514869627968938</v>
      </c>
      <c r="AE292" s="328">
        <f t="shared" si="164"/>
        <v>-0.11426214313921612</v>
      </c>
      <c r="AF292" s="328">
        <f t="shared" si="165"/>
        <v>2899.1826191791329</v>
      </c>
      <c r="AG292" s="328">
        <f t="shared" si="166"/>
        <v>2889.5095700659917</v>
      </c>
      <c r="AH292" s="328">
        <f t="shared" si="167"/>
        <v>5.2359430965824414</v>
      </c>
      <c r="AI292" s="328">
        <f t="shared" si="168"/>
        <v>27.897322034349667</v>
      </c>
      <c r="AJ292" s="328">
        <f t="shared" si="169"/>
        <v>8.2706056581960006</v>
      </c>
      <c r="AK292" s="337">
        <f t="shared" si="170"/>
        <v>565.17076404549175</v>
      </c>
      <c r="AL292" s="42">
        <f t="shared" si="171"/>
        <v>25.28434059035056</v>
      </c>
    </row>
    <row r="293" spans="1:38" ht="15" x14ac:dyDescent="0.15">
      <c r="A293" s="116"/>
      <c r="B293" s="328">
        <f t="shared" ref="B293:B317" si="172">IF(H293&gt;0, AF292,"")</f>
        <v>2899.1826191791329</v>
      </c>
      <c r="C293" s="328">
        <f t="shared" ref="C293:C317" si="173">IF(H293&gt;0, AG292,"")</f>
        <v>2889.5095700659917</v>
      </c>
      <c r="D293" s="328">
        <f t="shared" ref="D293:D317" si="174">IF(H293&gt;0, AH292,"")</f>
        <v>5.2359430965824414</v>
      </c>
      <c r="E293" s="328">
        <f t="shared" si="137"/>
        <v>211.93461307700034</v>
      </c>
      <c r="F293" s="328">
        <f t="shared" ref="F293:F317" si="175">IF(H293&gt;0, (E293+E292)/2,"")</f>
        <v>212.04334005727355</v>
      </c>
      <c r="G293" s="328">
        <f t="shared" ref="G293:G317" si="176">IF(H293&gt;0, F293*$S$53*$C$55*(B293-C293+N293)^1.5,"")</f>
        <v>8495.5877542200342</v>
      </c>
      <c r="H293" s="313">
        <f t="shared" ref="H293:H317" si="177">dv(S292)</f>
        <v>0.02</v>
      </c>
      <c r="I293" s="328">
        <f t="shared" ref="I293:I317" si="178">IF(H293&gt;0, (B293-C293)*B$19,"")</f>
        <v>7.7384392905129067</v>
      </c>
      <c r="J293" s="328">
        <f t="shared" si="138"/>
        <v>850</v>
      </c>
      <c r="K293" s="335">
        <f t="shared" ref="K293:K317" si="179">IF(H293&gt;0, IF((1-S292-0.015)&gt;0,1,-1),"")</f>
        <v>-1</v>
      </c>
      <c r="L293" s="323">
        <f t="shared" ref="L293:L317" si="180">IF(H293&gt;0, D293+K293*H293,"")</f>
        <v>5.2159430965824418</v>
      </c>
      <c r="M293" s="323">
        <f t="shared" ref="M293:M317" si="181">IF(H293&gt;0, (D293+L293)/2,"")</f>
        <v>5.2259430965824416</v>
      </c>
      <c r="N293" s="328">
        <f t="shared" ref="N293:N317" si="182">IF(H293&gt;0, 2*($P$53*M293/$S$52/$S$51)^2-(B293-C293)*2,"")</f>
        <v>-7.2183515313707147E-2</v>
      </c>
      <c r="O293" s="328">
        <f t="shared" ref="O293:O317" si="183">IF(wh(B292,$F$51,$F$52,$F$53)&gt;0,wh(B292,$F$51,$F$52,$F$53),O292)</f>
        <v>1.6747382139096996</v>
      </c>
      <c r="P293" s="332">
        <f t="shared" si="140"/>
        <v>84.627959712535599</v>
      </c>
      <c r="Q293" s="328">
        <f t="shared" ref="Q293:Q317" si="184">IF(H293&gt;0, M293/$S$54*(B293-C293+N293/2)*E293-J293,"")</f>
        <v>7688.7931306146729</v>
      </c>
      <c r="R293" s="277">
        <f>IF(H293&gt;0, rate1(1,$L$52,$L$51,$L$54,L293,$L$53,$L$50,P293),"")</f>
        <v>1960.8585843247922</v>
      </c>
      <c r="S293" s="323">
        <f t="shared" ref="S293:S317" si="185">IF(H293&gt;0, Q293/O293/R293,"")</f>
        <v>2.3413426284989733</v>
      </c>
      <c r="T293" s="323">
        <f t="shared" ref="T293:T317" si="186">IF(H293&gt;0, N293/(1-S293),"")</f>
        <v>5.3814375074684652E-2</v>
      </c>
      <c r="U293" s="328">
        <f t="shared" ref="U293:U317" si="187">L293-K293*H293</f>
        <v>5.2359430965824414</v>
      </c>
      <c r="V293" s="336">
        <f t="shared" ref="V293:V317" si="188">IF(H293&gt;0, (D293+U293)/2,"")</f>
        <v>5.2359430965824414</v>
      </c>
      <c r="W293" s="328">
        <f t="shared" ref="W293:W317" si="189">IF(H293&gt;0, 2*($P$53*V293/$S$52/$S$51)^2-(B293-C293)*2,"")</f>
        <v>1.6494942061768825E-3</v>
      </c>
      <c r="X293" s="328">
        <f t="shared" ref="X293:X317" si="190">IF(H293&gt;0, V293/$S$54*(B293-C293+W293/2)*F293-J293,"")</f>
        <v>7742.3104816260184</v>
      </c>
      <c r="Y293" s="328">
        <f t="shared" si="141"/>
        <v>84.952145901423748</v>
      </c>
      <c r="Z293" s="108">
        <f>IF(H293&gt;0, rate1(1,$L$52,$L$51,$L$54,U293,$L$53,$L$50,Y293),"")</f>
        <v>1962.7676203693989</v>
      </c>
      <c r="AA293" s="336">
        <f t="shared" ref="AA293:AA317" si="191">IF(H293&gt;0, X293/O293/Z293,"")</f>
        <v>2.3553462955248987</v>
      </c>
      <c r="AB293" s="336">
        <f t="shared" ref="AB293:AB317" si="192">IF(H293&gt;0, W293/(1-AA293),"")</f>
        <v>-1.2170278633757332E-3</v>
      </c>
      <c r="AC293" s="328">
        <f t="shared" ref="AC293:AC317" si="193">IF(H293&gt;0, delta_z(N293,S293,H293,AE292,AB293),"")</f>
        <v>5.3814375074684652E-2</v>
      </c>
      <c r="AD293" s="328">
        <f t="shared" ref="AD293:AD317" si="194">IF(H293&gt;0, H293/AC293*K293,"")</f>
        <v>-0.37164790954542548</v>
      </c>
      <c r="AE293" s="328">
        <f t="shared" ref="AE293:AE317" si="195">IF(H293&gt;0, (AD293-AD292)/(AC293+AC292)*2,"")</f>
        <v>-0.11970564204198511</v>
      </c>
      <c r="AF293" s="328">
        <f t="shared" ref="AF293:AF317" si="196">IF(H293&gt;0, B293-(AC293-N293),"")</f>
        <v>2899.0566212887443</v>
      </c>
      <c r="AG293" s="328">
        <f t="shared" ref="AG293:AG317" si="197">IF(H293&gt;0, C293-AC293,"")</f>
        <v>2889.4557556909172</v>
      </c>
      <c r="AH293" s="328">
        <f t="shared" ref="AH293:AH317" si="198">IF(H293&gt;0, $S$54*$S$53*$C$55*SQRT(AF293-AG293),"")</f>
        <v>5.2163703376542481</v>
      </c>
      <c r="AI293" s="328">
        <f t="shared" ref="AI293:AI317" si="199">IF(H293&gt;0, AC293/R293*1000000,"")</f>
        <v>27.444291753051253</v>
      </c>
      <c r="AJ293" s="328">
        <f t="shared" ref="AJ293:AJ317" si="200">IF(H293&gt;0, AJ292+AI293/3600,"")</f>
        <v>8.2782290725718486</v>
      </c>
      <c r="AK293" s="337">
        <f t="shared" ref="AK293:AK317" si="201">IF(H293&gt;0, AK292+AI292*G292/1000000,"")</f>
        <v>565.41069141081584</v>
      </c>
      <c r="AL293" s="42">
        <f t="shared" ref="AL293:AL317" si="202">IF(H293&gt;0, AL292+AI292*J292/1000000,"")</f>
        <v>25.308053314079757</v>
      </c>
    </row>
    <row r="294" spans="1:38" ht="15" x14ac:dyDescent="0.15">
      <c r="A294" s="116"/>
      <c r="B294" s="328">
        <f t="shared" si="172"/>
        <v>2899.0566212887443</v>
      </c>
      <c r="C294" s="328">
        <f t="shared" si="173"/>
        <v>2889.4557556909172</v>
      </c>
      <c r="D294" s="328">
        <f t="shared" si="174"/>
        <v>5.2163703376542481</v>
      </c>
      <c r="E294" s="328">
        <f t="shared" si="137"/>
        <v>211.71637761074396</v>
      </c>
      <c r="F294" s="328">
        <f t="shared" si="175"/>
        <v>211.82549534387215</v>
      </c>
      <c r="G294" s="328">
        <f t="shared" si="176"/>
        <v>8391.6766375405186</v>
      </c>
      <c r="H294" s="313">
        <f t="shared" si="177"/>
        <v>0.02</v>
      </c>
      <c r="I294" s="328">
        <f t="shared" si="178"/>
        <v>7.6806924782616992</v>
      </c>
      <c r="J294" s="328">
        <f t="shared" si="138"/>
        <v>850</v>
      </c>
      <c r="K294" s="335">
        <f t="shared" si="179"/>
        <v>-1</v>
      </c>
      <c r="L294" s="323">
        <f t="shared" si="180"/>
        <v>5.1963703376542485</v>
      </c>
      <c r="M294" s="323">
        <f t="shared" si="181"/>
        <v>5.2063703376542483</v>
      </c>
      <c r="N294" s="328">
        <f t="shared" si="182"/>
        <v>-7.1919561453370306E-2</v>
      </c>
      <c r="O294" s="328">
        <f t="shared" si="183"/>
        <v>1.6407112097787271</v>
      </c>
      <c r="P294" s="332">
        <f t="shared" si="140"/>
        <v>84.205000229865888</v>
      </c>
      <c r="Q294" s="328">
        <f t="shared" si="184"/>
        <v>7584.5165886271516</v>
      </c>
      <c r="R294" s="277">
        <f>IF(H294&gt;0, rate1(1,$L$52,$L$51,$L$54,L294,$L$53,$L$50,P294),"")</f>
        <v>1958.351455740996</v>
      </c>
      <c r="S294" s="323">
        <f t="shared" si="185"/>
        <v>2.3605060890899723</v>
      </c>
      <c r="T294" s="323">
        <f t="shared" si="186"/>
        <v>5.2862359110407597E-2</v>
      </c>
      <c r="U294" s="328">
        <f t="shared" si="187"/>
        <v>5.2163703376542481</v>
      </c>
      <c r="V294" s="336">
        <f t="shared" si="188"/>
        <v>5.2163703376542481</v>
      </c>
      <c r="W294" s="328">
        <f t="shared" si="189"/>
        <v>1.6371851308250029E-3</v>
      </c>
      <c r="X294" s="328">
        <f t="shared" si="190"/>
        <v>7637.5833422746236</v>
      </c>
      <c r="Y294" s="328">
        <f t="shared" si="141"/>
        <v>84.528779992127483</v>
      </c>
      <c r="Z294" s="108">
        <f>IF(H294&gt;0, rate1(1,$L$52,$L$51,$L$54,U294,$L$53,$L$50,Y294),"")</f>
        <v>1960.2723654672709</v>
      </c>
      <c r="AA294" s="336">
        <f t="shared" si="191"/>
        <v>2.3746926029961415</v>
      </c>
      <c r="AB294" s="336">
        <f t="shared" si="192"/>
        <v>-1.1909463448459381E-3</v>
      </c>
      <c r="AC294" s="328">
        <f t="shared" si="193"/>
        <v>5.2862359110407597E-2</v>
      </c>
      <c r="AD294" s="328">
        <f t="shared" si="194"/>
        <v>-0.3783410414625703</v>
      </c>
      <c r="AE294" s="328">
        <f t="shared" si="195"/>
        <v>-0.12548437985609365</v>
      </c>
      <c r="AF294" s="328">
        <f t="shared" si="196"/>
        <v>2898.9318393681806</v>
      </c>
      <c r="AG294" s="328">
        <f t="shared" si="197"/>
        <v>2889.4028933318068</v>
      </c>
      <c r="AH294" s="328">
        <f t="shared" si="198"/>
        <v>5.1967958377757864</v>
      </c>
      <c r="AI294" s="328">
        <f t="shared" si="199"/>
        <v>26.993295281824516</v>
      </c>
      <c r="AJ294" s="328">
        <f t="shared" si="200"/>
        <v>8.2857272101501334</v>
      </c>
      <c r="AK294" s="337">
        <f t="shared" si="201"/>
        <v>565.64384679975626</v>
      </c>
      <c r="AL294" s="42">
        <f t="shared" si="202"/>
        <v>25.331380962069851</v>
      </c>
    </row>
    <row r="295" spans="1:38" ht="15" x14ac:dyDescent="0.15">
      <c r="A295" s="116"/>
      <c r="B295" s="328">
        <f t="shared" si="172"/>
        <v>2898.9318393681806</v>
      </c>
      <c r="C295" s="328">
        <f t="shared" si="173"/>
        <v>2889.4028933318068</v>
      </c>
      <c r="D295" s="328">
        <f t="shared" si="174"/>
        <v>5.1967958377757864</v>
      </c>
      <c r="E295" s="328">
        <f t="shared" si="137"/>
        <v>211.49737389927964</v>
      </c>
      <c r="F295" s="328">
        <f t="shared" si="175"/>
        <v>211.6068757550118</v>
      </c>
      <c r="G295" s="328">
        <f t="shared" si="176"/>
        <v>8288.6361932153741</v>
      </c>
      <c r="H295" s="313">
        <f t="shared" si="177"/>
        <v>0.02</v>
      </c>
      <c r="I295" s="328">
        <f t="shared" si="178"/>
        <v>7.6231568290990257</v>
      </c>
      <c r="J295" s="328">
        <f t="shared" si="138"/>
        <v>850</v>
      </c>
      <c r="K295" s="335">
        <f t="shared" si="179"/>
        <v>-1</v>
      </c>
      <c r="L295" s="323">
        <f t="shared" si="180"/>
        <v>5.1767958377757868</v>
      </c>
      <c r="M295" s="323">
        <f t="shared" si="181"/>
        <v>5.1867958377757866</v>
      </c>
      <c r="N295" s="328">
        <f t="shared" si="182"/>
        <v>-7.1655538009412822E-2</v>
      </c>
      <c r="O295" s="328">
        <f t="shared" si="183"/>
        <v>1.6070109740294589</v>
      </c>
      <c r="P295" s="332">
        <f t="shared" si="140"/>
        <v>83.782534459442459</v>
      </c>
      <c r="Q295" s="328">
        <f t="shared" si="184"/>
        <v>7481.1127358083377</v>
      </c>
      <c r="R295" s="277">
        <f>IF(H295&gt;0, rate1(1,$L$52,$L$51,$L$54,L295,$L$53,$L$50,P295),"")</f>
        <v>1955.8284732522939</v>
      </c>
      <c r="S295" s="323">
        <f t="shared" si="185"/>
        <v>2.3802172180668713</v>
      </c>
      <c r="T295" s="323">
        <f t="shared" si="186"/>
        <v>5.1916131078101883E-2</v>
      </c>
      <c r="U295" s="328">
        <f t="shared" si="187"/>
        <v>5.1967958377757864</v>
      </c>
      <c r="V295" s="336">
        <f t="shared" si="188"/>
        <v>5.1967958377757864</v>
      </c>
      <c r="W295" s="328">
        <f t="shared" si="189"/>
        <v>1.6249210661563041E-3</v>
      </c>
      <c r="X295" s="328">
        <f t="shared" si="190"/>
        <v>7533.7305619689268</v>
      </c>
      <c r="Y295" s="328">
        <f t="shared" si="141"/>
        <v>84.1059067389603</v>
      </c>
      <c r="Z295" s="108">
        <f>IF(H295&gt;0, rate1(1,$L$52,$L$51,$L$54,U295,$L$53,$L$50,Y295),"")</f>
        <v>1957.7613581765993</v>
      </c>
      <c r="AA295" s="336">
        <f t="shared" si="191"/>
        <v>2.3945917900801108</v>
      </c>
      <c r="AB295" s="336">
        <f t="shared" si="192"/>
        <v>-1.1651589215672653E-3</v>
      </c>
      <c r="AC295" s="328">
        <f t="shared" si="193"/>
        <v>5.1916131078101883E-2</v>
      </c>
      <c r="AD295" s="328">
        <f t="shared" si="194"/>
        <v>-0.38523671900574191</v>
      </c>
      <c r="AE295" s="328">
        <f t="shared" si="195"/>
        <v>-0.13162391499945131</v>
      </c>
      <c r="AF295" s="328">
        <f t="shared" si="196"/>
        <v>2898.808267699093</v>
      </c>
      <c r="AG295" s="328">
        <f t="shared" si="197"/>
        <v>2889.3509772007287</v>
      </c>
      <c r="AH295" s="328">
        <f t="shared" si="198"/>
        <v>5.1772195962460401</v>
      </c>
      <c r="AI295" s="328">
        <f t="shared" si="199"/>
        <v>26.544317044209897</v>
      </c>
      <c r="AJ295" s="328">
        <f t="shared" si="200"/>
        <v>8.2931006315513027</v>
      </c>
      <c r="AK295" s="337">
        <f t="shared" si="201"/>
        <v>565.87036580514302</v>
      </c>
      <c r="AL295" s="42">
        <f t="shared" si="202"/>
        <v>25.354325263059401</v>
      </c>
    </row>
    <row r="296" spans="1:38" ht="15" x14ac:dyDescent="0.15">
      <c r="A296" s="116"/>
      <c r="B296" s="328">
        <f t="shared" si="172"/>
        <v>2898.808267699093</v>
      </c>
      <c r="C296" s="328">
        <f t="shared" si="173"/>
        <v>2889.3509772007287</v>
      </c>
      <c r="D296" s="328">
        <f t="shared" si="174"/>
        <v>5.1772195962460401</v>
      </c>
      <c r="E296" s="328">
        <f t="shared" si="137"/>
        <v>211.27761512486953</v>
      </c>
      <c r="F296" s="328">
        <f t="shared" si="175"/>
        <v>211.38749451207457</v>
      </c>
      <c r="G296" s="328">
        <f t="shared" si="176"/>
        <v>8186.4632849568115</v>
      </c>
      <c r="H296" s="313">
        <f t="shared" si="177"/>
        <v>0.02</v>
      </c>
      <c r="I296" s="328">
        <f t="shared" si="178"/>
        <v>7.5658323986914189</v>
      </c>
      <c r="J296" s="328">
        <f t="shared" si="138"/>
        <v>850</v>
      </c>
      <c r="K296" s="335">
        <f t="shared" si="179"/>
        <v>-1</v>
      </c>
      <c r="L296" s="323">
        <f t="shared" si="180"/>
        <v>5.1572195962460405</v>
      </c>
      <c r="M296" s="323">
        <f t="shared" si="181"/>
        <v>5.1672195962460403</v>
      </c>
      <c r="N296" s="328">
        <f t="shared" si="182"/>
        <v>-7.1391444960120509E-2</v>
      </c>
      <c r="O296" s="328">
        <f t="shared" si="183"/>
        <v>1.5736359696760236</v>
      </c>
      <c r="P296" s="332">
        <f t="shared" si="140"/>
        <v>83.360563864113061</v>
      </c>
      <c r="Q296" s="328">
        <f t="shared" si="184"/>
        <v>7378.5784266206283</v>
      </c>
      <c r="R296" s="277">
        <f>IF(H296&gt;0, rate1(1,$L$52,$L$51,$L$54,L296,$L$53,$L$50,P296),"")</f>
        <v>1953.2895000555216</v>
      </c>
      <c r="S296" s="323">
        <f t="shared" si="185"/>
        <v>2.4005005412790617</v>
      </c>
      <c r="T296" s="323">
        <f t="shared" si="186"/>
        <v>5.0975663954345558E-2</v>
      </c>
      <c r="U296" s="328">
        <f t="shared" si="187"/>
        <v>5.1772195962460401</v>
      </c>
      <c r="V296" s="336">
        <f t="shared" si="188"/>
        <v>5.1772195962460401</v>
      </c>
      <c r="W296" s="328">
        <f t="shared" si="189"/>
        <v>1.6127020240155332E-3</v>
      </c>
      <c r="X296" s="328">
        <f t="shared" si="190"/>
        <v>7430.7490113499261</v>
      </c>
      <c r="Y296" s="328">
        <f t="shared" si="141"/>
        <v>83.683527598055051</v>
      </c>
      <c r="Z296" s="108">
        <f>IF(H296&gt;0, rate1(1,$L$52,$L$51,$L$54,U296,$L$53,$L$50,Y296),"")</f>
        <v>1955.2344627641594</v>
      </c>
      <c r="AA296" s="336">
        <f t="shared" si="191"/>
        <v>2.4150686196267563</v>
      </c>
      <c r="AB296" s="336">
        <f t="shared" si="192"/>
        <v>-1.139663477549877E-3</v>
      </c>
      <c r="AC296" s="328">
        <f t="shared" si="193"/>
        <v>5.0975663954345558E-2</v>
      </c>
      <c r="AD296" s="328">
        <f t="shared" si="194"/>
        <v>-0.39234408045988867</v>
      </c>
      <c r="AE296" s="328">
        <f t="shared" si="195"/>
        <v>-0.13815215201378131</v>
      </c>
      <c r="AF296" s="328">
        <f t="shared" si="196"/>
        <v>2898.6859005901783</v>
      </c>
      <c r="AG296" s="328">
        <f t="shared" si="197"/>
        <v>2889.3000015367743</v>
      </c>
      <c r="AH296" s="328">
        <f t="shared" si="198"/>
        <v>5.1576416123577093</v>
      </c>
      <c r="AI296" s="328">
        <f t="shared" si="199"/>
        <v>26.097341921357071</v>
      </c>
      <c r="AJ296" s="328">
        <f t="shared" si="200"/>
        <v>8.3003498931961239</v>
      </c>
      <c r="AK296" s="337">
        <f t="shared" si="201"/>
        <v>566.09038199211989</v>
      </c>
      <c r="AL296" s="42">
        <f t="shared" si="202"/>
        <v>25.376887932546978</v>
      </c>
    </row>
    <row r="297" spans="1:38" ht="15" x14ac:dyDescent="0.15">
      <c r="A297" s="116"/>
      <c r="B297" s="328">
        <f t="shared" si="172"/>
        <v>2898.6859005901783</v>
      </c>
      <c r="C297" s="328">
        <f t="shared" si="173"/>
        <v>2889.3000015367743</v>
      </c>
      <c r="D297" s="328">
        <f t="shared" si="174"/>
        <v>5.1576416123577093</v>
      </c>
      <c r="E297" s="328">
        <f t="shared" si="137"/>
        <v>211.0571143941188</v>
      </c>
      <c r="F297" s="328">
        <f t="shared" si="175"/>
        <v>211.16736475949415</v>
      </c>
      <c r="G297" s="328">
        <f t="shared" si="176"/>
        <v>8085.1547438675861</v>
      </c>
      <c r="H297" s="313">
        <f t="shared" si="177"/>
        <v>0.02</v>
      </c>
      <c r="I297" s="328">
        <f t="shared" si="178"/>
        <v>7.5087192427232372</v>
      </c>
      <c r="J297" s="328">
        <f t="shared" si="138"/>
        <v>850</v>
      </c>
      <c r="K297" s="335">
        <f t="shared" si="179"/>
        <v>-1</v>
      </c>
      <c r="L297" s="323">
        <f t="shared" si="180"/>
        <v>5.1376416123577098</v>
      </c>
      <c r="M297" s="323">
        <f t="shared" si="181"/>
        <v>5.1476416123577096</v>
      </c>
      <c r="N297" s="328">
        <f t="shared" si="182"/>
        <v>-7.1127282283626414E-2</v>
      </c>
      <c r="O297" s="328">
        <f t="shared" si="183"/>
        <v>1.5405846672507277</v>
      </c>
      <c r="P297" s="332">
        <f t="shared" si="140"/>
        <v>82.939089915831019</v>
      </c>
      <c r="Q297" s="328">
        <f t="shared" si="184"/>
        <v>7276.9104830537517</v>
      </c>
      <c r="R297" s="277">
        <f>IF(H297&gt;0, rate1(1,$L$52,$L$51,$L$54,L297,$L$53,$L$50,P297),"")</f>
        <v>1950.7343978949345</v>
      </c>
      <c r="S297" s="323">
        <f t="shared" si="185"/>
        <v>2.4213820532096602</v>
      </c>
      <c r="T297" s="323">
        <f t="shared" si="186"/>
        <v>5.0040931727688573E-2</v>
      </c>
      <c r="U297" s="328">
        <f t="shared" si="187"/>
        <v>5.1576416123577093</v>
      </c>
      <c r="V297" s="336">
        <f t="shared" si="188"/>
        <v>5.1576416123577093</v>
      </c>
      <c r="W297" s="328">
        <f t="shared" si="189"/>
        <v>1.6005280162652014E-3</v>
      </c>
      <c r="X297" s="328">
        <f t="shared" si="190"/>
        <v>7328.6355281775104</v>
      </c>
      <c r="Y297" s="328">
        <f t="shared" si="141"/>
        <v>83.261644034581309</v>
      </c>
      <c r="Z297" s="108">
        <f>IF(H297&gt;0, rate1(1,$L$52,$L$51,$L$54,U297,$L$53,$L$50,Y297),"")</f>
        <v>1952.691542057024</v>
      </c>
      <c r="AA297" s="336">
        <f t="shared" si="191"/>
        <v>2.4361493374448031</v>
      </c>
      <c r="AB297" s="336">
        <f t="shared" si="192"/>
        <v>-1.1144579289455098E-3</v>
      </c>
      <c r="AC297" s="328">
        <f t="shared" si="193"/>
        <v>5.0040931727688573E-2</v>
      </c>
      <c r="AD297" s="328">
        <f t="shared" si="194"/>
        <v>-0.39967281402423671</v>
      </c>
      <c r="AE297" s="328">
        <f t="shared" si="195"/>
        <v>-0.14509959506884201</v>
      </c>
      <c r="AF297" s="328">
        <f t="shared" si="196"/>
        <v>2898.5647323761668</v>
      </c>
      <c r="AG297" s="328">
        <f t="shared" si="197"/>
        <v>2889.2499606050465</v>
      </c>
      <c r="AH297" s="328">
        <f t="shared" si="198"/>
        <v>5.1380618853969633</v>
      </c>
      <c r="AI297" s="328">
        <f t="shared" si="199"/>
        <v>25.652355226671791</v>
      </c>
      <c r="AJ297" s="328">
        <f t="shared" si="200"/>
        <v>8.3074755474257547</v>
      </c>
      <c r="AK297" s="337">
        <f t="shared" si="201"/>
        <v>566.30402692359405</v>
      </c>
      <c r="AL297" s="42">
        <f t="shared" si="202"/>
        <v>25.39907067318013</v>
      </c>
    </row>
    <row r="298" spans="1:38" ht="15" x14ac:dyDescent="0.15">
      <c r="A298" s="116"/>
      <c r="B298" s="328">
        <f t="shared" si="172"/>
        <v>2898.5647323761668</v>
      </c>
      <c r="C298" s="328">
        <f t="shared" si="173"/>
        <v>2889.2499606050465</v>
      </c>
      <c r="D298" s="328">
        <f t="shared" si="174"/>
        <v>5.1380618853969633</v>
      </c>
      <c r="E298" s="328">
        <f t="shared" si="137"/>
        <v>210.83588474042983</v>
      </c>
      <c r="F298" s="328">
        <f t="shared" si="175"/>
        <v>210.94649956727432</v>
      </c>
      <c r="G298" s="328">
        <f t="shared" si="176"/>
        <v>7984.7073692373569</v>
      </c>
      <c r="H298" s="313">
        <f t="shared" si="177"/>
        <v>0.02</v>
      </c>
      <c r="I298" s="328">
        <f t="shared" si="178"/>
        <v>7.4518174168963016</v>
      </c>
      <c r="J298" s="328">
        <f t="shared" si="138"/>
        <v>850</v>
      </c>
      <c r="K298" s="335">
        <f t="shared" si="179"/>
        <v>-1</v>
      </c>
      <c r="L298" s="323">
        <f t="shared" si="180"/>
        <v>5.1180618853969637</v>
      </c>
      <c r="M298" s="323">
        <f t="shared" si="181"/>
        <v>5.1280618853969635</v>
      </c>
      <c r="N298" s="328">
        <f t="shared" si="182"/>
        <v>-7.0863049957960556E-2</v>
      </c>
      <c r="O298" s="328">
        <f t="shared" si="183"/>
        <v>1.5078555445196871</v>
      </c>
      <c r="P298" s="332">
        <f t="shared" si="140"/>
        <v>82.518114095744536</v>
      </c>
      <c r="Q298" s="328">
        <f t="shared" si="184"/>
        <v>7176.105695415733</v>
      </c>
      <c r="R298" s="277">
        <f>IF(H298&gt;0, rate1(1,$L$52,$L$51,$L$54,L298,$L$53,$L$50,P298),"")</f>
        <v>1948.1630270445658</v>
      </c>
      <c r="S298" s="323">
        <f t="shared" si="185"/>
        <v>2.4428893296792049</v>
      </c>
      <c r="T298" s="323">
        <f t="shared" si="186"/>
        <v>4.9111909347694334E-2</v>
      </c>
      <c r="U298" s="328">
        <f t="shared" si="187"/>
        <v>5.1380618853969633</v>
      </c>
      <c r="V298" s="336">
        <f t="shared" si="188"/>
        <v>5.1380618853969633</v>
      </c>
      <c r="W298" s="328">
        <f t="shared" si="189"/>
        <v>1.5883990547926885E-3</v>
      </c>
      <c r="X298" s="328">
        <f t="shared" si="190"/>
        <v>7227.3869181308146</v>
      </c>
      <c r="Y298" s="328">
        <f t="shared" si="141"/>
        <v>82.84025752283371</v>
      </c>
      <c r="Z298" s="108">
        <f>IF(H298&gt;0, rate1(1,$L$52,$L$51,$L$54,U298,$L$53,$L$50,Y298),"")</f>
        <v>1950.1324574250884</v>
      </c>
      <c r="AA298" s="336">
        <f t="shared" si="191"/>
        <v>2.4578617861076104</v>
      </c>
      <c r="AB298" s="336">
        <f t="shared" si="192"/>
        <v>-1.0895402224881713E-3</v>
      </c>
      <c r="AC298" s="328">
        <f t="shared" si="193"/>
        <v>4.9111909347694334E-2</v>
      </c>
      <c r="AD298" s="328">
        <f t="shared" si="194"/>
        <v>-0.40723319996392982</v>
      </c>
      <c r="AE298" s="328">
        <f t="shared" si="195"/>
        <v>-0.15249963304521291</v>
      </c>
      <c r="AF298" s="328">
        <f t="shared" si="196"/>
        <v>2898.4447574168612</v>
      </c>
      <c r="AG298" s="328">
        <f t="shared" si="197"/>
        <v>2889.2008486956988</v>
      </c>
      <c r="AH298" s="328">
        <f t="shared" si="198"/>
        <v>5.1184804146433107</v>
      </c>
      <c r="AI298" s="328">
        <f t="shared" si="199"/>
        <v>25.209342681243104</v>
      </c>
      <c r="AJ298" s="328">
        <f t="shared" si="200"/>
        <v>8.3144781426149894</v>
      </c>
      <c r="AK298" s="337">
        <f t="shared" si="201"/>
        <v>566.51143018514631</v>
      </c>
      <c r="AL298" s="42">
        <f t="shared" si="202"/>
        <v>25.420875175122802</v>
      </c>
    </row>
    <row r="299" spans="1:38" ht="15" x14ac:dyDescent="0.15">
      <c r="A299" s="116"/>
      <c r="B299" s="328">
        <f t="shared" si="172"/>
        <v>2898.4447574168612</v>
      </c>
      <c r="C299" s="328">
        <f t="shared" si="173"/>
        <v>2889.2008486956988</v>
      </c>
      <c r="D299" s="328">
        <f t="shared" si="174"/>
        <v>5.1184804146433107</v>
      </c>
      <c r="E299" s="328">
        <f t="shared" si="137"/>
        <v>210.61393912634296</v>
      </c>
      <c r="F299" s="328">
        <f t="shared" si="175"/>
        <v>210.72491193338641</v>
      </c>
      <c r="G299" s="328">
        <f t="shared" si="176"/>
        <v>7885.1179293217174</v>
      </c>
      <c r="H299" s="313">
        <f t="shared" si="177"/>
        <v>0.02</v>
      </c>
      <c r="I299" s="328">
        <f t="shared" si="178"/>
        <v>7.3951269769298964</v>
      </c>
      <c r="J299" s="328">
        <f t="shared" si="138"/>
        <v>850</v>
      </c>
      <c r="K299" s="335">
        <f t="shared" si="179"/>
        <v>-1</v>
      </c>
      <c r="L299" s="323">
        <f t="shared" si="180"/>
        <v>5.0984804146433111</v>
      </c>
      <c r="M299" s="323">
        <f t="shared" si="181"/>
        <v>5.1084804146433109</v>
      </c>
      <c r="N299" s="328">
        <f t="shared" si="182"/>
        <v>-7.0598747961099662E-2</v>
      </c>
      <c r="O299" s="328">
        <f t="shared" si="183"/>
        <v>1.4754470862120765</v>
      </c>
      <c r="P299" s="332">
        <f t="shared" si="140"/>
        <v>82.097637894289974</v>
      </c>
      <c r="Q299" s="328">
        <f t="shared" si="184"/>
        <v>7076.1608231070204</v>
      </c>
      <c r="R299" s="277">
        <f>IF(H299&gt;0, rate1(1,$L$52,$L$51,$L$54,L299,$L$53,$L$50,P299),"")</f>
        <v>1945.5752462903793</v>
      </c>
      <c r="S299" s="323">
        <f t="shared" si="185"/>
        <v>2.4650516510739959</v>
      </c>
      <c r="T299" s="323">
        <f t="shared" si="186"/>
        <v>4.8188572675472108E-2</v>
      </c>
      <c r="U299" s="328">
        <f t="shared" si="187"/>
        <v>5.1184804146433107</v>
      </c>
      <c r="V299" s="336">
        <f t="shared" si="188"/>
        <v>5.1184804146433107</v>
      </c>
      <c r="W299" s="328">
        <f t="shared" si="189"/>
        <v>1.5763151514711637E-3</v>
      </c>
      <c r="X299" s="328">
        <f t="shared" si="190"/>
        <v>7126.9999555911481</v>
      </c>
      <c r="Y299" s="328">
        <f t="shared" si="141"/>
        <v>82.419369546324205</v>
      </c>
      <c r="Z299" s="108">
        <f>IF(H299&gt;0, rate1(1,$L$52,$L$51,$L$54,U299,$L$53,$L$50,Y299),"")</f>
        <v>1947.5570687633879</v>
      </c>
      <c r="AA299" s="336">
        <f t="shared" si="191"/>
        <v>2.4802355293866283</v>
      </c>
      <c r="AB299" s="336">
        <f t="shared" si="192"/>
        <v>-1.0649083339624664E-3</v>
      </c>
      <c r="AC299" s="328">
        <f t="shared" si="193"/>
        <v>4.8188572675472108E-2</v>
      </c>
      <c r="AD299" s="328">
        <f t="shared" si="194"/>
        <v>-0.41503615669820332</v>
      </c>
      <c r="AE299" s="328">
        <f t="shared" si="195"/>
        <v>-0.16038886081603757</v>
      </c>
      <c r="AF299" s="328">
        <f t="shared" si="196"/>
        <v>2898.3259700962244</v>
      </c>
      <c r="AG299" s="328">
        <f t="shared" si="197"/>
        <v>2889.1526601230235</v>
      </c>
      <c r="AH299" s="328">
        <f t="shared" si="198"/>
        <v>5.0988971993694703</v>
      </c>
      <c r="AI299" s="328">
        <f t="shared" si="199"/>
        <v>24.768290389874704</v>
      </c>
      <c r="AJ299" s="328">
        <f t="shared" si="200"/>
        <v>8.3213582232788443</v>
      </c>
      <c r="AK299" s="337">
        <f t="shared" si="201"/>
        <v>566.71271940942688</v>
      </c>
      <c r="AL299" s="42">
        <f t="shared" si="202"/>
        <v>25.44230311640186</v>
      </c>
    </row>
    <row r="300" spans="1:38" ht="15" x14ac:dyDescent="0.15">
      <c r="A300" s="116"/>
      <c r="B300" s="328">
        <f t="shared" si="172"/>
        <v>2898.3259700962244</v>
      </c>
      <c r="C300" s="328">
        <f t="shared" si="173"/>
        <v>2889.1526601230235</v>
      </c>
      <c r="D300" s="328">
        <f t="shared" si="174"/>
        <v>5.0988971993694703</v>
      </c>
      <c r="E300" s="328">
        <f t="shared" si="137"/>
        <v>210.39129044576873</v>
      </c>
      <c r="F300" s="328">
        <f t="shared" si="175"/>
        <v>210.50261478605586</v>
      </c>
      <c r="G300" s="328">
        <f t="shared" si="176"/>
        <v>7786.3831621044519</v>
      </c>
      <c r="H300" s="313">
        <f t="shared" si="177"/>
        <v>0.02</v>
      </c>
      <c r="I300" s="328">
        <f t="shared" si="178"/>
        <v>7.3386479785607666</v>
      </c>
      <c r="J300" s="328">
        <f t="shared" si="138"/>
        <v>850</v>
      </c>
      <c r="K300" s="335">
        <f t="shared" si="179"/>
        <v>-1</v>
      </c>
      <c r="L300" s="323">
        <f t="shared" si="180"/>
        <v>5.0788971993694707</v>
      </c>
      <c r="M300" s="323">
        <f t="shared" si="181"/>
        <v>5.0888971993694705</v>
      </c>
      <c r="N300" s="328">
        <f t="shared" si="182"/>
        <v>-7.033437627088901E-2</v>
      </c>
      <c r="O300" s="328">
        <f t="shared" si="183"/>
        <v>1.4433577837631288</v>
      </c>
      <c r="P300" s="332">
        <f t="shared" si="140"/>
        <v>81.677662811286311</v>
      </c>
      <c r="Q300" s="328">
        <f t="shared" si="184"/>
        <v>6977.0725953779383</v>
      </c>
      <c r="R300" s="277">
        <f>IF(H300&gt;0, rate1(1,$L$52,$L$51,$L$54,L300,$L$53,$L$50,P300),"")</f>
        <v>1942.9709129121948</v>
      </c>
      <c r="S300" s="323">
        <f t="shared" si="185"/>
        <v>2.4879001372639853</v>
      </c>
      <c r="T300" s="323">
        <f t="shared" si="186"/>
        <v>4.7270898435578398E-2</v>
      </c>
      <c r="U300" s="328">
        <f t="shared" si="187"/>
        <v>5.0988971993694703</v>
      </c>
      <c r="V300" s="336">
        <f t="shared" si="188"/>
        <v>5.0988971993694703</v>
      </c>
      <c r="W300" s="328">
        <f t="shared" si="189"/>
        <v>1.5642763181809016E-3</v>
      </c>
      <c r="X300" s="328">
        <f t="shared" si="190"/>
        <v>7027.4713844078497</v>
      </c>
      <c r="Y300" s="328">
        <f t="shared" si="141"/>
        <v>81.998981597875698</v>
      </c>
      <c r="Z300" s="108">
        <f>IF(H300&gt;0, rate1(1,$L$52,$L$51,$L$54,U300,$L$53,$L$50,Y300),"")</f>
        <v>1944.9652344741876</v>
      </c>
      <c r="AA300" s="336">
        <f t="shared" si="191"/>
        <v>2.5033019884888095</v>
      </c>
      <c r="AB300" s="336">
        <f t="shared" si="192"/>
        <v>-1.0405602667720717E-3</v>
      </c>
      <c r="AC300" s="328">
        <f t="shared" si="193"/>
        <v>4.7270898435578398E-2</v>
      </c>
      <c r="AD300" s="328">
        <f t="shared" si="194"/>
        <v>-0.42309329126156442</v>
      </c>
      <c r="AE300" s="328">
        <f t="shared" si="195"/>
        <v>-0.16880744193497627</v>
      </c>
      <c r="AF300" s="328">
        <f t="shared" si="196"/>
        <v>2898.208364821518</v>
      </c>
      <c r="AG300" s="328">
        <f t="shared" si="197"/>
        <v>2889.1053892245877</v>
      </c>
      <c r="AH300" s="328">
        <f t="shared" si="198"/>
        <v>5.0793122388416156</v>
      </c>
      <c r="AI300" s="328">
        <f t="shared" si="199"/>
        <v>24.329184817660021</v>
      </c>
      <c r="AJ300" s="328">
        <f t="shared" si="200"/>
        <v>8.3281163301726391</v>
      </c>
      <c r="AK300" s="337">
        <f t="shared" si="201"/>
        <v>566.90802030005875</v>
      </c>
      <c r="AL300" s="42">
        <f t="shared" si="202"/>
        <v>25.463356163233254</v>
      </c>
    </row>
    <row r="301" spans="1:38" ht="15" x14ac:dyDescent="0.15">
      <c r="A301" s="116"/>
      <c r="B301" s="328">
        <f t="shared" si="172"/>
        <v>2898.208364821518</v>
      </c>
      <c r="C301" s="328">
        <f t="shared" si="173"/>
        <v>2889.1053892245877</v>
      </c>
      <c r="D301" s="328">
        <f t="shared" si="174"/>
        <v>5.0793122388416156</v>
      </c>
      <c r="E301" s="328">
        <f t="shared" si="137"/>
        <v>210.16795152611581</v>
      </c>
      <c r="F301" s="328">
        <f t="shared" si="175"/>
        <v>210.27962098594227</v>
      </c>
      <c r="G301" s="328">
        <f t="shared" si="176"/>
        <v>7688.4997760449942</v>
      </c>
      <c r="H301" s="313">
        <f t="shared" si="177"/>
        <v>0.02</v>
      </c>
      <c r="I301" s="328">
        <f t="shared" si="178"/>
        <v>7.282380477544212</v>
      </c>
      <c r="J301" s="328">
        <f t="shared" si="138"/>
        <v>850</v>
      </c>
      <c r="K301" s="335">
        <f t="shared" si="179"/>
        <v>-1</v>
      </c>
      <c r="L301" s="323">
        <f t="shared" si="180"/>
        <v>5.0593122388416161</v>
      </c>
      <c r="M301" s="323">
        <f t="shared" si="181"/>
        <v>5.0693122388416159</v>
      </c>
      <c r="N301" s="328">
        <f t="shared" si="182"/>
        <v>-7.006993486509927E-2</v>
      </c>
      <c r="O301" s="328">
        <f t="shared" si="183"/>
        <v>1.4115861350701437</v>
      </c>
      <c r="P301" s="332">
        <f t="shared" si="140"/>
        <v>81.258190356039279</v>
      </c>
      <c r="Q301" s="328">
        <f t="shared" si="184"/>
        <v>6878.8377120717578</v>
      </c>
      <c r="R301" s="277">
        <f>IF(H301&gt;0, rate1(1,$L$52,$L$51,$L$54,L301,$L$53,$L$50,P301),"")</f>
        <v>1940.3498826654318</v>
      </c>
      <c r="S301" s="323">
        <f t="shared" si="185"/>
        <v>2.5114678955271299</v>
      </c>
      <c r="T301" s="323">
        <f t="shared" si="186"/>
        <v>4.6358864169365722E-2</v>
      </c>
      <c r="U301" s="328">
        <f t="shared" si="187"/>
        <v>5.0793122388416156</v>
      </c>
      <c r="V301" s="336">
        <f t="shared" si="188"/>
        <v>5.0793122388416156</v>
      </c>
      <c r="W301" s="328">
        <f t="shared" si="189"/>
        <v>1.5522825667844131E-3</v>
      </c>
      <c r="X301" s="328">
        <f t="shared" si="190"/>
        <v>6928.7979186494986</v>
      </c>
      <c r="Y301" s="328">
        <f t="shared" si="141"/>
        <v>81.579095179724916</v>
      </c>
      <c r="Z301" s="108">
        <f>IF(H301&gt;0, rate1(1,$L$52,$L$51,$L$54,U301,$L$53,$L$50,Y301),"")</f>
        <v>1942.356811448896</v>
      </c>
      <c r="AA301" s="336">
        <f t="shared" si="191"/>
        <v>2.5270945914278196</v>
      </c>
      <c r="AB301" s="336">
        <f t="shared" si="192"/>
        <v>-1.016494050530978E-3</v>
      </c>
      <c r="AC301" s="328">
        <f t="shared" si="193"/>
        <v>4.6358864169365722E-2</v>
      </c>
      <c r="AD301" s="328">
        <f t="shared" si="194"/>
        <v>-0.43141695462884416</v>
      </c>
      <c r="AE301" s="328">
        <f t="shared" si="195"/>
        <v>-0.17779951877908984</v>
      </c>
      <c r="AF301" s="328">
        <f t="shared" si="196"/>
        <v>2898.0919360224834</v>
      </c>
      <c r="AG301" s="328">
        <f t="shared" si="197"/>
        <v>2889.0590303604185</v>
      </c>
      <c r="AH301" s="328">
        <f t="shared" si="198"/>
        <v>5.0597255323184909</v>
      </c>
      <c r="AI301" s="328">
        <f t="shared" si="199"/>
        <v>23.892012767142383</v>
      </c>
      <c r="AJ301" s="328">
        <f t="shared" si="200"/>
        <v>8.3347530003857333</v>
      </c>
      <c r="AK301" s="337">
        <f t="shared" si="201"/>
        <v>567.09745665507069</v>
      </c>
      <c r="AL301" s="42">
        <f t="shared" si="202"/>
        <v>25.484035970328264</v>
      </c>
    </row>
    <row r="302" spans="1:38" ht="15" x14ac:dyDescent="0.15">
      <c r="A302" s="116"/>
      <c r="B302" s="328">
        <f t="shared" si="172"/>
        <v>2898.0919360224834</v>
      </c>
      <c r="C302" s="328">
        <f t="shared" si="173"/>
        <v>2889.0590303604185</v>
      </c>
      <c r="D302" s="328">
        <f t="shared" si="174"/>
        <v>5.0597255323184909</v>
      </c>
      <c r="E302" s="328">
        <f t="shared" si="137"/>
        <v>209.94393513029527</v>
      </c>
      <c r="F302" s="328">
        <f t="shared" si="175"/>
        <v>210.05594332820556</v>
      </c>
      <c r="G302" s="328">
        <f t="shared" si="176"/>
        <v>7591.4644508048277</v>
      </c>
      <c r="H302" s="313">
        <f t="shared" si="177"/>
        <v>0.02</v>
      </c>
      <c r="I302" s="328">
        <f t="shared" si="178"/>
        <v>7.2263245296519019</v>
      </c>
      <c r="J302" s="328">
        <f t="shared" si="138"/>
        <v>850</v>
      </c>
      <c r="K302" s="335">
        <f t="shared" si="179"/>
        <v>-1</v>
      </c>
      <c r="L302" s="323">
        <f t="shared" si="180"/>
        <v>5.0397255323184913</v>
      </c>
      <c r="M302" s="323">
        <f t="shared" si="181"/>
        <v>5.0497255323184911</v>
      </c>
      <c r="N302" s="328">
        <f t="shared" si="182"/>
        <v>-6.9805423721355453E-2</v>
      </c>
      <c r="O302" s="328">
        <f t="shared" si="183"/>
        <v>1.3801306442619996</v>
      </c>
      <c r="P302" s="332">
        <f t="shared" si="140"/>
        <v>80.839222047422624</v>
      </c>
      <c r="Q302" s="328">
        <f t="shared" si="184"/>
        <v>6781.4528443463405</v>
      </c>
      <c r="R302" s="277">
        <f>IF(H302&gt;0, rate1(1,$L$52,$L$51,$L$54,L302,$L$53,$L$50,P302),"")</f>
        <v>1937.7120097624702</v>
      </c>
      <c r="S302" s="323">
        <f t="shared" si="185"/>
        <v>2.5357901829639999</v>
      </c>
      <c r="T302" s="323">
        <f t="shared" si="186"/>
        <v>4.5452448189657262E-2</v>
      </c>
      <c r="U302" s="328">
        <f t="shared" si="187"/>
        <v>5.0597255323184909</v>
      </c>
      <c r="V302" s="336">
        <f t="shared" si="188"/>
        <v>5.0597255323184909</v>
      </c>
      <c r="W302" s="328">
        <f t="shared" si="189"/>
        <v>1.5403339092117108E-3</v>
      </c>
      <c r="X302" s="328">
        <f t="shared" si="190"/>
        <v>6830.9762433337401</v>
      </c>
      <c r="Y302" s="328">
        <f t="shared" si="141"/>
        <v>81.159711803602804</v>
      </c>
      <c r="Z302" s="108">
        <f>IF(H302&gt;0, rate1(1,$L$52,$L$51,$L$54,U302,$L$53,$L$50,Y302),"")</f>
        <v>1939.7316550495955</v>
      </c>
      <c r="AA302" s="336">
        <f t="shared" si="191"/>
        <v>2.5516489370275139</v>
      </c>
      <c r="AB302" s="336">
        <f t="shared" si="192"/>
        <v>-9.9270773978199001E-4</v>
      </c>
      <c r="AC302" s="328">
        <f t="shared" si="193"/>
        <v>4.5452448189657262E-2</v>
      </c>
      <c r="AD302" s="328">
        <f t="shared" si="194"/>
        <v>-0.44002030246086976</v>
      </c>
      <c r="AE302" s="328">
        <f t="shared" si="195"/>
        <v>-0.18741367726849803</v>
      </c>
      <c r="AF302" s="328">
        <f t="shared" si="196"/>
        <v>2897.9766781505723</v>
      </c>
      <c r="AG302" s="328">
        <f t="shared" si="197"/>
        <v>2889.0135779122288</v>
      </c>
      <c r="AH302" s="328">
        <f t="shared" si="198"/>
        <v>5.0401370790522737</v>
      </c>
      <c r="AI302" s="328">
        <f t="shared" si="199"/>
        <v>23.456761356001991</v>
      </c>
      <c r="AJ302" s="328">
        <f t="shared" si="200"/>
        <v>8.3412687674290673</v>
      </c>
      <c r="AK302" s="337">
        <f t="shared" si="201"/>
        <v>567.28115038988017</v>
      </c>
      <c r="AL302" s="42">
        <f t="shared" si="202"/>
        <v>25.504344181180336</v>
      </c>
    </row>
    <row r="303" spans="1:38" ht="15" x14ac:dyDescent="0.15">
      <c r="A303" s="116"/>
      <c r="B303" s="328">
        <f t="shared" si="172"/>
        <v>2897.9766781505723</v>
      </c>
      <c r="C303" s="328">
        <f t="shared" si="173"/>
        <v>2889.0135779122288</v>
      </c>
      <c r="D303" s="328">
        <f t="shared" si="174"/>
        <v>5.0401370790522737</v>
      </c>
      <c r="E303" s="328">
        <f t="shared" si="137"/>
        <v>209.71925395865765</v>
      </c>
      <c r="F303" s="328">
        <f t="shared" si="175"/>
        <v>209.83159454447645</v>
      </c>
      <c r="G303" s="328">
        <f t="shared" si="176"/>
        <v>7495.2738379669127</v>
      </c>
      <c r="H303" s="313">
        <f t="shared" si="177"/>
        <v>0.02</v>
      </c>
      <c r="I303" s="328">
        <f t="shared" si="178"/>
        <v>7.1704801906747893</v>
      </c>
      <c r="J303" s="328">
        <f t="shared" si="138"/>
        <v>850</v>
      </c>
      <c r="K303" s="335">
        <f t="shared" si="179"/>
        <v>-1</v>
      </c>
      <c r="L303" s="323">
        <f t="shared" si="180"/>
        <v>5.0201370790522741</v>
      </c>
      <c r="M303" s="323">
        <f t="shared" si="181"/>
        <v>5.0301370790522739</v>
      </c>
      <c r="N303" s="328">
        <f t="shared" si="182"/>
        <v>-6.9540842817225723E-2</v>
      </c>
      <c r="O303" s="328">
        <f t="shared" si="183"/>
        <v>1.3489898214802212</v>
      </c>
      <c r="P303" s="332">
        <f t="shared" si="140"/>
        <v>80.420759413998169</v>
      </c>
      <c r="Q303" s="328">
        <f t="shared" si="184"/>
        <v>6684.9146353901133</v>
      </c>
      <c r="R303" s="277">
        <f>IF(H303&gt;0, rate1(1,$L$52,$L$51,$L$54,L303,$L$53,$L$50,P303),"")</f>
        <v>1935.0571468540127</v>
      </c>
      <c r="S303" s="323">
        <f t="shared" si="185"/>
        <v>2.5609045850958614</v>
      </c>
      <c r="T303" s="323">
        <f t="shared" si="186"/>
        <v>4.4551629536634968E-2</v>
      </c>
      <c r="U303" s="328">
        <f t="shared" si="187"/>
        <v>5.0401370790522737</v>
      </c>
      <c r="V303" s="336">
        <f t="shared" si="188"/>
        <v>5.0401370790522737</v>
      </c>
      <c r="W303" s="328">
        <f t="shared" si="189"/>
        <v>1.5284303573324109E-3</v>
      </c>
      <c r="X303" s="328">
        <f t="shared" si="190"/>
        <v>6734.0030151501851</v>
      </c>
      <c r="Y303" s="328">
        <f t="shared" si="141"/>
        <v>80.740832990853363</v>
      </c>
      <c r="Z303" s="108">
        <f>IF(H303&gt;0, rate1(1,$L$52,$L$51,$L$54,U303,$L$53,$L$50,Y303),"")</f>
        <v>1937.089619090576</v>
      </c>
      <c r="AA303" s="336">
        <f t="shared" si="191"/>
        <v>2.5770029752669328</v>
      </c>
      <c r="AB303" s="336">
        <f t="shared" si="192"/>
        <v>-9.6919941262235091E-4</v>
      </c>
      <c r="AC303" s="328">
        <f t="shared" si="193"/>
        <v>4.4551629536634968E-2</v>
      </c>
      <c r="AD303" s="328">
        <f t="shared" si="194"/>
        <v>-0.44891736190151982</v>
      </c>
      <c r="AE303" s="328">
        <f t="shared" si="195"/>
        <v>-0.19770347445160308</v>
      </c>
      <c r="AF303" s="328">
        <f t="shared" si="196"/>
        <v>2897.8625856782182</v>
      </c>
      <c r="AG303" s="328">
        <f t="shared" si="197"/>
        <v>2888.9690262826921</v>
      </c>
      <c r="AH303" s="328">
        <f t="shared" si="198"/>
        <v>5.0205468782876821</v>
      </c>
      <c r="AI303" s="328">
        <f t="shared" si="199"/>
        <v>23.023417995208231</v>
      </c>
      <c r="AJ303" s="328">
        <f t="shared" si="200"/>
        <v>8.3476641613166258</v>
      </c>
      <c r="AK303" s="337">
        <f t="shared" si="201"/>
        <v>567.45922155984522</v>
      </c>
      <c r="AL303" s="42">
        <f t="shared" si="202"/>
        <v>25.524282428332938</v>
      </c>
    </row>
    <row r="304" spans="1:38" ht="15" x14ac:dyDescent="0.15">
      <c r="A304" s="116"/>
      <c r="B304" s="328">
        <f t="shared" si="172"/>
        <v>2897.8625856782182</v>
      </c>
      <c r="C304" s="328">
        <f t="shared" si="173"/>
        <v>2888.9690262826921</v>
      </c>
      <c r="D304" s="328">
        <f t="shared" si="174"/>
        <v>5.0205468782876821</v>
      </c>
      <c r="E304" s="328">
        <f t="shared" si="137"/>
        <v>209.49392065079445</v>
      </c>
      <c r="F304" s="328">
        <f t="shared" si="175"/>
        <v>209.60658730472605</v>
      </c>
      <c r="G304" s="328">
        <f t="shared" si="176"/>
        <v>7399.9245617324586</v>
      </c>
      <c r="H304" s="313">
        <f t="shared" si="177"/>
        <v>0.02</v>
      </c>
      <c r="I304" s="328">
        <f t="shared" si="178"/>
        <v>7.1148475164209231</v>
      </c>
      <c r="J304" s="328">
        <f t="shared" si="138"/>
        <v>850</v>
      </c>
      <c r="K304" s="335">
        <f t="shared" si="179"/>
        <v>-1</v>
      </c>
      <c r="L304" s="323">
        <f t="shared" si="180"/>
        <v>5.0005468782876825</v>
      </c>
      <c r="M304" s="323">
        <f t="shared" si="181"/>
        <v>5.0105468782876823</v>
      </c>
      <c r="N304" s="328">
        <f t="shared" si="182"/>
        <v>-6.9276192130153902E-2</v>
      </c>
      <c r="O304" s="328">
        <f t="shared" si="183"/>
        <v>1.3181621826730585</v>
      </c>
      <c r="P304" s="332">
        <f t="shared" si="140"/>
        <v>80.002803994099779</v>
      </c>
      <c r="Q304" s="328">
        <f t="shared" si="184"/>
        <v>6589.2197011142225</v>
      </c>
      <c r="R304" s="277">
        <f>IF(H304&gt;0, rate1(1,$L$52,$L$51,$L$54,L304,$L$53,$L$50,P304),"")</f>
        <v>1932.3851450099671</v>
      </c>
      <c r="S304" s="323">
        <f t="shared" si="185"/>
        <v>2.5868512125502883</v>
      </c>
      <c r="T304" s="323">
        <f t="shared" si="186"/>
        <v>4.3656387934958019E-2</v>
      </c>
      <c r="U304" s="328">
        <f t="shared" si="187"/>
        <v>5.0205468782876821</v>
      </c>
      <c r="V304" s="336">
        <f t="shared" si="188"/>
        <v>5.0205468782876821</v>
      </c>
      <c r="W304" s="328">
        <f t="shared" si="189"/>
        <v>1.5165719230409991E-3</v>
      </c>
      <c r="X304" s="328">
        <f t="shared" si="190"/>
        <v>6637.874863160524</v>
      </c>
      <c r="Y304" s="328">
        <f t="shared" si="141"/>
        <v>80.322460272516693</v>
      </c>
      <c r="Z304" s="108">
        <f>IF(H304&gt;0, rate1(1,$L$52,$L$51,$L$54,U304,$L$53,$L$50,Y304),"")</f>
        <v>1934.4305558193937</v>
      </c>
      <c r="AA304" s="336">
        <f t="shared" si="191"/>
        <v>2.6031972058904356</v>
      </c>
      <c r="AB304" s="336">
        <f t="shared" si="192"/>
        <v>-9.459671695215289E-4</v>
      </c>
      <c r="AC304" s="328">
        <f t="shared" si="193"/>
        <v>4.3656387934958019E-2</v>
      </c>
      <c r="AD304" s="328">
        <f t="shared" si="194"/>
        <v>-0.45812310514093002</v>
      </c>
      <c r="AE304" s="328">
        <f t="shared" si="195"/>
        <v>-0.20872803863605419</v>
      </c>
      <c r="AF304" s="328">
        <f t="shared" si="196"/>
        <v>2897.749653098153</v>
      </c>
      <c r="AG304" s="328">
        <f t="shared" si="197"/>
        <v>2888.9253698947573</v>
      </c>
      <c r="AH304" s="328">
        <f t="shared" si="198"/>
        <v>5.0009549292622149</v>
      </c>
      <c r="AI304" s="328">
        <f t="shared" si="199"/>
        <v>22.591970367652998</v>
      </c>
      <c r="AJ304" s="328">
        <f t="shared" si="200"/>
        <v>8.3539397086409739</v>
      </c>
      <c r="AK304" s="337">
        <f t="shared" si="201"/>
        <v>567.63178838240526</v>
      </c>
      <c r="AL304" s="42">
        <f t="shared" si="202"/>
        <v>25.543852333628866</v>
      </c>
    </row>
    <row r="305" spans="1:38" ht="15" x14ac:dyDescent="0.15">
      <c r="A305" s="116"/>
      <c r="B305" s="328">
        <f t="shared" si="172"/>
        <v>2897.749653098153</v>
      </c>
      <c r="C305" s="328">
        <f t="shared" si="173"/>
        <v>2888.9253698947573</v>
      </c>
      <c r="D305" s="328">
        <f t="shared" si="174"/>
        <v>5.0009549292622149</v>
      </c>
      <c r="E305" s="328">
        <f t="shared" si="137"/>
        <v>209.2679477872687</v>
      </c>
      <c r="F305" s="328">
        <f t="shared" si="175"/>
        <v>209.38093421903159</v>
      </c>
      <c r="G305" s="328">
        <f t="shared" si="176"/>
        <v>7305.4132196086393</v>
      </c>
      <c r="H305" s="313">
        <f t="shared" si="177"/>
        <v>0.02</v>
      </c>
      <c r="I305" s="328">
        <f t="shared" si="178"/>
        <v>7.0594265627165447</v>
      </c>
      <c r="J305" s="328">
        <f t="shared" si="138"/>
        <v>850</v>
      </c>
      <c r="K305" s="335">
        <f t="shared" si="179"/>
        <v>-1</v>
      </c>
      <c r="L305" s="323">
        <f t="shared" si="180"/>
        <v>4.9809549292622153</v>
      </c>
      <c r="M305" s="323">
        <f t="shared" si="181"/>
        <v>4.9909549292622151</v>
      </c>
      <c r="N305" s="328">
        <f t="shared" si="182"/>
        <v>-6.9011471637473676E-2</v>
      </c>
      <c r="O305" s="328">
        <f t="shared" si="183"/>
        <v>1.2876462494007597</v>
      </c>
      <c r="P305" s="332">
        <f t="shared" si="140"/>
        <v>79.585357335943229</v>
      </c>
      <c r="Q305" s="328">
        <f t="shared" si="184"/>
        <v>6494.3646308369152</v>
      </c>
      <c r="R305" s="277">
        <f>IF(H305&gt;0, rate1(1,$L$52,$L$51,$L$54,L305,$L$53,$L$50,P305),"")</f>
        <v>1929.6958537002492</v>
      </c>
      <c r="S305" s="323">
        <f t="shared" si="185"/>
        <v>2.6136729180184153</v>
      </c>
      <c r="T305" s="323">
        <f t="shared" si="186"/>
        <v>4.2766703751971946E-2</v>
      </c>
      <c r="U305" s="328">
        <f t="shared" si="187"/>
        <v>5.0009549292622149</v>
      </c>
      <c r="V305" s="336">
        <f t="shared" si="188"/>
        <v>5.0009549292622149</v>
      </c>
      <c r="W305" s="328">
        <f t="shared" si="189"/>
        <v>1.5047586182355133E-3</v>
      </c>
      <c r="X305" s="328">
        <f t="shared" si="190"/>
        <v>6542.5883894894541</v>
      </c>
      <c r="Y305" s="328">
        <f t="shared" si="141"/>
        <v>79.904595189437572</v>
      </c>
      <c r="Z305" s="108">
        <f>IF(H305&gt;0, rate1(1,$L$52,$L$51,$L$54,U305,$L$53,$L$50,Y305),"")</f>
        <v>1931.7543158978474</v>
      </c>
      <c r="AA305" s="336">
        <f t="shared" si="191"/>
        <v>2.6302748974874914</v>
      </c>
      <c r="AB305" s="336">
        <f t="shared" si="192"/>
        <v>-9.2300913211298388E-4</v>
      </c>
      <c r="AC305" s="328">
        <f t="shared" si="193"/>
        <v>4.2766703751971946E-2</v>
      </c>
      <c r="AD305" s="328">
        <f t="shared" si="194"/>
        <v>-0.46765353055945569</v>
      </c>
      <c r="AE305" s="328">
        <f t="shared" si="195"/>
        <v>-0.22055275349439932</v>
      </c>
      <c r="AF305" s="328">
        <f t="shared" si="196"/>
        <v>2897.6378749227633</v>
      </c>
      <c r="AG305" s="328">
        <f t="shared" si="197"/>
        <v>2888.8826031910053</v>
      </c>
      <c r="AH305" s="328">
        <f t="shared" si="198"/>
        <v>4.9813612312061277</v>
      </c>
      <c r="AI305" s="328">
        <f t="shared" si="199"/>
        <v>22.162406407188737</v>
      </c>
      <c r="AJ305" s="328">
        <f t="shared" si="200"/>
        <v>8.3600959326429702</v>
      </c>
      <c r="AK305" s="337">
        <f t="shared" si="201"/>
        <v>567.79896725882679</v>
      </c>
      <c r="AL305" s="42">
        <f t="shared" si="202"/>
        <v>25.563055508441373</v>
      </c>
    </row>
    <row r="306" spans="1:38" ht="15" x14ac:dyDescent="0.15">
      <c r="A306" s="40"/>
      <c r="B306" s="328">
        <f t="shared" si="172"/>
        <v>2897.6378749227633</v>
      </c>
      <c r="C306" s="328">
        <f t="shared" si="173"/>
        <v>2888.8826031910053</v>
      </c>
      <c r="D306" s="328">
        <f t="shared" si="174"/>
        <v>4.9813612312061277</v>
      </c>
      <c r="E306" s="328">
        <f t="shared" si="137"/>
        <v>209.04134789124709</v>
      </c>
      <c r="F306" s="328">
        <f t="shared" si="175"/>
        <v>209.1546478392579</v>
      </c>
      <c r="G306" s="328">
        <f t="shared" si="176"/>
        <v>7211.7363830818831</v>
      </c>
      <c r="H306" s="313">
        <f t="shared" si="177"/>
        <v>0.02</v>
      </c>
      <c r="I306" s="328">
        <f t="shared" si="178"/>
        <v>7.004217385406446</v>
      </c>
      <c r="J306" s="328">
        <f t="shared" si="138"/>
        <v>850</v>
      </c>
      <c r="K306" s="335">
        <f t="shared" si="179"/>
        <v>-1</v>
      </c>
      <c r="L306" s="323">
        <f t="shared" si="180"/>
        <v>4.9613612312061282</v>
      </c>
      <c r="M306" s="323">
        <f t="shared" si="181"/>
        <v>4.9713612312061279</v>
      </c>
      <c r="N306" s="328">
        <f t="shared" si="182"/>
        <v>-6.874668131641215E-2</v>
      </c>
      <c r="O306" s="328">
        <f t="shared" si="183"/>
        <v>1.2574405486526374</v>
      </c>
      <c r="P306" s="332">
        <f t="shared" si="140"/>
        <v>79.168420997731744</v>
      </c>
      <c r="Q306" s="328">
        <f t="shared" si="184"/>
        <v>6400.3459879531674</v>
      </c>
      <c r="R306" s="277">
        <f>IF(H306&gt;0, rate1(1,$L$52,$L$51,$L$54,L306,$L$53,$L$50,P306),"")</f>
        <v>1926.9891207753008</v>
      </c>
      <c r="S306" s="323">
        <f t="shared" si="185"/>
        <v>2.6414155359605362</v>
      </c>
      <c r="T306" s="323">
        <f t="shared" si="186"/>
        <v>4.1882557957015093E-2</v>
      </c>
      <c r="U306" s="328">
        <f t="shared" si="187"/>
        <v>4.9813612312061277</v>
      </c>
      <c r="V306" s="336">
        <f t="shared" si="188"/>
        <v>4.9813612312061277</v>
      </c>
      <c r="W306" s="328">
        <f t="shared" si="189"/>
        <v>1.4929904548317552E-3</v>
      </c>
      <c r="X306" s="328">
        <f t="shared" si="190"/>
        <v>6448.1401700011638</v>
      </c>
      <c r="Y306" s="328">
        <f t="shared" si="141"/>
        <v>79.487239292370049</v>
      </c>
      <c r="Z306" s="108">
        <f>IF(H306&gt;0, rate1(1,$L$52,$L$51,$L$54,U306,$L$53,$L$50,Y306),"")</f>
        <v>1929.0607483826752</v>
      </c>
      <c r="AA306" s="336">
        <f t="shared" si="191"/>
        <v>2.6582823295437583</v>
      </c>
      <c r="AB306" s="336">
        <f t="shared" si="192"/>
        <v>-9.0032344205375468E-4</v>
      </c>
      <c r="AC306" s="328">
        <f t="shared" si="193"/>
        <v>4.1882557957015093E-2</v>
      </c>
      <c r="AD306" s="328">
        <f t="shared" si="194"/>
        <v>-0.47752575237946071</v>
      </c>
      <c r="AE306" s="328">
        <f t="shared" si="195"/>
        <v>-0.23325003953240409</v>
      </c>
      <c r="AF306" s="328">
        <f t="shared" si="196"/>
        <v>2897.52724568349</v>
      </c>
      <c r="AG306" s="328">
        <f t="shared" si="197"/>
        <v>2888.8407206330485</v>
      </c>
      <c r="AH306" s="328">
        <f t="shared" si="198"/>
        <v>4.9617657833420346</v>
      </c>
      <c r="AI306" s="328">
        <f t="shared" si="199"/>
        <v>21.734714278077583</v>
      </c>
      <c r="AJ306" s="328">
        <f t="shared" si="200"/>
        <v>8.3661333532757691</v>
      </c>
      <c r="AK306" s="337">
        <f t="shared" si="201"/>
        <v>567.96087279557219</v>
      </c>
      <c r="AL306" s="42">
        <f t="shared" si="202"/>
        <v>25.581893553887483</v>
      </c>
    </row>
    <row r="307" spans="1:38" ht="15" x14ac:dyDescent="0.15">
      <c r="A307" s="40"/>
      <c r="B307" s="328">
        <f t="shared" si="172"/>
        <v>2897.52724568349</v>
      </c>
      <c r="C307" s="328">
        <f t="shared" si="173"/>
        <v>2888.8407206330485</v>
      </c>
      <c r="D307" s="328">
        <f t="shared" si="174"/>
        <v>4.9617657833420346</v>
      </c>
      <c r="E307" s="328">
        <f t="shared" si="137"/>
        <v>208.81413343003047</v>
      </c>
      <c r="F307" s="328">
        <f t="shared" si="175"/>
        <v>208.92774066063879</v>
      </c>
      <c r="G307" s="328">
        <f t="shared" si="176"/>
        <v>7118.8905982761298</v>
      </c>
      <c r="H307" s="313">
        <f t="shared" si="177"/>
        <v>0.02</v>
      </c>
      <c r="I307" s="328">
        <f t="shared" si="178"/>
        <v>6.9492200403532483</v>
      </c>
      <c r="J307" s="328">
        <f t="shared" si="138"/>
        <v>850</v>
      </c>
      <c r="K307" s="335">
        <f t="shared" si="179"/>
        <v>-1</v>
      </c>
      <c r="L307" s="323">
        <f t="shared" si="180"/>
        <v>4.941765783342035</v>
      </c>
      <c r="M307" s="323">
        <f t="shared" si="181"/>
        <v>4.9517657833420348</v>
      </c>
      <c r="N307" s="328">
        <f t="shared" si="182"/>
        <v>-6.8481821144107613E-2</v>
      </c>
      <c r="O307" s="328">
        <f t="shared" si="183"/>
        <v>1.2275436126750869</v>
      </c>
      <c r="P307" s="332">
        <f t="shared" si="140"/>
        <v>78.751996547755184</v>
      </c>
      <c r="Q307" s="328">
        <f t="shared" si="184"/>
        <v>6307.1603105893637</v>
      </c>
      <c r="R307" s="277">
        <f>IF(H307&gt;0, rate1(1,$L$52,$L$51,$L$54,L307,$L$53,$L$50,P307),"")</f>
        <v>1924.264792446317</v>
      </c>
      <c r="S307" s="323">
        <f t="shared" si="185"/>
        <v>2.6701281478946814</v>
      </c>
      <c r="T307" s="323">
        <f t="shared" si="186"/>
        <v>4.1003932081759085E-2</v>
      </c>
      <c r="U307" s="328">
        <f t="shared" si="187"/>
        <v>4.9617657833420346</v>
      </c>
      <c r="V307" s="336">
        <f t="shared" si="188"/>
        <v>4.9617657833420346</v>
      </c>
      <c r="W307" s="328">
        <f t="shared" si="189"/>
        <v>1.4812674447206575E-3</v>
      </c>
      <c r="X307" s="328">
        <f t="shared" si="190"/>
        <v>6354.526754960687</v>
      </c>
      <c r="Y307" s="328">
        <f t="shared" si="141"/>
        <v>79.070394142075344</v>
      </c>
      <c r="Z307" s="108">
        <f>IF(H307&gt;0, rate1(1,$L$52,$L$51,$L$54,U307,$L$53,$L$50,Y307),"")</f>
        <v>1926.349700705958</v>
      </c>
      <c r="AA307" s="336">
        <f t="shared" si="191"/>
        <v>2.6872690603256775</v>
      </c>
      <c r="AB307" s="336">
        <f t="shared" si="192"/>
        <v>-8.7790825989231529E-4</v>
      </c>
      <c r="AC307" s="328">
        <f t="shared" si="193"/>
        <v>4.1003932081759085E-2</v>
      </c>
      <c r="AD307" s="328">
        <f t="shared" si="194"/>
        <v>-0.48775809988469748</v>
      </c>
      <c r="AE307" s="328">
        <f t="shared" si="195"/>
        <v>-0.2469002487727516</v>
      </c>
      <c r="AF307" s="328">
        <f t="shared" si="196"/>
        <v>2897.4177599302643</v>
      </c>
      <c r="AG307" s="328">
        <f t="shared" si="197"/>
        <v>2888.7997167009667</v>
      </c>
      <c r="AH307" s="328">
        <f t="shared" si="198"/>
        <v>4.9421685848850121</v>
      </c>
      <c r="AI307" s="328">
        <f t="shared" si="199"/>
        <v>21.308882354819165</v>
      </c>
      <c r="AJ307" s="328">
        <f t="shared" si="200"/>
        <v>8.3720524872632183</v>
      </c>
      <c r="AK307" s="337">
        <f t="shared" si="201"/>
        <v>568.11761782530732</v>
      </c>
      <c r="AL307" s="42">
        <f t="shared" si="202"/>
        <v>25.600368061023847</v>
      </c>
    </row>
    <row r="308" spans="1:38" ht="15" x14ac:dyDescent="0.15">
      <c r="A308" s="40"/>
      <c r="B308" s="328">
        <f t="shared" si="172"/>
        <v>2897.4177599302643</v>
      </c>
      <c r="C308" s="328">
        <f t="shared" si="173"/>
        <v>2888.7997167009667</v>
      </c>
      <c r="D308" s="328">
        <f t="shared" si="174"/>
        <v>4.9421685848850121</v>
      </c>
      <c r="E308" s="328">
        <f t="shared" si="137"/>
        <v>208.58631681651218</v>
      </c>
      <c r="F308" s="328">
        <f t="shared" si="175"/>
        <v>208.70022512327131</v>
      </c>
      <c r="G308" s="328">
        <f t="shared" si="176"/>
        <v>7026.8723866010141</v>
      </c>
      <c r="H308" s="313">
        <f t="shared" si="177"/>
        <v>0.02</v>
      </c>
      <c r="I308" s="328">
        <f t="shared" si="178"/>
        <v>6.894434583438124</v>
      </c>
      <c r="J308" s="328">
        <f t="shared" si="138"/>
        <v>850</v>
      </c>
      <c r="K308" s="335">
        <f t="shared" si="179"/>
        <v>-1</v>
      </c>
      <c r="L308" s="323">
        <f t="shared" si="180"/>
        <v>4.9221685848850125</v>
      </c>
      <c r="M308" s="323">
        <f t="shared" si="181"/>
        <v>4.9321685848850123</v>
      </c>
      <c r="N308" s="328">
        <f t="shared" si="182"/>
        <v>-6.8216891097545584E-2</v>
      </c>
      <c r="O308" s="328">
        <f t="shared" si="183"/>
        <v>1.1979539788107898</v>
      </c>
      <c r="P308" s="332">
        <f t="shared" si="140"/>
        <v>78.336085564501559</v>
      </c>
      <c r="Q308" s="328">
        <f t="shared" si="184"/>
        <v>6214.8041122484319</v>
      </c>
      <c r="R308" s="277">
        <f>IF(H308&gt;0, rate1(1,$L$52,$L$51,$L$54,L308,$L$53,$L$50,P308),"")</f>
        <v>1921.5227132652858</v>
      </c>
      <c r="S308" s="323">
        <f t="shared" si="185"/>
        <v>2.6998633765137146</v>
      </c>
      <c r="T308" s="323">
        <f t="shared" si="186"/>
        <v>4.0130808181451053E-2</v>
      </c>
      <c r="U308" s="328">
        <f t="shared" si="187"/>
        <v>4.9421685848850121</v>
      </c>
      <c r="V308" s="336">
        <f t="shared" si="188"/>
        <v>4.9421685848850121</v>
      </c>
      <c r="W308" s="328">
        <f t="shared" si="189"/>
        <v>1.4695895998322328E-3</v>
      </c>
      <c r="X308" s="328">
        <f t="shared" si="190"/>
        <v>6261.7446696850438</v>
      </c>
      <c r="Y308" s="328">
        <f t="shared" si="141"/>
        <v>78.654061309432294</v>
      </c>
      <c r="Z308" s="108">
        <f>IF(H308&gt;0, rate1(1,$L$52,$L$51,$L$54,U308,$L$53,$L$50,Y308),"")</f>
        <v>1923.6210186553462</v>
      </c>
      <c r="AA308" s="336">
        <f t="shared" si="191"/>
        <v>2.7172882238756468</v>
      </c>
      <c r="AB308" s="336">
        <f t="shared" si="192"/>
        <v>-8.5576176404191634E-4</v>
      </c>
      <c r="AC308" s="328">
        <f t="shared" si="193"/>
        <v>4.0130808181451053E-2</v>
      </c>
      <c r="AD308" s="328">
        <f t="shared" si="194"/>
        <v>-0.49837022742154102</v>
      </c>
      <c r="AE308" s="328">
        <f t="shared" si="195"/>
        <v>-0.26159269142704145</v>
      </c>
      <c r="AF308" s="328">
        <f t="shared" si="196"/>
        <v>2897.3094122309853</v>
      </c>
      <c r="AG308" s="328">
        <f t="shared" si="197"/>
        <v>2888.7595858927853</v>
      </c>
      <c r="AH308" s="328">
        <f t="shared" si="198"/>
        <v>4.9225696350421844</v>
      </c>
      <c r="AI308" s="328">
        <f t="shared" si="199"/>
        <v>20.884899202287279</v>
      </c>
      <c r="AJ308" s="328">
        <f t="shared" si="200"/>
        <v>8.3778538481527427</v>
      </c>
      <c r="AK308" s="337">
        <f t="shared" si="201"/>
        <v>568.26931342756279</v>
      </c>
      <c r="AL308" s="42">
        <f t="shared" si="202"/>
        <v>25.618480611025443</v>
      </c>
    </row>
    <row r="309" spans="1:38" ht="15" x14ac:dyDescent="0.15">
      <c r="A309" s="40"/>
      <c r="B309" s="328">
        <f t="shared" si="172"/>
        <v>2897.3094122309853</v>
      </c>
      <c r="C309" s="328">
        <f t="shared" si="173"/>
        <v>2888.7595858927853</v>
      </c>
      <c r="D309" s="328">
        <f t="shared" si="174"/>
        <v>4.9225696350421844</v>
      </c>
      <c r="E309" s="328">
        <f t="shared" si="137"/>
        <v>208.35791041053307</v>
      </c>
      <c r="F309" s="328">
        <f t="shared" si="175"/>
        <v>208.47211361352262</v>
      </c>
      <c r="G309" s="328">
        <f t="shared" si="176"/>
        <v>6935.678245385463</v>
      </c>
      <c r="H309" s="313">
        <f t="shared" si="177"/>
        <v>0.02</v>
      </c>
      <c r="I309" s="328">
        <f t="shared" si="178"/>
        <v>6.8398610705600733</v>
      </c>
      <c r="J309" s="328">
        <f t="shared" si="138"/>
        <v>850</v>
      </c>
      <c r="K309" s="335">
        <f t="shared" si="179"/>
        <v>-1</v>
      </c>
      <c r="L309" s="323">
        <f t="shared" si="180"/>
        <v>4.9025696350421848</v>
      </c>
      <c r="M309" s="323">
        <f t="shared" si="181"/>
        <v>4.9125696350421846</v>
      </c>
      <c r="N309" s="328">
        <f t="shared" si="182"/>
        <v>-6.7951891153644084E-2</v>
      </c>
      <c r="O309" s="328">
        <f t="shared" si="183"/>
        <v>1.1686701893480156</v>
      </c>
      <c r="P309" s="332">
        <f t="shared" si="140"/>
        <v>77.920689636759107</v>
      </c>
      <c r="Q309" s="328">
        <f t="shared" si="184"/>
        <v>6123.2738824401267</v>
      </c>
      <c r="R309" s="277">
        <f>IF(H309&gt;0, rate1(1,$L$52,$L$51,$L$54,L309,$L$53,$L$50,P309),"")</f>
        <v>1918.7627261047164</v>
      </c>
      <c r="S309" s="323">
        <f t="shared" si="185"/>
        <v>2.7306777123542512</v>
      </c>
      <c r="T309" s="323">
        <f t="shared" si="186"/>
        <v>3.9263168797157917E-2</v>
      </c>
      <c r="U309" s="328">
        <f t="shared" si="187"/>
        <v>4.9225696350421844</v>
      </c>
      <c r="V309" s="336">
        <f t="shared" si="188"/>
        <v>4.9225696350421844</v>
      </c>
      <c r="W309" s="328">
        <f t="shared" si="189"/>
        <v>1.4579569320609664E-3</v>
      </c>
      <c r="X309" s="328">
        <f t="shared" si="190"/>
        <v>6169.7904151798466</v>
      </c>
      <c r="Y309" s="328">
        <f t="shared" si="141"/>
        <v>78.238242375538178</v>
      </c>
      <c r="Z309" s="108">
        <f>IF(H309&gt;0, rate1(1,$L$52,$L$51,$L$54,U309,$L$53,$L$50,Y309),"")</f>
        <v>1920.8745463539658</v>
      </c>
      <c r="AA309" s="336">
        <f t="shared" si="191"/>
        <v>2.7483968598779986</v>
      </c>
      <c r="AB309" s="336">
        <f t="shared" si="192"/>
        <v>-8.3388214970982113E-4</v>
      </c>
      <c r="AC309" s="328">
        <f t="shared" si="193"/>
        <v>3.9263168797157917E-2</v>
      </c>
      <c r="AD309" s="328">
        <f t="shared" si="194"/>
        <v>-0.50938323657278806</v>
      </c>
      <c r="AE309" s="328">
        <f t="shared" si="195"/>
        <v>-0.27742681675246611</v>
      </c>
      <c r="AF309" s="328">
        <f t="shared" si="196"/>
        <v>2897.2021971710346</v>
      </c>
      <c r="AG309" s="328">
        <f t="shared" si="197"/>
        <v>2888.7203227239879</v>
      </c>
      <c r="AH309" s="328">
        <f t="shared" si="198"/>
        <v>4.9029689330130886</v>
      </c>
      <c r="AI309" s="328">
        <f t="shared" si="199"/>
        <v>20.462753556228471</v>
      </c>
      <c r="AJ309" s="328">
        <f t="shared" si="200"/>
        <v>8.3835379463628055</v>
      </c>
      <c r="AK309" s="337">
        <f t="shared" si="201"/>
        <v>568.41606894906431</v>
      </c>
      <c r="AL309" s="42">
        <f t="shared" si="202"/>
        <v>25.636232775347388</v>
      </c>
    </row>
    <row r="310" spans="1:38" ht="15" x14ac:dyDescent="0.15">
      <c r="A310" s="40"/>
      <c r="B310" s="328">
        <f t="shared" si="172"/>
        <v>2897.2021971710346</v>
      </c>
      <c r="C310" s="328">
        <f t="shared" si="173"/>
        <v>2888.7203227239879</v>
      </c>
      <c r="D310" s="328">
        <f t="shared" si="174"/>
        <v>4.9029689330130886</v>
      </c>
      <c r="E310" s="328">
        <f t="shared" si="137"/>
        <v>208.12892652017274</v>
      </c>
      <c r="F310" s="328">
        <f t="shared" si="175"/>
        <v>208.2434184653529</v>
      </c>
      <c r="G310" s="328">
        <f t="shared" si="176"/>
        <v>6845.304648503251</v>
      </c>
      <c r="H310" s="313">
        <f t="shared" si="177"/>
        <v>0.02</v>
      </c>
      <c r="I310" s="328">
        <f t="shared" si="178"/>
        <v>6.7854995576373769</v>
      </c>
      <c r="J310" s="328">
        <f t="shared" si="138"/>
        <v>850</v>
      </c>
      <c r="K310" s="335">
        <f t="shared" si="179"/>
        <v>-1</v>
      </c>
      <c r="L310" s="323">
        <f t="shared" si="180"/>
        <v>4.882968933013089</v>
      </c>
      <c r="M310" s="323">
        <f t="shared" si="181"/>
        <v>4.8929689330130888</v>
      </c>
      <c r="N310" s="328">
        <f t="shared" si="182"/>
        <v>-6.7686821289175469E-2</v>
      </c>
      <c r="O310" s="328">
        <f t="shared" si="183"/>
        <v>1.1396907913808683</v>
      </c>
      <c r="P310" s="332">
        <f t="shared" si="140"/>
        <v>77.505810363736614</v>
      </c>
      <c r="Q310" s="328">
        <f t="shared" si="184"/>
        <v>6032.5660873038869</v>
      </c>
      <c r="R310" s="277">
        <f>IF(H310&gt;0, rate1(1,$L$52,$L$51,$L$54,L310,$L$53,$L$50,P310),"")</f>
        <v>1915.9846721372121</v>
      </c>
      <c r="S310" s="323">
        <f t="shared" si="185"/>
        <v>2.7626318773015615</v>
      </c>
      <c r="T310" s="323">
        <f t="shared" si="186"/>
        <v>3.8400996918765702E-2</v>
      </c>
      <c r="U310" s="328">
        <f t="shared" si="187"/>
        <v>4.9029689330130886</v>
      </c>
      <c r="V310" s="336">
        <f t="shared" si="188"/>
        <v>4.9029689330130886</v>
      </c>
      <c r="W310" s="328">
        <f t="shared" si="189"/>
        <v>1.4463694533368709E-3</v>
      </c>
      <c r="X310" s="328">
        <f t="shared" si="190"/>
        <v>6078.6604687676527</v>
      </c>
      <c r="Y310" s="328">
        <f t="shared" si="141"/>
        <v>77.822938931827849</v>
      </c>
      <c r="Z310" s="108">
        <f>IF(H310&gt;0, rate1(1,$L$52,$L$51,$L$54,U310,$L$53,$L$50,Y310),"")</f>
        <v>1918.1101262401803</v>
      </c>
      <c r="AA310" s="336">
        <f t="shared" si="191"/>
        <v>2.7806562807213657</v>
      </c>
      <c r="AB310" s="336">
        <f t="shared" si="192"/>
        <v>-8.1226762795059406E-4</v>
      </c>
      <c r="AC310" s="328">
        <f t="shared" si="193"/>
        <v>3.8400996918765702E-2</v>
      </c>
      <c r="AD310" s="328">
        <f t="shared" si="194"/>
        <v>-0.52081981210822292</v>
      </c>
      <c r="AE310" s="328">
        <f t="shared" si="195"/>
        <v>-0.29451357469716583</v>
      </c>
      <c r="AF310" s="328">
        <f t="shared" si="196"/>
        <v>2897.0961093528267</v>
      </c>
      <c r="AG310" s="328">
        <f t="shared" si="197"/>
        <v>2888.681921727069</v>
      </c>
      <c r="AH310" s="328">
        <f t="shared" si="198"/>
        <v>4.883366477988992</v>
      </c>
      <c r="AI310" s="328">
        <f t="shared" si="199"/>
        <v>20.042434303991989</v>
      </c>
      <c r="AJ310" s="328">
        <f t="shared" si="200"/>
        <v>8.3891052892250251</v>
      </c>
      <c r="AK310" s="337">
        <f t="shared" si="201"/>
        <v>568.55799202374487</v>
      </c>
      <c r="AL310" s="42">
        <f t="shared" si="202"/>
        <v>25.653626115870182</v>
      </c>
    </row>
    <row r="311" spans="1:38" ht="15" x14ac:dyDescent="0.15">
      <c r="A311" s="40"/>
      <c r="B311" s="328">
        <f t="shared" si="172"/>
        <v>2897.0961093528267</v>
      </c>
      <c r="C311" s="328">
        <f t="shared" si="173"/>
        <v>2888.681921727069</v>
      </c>
      <c r="D311" s="328">
        <f t="shared" si="174"/>
        <v>4.883366477988992</v>
      </c>
      <c r="E311" s="328">
        <f t="shared" si="137"/>
        <v>207.89937740293553</v>
      </c>
      <c r="F311" s="328">
        <f t="shared" si="175"/>
        <v>208.01415196155415</v>
      </c>
      <c r="G311" s="328">
        <f t="shared" si="176"/>
        <v>6755.7480469826123</v>
      </c>
      <c r="H311" s="313">
        <f t="shared" si="177"/>
        <v>0.02</v>
      </c>
      <c r="I311" s="328">
        <f t="shared" si="178"/>
        <v>6.731350100606142</v>
      </c>
      <c r="J311" s="328">
        <f t="shared" si="138"/>
        <v>850</v>
      </c>
      <c r="K311" s="335">
        <f t="shared" si="179"/>
        <v>-1</v>
      </c>
      <c r="L311" s="323">
        <f t="shared" si="180"/>
        <v>4.8633664779889925</v>
      </c>
      <c r="M311" s="323">
        <f t="shared" si="181"/>
        <v>4.8733664779889923</v>
      </c>
      <c r="N311" s="328">
        <f t="shared" si="182"/>
        <v>-6.7421681480784201E-2</v>
      </c>
      <c r="O311" s="328">
        <f t="shared" si="183"/>
        <v>1.1110143366793865</v>
      </c>
      <c r="P311" s="332">
        <f t="shared" si="140"/>
        <v>77.091449355163093</v>
      </c>
      <c r="Q311" s="328">
        <f t="shared" si="184"/>
        <v>5942.6771702152691</v>
      </c>
      <c r="R311" s="277">
        <f>IF(H311&gt;0, rate1(1,$L$52,$L$51,$L$54,L311,$L$53,$L$50,P311),"")</f>
        <v>1913.1883908146499</v>
      </c>
      <c r="S311" s="323">
        <f t="shared" si="185"/>
        <v>2.7957912298689118</v>
      </c>
      <c r="T311" s="323">
        <f t="shared" si="186"/>
        <v>3.7544275948884001E-2</v>
      </c>
      <c r="U311" s="328">
        <f t="shared" si="187"/>
        <v>4.883366477988992</v>
      </c>
      <c r="V311" s="336">
        <f t="shared" si="188"/>
        <v>4.883366477988992</v>
      </c>
      <c r="W311" s="328">
        <f t="shared" si="189"/>
        <v>1.4348271755935116E-3</v>
      </c>
      <c r="X311" s="328">
        <f t="shared" si="190"/>
        <v>5988.3512847004013</v>
      </c>
      <c r="Y311" s="328">
        <f t="shared" si="141"/>
        <v>77.408152580172114</v>
      </c>
      <c r="Z311" s="108">
        <f>IF(H311&gt;0, rate1(1,$L$52,$L$51,$L$54,U311,$L$53,$L$50,Y311),"")</f>
        <v>1915.3275990469519</v>
      </c>
      <c r="AA311" s="336">
        <f t="shared" si="191"/>
        <v>2.8141324807448806</v>
      </c>
      <c r="AB311" s="336">
        <f t="shared" si="192"/>
        <v>-7.9091642469483444E-4</v>
      </c>
      <c r="AC311" s="328">
        <f t="shared" si="193"/>
        <v>3.7544275948884001E-2</v>
      </c>
      <c r="AD311" s="328">
        <f t="shared" si="194"/>
        <v>-0.53270437355696287</v>
      </c>
      <c r="AE311" s="328">
        <f t="shared" si="195"/>
        <v>-0.31297698987667733</v>
      </c>
      <c r="AF311" s="328">
        <f t="shared" si="196"/>
        <v>2896.9911433953971</v>
      </c>
      <c r="AG311" s="328">
        <f t="shared" si="197"/>
        <v>2888.6443774511204</v>
      </c>
      <c r="AH311" s="328">
        <f t="shared" si="198"/>
        <v>4.8637622691531144</v>
      </c>
      <c r="AI311" s="328">
        <f t="shared" si="199"/>
        <v>19.623930465570812</v>
      </c>
      <c r="AJ311" s="328">
        <f t="shared" si="200"/>
        <v>8.3945563810210171</v>
      </c>
      <c r="AK311" s="337">
        <f t="shared" si="201"/>
        <v>568.69518859245329</v>
      </c>
      <c r="AL311" s="42">
        <f t="shared" si="202"/>
        <v>25.670662185028576</v>
      </c>
    </row>
    <row r="312" spans="1:38" ht="15" x14ac:dyDescent="0.15">
      <c r="A312" s="40"/>
      <c r="B312" s="328">
        <f t="shared" si="172"/>
        <v>2896.9911433953971</v>
      </c>
      <c r="C312" s="328">
        <f t="shared" si="173"/>
        <v>2888.6443774511204</v>
      </c>
      <c r="D312" s="328">
        <f t="shared" si="174"/>
        <v>4.8637622691531144</v>
      </c>
      <c r="E312" s="328">
        <f t="shared" si="137"/>
        <v>207.6692752668759</v>
      </c>
      <c r="F312" s="328">
        <f t="shared" si="175"/>
        <v>207.7843263349057</v>
      </c>
      <c r="G312" s="328">
        <f t="shared" si="176"/>
        <v>6667.0048696088388</v>
      </c>
      <c r="H312" s="313">
        <f t="shared" si="177"/>
        <v>0.02</v>
      </c>
      <c r="I312" s="328">
        <f t="shared" si="178"/>
        <v>6.6774127554213925</v>
      </c>
      <c r="J312" s="328">
        <f t="shared" si="138"/>
        <v>850</v>
      </c>
      <c r="K312" s="335">
        <f t="shared" si="179"/>
        <v>-1</v>
      </c>
      <c r="L312" s="323">
        <f t="shared" si="180"/>
        <v>4.8437622691531148</v>
      </c>
      <c r="M312" s="323">
        <f t="shared" si="181"/>
        <v>4.8537622691531146</v>
      </c>
      <c r="N312" s="328">
        <f t="shared" si="182"/>
        <v>-6.7156471705040133E-2</v>
      </c>
      <c r="O312" s="328">
        <f t="shared" si="183"/>
        <v>1.0826393815693733</v>
      </c>
      <c r="P312" s="332">
        <f t="shared" si="140"/>
        <v>76.677608231408399</v>
      </c>
      <c r="Q312" s="328">
        <f t="shared" si="184"/>
        <v>5853.6035523862029</v>
      </c>
      <c r="R312" s="277">
        <f>IF(H312&gt;0, rate1(1,$L$52,$L$51,$L$54,L312,$L$53,$L$50,P312),"")</f>
        <v>1910.3737198472215</v>
      </c>
      <c r="S312" s="323">
        <f t="shared" si="185"/>
        <v>2.8302262179676374</v>
      </c>
      <c r="T312" s="323">
        <f t="shared" si="186"/>
        <v>3.6692989667481427E-2</v>
      </c>
      <c r="U312" s="328">
        <f t="shared" si="187"/>
        <v>4.8637622691531144</v>
      </c>
      <c r="V312" s="336">
        <f t="shared" si="188"/>
        <v>4.8637622691531144</v>
      </c>
      <c r="W312" s="328">
        <f t="shared" si="189"/>
        <v>1.4233301107360319E-3</v>
      </c>
      <c r="X312" s="328">
        <f t="shared" si="190"/>
        <v>5898.859294764783</v>
      </c>
      <c r="Y312" s="328">
        <f t="shared" si="141"/>
        <v>76.993884932997176</v>
      </c>
      <c r="Z312" s="108">
        <f>IF(H312&gt;0, rate1(1,$L$52,$L$51,$L$54,U312,$L$53,$L$50,Y312),"")</f>
        <v>1912.5268037810754</v>
      </c>
      <c r="AA312" s="336">
        <f t="shared" si="191"/>
        <v>2.8488965934397954</v>
      </c>
      <c r="AB312" s="336">
        <f t="shared" si="192"/>
        <v>-7.6982677981356717E-4</v>
      </c>
      <c r="AC312" s="328">
        <f t="shared" si="193"/>
        <v>3.6692989667481427E-2</v>
      </c>
      <c r="AD312" s="328">
        <f t="shared" si="194"/>
        <v>-0.54506324453917909</v>
      </c>
      <c r="AE312" s="328">
        <f t="shared" si="195"/>
        <v>-0.33295598590828851</v>
      </c>
      <c r="AF312" s="328">
        <f t="shared" si="196"/>
        <v>2896.8872939340245</v>
      </c>
      <c r="AG312" s="328">
        <f t="shared" si="197"/>
        <v>2888.6076844614527</v>
      </c>
      <c r="AH312" s="328">
        <f t="shared" si="198"/>
        <v>4.8441563056806061</v>
      </c>
      <c r="AI312" s="328">
        <f t="shared" si="199"/>
        <v>19.20723117485927</v>
      </c>
      <c r="AJ312" s="328">
        <f t="shared" si="200"/>
        <v>8.3998917230140329</v>
      </c>
      <c r="AK312" s="337">
        <f t="shared" si="201"/>
        <v>568.8277629223702</v>
      </c>
      <c r="AL312" s="42">
        <f t="shared" si="202"/>
        <v>25.687342525924311</v>
      </c>
    </row>
    <row r="313" spans="1:38" ht="15" x14ac:dyDescent="0.15">
      <c r="A313" s="40"/>
      <c r="B313" s="328">
        <f t="shared" si="172"/>
        <v>2896.8872939340245</v>
      </c>
      <c r="C313" s="328">
        <f t="shared" si="173"/>
        <v>2888.6076844614527</v>
      </c>
      <c r="D313" s="328">
        <f t="shared" si="174"/>
        <v>4.8441563056806061</v>
      </c>
      <c r="E313" s="328">
        <f t="shared" si="137"/>
        <v>207.43863227164067</v>
      </c>
      <c r="F313" s="328">
        <f t="shared" si="175"/>
        <v>207.55395376925827</v>
      </c>
      <c r="G313" s="328">
        <f t="shared" si="176"/>
        <v>6579.071523515634</v>
      </c>
      <c r="H313" s="313">
        <f t="shared" si="177"/>
        <v>0.02</v>
      </c>
      <c r="I313" s="328">
        <f t="shared" si="178"/>
        <v>6.6236875780574342</v>
      </c>
      <c r="J313" s="328">
        <f t="shared" si="138"/>
        <v>850</v>
      </c>
      <c r="K313" s="335">
        <f t="shared" si="179"/>
        <v>-1</v>
      </c>
      <c r="L313" s="323">
        <f t="shared" si="180"/>
        <v>4.8241563056806065</v>
      </c>
      <c r="M313" s="323">
        <f t="shared" si="181"/>
        <v>4.8341563056806063</v>
      </c>
      <c r="N313" s="328">
        <f t="shared" si="182"/>
        <v>-6.6891191938353245E-2</v>
      </c>
      <c r="O313" s="328">
        <f t="shared" si="183"/>
        <v>1.0545644868221995</v>
      </c>
      <c r="P313" s="332">
        <f t="shared" si="140"/>
        <v>76.264288623600507</v>
      </c>
      <c r="Q313" s="328">
        <f t="shared" si="184"/>
        <v>5765.3416334536514</v>
      </c>
      <c r="R313" s="277">
        <f>IF(H313&gt;0, rate1(1,$L$52,$L$51,$L$54,L313,$L$53,$L$50,P313),"")</f>
        <v>1907.5404951821868</v>
      </c>
      <c r="S313" s="323">
        <f t="shared" si="185"/>
        <v>2.8660128857875153</v>
      </c>
      <c r="T313" s="323">
        <f t="shared" si="186"/>
        <v>3.5847122197188414E-2</v>
      </c>
      <c r="U313" s="328">
        <f t="shared" si="187"/>
        <v>4.8441563056806061</v>
      </c>
      <c r="V313" s="336">
        <f t="shared" si="188"/>
        <v>4.8441563056806061</v>
      </c>
      <c r="W313" s="328">
        <f t="shared" si="189"/>
        <v>1.4118782707157607E-3</v>
      </c>
      <c r="X313" s="328">
        <f t="shared" si="190"/>
        <v>5810.1809088762229</v>
      </c>
      <c r="Y313" s="328">
        <f t="shared" si="141"/>
        <v>76.580137613400623</v>
      </c>
      <c r="Z313" s="108">
        <f>IF(H313&gt;0, rate1(1,$L$52,$L$51,$L$54,U313,$L$53,$L$50,Y313),"")</f>
        <v>1909.7075777021205</v>
      </c>
      <c r="AA313" s="336">
        <f t="shared" si="191"/>
        <v>2.8850254032914564</v>
      </c>
      <c r="AB313" s="336">
        <f t="shared" si="192"/>
        <v>-7.4899694627481939E-4</v>
      </c>
      <c r="AC313" s="328">
        <f t="shared" si="193"/>
        <v>3.5847122197188414E-2</v>
      </c>
      <c r="AD313" s="328">
        <f t="shared" si="194"/>
        <v>-0.55792484233416806</v>
      </c>
      <c r="AE313" s="328">
        <f t="shared" si="195"/>
        <v>-0.35460650568015234</v>
      </c>
      <c r="AF313" s="328">
        <f t="shared" si="196"/>
        <v>2896.784555619889</v>
      </c>
      <c r="AG313" s="328">
        <f t="shared" si="197"/>
        <v>2888.5718373392556</v>
      </c>
      <c r="AH313" s="328">
        <f t="shared" si="198"/>
        <v>4.8245485867379685</v>
      </c>
      <c r="AI313" s="328">
        <f t="shared" si="199"/>
        <v>18.792325661094129</v>
      </c>
      <c r="AJ313" s="328">
        <f t="shared" si="200"/>
        <v>8.4051118134754486</v>
      </c>
      <c r="AK313" s="337">
        <f t="shared" si="201"/>
        <v>568.95581762614472</v>
      </c>
      <c r="AL313" s="42">
        <f t="shared" si="202"/>
        <v>25.703668672422943</v>
      </c>
    </row>
    <row r="314" spans="1:38" ht="15" x14ac:dyDescent="0.15">
      <c r="A314" s="40"/>
      <c r="B314" s="328">
        <f t="shared" si="172"/>
        <v>2896.784555619889</v>
      </c>
      <c r="C314" s="328">
        <f t="shared" si="173"/>
        <v>2888.5718373392556</v>
      </c>
      <c r="D314" s="328">
        <f t="shared" si="174"/>
        <v>4.8245485867379685</v>
      </c>
      <c r="E314" s="328">
        <f t="shared" si="137"/>
        <v>207.20746052941996</v>
      </c>
      <c r="F314" s="328">
        <f t="shared" si="175"/>
        <v>207.3230464005303</v>
      </c>
      <c r="G314" s="328">
        <f t="shared" si="176"/>
        <v>6491.9443947636555</v>
      </c>
      <c r="H314" s="313">
        <f t="shared" si="177"/>
        <v>0.02</v>
      </c>
      <c r="I314" s="328">
        <f t="shared" si="178"/>
        <v>6.5701746245067625</v>
      </c>
      <c r="J314" s="328">
        <f t="shared" si="138"/>
        <v>850</v>
      </c>
      <c r="K314" s="335">
        <f t="shared" si="179"/>
        <v>-1</v>
      </c>
      <c r="L314" s="323">
        <f t="shared" si="180"/>
        <v>4.8045485867379689</v>
      </c>
      <c r="M314" s="323">
        <f t="shared" si="181"/>
        <v>4.8145485867379687</v>
      </c>
      <c r="N314" s="328">
        <f t="shared" si="182"/>
        <v>-6.6625842157041149E-2</v>
      </c>
      <c r="O314" s="328">
        <f t="shared" si="183"/>
        <v>1.0267882175537291</v>
      </c>
      <c r="P314" s="332">
        <f t="shared" si="140"/>
        <v>75.851492173732595</v>
      </c>
      <c r="Q314" s="328">
        <f t="shared" si="184"/>
        <v>5677.8877920555205</v>
      </c>
      <c r="R314" s="277">
        <f>IF(H314&gt;0, rate1(1,$L$52,$L$51,$L$54,L314,$L$53,$L$50,P314),"")</f>
        <v>1904.6885509822782</v>
      </c>
      <c r="S314" s="323">
        <f t="shared" si="185"/>
        <v>2.9032334424883564</v>
      </c>
      <c r="T314" s="323">
        <f t="shared" si="186"/>
        <v>3.5006657969361921E-2</v>
      </c>
      <c r="U314" s="328">
        <f t="shared" si="187"/>
        <v>4.8245485867379685</v>
      </c>
      <c r="V314" s="336">
        <f t="shared" si="188"/>
        <v>4.8245485867379685</v>
      </c>
      <c r="W314" s="328">
        <f t="shared" si="189"/>
        <v>1.400471667455605E-3</v>
      </c>
      <c r="X314" s="328">
        <f t="shared" si="190"/>
        <v>5722.312515660079</v>
      </c>
      <c r="Y314" s="328">
        <f t="shared" si="141"/>
        <v>76.166912255257131</v>
      </c>
      <c r="Z314" s="108">
        <f>IF(H314&gt;0, rate1(1,$L$52,$L$51,$L$54,U314,$L$53,$L$50,Y314),"")</f>
        <v>1906.8697563010257</v>
      </c>
      <c r="AA314" s="336">
        <f t="shared" si="191"/>
        <v>2.9226019200378719</v>
      </c>
      <c r="AB314" s="336">
        <f t="shared" si="192"/>
        <v>-7.2842518924979443E-4</v>
      </c>
      <c r="AC314" s="328">
        <f t="shared" si="193"/>
        <v>3.5006657969361921E-2</v>
      </c>
      <c r="AD314" s="328">
        <f t="shared" si="194"/>
        <v>-0.57131989056207955</v>
      </c>
      <c r="AE314" s="328">
        <f t="shared" si="195"/>
        <v>-0.37810398249535354</v>
      </c>
      <c r="AF314" s="328">
        <f t="shared" si="196"/>
        <v>2896.6829231197626</v>
      </c>
      <c r="AG314" s="328">
        <f t="shared" si="197"/>
        <v>2888.5368306812861</v>
      </c>
      <c r="AH314" s="328">
        <f t="shared" si="198"/>
        <v>4.8049391114832858</v>
      </c>
      <c r="AI314" s="328">
        <f t="shared" si="199"/>
        <v>18.379203230527338</v>
      </c>
      <c r="AJ314" s="328">
        <f t="shared" si="200"/>
        <v>8.4102171477061507</v>
      </c>
      <c r="AK314" s="337">
        <f t="shared" si="201"/>
        <v>569.0794536807623</v>
      </c>
      <c r="AL314" s="42">
        <f t="shared" si="202"/>
        <v>25.719642149234872</v>
      </c>
    </row>
    <row r="315" spans="1:38" ht="15" x14ac:dyDescent="0.15">
      <c r="A315" s="40"/>
      <c r="B315" s="328">
        <f t="shared" si="172"/>
        <v>2896.6829231197626</v>
      </c>
      <c r="C315" s="328">
        <f t="shared" si="173"/>
        <v>2888.5368306812861</v>
      </c>
      <c r="D315" s="328">
        <f t="shared" si="174"/>
        <v>4.8049391114832858</v>
      </c>
      <c r="E315" s="328">
        <f t="shared" si="137"/>
        <v>206.9757721058462</v>
      </c>
      <c r="F315" s="328">
        <f t="shared" si="175"/>
        <v>207.09161631763308</v>
      </c>
      <c r="G315" s="328">
        <f t="shared" si="176"/>
        <v>6405.6198489129256</v>
      </c>
      <c r="H315" s="313">
        <f t="shared" si="177"/>
        <v>0.02</v>
      </c>
      <c r="I315" s="328">
        <f t="shared" si="178"/>
        <v>6.5168739507811555</v>
      </c>
      <c r="J315" s="328">
        <f t="shared" si="138"/>
        <v>850</v>
      </c>
      <c r="K315" s="335">
        <f t="shared" si="179"/>
        <v>-1</v>
      </c>
      <c r="L315" s="323">
        <f t="shared" si="180"/>
        <v>4.7849391114832862</v>
      </c>
      <c r="M315" s="323">
        <f t="shared" si="181"/>
        <v>4.794939111483286</v>
      </c>
      <c r="N315" s="328">
        <f t="shared" si="182"/>
        <v>-6.6360422337250924E-2</v>
      </c>
      <c r="O315" s="328">
        <f t="shared" si="183"/>
        <v>0.99930914313297459</v>
      </c>
      <c r="P315" s="332">
        <f t="shared" si="140"/>
        <v>75.439220534789229</v>
      </c>
      <c r="Q315" s="328">
        <f t="shared" si="184"/>
        <v>5591.2383864010335</v>
      </c>
      <c r="R315" s="277">
        <f>IF(H315&gt;0, rate1(1,$L$52,$L$51,$L$54,L315,$L$53,$L$50,P315),"")</f>
        <v>1901.8177196039571</v>
      </c>
      <c r="S315" s="323">
        <f t="shared" si="185"/>
        <v>2.9419769016820974</v>
      </c>
      <c r="T315" s="323">
        <f t="shared" si="186"/>
        <v>3.4171581690683857E-2</v>
      </c>
      <c r="U315" s="328">
        <f t="shared" si="187"/>
        <v>4.8049391114832858</v>
      </c>
      <c r="V315" s="336">
        <f t="shared" si="188"/>
        <v>4.8049391114832858</v>
      </c>
      <c r="W315" s="328">
        <f t="shared" si="189"/>
        <v>1.3891103128997884E-3</v>
      </c>
      <c r="X315" s="328">
        <f t="shared" si="190"/>
        <v>5635.2504830265298</v>
      </c>
      <c r="Y315" s="328">
        <f t="shared" si="141"/>
        <v>75.75421050334333</v>
      </c>
      <c r="Z315" s="108">
        <f>IF(H315&gt;0, rate1(1,$L$52,$L$51,$L$54,U315,$L$53,$L$50,Y315),"")</f>
        <v>1904.0131732785528</v>
      </c>
      <c r="AA315" s="336">
        <f t="shared" si="191"/>
        <v>2.9617160244116687</v>
      </c>
      <c r="AB315" s="336">
        <f t="shared" si="192"/>
        <v>-7.0810978531736849E-4</v>
      </c>
      <c r="AC315" s="328">
        <f t="shared" si="193"/>
        <v>3.4171581690683857E-2</v>
      </c>
      <c r="AD315" s="328">
        <f t="shared" si="194"/>
        <v>-0.58528165833929102</v>
      </c>
      <c r="AE315" s="328">
        <f t="shared" si="195"/>
        <v>-0.40364622880900403</v>
      </c>
      <c r="AF315" s="328">
        <f t="shared" si="196"/>
        <v>2896.5823911157345</v>
      </c>
      <c r="AG315" s="328">
        <f t="shared" si="197"/>
        <v>2888.5026590995953</v>
      </c>
      <c r="AH315" s="328">
        <f t="shared" si="198"/>
        <v>4.7853278790659104</v>
      </c>
      <c r="AI315" s="328">
        <f t="shared" si="199"/>
        <v>17.967853248207142</v>
      </c>
      <c r="AJ315" s="328">
        <f t="shared" si="200"/>
        <v>8.4152082180528751</v>
      </c>
      <c r="AK315" s="337">
        <f t="shared" si="201"/>
        <v>569.19877044615498</v>
      </c>
      <c r="AL315" s="42">
        <f t="shared" si="202"/>
        <v>25.73526447198082</v>
      </c>
    </row>
    <row r="316" spans="1:38" ht="15" x14ac:dyDescent="0.15">
      <c r="A316" s="40"/>
      <c r="B316" s="328">
        <f t="shared" si="172"/>
        <v>2896.5823911157345</v>
      </c>
      <c r="C316" s="328">
        <f t="shared" si="173"/>
        <v>2888.5026590995953</v>
      </c>
      <c r="D316" s="328">
        <f t="shared" si="174"/>
        <v>4.7853278790659104</v>
      </c>
      <c r="E316" s="328">
        <f t="shared" si="137"/>
        <v>206.74357902080098</v>
      </c>
      <c r="F316" s="328">
        <f t="shared" si="175"/>
        <v>206.85967556332361</v>
      </c>
      <c r="G316" s="328">
        <f t="shared" si="176"/>
        <v>6320.094231583389</v>
      </c>
      <c r="H316" s="313">
        <f t="shared" si="177"/>
        <v>0.02</v>
      </c>
      <c r="I316" s="328">
        <f t="shared" si="178"/>
        <v>6.4637856129113063</v>
      </c>
      <c r="J316" s="328">
        <f t="shared" si="138"/>
        <v>850</v>
      </c>
      <c r="K316" s="335">
        <f t="shared" si="179"/>
        <v>-1</v>
      </c>
      <c r="L316" s="323">
        <f t="shared" si="180"/>
        <v>4.7653278790659108</v>
      </c>
      <c r="M316" s="323">
        <f t="shared" si="181"/>
        <v>4.7753278790659106</v>
      </c>
      <c r="N316" s="328">
        <f t="shared" si="182"/>
        <v>-6.6094932455065702E-2</v>
      </c>
      <c r="O316" s="328">
        <f t="shared" si="183"/>
        <v>0.9721258370991479</v>
      </c>
      <c r="P316" s="332">
        <f t="shared" si="140"/>
        <v>75.027475370862817</v>
      </c>
      <c r="Q316" s="328">
        <f t="shared" si="184"/>
        <v>5505.3897548288905</v>
      </c>
      <c r="R316" s="277">
        <f>IF(H316&gt;0, rate1(1,$L$52,$L$51,$L$54,L316,$L$53,$L$50,P316),"")</f>
        <v>1898.9278315753265</v>
      </c>
      <c r="S316" s="323">
        <f t="shared" si="185"/>
        <v>2.9823398022058409</v>
      </c>
      <c r="T316" s="323">
        <f t="shared" si="186"/>
        <v>3.3341878310428327E-2</v>
      </c>
      <c r="U316" s="328">
        <f t="shared" si="187"/>
        <v>4.7853278790659104</v>
      </c>
      <c r="V316" s="336">
        <f t="shared" si="188"/>
        <v>4.7853278790659104</v>
      </c>
      <c r="W316" s="328">
        <f t="shared" si="189"/>
        <v>1.3777942189818759E-3</v>
      </c>
      <c r="X316" s="328">
        <f t="shared" si="190"/>
        <v>5548.9911587337792</v>
      </c>
      <c r="Y316" s="328">
        <f t="shared" si="141"/>
        <v>75.342034013452945</v>
      </c>
      <c r="Z316" s="108">
        <f>IF(H316&gt;0, rate1(1,$L$52,$L$51,$L$54,U316,$L$53,$L$50,Y316),"")</f>
        <v>1901.13766052339</v>
      </c>
      <c r="AA316" s="336">
        <f t="shared" si="191"/>
        <v>3.0024651959694282</v>
      </c>
      <c r="AB316" s="336">
        <f t="shared" si="192"/>
        <v>-6.8804902165346346E-4</v>
      </c>
      <c r="AC316" s="328">
        <f t="shared" si="193"/>
        <v>3.3341878310428327E-2</v>
      </c>
      <c r="AD316" s="328">
        <f t="shared" si="194"/>
        <v>-0.5998462298311672</v>
      </c>
      <c r="AE316" s="328">
        <f t="shared" si="195"/>
        <v>-0.43145682332489688</v>
      </c>
      <c r="AF316" s="328">
        <f t="shared" si="196"/>
        <v>2896.4829543049691</v>
      </c>
      <c r="AG316" s="328">
        <f t="shared" si="197"/>
        <v>2888.4693172212851</v>
      </c>
      <c r="AH316" s="328">
        <f t="shared" si="198"/>
        <v>4.7657148886264169</v>
      </c>
      <c r="AI316" s="328">
        <f t="shared" si="199"/>
        <v>17.558265119937879</v>
      </c>
      <c r="AJ316" s="328">
        <f t="shared" si="200"/>
        <v>8.4200855139195241</v>
      </c>
      <c r="AK316" s="337">
        <f t="shared" si="201"/>
        <v>569.31386568356402</v>
      </c>
      <c r="AL316" s="42">
        <f t="shared" si="202"/>
        <v>25.750537147241797</v>
      </c>
    </row>
    <row r="317" spans="1:38" ht="15" x14ac:dyDescent="0.15">
      <c r="A317" s="40"/>
      <c r="B317" s="328">
        <f t="shared" si="172"/>
        <v>2896.4829543049691</v>
      </c>
      <c r="C317" s="328">
        <f t="shared" si="173"/>
        <v>2888.4693172212851</v>
      </c>
      <c r="D317" s="328">
        <f t="shared" si="174"/>
        <v>4.7657148886264169</v>
      </c>
      <c r="E317" s="328">
        <f t="shared" si="137"/>
        <v>206.51089324915975</v>
      </c>
      <c r="F317" s="328">
        <f t="shared" si="175"/>
        <v>206.62723613498036</v>
      </c>
      <c r="G317" s="328">
        <f t="shared" si="176"/>
        <v>6235.3638690075895</v>
      </c>
      <c r="H317" s="313">
        <f t="shared" si="177"/>
        <v>0.02</v>
      </c>
      <c r="I317" s="328">
        <f t="shared" si="178"/>
        <v>6.410909666947191</v>
      </c>
      <c r="J317" s="328">
        <f t="shared" si="138"/>
        <v>850</v>
      </c>
      <c r="K317" s="335">
        <f t="shared" si="179"/>
        <v>-1</v>
      </c>
      <c r="L317" s="323">
        <f t="shared" si="180"/>
        <v>4.7457148886264173</v>
      </c>
      <c r="M317" s="323">
        <f t="shared" si="181"/>
        <v>4.7557148886264171</v>
      </c>
      <c r="N317" s="328">
        <f t="shared" si="182"/>
        <v>-6.5829372486392757E-2</v>
      </c>
      <c r="O317" s="328">
        <f t="shared" si="183"/>
        <v>0.94523687708843696</v>
      </c>
      <c r="P317" s="332">
        <f t="shared" si="140"/>
        <v>74.61625835727763</v>
      </c>
      <c r="Q317" s="328">
        <f t="shared" si="184"/>
        <v>5420.3382163579017</v>
      </c>
      <c r="R317" s="277">
        <f>IF(H317&gt;0, rate1(1,$L$52,$L$51,$L$54,L317,$L$53,$L$50,P317),"")</f>
        <v>1896.0187155738063</v>
      </c>
      <c r="S317" s="323">
        <f t="shared" si="185"/>
        <v>3.0244270225026271</v>
      </c>
      <c r="T317" s="323">
        <f t="shared" si="186"/>
        <v>3.2517532988180282E-2</v>
      </c>
      <c r="U317" s="328">
        <f t="shared" si="187"/>
        <v>4.7657148886264169</v>
      </c>
      <c r="V317" s="336">
        <f t="shared" si="188"/>
        <v>4.7657148886264169</v>
      </c>
      <c r="W317" s="328">
        <f t="shared" si="189"/>
        <v>1.3665233976709601E-3</v>
      </c>
      <c r="X317" s="328">
        <f t="shared" si="190"/>
        <v>5463.5308709430883</v>
      </c>
      <c r="Y317" s="328">
        <f t="shared" si="141"/>
        <v>74.930384452519448</v>
      </c>
      <c r="Z317" s="108">
        <f>IF(H317&gt;0, rate1(1,$L$52,$L$51,$L$54,U317,$L$53,$L$50,Y317),"")</f>
        <v>1898.2430480900289</v>
      </c>
      <c r="AA317" s="336">
        <f t="shared" si="191"/>
        <v>3.0449553354451715</v>
      </c>
      <c r="AB317" s="336">
        <f t="shared" si="192"/>
        <v>-6.682411952892253E-4</v>
      </c>
      <c r="AC317" s="328">
        <f t="shared" si="193"/>
        <v>3.2517532988180282E-2</v>
      </c>
      <c r="AD317" s="328">
        <f t="shared" si="194"/>
        <v>-0.61505280881147262</v>
      </c>
      <c r="AE317" s="328">
        <f t="shared" si="195"/>
        <v>-0.46178909530054307</v>
      </c>
      <c r="AF317" s="328">
        <f t="shared" si="196"/>
        <v>2896.3846073994946</v>
      </c>
      <c r="AG317" s="328">
        <f t="shared" si="197"/>
        <v>2888.436799688297</v>
      </c>
      <c r="AH317" s="328">
        <f t="shared" si="198"/>
        <v>4.7461001392964155</v>
      </c>
      <c r="AI317" s="328">
        <f t="shared" si="199"/>
        <v>17.150428274300687</v>
      </c>
      <c r="AJ317" s="328">
        <f t="shared" si="200"/>
        <v>8.4248495217734973</v>
      </c>
      <c r="AK317" s="337">
        <f t="shared" si="201"/>
        <v>569.42483557366518</v>
      </c>
      <c r="AL317" s="42">
        <f t="shared" si="202"/>
        <v>25.765461672593744</v>
      </c>
    </row>
    <row r="318" spans="1:38" ht="15" x14ac:dyDescent="0.15">
      <c r="A318" s="40"/>
      <c r="B318" s="328">
        <f t="shared" ref="B318:B381" si="203">IF(H318&gt;0, AF317,"")</f>
        <v>2896.3846073994946</v>
      </c>
      <c r="C318" s="328">
        <f t="shared" ref="C318:C381" si="204">IF(H318&gt;0, AG317,"")</f>
        <v>2888.436799688297</v>
      </c>
      <c r="D318" s="328">
        <f t="shared" ref="D318:D381" si="205">IF(H318&gt;0, AH317,"")</f>
        <v>4.7461001392964155</v>
      </c>
      <c r="E318" s="328">
        <f t="shared" ref="E318:E381" si="206">bb2wang($B$6,$H$12,C318,$H$8,$H$9,I318,$H$10,$H$11,$K$10,$K$11,$H$13)</f>
        <v>206.27772672146341</v>
      </c>
      <c r="F318" s="328">
        <f t="shared" ref="F318:F381" si="207">IF(H318&gt;0, (E318+E317)/2,"")</f>
        <v>206.39430998531157</v>
      </c>
      <c r="G318" s="328">
        <f t="shared" ref="G318:G381" si="208">IF(H318&gt;0, F318*$S$53*$C$55*(B318-C318+N318)^1.5,"")</f>
        <v>6151.4250685739216</v>
      </c>
      <c r="H318" s="313">
        <f t="shared" ref="H318:H381" si="209">dv(S317)</f>
        <v>0.02</v>
      </c>
      <c r="I318" s="328">
        <f t="shared" ref="I318:I381" si="210">IF(H318&gt;0, (B318-C318)*B$19,"")</f>
        <v>6.3582461689580674</v>
      </c>
      <c r="J318" s="328">
        <f t="shared" ref="J318:J381" si="211">$B$7</f>
        <v>850</v>
      </c>
      <c r="K318" s="335">
        <f t="shared" ref="K318:K381" si="212">IF(H318&gt;0, IF((1-S317-0.015)&gt;0,1,-1),"")</f>
        <v>-1</v>
      </c>
      <c r="L318" s="323">
        <f t="shared" ref="L318:L381" si="213">IF(H318&gt;0, D318+K318*H318,"")</f>
        <v>4.7261001392964159</v>
      </c>
      <c r="M318" s="323">
        <f t="shared" ref="M318:M381" si="214">IF(H318&gt;0, (D318+L318)/2,"")</f>
        <v>4.7361001392964157</v>
      </c>
      <c r="N318" s="328">
        <f t="shared" ref="N318:N381" si="215">IF(H318&gt;0, 2*($P$53*M318/$S$52/$S$51)^2-(B318-C318)*2,"")</f>
        <v>-6.5563742407025671E-2</v>
      </c>
      <c r="O318" s="328">
        <f t="shared" ref="O318:O381" si="216">IF(wh(B317,$F$51,$F$52,$F$53)&gt;0,wh(B317,$F$51,$F$52,$F$53),O317)</f>
        <v>0.91864084476905594</v>
      </c>
      <c r="P318" s="332">
        <f t="shared" si="140"/>
        <v>74.205571180712681</v>
      </c>
      <c r="Q318" s="328">
        <f t="shared" ref="Q318:Q381" si="217">IF(H318&gt;0, M318/$S$54*(B318-C318+N318/2)*E318-J318,"")</f>
        <v>5336.080071228198</v>
      </c>
      <c r="R318" s="277">
        <f>IF(H318&gt;0, rate1(1,$L$52,$L$51,$L$54,L318,$L$53,$L$50,P318),"")</f>
        <v>1893.0901984035208</v>
      </c>
      <c r="S318" s="323">
        <f t="shared" ref="S318:S381" si="218">IF(H318&gt;0, Q318/O318/R318,"")</f>
        <v>3.0683527031122813</v>
      </c>
      <c r="T318" s="323">
        <f t="shared" ref="T318:T381" si="219">IF(H318&gt;0, N318/(1-S318),"")</f>
        <v>3.1698531062120561E-2</v>
      </c>
      <c r="U318" s="328">
        <f t="shared" ref="U318:U381" si="220">L318-K318*H318</f>
        <v>4.7461001392964155</v>
      </c>
      <c r="V318" s="336">
        <f t="shared" ref="V318:V381" si="221">IF(H318&gt;0, (D318+U318)/2,"")</f>
        <v>4.7461001392964155</v>
      </c>
      <c r="W318" s="328">
        <f t="shared" ref="W318:W381" si="222">IF(H318&gt;0, 2*($P$53*V318/$S$52/$S$51)^2-(B318-C318)*2,"")</f>
        <v>1.3552978608935007E-3</v>
      </c>
      <c r="X318" s="328">
        <f t="shared" ref="X318:X381" si="223">IF(H318&gt;0, V318/$S$54*(B318-C318+W318/2)*F318-J318,"")</f>
        <v>5378.865928764435</v>
      </c>
      <c r="Y318" s="328">
        <f t="shared" si="141"/>
        <v>74.519263498737359</v>
      </c>
      <c r="Z318" s="108">
        <f>IF(H318&gt;0, rate1(1,$L$52,$L$51,$L$54,U318,$L$53,$L$50,Y318),"")</f>
        <v>1895.3291641763465</v>
      </c>
      <c r="AA318" s="336">
        <f t="shared" ref="AA318:AA381" si="224">IF(H318&gt;0, X318/O318/Z318,"")</f>
        <v>3.0893016962727526</v>
      </c>
      <c r="AB318" s="336">
        <f t="shared" ref="AB318:AB381" si="225">IF(H318&gt;0, W318/(1-AA318),"")</f>
        <v>-6.4868461233306258E-4</v>
      </c>
      <c r="AC318" s="328">
        <f t="shared" ref="AC318:AC381" si="226">IF(H318&gt;0, delta_z(N318,S318,H318,AE317,AB318),"")</f>
        <v>3.1698531062120561E-2</v>
      </c>
      <c r="AD318" s="328">
        <f t="shared" ref="AD318:AD381" si="227">IF(H318&gt;0, H318/AC318*K318,"")</f>
        <v>-0.63094406364778866</v>
      </c>
      <c r="AE318" s="328">
        <f t="shared" ref="AE318:AE381" si="228">IF(H318&gt;0, (AD318-AD317)/(AC318+AC317)*2,"")</f>
        <v>-0.49493082677469363</v>
      </c>
      <c r="AF318" s="328">
        <f t="shared" ref="AF318:AF381" si="229">IF(H318&gt;0, B318-(AC318-N318),"")</f>
        <v>2896.2873451260252</v>
      </c>
      <c r="AG318" s="328">
        <f t="shared" ref="AG318:AG381" si="230">IF(H318&gt;0, C318-AC318,"")</f>
        <v>2888.4051011572351</v>
      </c>
      <c r="AH318" s="328">
        <f t="shared" ref="AH318:AH381" si="231">IF(H318&gt;0, $S$54*$S$53*$C$55*SQRT(AF318-AG318),"")</f>
        <v>4.7264836301982305</v>
      </c>
      <c r="AI318" s="328">
        <f t="shared" ref="AI318:AI381" si="232">IF(H318&gt;0, AC318/R318*1000000,"")</f>
        <v>16.744332144792963</v>
      </c>
      <c r="AJ318" s="328">
        <f t="shared" ref="AJ318:AJ381" si="233">IF(H318&gt;0, AJ317+AI318/3600,"")</f>
        <v>8.4295007251470508</v>
      </c>
      <c r="AK318" s="337">
        <f t="shared" ref="AK318:AK381" si="234">IF(H318&gt;0, AK317+AI317*G317/1000000,"")</f>
        <v>569.53177473446476</v>
      </c>
      <c r="AL318" s="42">
        <f t="shared" ref="AL318:AL381" si="235">IF(H318&gt;0, AL317+AI317*J317/1000000,"")</f>
        <v>25.780039536626902</v>
      </c>
    </row>
    <row r="319" spans="1:38" ht="15" x14ac:dyDescent="0.15">
      <c r="A319" s="40"/>
      <c r="B319" s="328">
        <f t="shared" si="203"/>
        <v>2896.2873451260252</v>
      </c>
      <c r="C319" s="328">
        <f t="shared" si="204"/>
        <v>2888.4051011572351</v>
      </c>
      <c r="D319" s="328">
        <f t="shared" si="205"/>
        <v>4.7264836301982305</v>
      </c>
      <c r="E319" s="328">
        <f t="shared" si="206"/>
        <v>206.04409132451377</v>
      </c>
      <c r="F319" s="328">
        <f t="shared" si="207"/>
        <v>206.16090902298859</v>
      </c>
      <c r="G319" s="328">
        <f t="shared" si="208"/>
        <v>6068.2741193607217</v>
      </c>
      <c r="H319" s="313">
        <f t="shared" si="209"/>
        <v>0.02</v>
      </c>
      <c r="I319" s="328">
        <f t="shared" si="210"/>
        <v>6.3057951750321086</v>
      </c>
      <c r="J319" s="328">
        <f t="shared" si="211"/>
        <v>850</v>
      </c>
      <c r="K319" s="335">
        <f t="shared" si="212"/>
        <v>-1</v>
      </c>
      <c r="L319" s="323">
        <f t="shared" si="213"/>
        <v>4.7064836301982309</v>
      </c>
      <c r="M319" s="323">
        <f t="shared" si="214"/>
        <v>4.7164836301982307</v>
      </c>
      <c r="N319" s="328">
        <f t="shared" si="215"/>
        <v>-6.5298042192610595E-2</v>
      </c>
      <c r="O319" s="328">
        <f t="shared" si="216"/>
        <v>0.89233632578480959</v>
      </c>
      <c r="P319" s="332">
        <f t="shared" ref="P319:P382" si="236">IF(H319&gt;0, $C$54*$L$55*$L$55*M319*M319/(($B$19*(B319-C319))^0.333)*1000,"")</f>
        <v>73.795415539323855</v>
      </c>
      <c r="Q319" s="328">
        <f t="shared" si="217"/>
        <v>5252.6116014333293</v>
      </c>
      <c r="R319" s="277">
        <f>IF(H319&gt;0, rate1(1,$L$52,$L$51,$L$54,L319,$L$53,$L$50,P319),"")</f>
        <v>1890.1421049723858</v>
      </c>
      <c r="S319" s="323">
        <f t="shared" si="218"/>
        <v>3.1142412943961348</v>
      </c>
      <c r="T319" s="323">
        <f t="shared" si="219"/>
        <v>3.0884858017713103E-2</v>
      </c>
      <c r="U319" s="328">
        <f t="shared" si="220"/>
        <v>4.7264836301982305</v>
      </c>
      <c r="V319" s="336">
        <f t="shared" si="221"/>
        <v>4.7264836301982305</v>
      </c>
      <c r="W319" s="328">
        <f t="shared" si="222"/>
        <v>1.3441176206221428E-3</v>
      </c>
      <c r="X319" s="328">
        <f t="shared" si="223"/>
        <v>5294.9926227930046</v>
      </c>
      <c r="Y319" s="328">
        <f t="shared" ref="Y319:Y382" si="237">IF(H319&gt;0, $C$54*$L$55*$L$55*V319*V319/(($B$19*(B319-C319))^0.333)*1000,"")</f>
        <v>74.108672841683173</v>
      </c>
      <c r="Z319" s="108">
        <f>IF(H319&gt;0, rate1(1,$L$52,$L$51,$L$54,U319,$L$53,$L$50,Y319),"")</f>
        <v>1892.3958351008957</v>
      </c>
      <c r="AA319" s="336">
        <f t="shared" si="224"/>
        <v>3.1356299425685825</v>
      </c>
      <c r="AB319" s="336">
        <f t="shared" si="225"/>
        <v>-6.293775873012599E-4</v>
      </c>
      <c r="AC319" s="328">
        <f t="shared" si="226"/>
        <v>3.0884858017713103E-2</v>
      </c>
      <c r="AD319" s="328">
        <f t="shared" si="227"/>
        <v>-0.64756651911851393</v>
      </c>
      <c r="AE319" s="328">
        <f t="shared" si="228"/>
        <v>-0.53120982149180385</v>
      </c>
      <c r="AF319" s="328">
        <f t="shared" si="229"/>
        <v>2896.1911622258149</v>
      </c>
      <c r="AG319" s="328">
        <f t="shared" si="230"/>
        <v>2888.3742162992176</v>
      </c>
      <c r="AH319" s="328">
        <f t="shared" si="231"/>
        <v>4.7068653604452475</v>
      </c>
      <c r="AI319" s="328">
        <f t="shared" si="232"/>
        <v>16.339966151996979</v>
      </c>
      <c r="AJ319" s="328">
        <f t="shared" si="233"/>
        <v>8.4340396046337158</v>
      </c>
      <c r="AK319" s="337">
        <f t="shared" si="234"/>
        <v>569.63477623897677</v>
      </c>
      <c r="AL319" s="42">
        <f t="shared" si="235"/>
        <v>25.794272218949974</v>
      </c>
    </row>
    <row r="320" spans="1:38" ht="15" x14ac:dyDescent="0.15">
      <c r="A320" s="40"/>
      <c r="B320" s="328">
        <f t="shared" si="203"/>
        <v>2896.1911622258149</v>
      </c>
      <c r="C320" s="328">
        <f t="shared" si="204"/>
        <v>2888.3742162992176</v>
      </c>
      <c r="D320" s="328">
        <f t="shared" si="205"/>
        <v>4.7068653604452475</v>
      </c>
      <c r="E320" s="328">
        <f t="shared" si="206"/>
        <v>205.80999890191575</v>
      </c>
      <c r="F320" s="328">
        <f t="shared" si="207"/>
        <v>205.92704511321477</v>
      </c>
      <c r="G320" s="328">
        <f t="shared" si="208"/>
        <v>5985.9072926648387</v>
      </c>
      <c r="H320" s="313">
        <f t="shared" si="209"/>
        <v>0.02</v>
      </c>
      <c r="I320" s="328">
        <f t="shared" si="210"/>
        <v>6.2535567412778619</v>
      </c>
      <c r="J320" s="328">
        <f t="shared" si="211"/>
        <v>850</v>
      </c>
      <c r="K320" s="335">
        <f t="shared" si="212"/>
        <v>-1</v>
      </c>
      <c r="L320" s="323">
        <f t="shared" si="213"/>
        <v>4.6868653604452479</v>
      </c>
      <c r="M320" s="323">
        <f t="shared" si="214"/>
        <v>4.6968653604452477</v>
      </c>
      <c r="N320" s="328">
        <f t="shared" si="215"/>
        <v>-6.5032271818678211E-2</v>
      </c>
      <c r="O320" s="328">
        <f t="shared" si="216"/>
        <v>0.86632190970753564</v>
      </c>
      <c r="P320" s="332">
        <f t="shared" si="236"/>
        <v>73.385793142882022</v>
      </c>
      <c r="Q320" s="328">
        <f t="shared" si="217"/>
        <v>5169.9290712472684</v>
      </c>
      <c r="R320" s="277">
        <f>IF(H320&gt;0, rate1(1,$L$52,$L$51,$L$54,L320,$L$53,$L$50,P320),"")</f>
        <v>1887.1742582690199</v>
      </c>
      <c r="S320" s="323">
        <f t="shared" si="218"/>
        <v>3.1622287497925567</v>
      </c>
      <c r="T320" s="323">
        <f t="shared" si="219"/>
        <v>3.0076499456830077E-2</v>
      </c>
      <c r="U320" s="328">
        <f t="shared" si="220"/>
        <v>4.7068653604452475</v>
      </c>
      <c r="V320" s="336">
        <f t="shared" si="221"/>
        <v>4.7068653604452475</v>
      </c>
      <c r="W320" s="328">
        <f t="shared" si="222"/>
        <v>1.3329826888188734E-3</v>
      </c>
      <c r="X320" s="328">
        <f t="shared" si="223"/>
        <v>5211.9072256401068</v>
      </c>
      <c r="Y320" s="328">
        <f t="shared" si="237"/>
        <v>73.69861418245182</v>
      </c>
      <c r="Z320" s="108">
        <f>IF(H320&gt;0, rate1(1,$L$52,$L$51,$L$54,U320,$L$53,$L$50,Y320),"")</f>
        <v>1889.4428852800174</v>
      </c>
      <c r="AA320" s="336">
        <f t="shared" si="224"/>
        <v>3.1840773540701712</v>
      </c>
      <c r="AB320" s="336">
        <f t="shared" si="225"/>
        <v>-6.1031844240075697E-4</v>
      </c>
      <c r="AC320" s="328">
        <f t="shared" si="226"/>
        <v>3.0076499456830077E-2</v>
      </c>
      <c r="AD320" s="328">
        <f t="shared" si="227"/>
        <v>-0.6649710026496517</v>
      </c>
      <c r="AE320" s="328">
        <f t="shared" si="228"/>
        <v>-0.57100052400918733</v>
      </c>
      <c r="AF320" s="328">
        <f t="shared" si="229"/>
        <v>2896.0960534545393</v>
      </c>
      <c r="AG320" s="328">
        <f t="shared" si="230"/>
        <v>2888.3441397997608</v>
      </c>
      <c r="AH320" s="328">
        <f t="shared" si="231"/>
        <v>4.6872453291411729</v>
      </c>
      <c r="AI320" s="328">
        <f t="shared" si="232"/>
        <v>15.937319685791632</v>
      </c>
      <c r="AJ320" s="328">
        <f t="shared" si="233"/>
        <v>8.4384666378797686</v>
      </c>
      <c r="AK320" s="337">
        <f t="shared" si="234"/>
        <v>569.73393163268815</v>
      </c>
      <c r="AL320" s="42">
        <f t="shared" si="235"/>
        <v>25.80816119017917</v>
      </c>
    </row>
    <row r="321" spans="1:38" ht="15" x14ac:dyDescent="0.15">
      <c r="A321" s="40"/>
      <c r="B321" s="328">
        <f t="shared" si="203"/>
        <v>2896.0960534545393</v>
      </c>
      <c r="C321" s="328">
        <f t="shared" si="204"/>
        <v>2888.3441397997608</v>
      </c>
      <c r="D321" s="328">
        <f t="shared" si="205"/>
        <v>4.6872453291411729</v>
      </c>
      <c r="E321" s="328">
        <f t="shared" si="206"/>
        <v>205.5754612545322</v>
      </c>
      <c r="F321" s="328">
        <f t="shared" si="207"/>
        <v>205.69273007822397</v>
      </c>
      <c r="G321" s="328">
        <f t="shared" si="208"/>
        <v>5904.3208425179682</v>
      </c>
      <c r="H321" s="313">
        <f t="shared" si="209"/>
        <v>0.02</v>
      </c>
      <c r="I321" s="328">
        <f t="shared" si="210"/>
        <v>6.2015309238227934</v>
      </c>
      <c r="J321" s="328">
        <f t="shared" si="211"/>
        <v>850</v>
      </c>
      <c r="K321" s="335">
        <f t="shared" si="212"/>
        <v>-1</v>
      </c>
      <c r="L321" s="323">
        <f t="shared" si="213"/>
        <v>4.6672453291411733</v>
      </c>
      <c r="M321" s="323">
        <f t="shared" si="214"/>
        <v>4.6772453291411731</v>
      </c>
      <c r="N321" s="328">
        <f t="shared" si="215"/>
        <v>-6.4766431260633084E-2</v>
      </c>
      <c r="O321" s="328">
        <f t="shared" si="216"/>
        <v>0.84059618999794017</v>
      </c>
      <c r="P321" s="332">
        <f t="shared" si="236"/>
        <v>72.97670571289035</v>
      </c>
      <c r="Q321" s="328">
        <f t="shared" si="217"/>
        <v>5088.0287277386687</v>
      </c>
      <c r="R321" s="277">
        <f>IF(H321&gt;0, rate1(1,$L$52,$L$51,$L$54,L321,$L$53,$L$50,P321),"")</f>
        <v>1884.1864793392133</v>
      </c>
      <c r="S321" s="323">
        <f t="shared" si="218"/>
        <v>3.2124638887453316</v>
      </c>
      <c r="T321" s="323">
        <f t="shared" si="219"/>
        <v>2.9273441067262592E-2</v>
      </c>
      <c r="U321" s="328">
        <f t="shared" si="220"/>
        <v>4.6872453291411729</v>
      </c>
      <c r="V321" s="336">
        <f t="shared" si="221"/>
        <v>4.6872453291411729</v>
      </c>
      <c r="W321" s="328">
        <f t="shared" si="222"/>
        <v>1.3218930774332449E-3</v>
      </c>
      <c r="X321" s="328">
        <f t="shared" si="223"/>
        <v>5129.6059924517294</v>
      </c>
      <c r="Y321" s="328">
        <f t="shared" si="237"/>
        <v>73.289089233772572</v>
      </c>
      <c r="Z321" s="108">
        <f>IF(H321&gt;0, rate1(1,$L$52,$L$51,$L$54,U321,$L$53,$L$50,Y321),"")</f>
        <v>1886.4701372045131</v>
      </c>
      <c r="AA321" s="336">
        <f t="shared" si="224"/>
        <v>3.2347942024094829</v>
      </c>
      <c r="AB321" s="336">
        <f t="shared" si="225"/>
        <v>-5.9150550686413203E-4</v>
      </c>
      <c r="AC321" s="328">
        <f t="shared" si="226"/>
        <v>2.9273441067262592E-2</v>
      </c>
      <c r="AD321" s="328">
        <f t="shared" si="227"/>
        <v>-0.68321315400008198</v>
      </c>
      <c r="AE321" s="328">
        <f t="shared" si="228"/>
        <v>-0.61473191680874606</v>
      </c>
      <c r="AF321" s="328">
        <f t="shared" si="229"/>
        <v>2896.0020135822115</v>
      </c>
      <c r="AG321" s="328">
        <f t="shared" si="230"/>
        <v>2888.3148663586935</v>
      </c>
      <c r="AH321" s="328">
        <f t="shared" si="231"/>
        <v>4.6676235353802458</v>
      </c>
      <c r="AI321" s="328">
        <f t="shared" si="232"/>
        <v>15.536382087578097</v>
      </c>
      <c r="AJ321" s="328">
        <f t="shared" si="233"/>
        <v>8.4427822995707622</v>
      </c>
      <c r="AK321" s="337">
        <f t="shared" si="234"/>
        <v>569.82933095082092</v>
      </c>
      <c r="AL321" s="42">
        <f t="shared" si="235"/>
        <v>25.821707911912092</v>
      </c>
    </row>
    <row r="322" spans="1:38" ht="15" x14ac:dyDescent="0.15">
      <c r="A322" s="40"/>
      <c r="B322" s="328">
        <f t="shared" si="203"/>
        <v>2896.0020135822115</v>
      </c>
      <c r="C322" s="328">
        <f t="shared" si="204"/>
        <v>2888.3148663586935</v>
      </c>
      <c r="D322" s="328">
        <f t="shared" si="205"/>
        <v>4.6676235353802458</v>
      </c>
      <c r="E322" s="328">
        <f t="shared" si="206"/>
        <v>205.34049014088734</v>
      </c>
      <c r="F322" s="328">
        <f t="shared" si="207"/>
        <v>205.45797569770977</v>
      </c>
      <c r="G322" s="328">
        <f t="shared" si="208"/>
        <v>5823.5110061988744</v>
      </c>
      <c r="H322" s="313">
        <f t="shared" si="209"/>
        <v>0.02</v>
      </c>
      <c r="I322" s="328">
        <f t="shared" si="210"/>
        <v>6.1497177788143746</v>
      </c>
      <c r="J322" s="328">
        <f t="shared" si="211"/>
        <v>850</v>
      </c>
      <c r="K322" s="335">
        <f t="shared" si="212"/>
        <v>-1</v>
      </c>
      <c r="L322" s="323">
        <f t="shared" si="213"/>
        <v>4.6476235353802462</v>
      </c>
      <c r="M322" s="323">
        <f t="shared" si="214"/>
        <v>4.657623535380246</v>
      </c>
      <c r="N322" s="328">
        <f t="shared" si="215"/>
        <v>-6.4500520493695035E-2</v>
      </c>
      <c r="O322" s="328">
        <f t="shared" si="216"/>
        <v>0.81515776397409567</v>
      </c>
      <c r="P322" s="332">
        <f t="shared" si="236"/>
        <v>72.568154982723698</v>
      </c>
      <c r="Q322" s="328">
        <f t="shared" si="217"/>
        <v>5006.9068012816533</v>
      </c>
      <c r="R322" s="277">
        <f>IF(H322&gt;0, rate1(1,$L$52,$L$51,$L$54,L322,$L$53,$L$50,P322),"")</f>
        <v>1881.1785872622561</v>
      </c>
      <c r="S322" s="323">
        <f t="shared" si="218"/>
        <v>3.2651099581466827</v>
      </c>
      <c r="T322" s="323">
        <f t="shared" si="219"/>
        <v>2.8475668592472872E-2</v>
      </c>
      <c r="U322" s="328">
        <f t="shared" si="220"/>
        <v>4.6676235353802458</v>
      </c>
      <c r="V322" s="336">
        <f t="shared" si="221"/>
        <v>4.6676235353802458</v>
      </c>
      <c r="W322" s="328">
        <f t="shared" si="222"/>
        <v>1.3108487984396788E-3</v>
      </c>
      <c r="X322" s="328">
        <f t="shared" si="223"/>
        <v>5048.0851614229932</v>
      </c>
      <c r="Y322" s="328">
        <f t="shared" si="237"/>
        <v>72.880099720146831</v>
      </c>
      <c r="Z322" s="108">
        <f>IF(H322&gt;0, rate1(1,$L$52,$L$51,$L$54,U322,$L$53,$L$50,Y322),"")</f>
        <v>1883.4774114161764</v>
      </c>
      <c r="AA322" s="336">
        <f t="shared" si="224"/>
        <v>3.2879453278447297</v>
      </c>
      <c r="AB322" s="336">
        <f t="shared" si="225"/>
        <v>-5.7293711632284202E-4</v>
      </c>
      <c r="AC322" s="328">
        <f t="shared" si="226"/>
        <v>2.8475668592472872E-2</v>
      </c>
      <c r="AD322" s="328">
        <f t="shared" si="227"/>
        <v>-0.70235400917984803</v>
      </c>
      <c r="AE322" s="328">
        <f t="shared" si="228"/>
        <v>-0.6628969794528855</v>
      </c>
      <c r="AF322" s="328">
        <f t="shared" si="229"/>
        <v>2895.9090373931253</v>
      </c>
      <c r="AG322" s="328">
        <f t="shared" si="230"/>
        <v>2888.2863906901011</v>
      </c>
      <c r="AH322" s="328">
        <f t="shared" si="231"/>
        <v>4.6479999782467498</v>
      </c>
      <c r="AI322" s="328">
        <f t="shared" si="232"/>
        <v>15.137142632435813</v>
      </c>
      <c r="AJ322" s="328">
        <f t="shared" si="233"/>
        <v>8.4469870614131057</v>
      </c>
      <c r="AK322" s="337">
        <f t="shared" si="234"/>
        <v>569.92106273539798</v>
      </c>
      <c r="AL322" s="42">
        <f t="shared" si="235"/>
        <v>25.834913836686535</v>
      </c>
    </row>
    <row r="323" spans="1:38" ht="15" x14ac:dyDescent="0.15">
      <c r="A323" s="40"/>
      <c r="B323" s="328">
        <f t="shared" si="203"/>
        <v>2895.9090373931253</v>
      </c>
      <c r="C323" s="328">
        <f t="shared" si="204"/>
        <v>2888.2863906901011</v>
      </c>
      <c r="D323" s="328">
        <f t="shared" si="205"/>
        <v>4.6479999782467498</v>
      </c>
      <c r="E323" s="328">
        <f t="shared" si="206"/>
        <v>205.10509727749366</v>
      </c>
      <c r="F323" s="328">
        <f t="shared" si="207"/>
        <v>205.22279370919051</v>
      </c>
      <c r="G323" s="328">
        <f t="shared" si="208"/>
        <v>5743.4740047354089</v>
      </c>
      <c r="H323" s="313">
        <f t="shared" si="209"/>
        <v>0.02</v>
      </c>
      <c r="I323" s="328">
        <f t="shared" si="210"/>
        <v>6.0981173624193623</v>
      </c>
      <c r="J323" s="328">
        <f t="shared" si="211"/>
        <v>850</v>
      </c>
      <c r="K323" s="335">
        <f t="shared" si="212"/>
        <v>-1</v>
      </c>
      <c r="L323" s="323">
        <f t="shared" si="213"/>
        <v>4.6279999782467502</v>
      </c>
      <c r="M323" s="323">
        <f t="shared" si="214"/>
        <v>4.63799997824675</v>
      </c>
      <c r="N323" s="328">
        <f t="shared" si="215"/>
        <v>-6.4234539492991516E-2</v>
      </c>
      <c r="O323" s="328">
        <f t="shared" si="216"/>
        <v>0.79000523278881696</v>
      </c>
      <c r="P323" s="332">
        <f t="shared" si="236"/>
        <v>72.160142697755461</v>
      </c>
      <c r="Q323" s="328">
        <f t="shared" si="217"/>
        <v>4926.5595060561545</v>
      </c>
      <c r="R323" s="277">
        <f>IF(H323&gt;0, rate1(1,$L$52,$L$51,$L$54,L323,$L$53,$L$50,P323),"")</f>
        <v>1878.1503991268748</v>
      </c>
      <c r="S323" s="323">
        <f t="shared" si="218"/>
        <v>3.3203464268605685</v>
      </c>
      <c r="T323" s="323">
        <f t="shared" si="219"/>
        <v>2.7683167801758345E-2</v>
      </c>
      <c r="U323" s="328">
        <f t="shared" si="220"/>
        <v>4.6479999782467498</v>
      </c>
      <c r="V323" s="336">
        <f t="shared" si="221"/>
        <v>4.6479999782467498</v>
      </c>
      <c r="W323" s="328">
        <f t="shared" si="222"/>
        <v>1.2998498638108202E-3</v>
      </c>
      <c r="X323" s="328">
        <f t="shared" si="223"/>
        <v>4967.3409543024345</v>
      </c>
      <c r="Y323" s="328">
        <f t="shared" si="237"/>
        <v>72.471647377973468</v>
      </c>
      <c r="Z323" s="108">
        <f>IF(H323&gt;0, rate1(1,$L$52,$L$51,$L$54,U323,$L$53,$L$50,Y323),"")</f>
        <v>1880.4645264839396</v>
      </c>
      <c r="AA323" s="336">
        <f t="shared" si="224"/>
        <v>3.3437119513553437</v>
      </c>
      <c r="AB323" s="336">
        <f t="shared" si="225"/>
        <v>-5.5461161217321565E-4</v>
      </c>
      <c r="AC323" s="328">
        <f t="shared" si="226"/>
        <v>2.7683167801758345E-2</v>
      </c>
      <c r="AD323" s="328">
        <f t="shared" si="227"/>
        <v>-0.72246067152508697</v>
      </c>
      <c r="AE323" s="328">
        <f t="shared" si="228"/>
        <v>-0.71606406529122291</v>
      </c>
      <c r="AF323" s="328">
        <f t="shared" si="229"/>
        <v>2895.8171196858307</v>
      </c>
      <c r="AG323" s="328">
        <f t="shared" si="230"/>
        <v>2888.2587075222996</v>
      </c>
      <c r="AH323" s="328">
        <f t="shared" si="231"/>
        <v>4.6283746568152262</v>
      </c>
      <c r="AI323" s="328">
        <f t="shared" si="232"/>
        <v>14.739590511296567</v>
      </c>
      <c r="AJ323" s="328">
        <f t="shared" si="233"/>
        <v>8.4510813921106873</v>
      </c>
      <c r="AK323" s="337">
        <f t="shared" si="234"/>
        <v>570.00921405212034</v>
      </c>
      <c r="AL323" s="42">
        <f t="shared" si="235"/>
        <v>25.847780407924105</v>
      </c>
    </row>
    <row r="324" spans="1:38" ht="15" x14ac:dyDescent="0.15">
      <c r="A324" s="40"/>
      <c r="B324" s="328">
        <f t="shared" si="203"/>
        <v>2895.8171196858307</v>
      </c>
      <c r="C324" s="328">
        <f t="shared" si="204"/>
        <v>2888.2587075222996</v>
      </c>
      <c r="D324" s="328">
        <f t="shared" si="205"/>
        <v>4.6283746568152262</v>
      </c>
      <c r="E324" s="328">
        <f t="shared" si="206"/>
        <v>204.86929433912573</v>
      </c>
      <c r="F324" s="328">
        <f t="shared" si="207"/>
        <v>204.98719580830971</v>
      </c>
      <c r="G324" s="328">
        <f t="shared" si="208"/>
        <v>5664.2060434020768</v>
      </c>
      <c r="H324" s="313">
        <f t="shared" si="209"/>
        <v>0.02</v>
      </c>
      <c r="I324" s="328">
        <f t="shared" si="210"/>
        <v>6.0467297308248824</v>
      </c>
      <c r="J324" s="328">
        <f t="shared" si="211"/>
        <v>850</v>
      </c>
      <c r="K324" s="335">
        <f t="shared" si="212"/>
        <v>-1</v>
      </c>
      <c r="L324" s="323">
        <f t="shared" si="213"/>
        <v>4.6083746568152266</v>
      </c>
      <c r="M324" s="323">
        <f t="shared" si="214"/>
        <v>4.6183746568152264</v>
      </c>
      <c r="N324" s="328">
        <f t="shared" si="215"/>
        <v>-6.3968488233463461E-2</v>
      </c>
      <c r="O324" s="328">
        <f t="shared" si="216"/>
        <v>0.76513720141457986</v>
      </c>
      <c r="P324" s="332">
        <f t="shared" si="236"/>
        <v>71.752670615501188</v>
      </c>
      <c r="Q324" s="328">
        <f t="shared" si="217"/>
        <v>4846.9830405440925</v>
      </c>
      <c r="R324" s="277">
        <f>IF(H324&gt;0, rate1(1,$L$52,$L$51,$L$54,L324,$L$53,$L$50,P324),"")</f>
        <v>1875.1017300069916</v>
      </c>
      <c r="S324" s="323">
        <f t="shared" si="218"/>
        <v>3.3783710549661414</v>
      </c>
      <c r="T324" s="323">
        <f t="shared" si="219"/>
        <v>2.6895924460522885E-2</v>
      </c>
      <c r="U324" s="328">
        <f t="shared" si="220"/>
        <v>4.6283746568152262</v>
      </c>
      <c r="V324" s="336">
        <f t="shared" si="221"/>
        <v>4.6283746568152262</v>
      </c>
      <c r="W324" s="328">
        <f t="shared" si="222"/>
        <v>1.2888962855193142E-3</v>
      </c>
      <c r="X324" s="328">
        <f t="shared" si="223"/>
        <v>4887.3695768916396</v>
      </c>
      <c r="Y324" s="328">
        <f t="shared" si="237"/>
        <v>72.063733955690878</v>
      </c>
      <c r="Z324" s="108">
        <f>IF(H324&gt;0, rate1(1,$L$52,$L$51,$L$54,U324,$L$53,$L$50,Y324),"")</f>
        <v>1877.4312989798377</v>
      </c>
      <c r="AA324" s="336">
        <f t="shared" si="224"/>
        <v>3.4022937641473212</v>
      </c>
      <c r="AB324" s="336">
        <f t="shared" si="225"/>
        <v>-5.3652734097521992E-4</v>
      </c>
      <c r="AC324" s="328">
        <f t="shared" si="226"/>
        <v>2.6895924460522885E-2</v>
      </c>
      <c r="AD324" s="328">
        <f t="shared" si="227"/>
        <v>-0.74360708550306431</v>
      </c>
      <c r="AE324" s="328">
        <f t="shared" si="228"/>
        <v>-0.7748906440714588</v>
      </c>
      <c r="AF324" s="328">
        <f t="shared" si="229"/>
        <v>2895.7262552731368</v>
      </c>
      <c r="AG324" s="328">
        <f t="shared" si="230"/>
        <v>2888.2318115978392</v>
      </c>
      <c r="AH324" s="328">
        <f t="shared" si="231"/>
        <v>4.6087475701501139</v>
      </c>
      <c r="AI324" s="328">
        <f t="shared" si="232"/>
        <v>14.343714812967828</v>
      </c>
      <c r="AJ324" s="328">
        <f t="shared" si="233"/>
        <v>8.4550657573365111</v>
      </c>
      <c r="AK324" s="337">
        <f t="shared" si="234"/>
        <v>570.09387050706243</v>
      </c>
      <c r="AL324" s="42">
        <f t="shared" si="235"/>
        <v>25.860309059858707</v>
      </c>
    </row>
    <row r="325" spans="1:38" ht="15" x14ac:dyDescent="0.15">
      <c r="A325" s="40"/>
      <c r="B325" s="328">
        <f t="shared" si="203"/>
        <v>2895.7262552731368</v>
      </c>
      <c r="C325" s="328">
        <f t="shared" si="204"/>
        <v>2888.2318115978392</v>
      </c>
      <c r="D325" s="328">
        <f t="shared" si="205"/>
        <v>4.6087475701501139</v>
      </c>
      <c r="E325" s="328">
        <f t="shared" si="206"/>
        <v>204.63309295901917</v>
      </c>
      <c r="F325" s="328">
        <f t="shared" si="207"/>
        <v>204.75119364907243</v>
      </c>
      <c r="G325" s="328">
        <f t="shared" si="208"/>
        <v>5585.7033122082485</v>
      </c>
      <c r="H325" s="313">
        <f t="shared" si="209"/>
        <v>0.02</v>
      </c>
      <c r="I325" s="328">
        <f t="shared" si="210"/>
        <v>5.9955549402380717</v>
      </c>
      <c r="J325" s="328">
        <f t="shared" si="211"/>
        <v>850</v>
      </c>
      <c r="K325" s="335">
        <f t="shared" si="212"/>
        <v>-1</v>
      </c>
      <c r="L325" s="323">
        <f t="shared" si="213"/>
        <v>4.5887475701501144</v>
      </c>
      <c r="M325" s="323">
        <f t="shared" si="214"/>
        <v>4.5987475701501142</v>
      </c>
      <c r="N325" s="328">
        <f t="shared" si="215"/>
        <v>-6.3702366689931011E-2</v>
      </c>
      <c r="O325" s="328">
        <f t="shared" si="216"/>
        <v>0.74055227863683237</v>
      </c>
      <c r="P325" s="332">
        <f t="shared" si="236"/>
        <v>71.34574050575246</v>
      </c>
      <c r="Q325" s="328">
        <f t="shared" si="217"/>
        <v>4768.173588016085</v>
      </c>
      <c r="R325" s="277">
        <f>IF(H325&gt;0, rate1(1,$L$52,$L$51,$L$54,L325,$L$53,$L$50,P325),"")</f>
        <v>1872.0323929371039</v>
      </c>
      <c r="S325" s="323">
        <f t="shared" si="218"/>
        <v>3.439402288067487</v>
      </c>
      <c r="T325" s="323">
        <f t="shared" si="219"/>
        <v>2.6113924300856711E-2</v>
      </c>
      <c r="U325" s="328">
        <f t="shared" si="220"/>
        <v>4.6087475701501139</v>
      </c>
      <c r="V325" s="336">
        <f t="shared" si="221"/>
        <v>4.6087475701501139</v>
      </c>
      <c r="W325" s="328">
        <f t="shared" si="222"/>
        <v>1.2779880755608986E-3</v>
      </c>
      <c r="X325" s="328">
        <f t="shared" si="223"/>
        <v>4808.1672195356878</v>
      </c>
      <c r="Y325" s="328">
        <f t="shared" si="237"/>
        <v>71.656361213909165</v>
      </c>
      <c r="Z325" s="108">
        <f>IF(H325&gt;0, rate1(1,$L$52,$L$51,$L$54,U325,$L$53,$L$50,Y325),"")</f>
        <v>1874.3775434545998</v>
      </c>
      <c r="AA325" s="336">
        <f t="shared" si="224"/>
        <v>3.4639113454086607</v>
      </c>
      <c r="AB325" s="336">
        <f t="shared" si="225"/>
        <v>-5.1868265387971309E-4</v>
      </c>
      <c r="AC325" s="328">
        <f t="shared" si="226"/>
        <v>2.6113924300856711E-2</v>
      </c>
      <c r="AD325" s="328">
        <f t="shared" si="227"/>
        <v>-0.76587493207000934</v>
      </c>
      <c r="AE325" s="328">
        <f t="shared" si="228"/>
        <v>-0.84013997727789402</v>
      </c>
      <c r="AF325" s="328">
        <f t="shared" si="229"/>
        <v>2895.636438982146</v>
      </c>
      <c r="AG325" s="328">
        <f t="shared" si="230"/>
        <v>2888.2056976735385</v>
      </c>
      <c r="AH325" s="328">
        <f t="shared" si="231"/>
        <v>4.589118717305535</v>
      </c>
      <c r="AI325" s="328">
        <f t="shared" si="232"/>
        <v>13.949504506108234</v>
      </c>
      <c r="AJ325" s="328">
        <f t="shared" si="233"/>
        <v>8.4589406196993195</v>
      </c>
      <c r="AK325" s="337">
        <f t="shared" si="234"/>
        <v>570.17511626319083</v>
      </c>
      <c r="AL325" s="42">
        <f t="shared" si="235"/>
        <v>25.872501217449731</v>
      </c>
    </row>
    <row r="326" spans="1:38" ht="15.75" thickBot="1" x14ac:dyDescent="0.2">
      <c r="A326" s="43"/>
      <c r="B326" s="328">
        <f t="shared" si="203"/>
        <v>2895.636438982146</v>
      </c>
      <c r="C326" s="328">
        <f t="shared" si="204"/>
        <v>2888.2056976735385</v>
      </c>
      <c r="D326" s="328">
        <f t="shared" si="205"/>
        <v>4.589118717305535</v>
      </c>
      <c r="E326" s="328">
        <f t="shared" si="206"/>
        <v>204.39650472900794</v>
      </c>
      <c r="F326" s="328">
        <f t="shared" si="207"/>
        <v>204.51479884401357</v>
      </c>
      <c r="G326" s="328">
        <f t="shared" si="208"/>
        <v>5507.9619863801054</v>
      </c>
      <c r="H326" s="313">
        <f t="shared" si="209"/>
        <v>0.02</v>
      </c>
      <c r="I326" s="328">
        <f t="shared" si="210"/>
        <v>5.9445930468860757</v>
      </c>
      <c r="J326" s="328">
        <f t="shared" si="211"/>
        <v>850</v>
      </c>
      <c r="K326" s="335">
        <f t="shared" si="212"/>
        <v>-1</v>
      </c>
      <c r="L326" s="323">
        <f t="shared" si="213"/>
        <v>4.5691187173055354</v>
      </c>
      <c r="M326" s="323">
        <f t="shared" si="214"/>
        <v>4.5791187173055352</v>
      </c>
      <c r="N326" s="328">
        <f t="shared" si="215"/>
        <v>-6.3436174837061543E-2</v>
      </c>
      <c r="O326" s="328">
        <f t="shared" si="216"/>
        <v>0.71624907705496543</v>
      </c>
      <c r="P326" s="332">
        <f t="shared" si="236"/>
        <v>70.939354150716127</v>
      </c>
      <c r="Q326" s="328">
        <f t="shared" si="217"/>
        <v>4690.127317012013</v>
      </c>
      <c r="R326" s="277">
        <f>IF(H326&gt;0, rate1(1,$L$52,$L$51,$L$54,L326,$L$53,$L$50,P326),"")</f>
        <v>1868.9421988873999</v>
      </c>
      <c r="S326" s="323">
        <f t="shared" si="218"/>
        <v>3.5036820378582054</v>
      </c>
      <c r="T326" s="323">
        <f t="shared" si="219"/>
        <v>2.5337152992210035E-2</v>
      </c>
      <c r="U326" s="328">
        <f t="shared" si="220"/>
        <v>4.589118717305535</v>
      </c>
      <c r="V326" s="336">
        <f t="shared" si="221"/>
        <v>4.589118717305535</v>
      </c>
      <c r="W326" s="328">
        <f t="shared" si="222"/>
        <v>1.2671252459099946E-3</v>
      </c>
      <c r="X326" s="328">
        <f t="shared" si="223"/>
        <v>4729.7300576071093</v>
      </c>
      <c r="Y326" s="328">
        <f t="shared" si="237"/>
        <v>71.249530925547759</v>
      </c>
      <c r="Z326" s="108">
        <f>IF(H326&gt;0, rate1(1,$L$52,$L$51,$L$54,U326,$L$53,$L$50,Y326),"")</f>
        <v>1871.3030724129731</v>
      </c>
      <c r="AA326" s="336">
        <f t="shared" si="224"/>
        <v>3.5288089701023111</v>
      </c>
      <c r="AB326" s="336">
        <f t="shared" si="225"/>
        <v>-5.0107590604549657E-4</v>
      </c>
      <c r="AC326" s="328">
        <f t="shared" si="226"/>
        <v>2.5337152992210035E-2</v>
      </c>
      <c r="AD326" s="328">
        <f t="shared" si="227"/>
        <v>-0.78935466846448954</v>
      </c>
      <c r="AE326" s="328">
        <f t="shared" si="228"/>
        <v>-0.91270144882444249</v>
      </c>
      <c r="AF326" s="328">
        <f t="shared" si="229"/>
        <v>2895.5476656543169</v>
      </c>
      <c r="AG326" s="328">
        <f t="shared" si="230"/>
        <v>2888.1803605205464</v>
      </c>
      <c r="AH326" s="328">
        <f t="shared" si="231"/>
        <v>4.5694880973252072</v>
      </c>
      <c r="AI326" s="328">
        <f t="shared" si="232"/>
        <v>13.556948421033832</v>
      </c>
      <c r="AJ326" s="328">
        <f t="shared" si="233"/>
        <v>8.4627064387051618</v>
      </c>
      <c r="AK326" s="337">
        <f t="shared" si="234"/>
        <v>570.25303405671423</v>
      </c>
      <c r="AL326" s="42">
        <f t="shared" si="235"/>
        <v>25.884358296279924</v>
      </c>
    </row>
    <row r="327" spans="1:38" ht="15" x14ac:dyDescent="0.15">
      <c r="B327" s="328">
        <f t="shared" si="203"/>
        <v>2895.5476656543169</v>
      </c>
      <c r="C327" s="328">
        <f t="shared" si="204"/>
        <v>2888.1803605205464</v>
      </c>
      <c r="D327" s="328">
        <f t="shared" si="205"/>
        <v>4.5694880973252072</v>
      </c>
      <c r="E327" s="328">
        <f t="shared" si="206"/>
        <v>204.15954119960145</v>
      </c>
      <c r="F327" s="328">
        <f t="shared" si="207"/>
        <v>204.27802296430468</v>
      </c>
      <c r="G327" s="328">
        <f t="shared" si="208"/>
        <v>5430.9782268364097</v>
      </c>
      <c r="H327" s="313">
        <f t="shared" si="209"/>
        <v>0.02</v>
      </c>
      <c r="I327" s="328">
        <f t="shared" si="210"/>
        <v>5.8938441070164123</v>
      </c>
      <c r="J327" s="328">
        <f t="shared" si="211"/>
        <v>850</v>
      </c>
      <c r="K327" s="335">
        <f t="shared" si="212"/>
        <v>-1</v>
      </c>
      <c r="L327" s="323">
        <f t="shared" si="213"/>
        <v>4.5494880973252076</v>
      </c>
      <c r="M327" s="323">
        <f t="shared" si="214"/>
        <v>4.5594880973252074</v>
      </c>
      <c r="N327" s="328">
        <f t="shared" si="215"/>
        <v>-6.3169912649369664E-2</v>
      </c>
      <c r="O327" s="328">
        <f t="shared" si="216"/>
        <v>0.69222621309131682</v>
      </c>
      <c r="P327" s="332">
        <f t="shared" si="236"/>
        <v>70.533513345158354</v>
      </c>
      <c r="Q327" s="328">
        <f t="shared" si="217"/>
        <v>4612.8403818155793</v>
      </c>
      <c r="R327" s="277">
        <f>IF(H327&gt;0, rate1(1,$L$52,$L$51,$L$54,L327,$L$53,$L$50,P327),"")</f>
        <v>1865.8309567385929</v>
      </c>
      <c r="S327" s="323">
        <f t="shared" si="218"/>
        <v>3.571478923648276</v>
      </c>
      <c r="T327" s="323">
        <f t="shared" si="219"/>
        <v>2.4565596112196629E-2</v>
      </c>
      <c r="U327" s="328">
        <f t="shared" si="220"/>
        <v>4.5694880973252072</v>
      </c>
      <c r="V327" s="336">
        <f t="shared" si="221"/>
        <v>4.5694880973252072</v>
      </c>
      <c r="W327" s="328">
        <f t="shared" si="222"/>
        <v>1.256307808541024E-3</v>
      </c>
      <c r="X327" s="328">
        <f t="shared" si="223"/>
        <v>4652.0542519837481</v>
      </c>
      <c r="Y327" s="328">
        <f t="shared" si="237"/>
        <v>70.843244875977746</v>
      </c>
      <c r="Z327" s="108">
        <f>IF(H327&gt;0, rate1(1,$L$52,$L$51,$L$54,U327,$L$53,$L$50,Y327),"")</f>
        <v>1868.2076962887718</v>
      </c>
      <c r="AA327" s="336">
        <f t="shared" si="224"/>
        <v>3.5972578822358914</v>
      </c>
      <c r="AB327" s="336">
        <f t="shared" si="225"/>
        <v>-4.8370545610184506E-4</v>
      </c>
      <c r="AC327" s="328">
        <f t="shared" si="226"/>
        <v>2.4565596112196629E-2</v>
      </c>
      <c r="AD327" s="328">
        <f t="shared" si="227"/>
        <v>-0.81414674037037327</v>
      </c>
      <c r="AE327" s="328">
        <f t="shared" si="228"/>
        <v>-0.99361547613393764</v>
      </c>
      <c r="AF327" s="328">
        <f t="shared" si="229"/>
        <v>2895.4599301455555</v>
      </c>
      <c r="AG327" s="328">
        <f t="shared" si="230"/>
        <v>2888.1557949244343</v>
      </c>
      <c r="AH327" s="328">
        <f t="shared" si="231"/>
        <v>4.5498557092422223</v>
      </c>
      <c r="AI327" s="328">
        <f t="shared" si="232"/>
        <v>13.1660352313676</v>
      </c>
      <c r="AJ327" s="328">
        <f t="shared" si="233"/>
        <v>8.466363670713875</v>
      </c>
      <c r="AK327" s="337">
        <f t="shared" si="234"/>
        <v>570.32770521326859</v>
      </c>
      <c r="AL327" s="42">
        <f t="shared" si="235"/>
        <v>25.895881702437801</v>
      </c>
    </row>
    <row r="328" spans="1:38" ht="15" x14ac:dyDescent="0.15">
      <c r="B328" s="328">
        <f t="shared" si="203"/>
        <v>2895.4599301455555</v>
      </c>
      <c r="C328" s="328">
        <f t="shared" si="204"/>
        <v>2888.1557949244343</v>
      </c>
      <c r="D328" s="328">
        <f t="shared" si="205"/>
        <v>4.5498557092422223</v>
      </c>
      <c r="E328" s="328">
        <f t="shared" si="206"/>
        <v>203.92221387999561</v>
      </c>
      <c r="F328" s="328">
        <f t="shared" si="207"/>
        <v>204.04087753979854</v>
      </c>
      <c r="G328" s="328">
        <f t="shared" si="208"/>
        <v>5354.7481806573596</v>
      </c>
      <c r="H328" s="313">
        <f t="shared" si="209"/>
        <v>0.02</v>
      </c>
      <c r="I328" s="328">
        <f t="shared" si="210"/>
        <v>5.8433081768969721</v>
      </c>
      <c r="J328" s="328">
        <f t="shared" si="211"/>
        <v>850</v>
      </c>
      <c r="K328" s="335">
        <f t="shared" si="212"/>
        <v>-1</v>
      </c>
      <c r="L328" s="323">
        <f t="shared" si="213"/>
        <v>4.5298557092422227</v>
      </c>
      <c r="M328" s="323">
        <f t="shared" si="214"/>
        <v>4.5398557092422225</v>
      </c>
      <c r="N328" s="328">
        <f t="shared" si="215"/>
        <v>-6.2903580101201229E-2</v>
      </c>
      <c r="O328" s="328">
        <f t="shared" si="216"/>
        <v>0.66848230700795197</v>
      </c>
      <c r="P328" s="332">
        <f t="shared" si="236"/>
        <v>70.128219896548359</v>
      </c>
      <c r="Q328" s="328">
        <f t="shared" si="217"/>
        <v>4536.308922921884</v>
      </c>
      <c r="R328" s="277">
        <f>IF(H328&gt;0, rate1(1,$L$52,$L$51,$L$54,L328,$L$53,$L$50,P328),"")</f>
        <v>1862.6984732564495</v>
      </c>
      <c r="S328" s="323">
        <f t="shared" si="218"/>
        <v>3.6430920665464104</v>
      </c>
      <c r="T328" s="323">
        <f t="shared" si="219"/>
        <v>2.3799239117460645E-2</v>
      </c>
      <c r="U328" s="328">
        <f t="shared" si="220"/>
        <v>4.5498557092422223</v>
      </c>
      <c r="V328" s="336">
        <f t="shared" si="221"/>
        <v>4.5498557092422223</v>
      </c>
      <c r="W328" s="328">
        <f t="shared" si="222"/>
        <v>1.245535775478146E-3</v>
      </c>
      <c r="X328" s="328">
        <f t="shared" si="223"/>
        <v>4575.1359495196493</v>
      </c>
      <c r="Y328" s="328">
        <f t="shared" si="237"/>
        <v>70.437504863163923</v>
      </c>
      <c r="Z328" s="108">
        <f>IF(H328&gt;0, rate1(1,$L$52,$L$51,$L$54,U328,$L$53,$L$50,Y328),"")</f>
        <v>1865.0912234196157</v>
      </c>
      <c r="AA328" s="336">
        <f t="shared" si="224"/>
        <v>3.6695601261995345</v>
      </c>
      <c r="AB328" s="336">
        <f t="shared" si="225"/>
        <v>-4.6656966563676089E-4</v>
      </c>
      <c r="AC328" s="328">
        <f t="shared" si="226"/>
        <v>2.3799239117460645E-2</v>
      </c>
      <c r="AD328" s="328">
        <f t="shared" si="227"/>
        <v>-0.84036300073672188</v>
      </c>
      <c r="AE328" s="328">
        <f t="shared" si="228"/>
        <v>-1.0841041943743797</v>
      </c>
      <c r="AF328" s="328">
        <f t="shared" si="229"/>
        <v>2895.3732273263367</v>
      </c>
      <c r="AG328" s="328">
        <f t="shared" si="230"/>
        <v>2888.1319956853167</v>
      </c>
      <c r="AH328" s="328">
        <f t="shared" si="231"/>
        <v>4.5302215520788023</v>
      </c>
      <c r="AI328" s="328">
        <f t="shared" si="232"/>
        <v>12.776753435489638</v>
      </c>
      <c r="AJ328" s="328">
        <f t="shared" si="233"/>
        <v>8.4699127688903992</v>
      </c>
      <c r="AK328" s="337">
        <f t="shared" si="234"/>
        <v>570.39920966394391</v>
      </c>
      <c r="AL328" s="42">
        <f t="shared" si="235"/>
        <v>25.907072832384465</v>
      </c>
    </row>
    <row r="329" spans="1:38" ht="15" x14ac:dyDescent="0.15">
      <c r="B329" s="328">
        <f t="shared" si="203"/>
        <v>2895.3732273263367</v>
      </c>
      <c r="C329" s="328">
        <f t="shared" si="204"/>
        <v>2888.1319956853167</v>
      </c>
      <c r="D329" s="328">
        <f t="shared" si="205"/>
        <v>4.5302215520788023</v>
      </c>
      <c r="E329" s="328">
        <f t="shared" si="206"/>
        <v>203.68453423802131</v>
      </c>
      <c r="F329" s="328">
        <f t="shared" si="207"/>
        <v>203.80337405900846</v>
      </c>
      <c r="G329" s="328">
        <f t="shared" si="208"/>
        <v>5279.2679815470237</v>
      </c>
      <c r="H329" s="313">
        <f t="shared" si="209"/>
        <v>0.02</v>
      </c>
      <c r="I329" s="328">
        <f t="shared" si="210"/>
        <v>5.7929853128160183</v>
      </c>
      <c r="J329" s="328">
        <f t="shared" si="211"/>
        <v>850</v>
      </c>
      <c r="K329" s="335">
        <f t="shared" si="212"/>
        <v>-1</v>
      </c>
      <c r="L329" s="323">
        <f t="shared" si="213"/>
        <v>4.5102215520788027</v>
      </c>
      <c r="M329" s="323">
        <f t="shared" si="214"/>
        <v>4.5202215520788025</v>
      </c>
      <c r="N329" s="328">
        <f t="shared" si="215"/>
        <v>-6.2637177166777747E-2</v>
      </c>
      <c r="O329" s="328">
        <f t="shared" si="216"/>
        <v>0.64501598293123674</v>
      </c>
      <c r="P329" s="332">
        <f t="shared" si="236"/>
        <v>69.723475625203889</v>
      </c>
      <c r="Q329" s="328">
        <f t="shared" si="217"/>
        <v>4460.52906749872</v>
      </c>
      <c r="R329" s="277">
        <f>IF(H329&gt;0, rate1(1,$L$52,$L$51,$L$54,L329,$L$53,$L$50,P329),"")</f>
        <v>1859.5445530660074</v>
      </c>
      <c r="S329" s="323">
        <f t="shared" si="218"/>
        <v>3.718855549445907</v>
      </c>
      <c r="T329" s="323">
        <f t="shared" si="219"/>
        <v>2.3038067314588663E-2</v>
      </c>
      <c r="U329" s="328">
        <f t="shared" si="220"/>
        <v>4.5302215520788023</v>
      </c>
      <c r="V329" s="336">
        <f t="shared" si="221"/>
        <v>4.5302215520788023</v>
      </c>
      <c r="W329" s="328">
        <f t="shared" si="222"/>
        <v>1.234809158690453E-3</v>
      </c>
      <c r="X329" s="328">
        <f t="shared" si="223"/>
        <v>4498.9712835095061</v>
      </c>
      <c r="Y329" s="328">
        <f t="shared" si="237"/>
        <v>70.03231269780855</v>
      </c>
      <c r="Z329" s="108">
        <f>IF(H329&gt;0, rate1(1,$L$52,$L$51,$L$54,U329,$L$53,$L$50,Y329),"")</f>
        <v>1861.9534600213667</v>
      </c>
      <c r="AA329" s="336">
        <f t="shared" si="224"/>
        <v>3.7460530504278693</v>
      </c>
      <c r="AB329" s="336">
        <f t="shared" si="225"/>
        <v>-4.4966689864132611E-4</v>
      </c>
      <c r="AC329" s="328">
        <f t="shared" si="226"/>
        <v>2.3038067314588663E-2</v>
      </c>
      <c r="AD329" s="328">
        <f t="shared" si="227"/>
        <v>-0.86812837756295502</v>
      </c>
      <c r="AE329" s="328">
        <f t="shared" si="228"/>
        <v>-1.1856094614029369</v>
      </c>
      <c r="AF329" s="328">
        <f t="shared" si="229"/>
        <v>2895.2875520818552</v>
      </c>
      <c r="AG329" s="328">
        <f t="shared" si="230"/>
        <v>2888.108957618002</v>
      </c>
      <c r="AH329" s="328">
        <f t="shared" si="231"/>
        <v>4.5105856248462111</v>
      </c>
      <c r="AI329" s="328">
        <f t="shared" si="232"/>
        <v>12.389091337770648</v>
      </c>
      <c r="AJ329" s="328">
        <f t="shared" si="233"/>
        <v>8.4733541831508905</v>
      </c>
      <c r="AK329" s="337">
        <f t="shared" si="234"/>
        <v>570.4676259611573</v>
      </c>
      <c r="AL329" s="42">
        <f t="shared" si="235"/>
        <v>25.91793307280463</v>
      </c>
    </row>
    <row r="330" spans="1:38" ht="15" x14ac:dyDescent="0.15">
      <c r="B330" s="328">
        <f t="shared" si="203"/>
        <v>2895.2875520818552</v>
      </c>
      <c r="C330" s="328">
        <f t="shared" si="204"/>
        <v>2888.108957618002</v>
      </c>
      <c r="D330" s="328">
        <f t="shared" si="205"/>
        <v>4.5105856248462111</v>
      </c>
      <c r="E330" s="328">
        <f t="shared" si="206"/>
        <v>203.44651370003126</v>
      </c>
      <c r="F330" s="328">
        <f t="shared" si="207"/>
        <v>203.56552396902629</v>
      </c>
      <c r="G330" s="328">
        <f t="shared" si="208"/>
        <v>5204.533750290333</v>
      </c>
      <c r="H330" s="313">
        <f t="shared" si="209"/>
        <v>0.02</v>
      </c>
      <c r="I330" s="328">
        <f t="shared" si="210"/>
        <v>5.7428755710825499</v>
      </c>
      <c r="J330" s="328">
        <f t="shared" si="211"/>
        <v>850</v>
      </c>
      <c r="K330" s="335">
        <f t="shared" si="212"/>
        <v>-1</v>
      </c>
      <c r="L330" s="323">
        <f t="shared" si="213"/>
        <v>4.4905856248462115</v>
      </c>
      <c r="M330" s="323">
        <f t="shared" si="214"/>
        <v>4.5005856248462113</v>
      </c>
      <c r="N330" s="328">
        <f t="shared" si="215"/>
        <v>-6.237070382011467E-2</v>
      </c>
      <c r="O330" s="328">
        <f t="shared" si="216"/>
        <v>0.62182586888418889</v>
      </c>
      <c r="P330" s="332">
        <f t="shared" si="236"/>
        <v>69.319282364442657</v>
      </c>
      <c r="Q330" s="328">
        <f t="shared" si="217"/>
        <v>4385.4969298424303</v>
      </c>
      <c r="R330" s="277">
        <f>IF(H330&gt;0, rate1(1,$L$52,$L$51,$L$54,L330,$L$53,$L$50,P330),"")</f>
        <v>1856.3689986255281</v>
      </c>
      <c r="S330" s="323">
        <f t="shared" si="218"/>
        <v>3.7991436832347651</v>
      </c>
      <c r="T330" s="323">
        <f t="shared" si="219"/>
        <v>2.228206583094635E-2</v>
      </c>
      <c r="U330" s="328">
        <f t="shared" si="220"/>
        <v>4.5105856248462111</v>
      </c>
      <c r="V330" s="336">
        <f t="shared" si="221"/>
        <v>4.5105856248462111</v>
      </c>
      <c r="W330" s="328">
        <f t="shared" si="222"/>
        <v>1.224127970203881E-3</v>
      </c>
      <c r="X330" s="328">
        <f t="shared" si="223"/>
        <v>4423.5563741475835</v>
      </c>
      <c r="Y330" s="328">
        <f t="shared" si="237"/>
        <v>69.627670203500756</v>
      </c>
      <c r="Z330" s="108">
        <f>IF(H330&gt;0, rate1(1,$L$52,$L$51,$L$54,U330,$L$53,$L$50,Y330),"")</f>
        <v>1858.7942101622916</v>
      </c>
      <c r="AA330" s="336">
        <f t="shared" si="224"/>
        <v>3.8271146251822477</v>
      </c>
      <c r="AB330" s="336">
        <f t="shared" si="225"/>
        <v>-4.3299552105177501E-4</v>
      </c>
      <c r="AC330" s="328">
        <f t="shared" si="226"/>
        <v>2.228206583094635E-2</v>
      </c>
      <c r="AD330" s="328">
        <f t="shared" si="227"/>
        <v>-0.89758284315914227</v>
      </c>
      <c r="AE330" s="328">
        <f t="shared" si="228"/>
        <v>-1.2998402057470184</v>
      </c>
      <c r="AF330" s="328">
        <f t="shared" si="229"/>
        <v>2895.202899312204</v>
      </c>
      <c r="AG330" s="328">
        <f t="shared" si="230"/>
        <v>2888.0866755521711</v>
      </c>
      <c r="AH330" s="328">
        <f t="shared" si="231"/>
        <v>4.4909479265445054</v>
      </c>
      <c r="AI330" s="328">
        <f t="shared" si="232"/>
        <v>12.003037029515246</v>
      </c>
      <c r="AJ330" s="328">
        <f t="shared" si="233"/>
        <v>8.4766883601035339</v>
      </c>
      <c r="AK330" s="337">
        <f t="shared" si="234"/>
        <v>570.53303129437722</v>
      </c>
      <c r="AL330" s="42">
        <f t="shared" si="235"/>
        <v>25.928463800441733</v>
      </c>
    </row>
    <row r="331" spans="1:38" ht="15" x14ac:dyDescent="0.15">
      <c r="B331" s="328">
        <f t="shared" si="203"/>
        <v>2895.202899312204</v>
      </c>
      <c r="C331" s="328">
        <f t="shared" si="204"/>
        <v>2888.0866755521711</v>
      </c>
      <c r="D331" s="328">
        <f t="shared" si="205"/>
        <v>4.4909479265445054</v>
      </c>
      <c r="E331" s="328">
        <f t="shared" si="206"/>
        <v>203.20816365072426</v>
      </c>
      <c r="F331" s="328">
        <f t="shared" si="207"/>
        <v>203.32733867537775</v>
      </c>
      <c r="G331" s="328">
        <f t="shared" si="208"/>
        <v>5130.5415952034218</v>
      </c>
      <c r="H331" s="313">
        <f t="shared" si="209"/>
        <v>0.02</v>
      </c>
      <c r="I331" s="328">
        <f t="shared" si="210"/>
        <v>5.6929790080263052</v>
      </c>
      <c r="J331" s="328">
        <f t="shared" si="211"/>
        <v>850</v>
      </c>
      <c r="K331" s="335">
        <f t="shared" si="212"/>
        <v>-1</v>
      </c>
      <c r="L331" s="323">
        <f t="shared" si="213"/>
        <v>4.4709479265445058</v>
      </c>
      <c r="M331" s="323">
        <f t="shared" si="214"/>
        <v>4.4809479265445056</v>
      </c>
      <c r="N331" s="328">
        <f t="shared" si="215"/>
        <v>-6.2104160035110212E-2</v>
      </c>
      <c r="O331" s="328">
        <f t="shared" si="216"/>
        <v>0.59891059682686087</v>
      </c>
      <c r="P331" s="332">
        <f t="shared" si="236"/>
        <v>68.915641960732543</v>
      </c>
      <c r="Q331" s="328">
        <f t="shared" si="217"/>
        <v>4311.2086118272573</v>
      </c>
      <c r="R331" s="277">
        <f>IF(H331&gt;0, rate1(1,$L$52,$L$51,$L$54,L331,$L$53,$L$50,P331),"")</f>
        <v>1853.1716102001162</v>
      </c>
      <c r="S331" s="323">
        <f t="shared" si="218"/>
        <v>3.884377254545349</v>
      </c>
      <c r="T331" s="323">
        <f t="shared" si="219"/>
        <v>2.1531219585525195E-2</v>
      </c>
      <c r="U331" s="328">
        <f t="shared" si="220"/>
        <v>4.4909479265445054</v>
      </c>
      <c r="V331" s="336">
        <f t="shared" si="221"/>
        <v>4.4909479265445054</v>
      </c>
      <c r="W331" s="328">
        <f t="shared" si="222"/>
        <v>1.2134922220248257E-3</v>
      </c>
      <c r="X331" s="328">
        <f t="shared" si="223"/>
        <v>4348.8873289800849</v>
      </c>
      <c r="Y331" s="328">
        <f t="shared" si="237"/>
        <v>69.223579216865303</v>
      </c>
      <c r="Z331" s="108">
        <f>IF(H331&gt;0, rate1(1,$L$52,$L$51,$L$54,U331,$L$53,$L$50,Y331),"")</f>
        <v>1855.6132757369032</v>
      </c>
      <c r="AA331" s="336">
        <f t="shared" si="224"/>
        <v>3.9131697514855639</v>
      </c>
      <c r="AB331" s="336">
        <f t="shared" si="225"/>
        <v>-4.1655390023393184E-4</v>
      </c>
      <c r="AC331" s="328">
        <f t="shared" si="226"/>
        <v>2.1531219585525195E-2</v>
      </c>
      <c r="AD331" s="328">
        <f t="shared" si="227"/>
        <v>-0.9288837504330415</v>
      </c>
      <c r="AE331" s="328">
        <f t="shared" si="228"/>
        <v>-1.4288317790535605</v>
      </c>
      <c r="AF331" s="328">
        <f t="shared" si="229"/>
        <v>2895.1192639325832</v>
      </c>
      <c r="AG331" s="328">
        <f t="shared" si="230"/>
        <v>2888.0651443325855</v>
      </c>
      <c r="AH331" s="328">
        <f t="shared" si="231"/>
        <v>4.4713084561624292</v>
      </c>
      <c r="AI331" s="328">
        <f t="shared" si="232"/>
        <v>11.618578369652516</v>
      </c>
      <c r="AJ331" s="328">
        <f t="shared" si="233"/>
        <v>8.4799157429839926</v>
      </c>
      <c r="AK331" s="337">
        <f t="shared" si="234"/>
        <v>570.59550150570328</v>
      </c>
      <c r="AL331" s="42">
        <f t="shared" si="235"/>
        <v>25.938666381916821</v>
      </c>
    </row>
    <row r="332" spans="1:38" ht="15" x14ac:dyDescent="0.15">
      <c r="B332" s="328">
        <f t="shared" si="203"/>
        <v>2895.1192639325832</v>
      </c>
      <c r="C332" s="328">
        <f t="shared" si="204"/>
        <v>2888.0651443325855</v>
      </c>
      <c r="D332" s="328">
        <f t="shared" si="205"/>
        <v>4.4713084561624292</v>
      </c>
      <c r="E332" s="328">
        <f t="shared" si="206"/>
        <v>202.96949543290782</v>
      </c>
      <c r="F332" s="328">
        <f t="shared" si="207"/>
        <v>203.08882954181604</v>
      </c>
      <c r="G332" s="328">
        <f t="shared" si="208"/>
        <v>5057.2876125788625</v>
      </c>
      <c r="H332" s="313">
        <f t="shared" si="209"/>
        <v>0.02</v>
      </c>
      <c r="I332" s="328">
        <f t="shared" si="210"/>
        <v>5.6432956799981184</v>
      </c>
      <c r="J332" s="328">
        <f t="shared" si="211"/>
        <v>850</v>
      </c>
      <c r="K332" s="335">
        <f t="shared" si="212"/>
        <v>-1</v>
      </c>
      <c r="L332" s="323">
        <f t="shared" si="213"/>
        <v>4.4513084561624296</v>
      </c>
      <c r="M332" s="323">
        <f t="shared" si="214"/>
        <v>4.4613084561624294</v>
      </c>
      <c r="N332" s="328">
        <f t="shared" si="215"/>
        <v>-6.1837545785481396E-2</v>
      </c>
      <c r="O332" s="328">
        <f t="shared" si="216"/>
        <v>0.57626880270413805</v>
      </c>
      <c r="P332" s="332">
        <f t="shared" si="236"/>
        <v>68.512556273847665</v>
      </c>
      <c r="Q332" s="328">
        <f t="shared" si="217"/>
        <v>4237.6602033495355</v>
      </c>
      <c r="R332" s="277">
        <f>IF(H332&gt;0, rate1(1,$L$52,$L$51,$L$54,L332,$L$53,$L$50,P332),"")</f>
        <v>1849.9521858350661</v>
      </c>
      <c r="S332" s="323">
        <f t="shared" si="218"/>
        <v>3.9750309753330764</v>
      </c>
      <c r="T332" s="323">
        <f t="shared" si="219"/>
        <v>2.0785513259591604E-2</v>
      </c>
      <c r="U332" s="328">
        <f t="shared" si="220"/>
        <v>4.4713084561624292</v>
      </c>
      <c r="V332" s="336">
        <f t="shared" si="221"/>
        <v>4.4713084561624292</v>
      </c>
      <c r="W332" s="328">
        <f t="shared" si="222"/>
        <v>1.202901926140143E-3</v>
      </c>
      <c r="X332" s="328">
        <f t="shared" si="223"/>
        <v>4274.9602433522368</v>
      </c>
      <c r="Y332" s="328">
        <f t="shared" si="237"/>
        <v>68.820041587716403</v>
      </c>
      <c r="Z332" s="108">
        <f>IF(H332&gt;0, rate1(1,$L$52,$L$51,$L$54,U332,$L$53,$L$50,Y332),"")</f>
        <v>1852.4104564395216</v>
      </c>
      <c r="AA332" s="336">
        <f t="shared" si="224"/>
        <v>4.0046977836565718</v>
      </c>
      <c r="AB332" s="336">
        <f t="shared" si="225"/>
        <v>-4.0034040451025646E-4</v>
      </c>
      <c r="AC332" s="328">
        <f t="shared" si="226"/>
        <v>2.0785513259591604E-2</v>
      </c>
      <c r="AD332" s="328">
        <f t="shared" si="227"/>
        <v>-0.96220861858058171</v>
      </c>
      <c r="AE332" s="328">
        <f t="shared" si="228"/>
        <v>-1.5750208443318319</v>
      </c>
      <c r="AF332" s="328">
        <f t="shared" si="229"/>
        <v>2895.0366408735381</v>
      </c>
      <c r="AG332" s="328">
        <f t="shared" si="230"/>
        <v>2888.0443588193261</v>
      </c>
      <c r="AH332" s="328">
        <f t="shared" si="231"/>
        <v>4.4516672126770196</v>
      </c>
      <c r="AI332" s="328">
        <f t="shared" si="232"/>
        <v>11.235702965052067</v>
      </c>
      <c r="AJ332" s="328">
        <f t="shared" si="233"/>
        <v>8.4830367715853967</v>
      </c>
      <c r="AK332" s="337">
        <f t="shared" si="234"/>
        <v>570.65511110530588</v>
      </c>
      <c r="AL332" s="42">
        <f t="shared" si="235"/>
        <v>25.948542173531028</v>
      </c>
    </row>
    <row r="333" spans="1:38" ht="15" x14ac:dyDescent="0.15">
      <c r="B333" s="328">
        <f t="shared" si="203"/>
        <v>2895.0366408735381</v>
      </c>
      <c r="C333" s="328">
        <f t="shared" si="204"/>
        <v>2888.0443588193261</v>
      </c>
      <c r="D333" s="328">
        <f t="shared" si="205"/>
        <v>4.4516672126770196</v>
      </c>
      <c r="E333" s="328">
        <f t="shared" si="206"/>
        <v>202.73052034719319</v>
      </c>
      <c r="F333" s="328">
        <f t="shared" si="207"/>
        <v>202.85000789005051</v>
      </c>
      <c r="G333" s="328">
        <f t="shared" si="208"/>
        <v>4984.767887124106</v>
      </c>
      <c r="H333" s="313">
        <f t="shared" si="209"/>
        <v>0.02</v>
      </c>
      <c r="I333" s="328">
        <f t="shared" si="210"/>
        <v>5.5938256433695646</v>
      </c>
      <c r="J333" s="328">
        <f t="shared" si="211"/>
        <v>850</v>
      </c>
      <c r="K333" s="335">
        <f t="shared" si="212"/>
        <v>-1</v>
      </c>
      <c r="L333" s="323">
        <f t="shared" si="213"/>
        <v>4.43166721267702</v>
      </c>
      <c r="M333" s="323">
        <f t="shared" si="214"/>
        <v>4.4416672126770198</v>
      </c>
      <c r="N333" s="328">
        <f t="shared" si="215"/>
        <v>-6.1570861044764058E-2</v>
      </c>
      <c r="O333" s="328">
        <f t="shared" si="216"/>
        <v>0.55389912650156869</v>
      </c>
      <c r="P333" s="332">
        <f t="shared" si="236"/>
        <v>68.110027177020868</v>
      </c>
      <c r="Q333" s="328">
        <f t="shared" si="217"/>
        <v>4164.8477827651486</v>
      </c>
      <c r="R333" s="277">
        <f>IF(H333&gt;0, rate1(1,$L$52,$L$51,$L$54,L333,$L$53,$L$50,P333),"")</f>
        <v>1846.7105213288539</v>
      </c>
      <c r="S333" s="323">
        <f t="shared" si="218"/>
        <v>4.0716424129367246</v>
      </c>
      <c r="T333" s="323">
        <f t="shared" si="219"/>
        <v>2.004493126721011E-2</v>
      </c>
      <c r="U333" s="328">
        <f t="shared" si="220"/>
        <v>4.4516672126770196</v>
      </c>
      <c r="V333" s="336">
        <f t="shared" si="221"/>
        <v>4.4516672126770196</v>
      </c>
      <c r="W333" s="328">
        <f t="shared" si="222"/>
        <v>1.1923570945828743E-3</v>
      </c>
      <c r="X333" s="328">
        <f t="shared" si="223"/>
        <v>4201.7712008486724</v>
      </c>
      <c r="Y333" s="328">
        <f t="shared" si="237"/>
        <v>68.417059179208565</v>
      </c>
      <c r="Z333" s="108">
        <f>IF(H333&gt;0, rate1(1,$L$52,$L$51,$L$54,U333,$L$53,$L$50,Y333),"")</f>
        <v>1849.1855497374856</v>
      </c>
      <c r="AA333" s="336">
        <f t="shared" si="224"/>
        <v>4.1022415468255744</v>
      </c>
      <c r="AB333" s="336">
        <f t="shared" si="225"/>
        <v>-3.8435340272035737E-4</v>
      </c>
      <c r="AC333" s="328">
        <f t="shared" si="226"/>
        <v>2.004493126721011E-2</v>
      </c>
      <c r="AD333" s="328">
        <f t="shared" si="227"/>
        <v>-0.99775847237333215</v>
      </c>
      <c r="AE333" s="328">
        <f t="shared" si="228"/>
        <v>-1.7413405219928471</v>
      </c>
      <c r="AF333" s="328">
        <f t="shared" si="229"/>
        <v>2894.9550250812263</v>
      </c>
      <c r="AG333" s="328">
        <f t="shared" si="230"/>
        <v>2888.0243138880587</v>
      </c>
      <c r="AH333" s="328">
        <f t="shared" si="231"/>
        <v>4.432024195053776</v>
      </c>
      <c r="AI333" s="328">
        <f t="shared" si="232"/>
        <v>10.854398150494209</v>
      </c>
      <c r="AJ333" s="328">
        <f t="shared" si="233"/>
        <v>8.4860518821827569</v>
      </c>
      <c r="AK333" s="337">
        <f t="shared" si="234"/>
        <v>570.71193328672962</v>
      </c>
      <c r="AL333" s="42">
        <f t="shared" si="235"/>
        <v>25.95809252105132</v>
      </c>
    </row>
    <row r="334" spans="1:38" ht="15" x14ac:dyDescent="0.15">
      <c r="B334" s="328">
        <f t="shared" si="203"/>
        <v>2894.9550250812263</v>
      </c>
      <c r="C334" s="328">
        <f t="shared" si="204"/>
        <v>2888.0243138880587</v>
      </c>
      <c r="D334" s="328">
        <f t="shared" si="205"/>
        <v>4.432024195053776</v>
      </c>
      <c r="E334" s="328">
        <f t="shared" si="206"/>
        <v>202.49124965163884</v>
      </c>
      <c r="F334" s="328">
        <f t="shared" si="207"/>
        <v>202.61088499941602</v>
      </c>
      <c r="G334" s="328">
        <f t="shared" si="208"/>
        <v>4912.9784923964771</v>
      </c>
      <c r="H334" s="313">
        <f t="shared" si="209"/>
        <v>0.02</v>
      </c>
      <c r="I334" s="328">
        <f t="shared" si="210"/>
        <v>5.5445689545340429</v>
      </c>
      <c r="J334" s="328">
        <f t="shared" si="211"/>
        <v>850</v>
      </c>
      <c r="K334" s="335">
        <f t="shared" si="212"/>
        <v>-1</v>
      </c>
      <c r="L334" s="323">
        <f t="shared" si="213"/>
        <v>4.4120241950537764</v>
      </c>
      <c r="M334" s="323">
        <f t="shared" si="214"/>
        <v>4.4220241950537762</v>
      </c>
      <c r="N334" s="328">
        <f t="shared" si="215"/>
        <v>-6.1304105786335938E-2</v>
      </c>
      <c r="O334" s="328">
        <f t="shared" si="216"/>
        <v>0.5318002123089749</v>
      </c>
      <c r="P334" s="332">
        <f t="shared" si="236"/>
        <v>67.708056557110567</v>
      </c>
      <c r="Q334" s="328">
        <f t="shared" si="217"/>
        <v>4092.7674173237583</v>
      </c>
      <c r="R334" s="277">
        <f>IF(H334&gt;0, rate1(1,$L$52,$L$51,$L$54,L334,$L$53,$L$50,P334),"")</f>
        <v>1843.4464102059196</v>
      </c>
      <c r="S334" s="323">
        <f t="shared" si="218"/>
        <v>4.1748227556519311</v>
      </c>
      <c r="T334" s="323">
        <f t="shared" si="219"/>
        <v>1.930945772553766E-2</v>
      </c>
      <c r="U334" s="328">
        <f t="shared" si="220"/>
        <v>4.432024195053776</v>
      </c>
      <c r="V334" s="336">
        <f t="shared" si="221"/>
        <v>4.432024195053776</v>
      </c>
      <c r="W334" s="328">
        <f t="shared" si="222"/>
        <v>1.181857739382508E-3</v>
      </c>
      <c r="X334" s="328">
        <f t="shared" si="223"/>
        <v>4129.3162737303037</v>
      </c>
      <c r="Y334" s="328">
        <f t="shared" si="237"/>
        <v>68.014633868001312</v>
      </c>
      <c r="Z334" s="108">
        <f>IF(H334&gt;0, rate1(1,$L$52,$L$51,$L$54,U334,$L$53,$L$50,Y334),"")</f>
        <v>1845.9383508441554</v>
      </c>
      <c r="AA334" s="336">
        <f t="shared" si="224"/>
        <v>4.2064182079399055</v>
      </c>
      <c r="AB334" s="336">
        <f t="shared" si="225"/>
        <v>-3.6859126375216066E-4</v>
      </c>
      <c r="AC334" s="328">
        <f t="shared" si="226"/>
        <v>1.930945772553766E-2</v>
      </c>
      <c r="AD334" s="328">
        <f t="shared" si="227"/>
        <v>-1.0357618677995843</v>
      </c>
      <c r="AE334" s="328">
        <f t="shared" si="228"/>
        <v>-1.9313421653302998</v>
      </c>
      <c r="AF334" s="328">
        <f t="shared" si="229"/>
        <v>2894.8744115177142</v>
      </c>
      <c r="AG334" s="328">
        <f t="shared" si="230"/>
        <v>2888.005004430333</v>
      </c>
      <c r="AH334" s="328">
        <f t="shared" si="231"/>
        <v>4.4123794022456684</v>
      </c>
      <c r="AI334" s="328">
        <f t="shared" si="232"/>
        <v>10.474650968226802</v>
      </c>
      <c r="AJ334" s="328">
        <f t="shared" si="233"/>
        <v>8.4889615074517089</v>
      </c>
      <c r="AK334" s="337">
        <f t="shared" si="234"/>
        <v>570.76603994206425</v>
      </c>
      <c r="AL334" s="42">
        <f t="shared" si="235"/>
        <v>25.967318759479241</v>
      </c>
    </row>
    <row r="335" spans="1:38" ht="15" x14ac:dyDescent="0.15">
      <c r="B335" s="328">
        <f t="shared" si="203"/>
        <v>2894.8744115177142</v>
      </c>
      <c r="C335" s="328">
        <f t="shared" si="204"/>
        <v>2888.005004430333</v>
      </c>
      <c r="D335" s="328">
        <f t="shared" si="205"/>
        <v>4.4123794022456684</v>
      </c>
      <c r="E335" s="328">
        <f t="shared" si="206"/>
        <v>202.25169456130797</v>
      </c>
      <c r="F335" s="328">
        <f t="shared" si="207"/>
        <v>202.37147210647339</v>
      </c>
      <c r="G335" s="328">
        <f t="shared" si="208"/>
        <v>4841.9154912287313</v>
      </c>
      <c r="H335" s="313">
        <f t="shared" si="209"/>
        <v>0.02</v>
      </c>
      <c r="I335" s="328">
        <f t="shared" si="210"/>
        <v>5.4955256699049642</v>
      </c>
      <c r="J335" s="328">
        <f t="shared" si="211"/>
        <v>850</v>
      </c>
      <c r="K335" s="335">
        <f t="shared" si="212"/>
        <v>-1</v>
      </c>
      <c r="L335" s="323">
        <f t="shared" si="213"/>
        <v>4.3923794022456688</v>
      </c>
      <c r="M335" s="323">
        <f t="shared" si="214"/>
        <v>4.4023794022456686</v>
      </c>
      <c r="N335" s="328">
        <f t="shared" si="215"/>
        <v>-6.1037279983400694E-2</v>
      </c>
      <c r="O335" s="328">
        <f t="shared" si="216"/>
        <v>0.50997070839197312</v>
      </c>
      <c r="P335" s="332">
        <f t="shared" si="236"/>
        <v>67.306646314746374</v>
      </c>
      <c r="Q335" s="328">
        <f t="shared" si="217"/>
        <v>4021.4151635932267</v>
      </c>
      <c r="R335" s="277">
        <f>IF(H335&gt;0, rate1(1,$L$52,$L$51,$L$54,L335,$L$53,$L$50,P335),"")</f>
        <v>1840.1596436889502</v>
      </c>
      <c r="S335" s="323">
        <f t="shared" si="218"/>
        <v>4.2852698695902571</v>
      </c>
      <c r="T335" s="323">
        <f t="shared" si="219"/>
        <v>1.857907642485801E-2</v>
      </c>
      <c r="U335" s="328">
        <f t="shared" si="220"/>
        <v>4.4123794022456684</v>
      </c>
      <c r="V335" s="336">
        <f t="shared" si="221"/>
        <v>4.4123794022456684</v>
      </c>
      <c r="W335" s="328">
        <f t="shared" si="222"/>
        <v>1.1714038725454401E-3</v>
      </c>
      <c r="X335" s="328">
        <f t="shared" si="223"/>
        <v>4057.591523361717</v>
      </c>
      <c r="Y335" s="328">
        <f t="shared" si="237"/>
        <v>67.612767544402942</v>
      </c>
      <c r="Z335" s="108">
        <f>IF(H335&gt;0, rate1(1,$L$52,$L$51,$L$54,U335,$L$53,$L$50,Y335),"")</f>
        <v>1842.6686526914125</v>
      </c>
      <c r="AA335" s="336">
        <f t="shared" si="224"/>
        <v>4.3179324604960714</v>
      </c>
      <c r="AB335" s="336">
        <f t="shared" si="225"/>
        <v>-3.5305235609597098E-4</v>
      </c>
      <c r="AC335" s="328">
        <f t="shared" si="226"/>
        <v>1.857907642485801E-2</v>
      </c>
      <c r="AD335" s="328">
        <f t="shared" si="227"/>
        <v>-1.0764797744865755</v>
      </c>
      <c r="AE335" s="328">
        <f t="shared" si="228"/>
        <v>-2.1493524413145417</v>
      </c>
      <c r="AF335" s="328">
        <f t="shared" si="229"/>
        <v>2894.794795161306</v>
      </c>
      <c r="AG335" s="328">
        <f t="shared" si="230"/>
        <v>2887.9864253539081</v>
      </c>
      <c r="AH335" s="328">
        <f t="shared" si="231"/>
        <v>4.3927328331938815</v>
      </c>
      <c r="AI335" s="328">
        <f t="shared" si="232"/>
        <v>10.096448147081801</v>
      </c>
      <c r="AJ335" s="328">
        <f t="shared" si="233"/>
        <v>8.4917660763814542</v>
      </c>
      <c r="AK335" s="337">
        <f t="shared" si="234"/>
        <v>570.81750167698647</v>
      </c>
      <c r="AL335" s="42">
        <f t="shared" si="235"/>
        <v>25.976222212802234</v>
      </c>
    </row>
    <row r="336" spans="1:38" ht="15" x14ac:dyDescent="0.15">
      <c r="B336" s="328">
        <f t="shared" si="203"/>
        <v>2894.794795161306</v>
      </c>
      <c r="C336" s="328">
        <f t="shared" si="204"/>
        <v>2887.9864253539081</v>
      </c>
      <c r="D336" s="328">
        <f t="shared" si="205"/>
        <v>4.3927328331938815</v>
      </c>
      <c r="E336" s="328">
        <f t="shared" si="206"/>
        <v>202.01186624779405</v>
      </c>
      <c r="F336" s="328">
        <f t="shared" si="207"/>
        <v>202.13178040455102</v>
      </c>
      <c r="G336" s="328">
        <f t="shared" si="208"/>
        <v>4771.5749361553726</v>
      </c>
      <c r="H336" s="313">
        <f t="shared" si="209"/>
        <v>0.02</v>
      </c>
      <c r="I336" s="328">
        <f t="shared" si="210"/>
        <v>5.4466958459182937</v>
      </c>
      <c r="J336" s="328">
        <f t="shared" si="211"/>
        <v>850</v>
      </c>
      <c r="K336" s="335">
        <f t="shared" si="212"/>
        <v>-1</v>
      </c>
      <c r="L336" s="323">
        <f t="shared" si="213"/>
        <v>4.372732833193882</v>
      </c>
      <c r="M336" s="323">
        <f t="shared" si="214"/>
        <v>4.3827328331938817</v>
      </c>
      <c r="N336" s="328">
        <f t="shared" si="215"/>
        <v>-6.0770383608979017E-2</v>
      </c>
      <c r="O336" s="328">
        <f t="shared" si="216"/>
        <v>0.48840926727127298</v>
      </c>
      <c r="P336" s="332">
        <f t="shared" si="236"/>
        <v>66.905798364513117</v>
      </c>
      <c r="Q336" s="328">
        <f t="shared" si="217"/>
        <v>3950.7870678855106</v>
      </c>
      <c r="R336" s="277">
        <f>IF(H336&gt;0, rate1(1,$L$52,$L$51,$L$54,L336,$L$53,$L$50,P336),"")</f>
        <v>1836.8500106711426</v>
      </c>
      <c r="S336" s="323">
        <f t="shared" si="218"/>
        <v>4.4037842367145643</v>
      </c>
      <c r="T336" s="323">
        <f t="shared" si="219"/>
        <v>1.7853770798244378E-2</v>
      </c>
      <c r="U336" s="328">
        <f t="shared" si="220"/>
        <v>4.3927328331938815</v>
      </c>
      <c r="V336" s="336">
        <f t="shared" si="221"/>
        <v>4.3927328331938815</v>
      </c>
      <c r="W336" s="328">
        <f t="shared" si="222"/>
        <v>1.1609955061153698E-3</v>
      </c>
      <c r="X336" s="328">
        <f t="shared" si="223"/>
        <v>3986.5930006393564</v>
      </c>
      <c r="Y336" s="328">
        <f t="shared" si="237"/>
        <v>67.211462112552439</v>
      </c>
      <c r="Z336" s="108">
        <f>IF(H336&gt;0, rate1(1,$L$52,$L$51,$L$54,U336,$L$53,$L$50,Y336),"")</f>
        <v>1839.376245902147</v>
      </c>
      <c r="AA336" s="336">
        <f t="shared" si="224"/>
        <v>4.4375926186655521</v>
      </c>
      <c r="AB336" s="336">
        <f t="shared" si="225"/>
        <v>-3.3773504743155389E-4</v>
      </c>
      <c r="AC336" s="328">
        <f t="shared" si="226"/>
        <v>1.7853770798244378E-2</v>
      </c>
      <c r="AD336" s="328">
        <f t="shared" si="227"/>
        <v>-1.1202115354794779</v>
      </c>
      <c r="AE336" s="328">
        <f t="shared" si="228"/>
        <v>-2.4006776481181378</v>
      </c>
      <c r="AF336" s="328">
        <f t="shared" si="229"/>
        <v>2894.7161710068985</v>
      </c>
      <c r="AG336" s="328">
        <f t="shared" si="230"/>
        <v>2887.9685715831097</v>
      </c>
      <c r="AH336" s="328">
        <f t="shared" si="231"/>
        <v>4.3730844868269578</v>
      </c>
      <c r="AI336" s="328">
        <f t="shared" si="232"/>
        <v>9.719776081075354</v>
      </c>
      <c r="AJ336" s="328">
        <f t="shared" si="233"/>
        <v>8.4944660141817536</v>
      </c>
      <c r="AK336" s="337">
        <f t="shared" si="234"/>
        <v>570.86638782567616</v>
      </c>
      <c r="AL336" s="42">
        <f t="shared" si="235"/>
        <v>25.984804193727253</v>
      </c>
    </row>
    <row r="337" spans="2:38" ht="15" x14ac:dyDescent="0.15">
      <c r="B337" s="328">
        <f t="shared" si="203"/>
        <v>2894.7161710068985</v>
      </c>
      <c r="C337" s="328">
        <f t="shared" si="204"/>
        <v>2887.9685715831097</v>
      </c>
      <c r="D337" s="328">
        <f t="shared" si="205"/>
        <v>4.3730844868269578</v>
      </c>
      <c r="E337" s="328">
        <f t="shared" si="206"/>
        <v>201.77177583865657</v>
      </c>
      <c r="F337" s="328">
        <f t="shared" si="207"/>
        <v>201.89182104322532</v>
      </c>
      <c r="G337" s="328">
        <f t="shared" si="208"/>
        <v>4701.9528698285167</v>
      </c>
      <c r="H337" s="313">
        <f t="shared" si="209"/>
        <v>0.02</v>
      </c>
      <c r="I337" s="328">
        <f t="shared" si="210"/>
        <v>5.3980795390310963</v>
      </c>
      <c r="J337" s="328">
        <f t="shared" si="211"/>
        <v>850</v>
      </c>
      <c r="K337" s="335">
        <f t="shared" si="212"/>
        <v>-1</v>
      </c>
      <c r="L337" s="323">
        <f t="shared" si="213"/>
        <v>4.3530844868269583</v>
      </c>
      <c r="M337" s="323">
        <f t="shared" si="214"/>
        <v>4.363084486826958</v>
      </c>
      <c r="N337" s="328">
        <f t="shared" si="215"/>
        <v>-6.0503416635903307E-2</v>
      </c>
      <c r="O337" s="328">
        <f t="shared" si="216"/>
        <v>0.46711454581062029</v>
      </c>
      <c r="P337" s="332">
        <f t="shared" si="236"/>
        <v>66.505514635104959</v>
      </c>
      <c r="Q337" s="328">
        <f t="shared" si="217"/>
        <v>3880.8791666714205</v>
      </c>
      <c r="R337" s="277">
        <f>IF(H337&gt;0, rate1(1,$L$52,$L$51,$L$54,L337,$L$53,$L$50,P337),"")</f>
        <v>1833.5172976878939</v>
      </c>
      <c r="S337" s="323">
        <f t="shared" si="218"/>
        <v>4.5312885440941644</v>
      </c>
      <c r="T337" s="323">
        <f t="shared" si="219"/>
        <v>1.7133523890901264E-2</v>
      </c>
      <c r="U337" s="328">
        <f t="shared" si="220"/>
        <v>4.3730844868269578</v>
      </c>
      <c r="V337" s="336">
        <f t="shared" si="221"/>
        <v>4.3730844868269578</v>
      </c>
      <c r="W337" s="328">
        <f t="shared" si="222"/>
        <v>1.1506326521217858E-3</v>
      </c>
      <c r="X337" s="328">
        <f t="shared" si="223"/>
        <v>3916.3167464091666</v>
      </c>
      <c r="Y337" s="328">
        <f t="shared" si="237"/>
        <v>66.810719490571543</v>
      </c>
      <c r="Z337" s="108">
        <f>IF(H337&gt;0, rate1(1,$L$52,$L$51,$L$54,U337,$L$53,$L$50,Y337),"")</f>
        <v>1836.0609187621676</v>
      </c>
      <c r="AA337" s="336">
        <f t="shared" si="224"/>
        <v>4.5663303984009573</v>
      </c>
      <c r="AB337" s="336">
        <f t="shared" si="225"/>
        <v>-3.2263770418963349E-4</v>
      </c>
      <c r="AC337" s="328">
        <f t="shared" si="226"/>
        <v>1.7133523890901264E-2</v>
      </c>
      <c r="AD337" s="328">
        <f t="shared" si="227"/>
        <v>-1.1673021923190579</v>
      </c>
      <c r="AE337" s="328">
        <f t="shared" si="228"/>
        <v>-2.6918718499369532</v>
      </c>
      <c r="AF337" s="328">
        <f t="shared" si="229"/>
        <v>2894.6385340663719</v>
      </c>
      <c r="AG337" s="328">
        <f t="shared" si="230"/>
        <v>2887.9514380592186</v>
      </c>
      <c r="AH337" s="328">
        <f t="shared" si="231"/>
        <v>4.3534343620609466</v>
      </c>
      <c r="AI337" s="328">
        <f t="shared" si="232"/>
        <v>9.3446208075086155</v>
      </c>
      <c r="AJ337" s="328">
        <f t="shared" si="233"/>
        <v>8.4970617421838401</v>
      </c>
      <c r="AK337" s="337">
        <f t="shared" si="234"/>
        <v>570.91276646560971</v>
      </c>
      <c r="AL337" s="42">
        <f t="shared" si="235"/>
        <v>25.993066003396166</v>
      </c>
    </row>
    <row r="338" spans="2:38" ht="15" x14ac:dyDescent="0.15">
      <c r="B338" s="328">
        <f t="shared" si="203"/>
        <v>2894.6385340663719</v>
      </c>
      <c r="C338" s="328">
        <f t="shared" si="204"/>
        <v>2887.9514380592186</v>
      </c>
      <c r="D338" s="328">
        <f t="shared" si="205"/>
        <v>4.3534343620609466</v>
      </c>
      <c r="E338" s="328">
        <f t="shared" si="206"/>
        <v>201.53143441680456</v>
      </c>
      <c r="F338" s="328">
        <f t="shared" si="207"/>
        <v>201.65160512773056</v>
      </c>
      <c r="G338" s="328">
        <f t="shared" si="208"/>
        <v>4633.0453254319318</v>
      </c>
      <c r="H338" s="313">
        <f t="shared" si="209"/>
        <v>0.02</v>
      </c>
      <c r="I338" s="328">
        <f t="shared" si="210"/>
        <v>5.3496768057226296</v>
      </c>
      <c r="J338" s="328">
        <f t="shared" si="211"/>
        <v>850</v>
      </c>
      <c r="K338" s="335">
        <f t="shared" si="212"/>
        <v>-1</v>
      </c>
      <c r="L338" s="323">
        <f t="shared" si="213"/>
        <v>4.333434362060947</v>
      </c>
      <c r="M338" s="323">
        <f t="shared" si="214"/>
        <v>4.3434343620609468</v>
      </c>
      <c r="N338" s="328">
        <f t="shared" si="215"/>
        <v>-6.0236379036856746E-2</v>
      </c>
      <c r="O338" s="328">
        <f t="shared" si="216"/>
        <v>0.44608520531178542</v>
      </c>
      <c r="P338" s="332">
        <f t="shared" si="236"/>
        <v>66.105797069502785</v>
      </c>
      <c r="Q338" s="328">
        <f t="shared" si="217"/>
        <v>3811.687486994123</v>
      </c>
      <c r="R338" s="277">
        <f>IF(H338&gt;0, rate1(1,$L$52,$L$51,$L$54,L338,$L$53,$L$50,P338),"")</f>
        <v>1830.1612888883506</v>
      </c>
      <c r="S338" s="323">
        <f t="shared" si="218"/>
        <v>4.6688519390232184</v>
      </c>
      <c r="T338" s="323">
        <f t="shared" si="219"/>
        <v>1.6418318329001268E-2</v>
      </c>
      <c r="U338" s="328">
        <f t="shared" si="220"/>
        <v>4.3534343620609466</v>
      </c>
      <c r="V338" s="336">
        <f t="shared" si="221"/>
        <v>4.3534343620609466</v>
      </c>
      <c r="W338" s="328">
        <f t="shared" si="222"/>
        <v>1.1403153225906237E-3</v>
      </c>
      <c r="X338" s="328">
        <f t="shared" si="223"/>
        <v>3846.7587918824947</v>
      </c>
      <c r="Y338" s="328">
        <f t="shared" si="237"/>
        <v>66.410541610739998</v>
      </c>
      <c r="Z338" s="108">
        <f>IF(H338&gt;0, rate1(1,$L$52,$L$51,$L$54,U338,$L$53,$L$50,Y338),"")</f>
        <v>1832.7224571919708</v>
      </c>
      <c r="AA338" s="336">
        <f t="shared" si="224"/>
        <v>4.7052254101022593</v>
      </c>
      <c r="AB338" s="336">
        <f t="shared" si="225"/>
        <v>-3.0775869113969847E-4</v>
      </c>
      <c r="AC338" s="328">
        <f t="shared" si="226"/>
        <v>1.6418318329001268E-2</v>
      </c>
      <c r="AD338" s="328">
        <f t="shared" si="227"/>
        <v>-1.2181515548198416</v>
      </c>
      <c r="AE338" s="328">
        <f t="shared" si="228"/>
        <v>-3.0310921330346834</v>
      </c>
      <c r="AF338" s="328">
        <f t="shared" si="229"/>
        <v>2894.561879369006</v>
      </c>
      <c r="AG338" s="328">
        <f t="shared" si="230"/>
        <v>2887.9350197408894</v>
      </c>
      <c r="AH338" s="328">
        <f t="shared" si="231"/>
        <v>4.3337824577986774</v>
      </c>
      <c r="AI338" s="328">
        <f t="shared" si="232"/>
        <v>8.9709679844522565</v>
      </c>
      <c r="AJ338" s="328">
        <f t="shared" si="233"/>
        <v>8.4995536777350775</v>
      </c>
      <c r="AK338" s="337">
        <f t="shared" si="234"/>
        <v>570.95670443223298</v>
      </c>
      <c r="AL338" s="42">
        <f t="shared" si="235"/>
        <v>26.001008931082549</v>
      </c>
    </row>
    <row r="339" spans="2:38" ht="15" x14ac:dyDescent="0.15">
      <c r="B339" s="328">
        <f t="shared" si="203"/>
        <v>2894.561879369006</v>
      </c>
      <c r="C339" s="328">
        <f t="shared" si="204"/>
        <v>2887.9350197408894</v>
      </c>
      <c r="D339" s="328">
        <f t="shared" si="205"/>
        <v>4.3337824577986774</v>
      </c>
      <c r="E339" s="328">
        <f t="shared" si="206"/>
        <v>201.29085301980504</v>
      </c>
      <c r="F339" s="328">
        <f t="shared" si="207"/>
        <v>201.4111437183048</v>
      </c>
      <c r="G339" s="328">
        <f t="shared" si="208"/>
        <v>4564.8483270874649</v>
      </c>
      <c r="H339" s="313">
        <f t="shared" si="209"/>
        <v>0.02</v>
      </c>
      <c r="I339" s="328">
        <f t="shared" si="210"/>
        <v>5.301487702493251</v>
      </c>
      <c r="J339" s="328">
        <f t="shared" si="211"/>
        <v>850</v>
      </c>
      <c r="K339" s="335">
        <f t="shared" si="212"/>
        <v>-1</v>
      </c>
      <c r="L339" s="323">
        <f t="shared" si="213"/>
        <v>4.3137824577986779</v>
      </c>
      <c r="M339" s="323">
        <f t="shared" si="214"/>
        <v>4.3237824577986776</v>
      </c>
      <c r="N339" s="328">
        <f t="shared" si="215"/>
        <v>-5.9969270784298701E-2</v>
      </c>
      <c r="O339" s="328">
        <f t="shared" si="216"/>
        <v>0.42531991161892568</v>
      </c>
      <c r="P339" s="332">
        <f t="shared" si="236"/>
        <v>65.706647625136853</v>
      </c>
      <c r="Q339" s="328">
        <f t="shared" si="217"/>
        <v>3743.2080468747063</v>
      </c>
      <c r="R339" s="277">
        <f>IF(H339&gt;0, rate1(1,$L$52,$L$51,$L$54,L339,$L$53,$L$50,P339),"")</f>
        <v>1826.7817660064977</v>
      </c>
      <c r="S339" s="323">
        <f t="shared" si="218"/>
        <v>4.8177203001425806</v>
      </c>
      <c r="T339" s="323">
        <f t="shared" si="219"/>
        <v>1.5708136288051018E-2</v>
      </c>
      <c r="U339" s="328">
        <f t="shared" si="220"/>
        <v>4.3337824577986774</v>
      </c>
      <c r="V339" s="336">
        <f t="shared" si="221"/>
        <v>4.3337824577986774</v>
      </c>
      <c r="W339" s="328">
        <f t="shared" si="222"/>
        <v>1.1300435295904521E-3</v>
      </c>
      <c r="X339" s="328">
        <f t="shared" si="223"/>
        <v>3777.9151590442416</v>
      </c>
      <c r="Y339" s="328">
        <f t="shared" si="237"/>
        <v>66.010930419656063</v>
      </c>
      <c r="Z339" s="108">
        <f>IF(H339&gt;0, rate1(1,$L$52,$L$51,$L$54,U339,$L$53,$L$50,Y339),"")</f>
        <v>1829.3606447180548</v>
      </c>
      <c r="AA339" s="336">
        <f t="shared" si="224"/>
        <v>4.8555357262073349</v>
      </c>
      <c r="AB339" s="336">
        <f t="shared" si="225"/>
        <v>-2.9309637099435423E-4</v>
      </c>
      <c r="AC339" s="328">
        <f t="shared" si="226"/>
        <v>1.5708136288051018E-2</v>
      </c>
      <c r="AD339" s="328">
        <f t="shared" si="227"/>
        <v>-1.2732255204084109</v>
      </c>
      <c r="AE339" s="328">
        <f t="shared" si="228"/>
        <v>-3.4285741296418526</v>
      </c>
      <c r="AF339" s="328">
        <f t="shared" si="229"/>
        <v>2894.4862019619336</v>
      </c>
      <c r="AG339" s="328">
        <f t="shared" si="230"/>
        <v>2887.9193116046013</v>
      </c>
      <c r="AH339" s="328">
        <f t="shared" si="231"/>
        <v>4.3141287729300464</v>
      </c>
      <c r="AI339" s="328">
        <f t="shared" si="232"/>
        <v>8.5988028676191348</v>
      </c>
      <c r="AJ339" s="328">
        <f t="shared" si="233"/>
        <v>8.5019422340871937</v>
      </c>
      <c r="AK339" s="337">
        <f t="shared" si="234"/>
        <v>570.9982673335179</v>
      </c>
      <c r="AL339" s="42">
        <f t="shared" si="235"/>
        <v>26.008634253869332</v>
      </c>
    </row>
    <row r="340" spans="2:38" ht="15" x14ac:dyDescent="0.15">
      <c r="B340" s="328">
        <f t="shared" si="203"/>
        <v>2894.4862019619336</v>
      </c>
      <c r="C340" s="328">
        <f t="shared" si="204"/>
        <v>2887.9193116046013</v>
      </c>
      <c r="D340" s="328">
        <f t="shared" si="205"/>
        <v>4.3141287729300464</v>
      </c>
      <c r="E340" s="328">
        <f t="shared" si="206"/>
        <v>201.05004263913719</v>
      </c>
      <c r="F340" s="328">
        <f t="shared" si="207"/>
        <v>201.17044782947113</v>
      </c>
      <c r="G340" s="328">
        <f t="shared" si="208"/>
        <v>4497.3578902599247</v>
      </c>
      <c r="H340" s="313">
        <f t="shared" si="209"/>
        <v>0.02</v>
      </c>
      <c r="I340" s="328">
        <f t="shared" si="210"/>
        <v>5.2535122858658729</v>
      </c>
      <c r="J340" s="328">
        <f t="shared" si="211"/>
        <v>850</v>
      </c>
      <c r="K340" s="335">
        <f t="shared" si="212"/>
        <v>-1</v>
      </c>
      <c r="L340" s="323">
        <f t="shared" si="213"/>
        <v>4.2941287729300468</v>
      </c>
      <c r="M340" s="323">
        <f t="shared" si="214"/>
        <v>4.3041287729300466</v>
      </c>
      <c r="N340" s="328">
        <f t="shared" si="215"/>
        <v>-5.9702091850505568E-2</v>
      </c>
      <c r="O340" s="328">
        <f t="shared" si="216"/>
        <v>0.40481733523011565</v>
      </c>
      <c r="P340" s="332">
        <f t="shared" si="236"/>
        <v>65.308068274073008</v>
      </c>
      <c r="Q340" s="328">
        <f t="shared" si="217"/>
        <v>3675.4368557165772</v>
      </c>
      <c r="R340" s="277">
        <f>IF(H340&gt;0, rate1(1,$L$52,$L$51,$L$54,L340,$L$53,$L$50,P340),"")</f>
        <v>1823.378508332112</v>
      </c>
      <c r="S340" s="323">
        <f t="shared" si="218"/>
        <v>4.9793543405300866</v>
      </c>
      <c r="T340" s="323">
        <f t="shared" si="219"/>
        <v>1.5002959460642729E-2</v>
      </c>
      <c r="U340" s="328">
        <f t="shared" si="220"/>
        <v>4.3141287729300464</v>
      </c>
      <c r="V340" s="336">
        <f t="shared" si="221"/>
        <v>4.3141287729300464</v>
      </c>
      <c r="W340" s="328">
        <f t="shared" si="222"/>
        <v>1.1198172851489829E-3</v>
      </c>
      <c r="X340" s="328">
        <f t="shared" si="223"/>
        <v>3709.781861059525</v>
      </c>
      <c r="Y340" s="328">
        <f t="shared" si="237"/>
        <v>65.611887878420504</v>
      </c>
      <c r="Z340" s="108">
        <f>IF(H340&gt;0, rate1(1,$L$52,$L$51,$L$54,U340,$L$53,$L$50,Y340),"")</f>
        <v>1825.9752624440926</v>
      </c>
      <c r="AA340" s="336">
        <f t="shared" si="224"/>
        <v>5.0187363574567598</v>
      </c>
      <c r="AB340" s="336">
        <f t="shared" si="225"/>
        <v>-2.7864910398293821E-4</v>
      </c>
      <c r="AC340" s="328">
        <f t="shared" si="226"/>
        <v>1.5002959460642729E-2</v>
      </c>
      <c r="AD340" s="328">
        <f t="shared" si="227"/>
        <v>-1.3330703220565256</v>
      </c>
      <c r="AE340" s="328">
        <f t="shared" si="228"/>
        <v>-3.8972755734813012</v>
      </c>
      <c r="AF340" s="328">
        <f t="shared" si="229"/>
        <v>2894.4114969106226</v>
      </c>
      <c r="AG340" s="328">
        <f t="shared" si="230"/>
        <v>2887.9043086451406</v>
      </c>
      <c r="AH340" s="328">
        <f t="shared" si="231"/>
        <v>4.2944733063315681</v>
      </c>
      <c r="AI340" s="328">
        <f t="shared" si="232"/>
        <v>8.2281102865286559</v>
      </c>
      <c r="AJ340" s="328">
        <f t="shared" si="233"/>
        <v>8.5042278202778956</v>
      </c>
      <c r="AK340" s="337">
        <f t="shared" si="234"/>
        <v>571.03751956440306</v>
      </c>
      <c r="AL340" s="42">
        <f t="shared" si="235"/>
        <v>26.015943236306807</v>
      </c>
    </row>
    <row r="341" spans="2:38" ht="15" x14ac:dyDescent="0.15">
      <c r="B341" s="328">
        <f t="shared" si="203"/>
        <v>2894.4114969106226</v>
      </c>
      <c r="C341" s="328">
        <f t="shared" si="204"/>
        <v>2887.9043086451406</v>
      </c>
      <c r="D341" s="328">
        <f t="shared" si="205"/>
        <v>4.2944733063315681</v>
      </c>
      <c r="E341" s="328">
        <f t="shared" si="206"/>
        <v>200.80901421937023</v>
      </c>
      <c r="F341" s="328">
        <f t="shared" si="207"/>
        <v>200.92952842925371</v>
      </c>
      <c r="G341" s="328">
        <f t="shared" si="208"/>
        <v>4430.5700221549387</v>
      </c>
      <c r="H341" s="313">
        <f t="shared" si="209"/>
        <v>0.02</v>
      </c>
      <c r="I341" s="328">
        <f t="shared" si="210"/>
        <v>5.2057506123856001</v>
      </c>
      <c r="J341" s="328">
        <f t="shared" si="211"/>
        <v>850</v>
      </c>
      <c r="K341" s="335">
        <f t="shared" si="212"/>
        <v>-1</v>
      </c>
      <c r="L341" s="323">
        <f t="shared" si="213"/>
        <v>4.2744733063315685</v>
      </c>
      <c r="M341" s="323">
        <f t="shared" si="214"/>
        <v>4.2844733063315683</v>
      </c>
      <c r="N341" s="328">
        <f t="shared" si="215"/>
        <v>-5.943484220758144E-2</v>
      </c>
      <c r="O341" s="328">
        <f t="shared" si="216"/>
        <v>0.38457615141849466</v>
      </c>
      <c r="P341" s="332">
        <f t="shared" si="236"/>
        <v>64.910061003186982</v>
      </c>
      <c r="Q341" s="328">
        <f t="shared" si="217"/>
        <v>3608.3699147025882</v>
      </c>
      <c r="R341" s="277">
        <f>IF(H341&gt;0, rate1(1,$L$52,$L$51,$L$54,L341,$L$53,$L$50,P341),"")</f>
        <v>1819.9512926812788</v>
      </c>
      <c r="S341" s="323">
        <f t="shared" si="218"/>
        <v>5.1554780133437506</v>
      </c>
      <c r="T341" s="323">
        <f t="shared" si="219"/>
        <v>1.4302769023618669E-2</v>
      </c>
      <c r="U341" s="328">
        <f t="shared" si="220"/>
        <v>4.2944733063315681</v>
      </c>
      <c r="V341" s="336">
        <f t="shared" si="221"/>
        <v>4.2944733063315681</v>
      </c>
      <c r="W341" s="328">
        <f t="shared" si="222"/>
        <v>1.1096366013276793E-3</v>
      </c>
      <c r="X341" s="328">
        <f t="shared" si="223"/>
        <v>3642.3549026733263</v>
      </c>
      <c r="Y341" s="328">
        <f t="shared" si="237"/>
        <v>65.213415962808568</v>
      </c>
      <c r="Z341" s="108">
        <f>IF(H341&gt;0, rate1(1,$L$52,$L$51,$L$54,U341,$L$53,$L$50,Y341),"")</f>
        <v>1822.5660890216711</v>
      </c>
      <c r="AA341" s="336">
        <f t="shared" si="224"/>
        <v>5.196568132615039</v>
      </c>
      <c r="AB341" s="336">
        <f t="shared" si="225"/>
        <v>-2.6441524747418388E-4</v>
      </c>
      <c r="AC341" s="328">
        <f t="shared" si="226"/>
        <v>1.4302769023618669E-2</v>
      </c>
      <c r="AD341" s="328">
        <f t="shared" si="227"/>
        <v>-1.3983306286337487</v>
      </c>
      <c r="AE341" s="328">
        <f t="shared" si="228"/>
        <v>-4.4537576748703582</v>
      </c>
      <c r="AF341" s="328">
        <f t="shared" si="229"/>
        <v>2894.3377592993916</v>
      </c>
      <c r="AG341" s="328">
        <f t="shared" si="230"/>
        <v>2887.8900058761169</v>
      </c>
      <c r="AH341" s="328">
        <f t="shared" si="231"/>
        <v>4.2748160568660625</v>
      </c>
      <c r="AI341" s="328">
        <f t="shared" si="232"/>
        <v>7.8588746199613047</v>
      </c>
      <c r="AJ341" s="328">
        <f t="shared" si="233"/>
        <v>8.5064108410056622</v>
      </c>
      <c r="AK341" s="337">
        <f t="shared" si="234"/>
        <v>571.07452432112211</v>
      </c>
      <c r="AL341" s="42">
        <f t="shared" si="235"/>
        <v>26.022937130050355</v>
      </c>
    </row>
    <row r="342" spans="2:38" ht="15" x14ac:dyDescent="0.15">
      <c r="B342" s="328">
        <f t="shared" si="203"/>
        <v>2894.3377592993916</v>
      </c>
      <c r="C342" s="328">
        <f t="shared" si="204"/>
        <v>2887.8900058761169</v>
      </c>
      <c r="D342" s="328">
        <f t="shared" si="205"/>
        <v>4.2748160568660625</v>
      </c>
      <c r="E342" s="328">
        <f t="shared" si="206"/>
        <v>200.56777865727372</v>
      </c>
      <c r="F342" s="328">
        <f t="shared" si="207"/>
        <v>200.68839643832197</v>
      </c>
      <c r="G342" s="328">
        <f t="shared" si="208"/>
        <v>4364.4807221126539</v>
      </c>
      <c r="H342" s="313">
        <f t="shared" si="209"/>
        <v>0.02</v>
      </c>
      <c r="I342" s="328">
        <f t="shared" si="210"/>
        <v>5.15820273861973</v>
      </c>
      <c r="J342" s="328">
        <f t="shared" si="211"/>
        <v>850</v>
      </c>
      <c r="K342" s="335">
        <f t="shared" si="212"/>
        <v>-1</v>
      </c>
      <c r="L342" s="323">
        <f t="shared" si="213"/>
        <v>4.2548160568660629</v>
      </c>
      <c r="M342" s="323">
        <f t="shared" si="214"/>
        <v>4.2648160568660627</v>
      </c>
      <c r="N342" s="328">
        <f t="shared" si="215"/>
        <v>-5.9167521827408365E-2</v>
      </c>
      <c r="O342" s="328">
        <f t="shared" si="216"/>
        <v>0.36459504036119084</v>
      </c>
      <c r="P342" s="332">
        <f t="shared" si="236"/>
        <v>64.512627814344597</v>
      </c>
      <c r="Q342" s="328">
        <f t="shared" si="217"/>
        <v>3542.0032171881276</v>
      </c>
      <c r="R342" s="277">
        <f>IF(H342&gt;0, rate1(1,$L$52,$L$51,$L$54,L342,$L$53,$L$50,P342),"")</f>
        <v>1816.4998933666188</v>
      </c>
      <c r="S342" s="323">
        <f t="shared" si="218"/>
        <v>5.3481406233913438</v>
      </c>
      <c r="T342" s="323">
        <f t="shared" si="219"/>
        <v>1.360754560446127E-2</v>
      </c>
      <c r="U342" s="328">
        <f t="shared" si="220"/>
        <v>4.2748160568660625</v>
      </c>
      <c r="V342" s="336">
        <f t="shared" si="221"/>
        <v>4.2748160568660625</v>
      </c>
      <c r="W342" s="328">
        <f t="shared" si="222"/>
        <v>1.0995014901808986E-3</v>
      </c>
      <c r="X342" s="328">
        <f t="shared" si="223"/>
        <v>3575.6302806058729</v>
      </c>
      <c r="Y342" s="328">
        <f t="shared" si="237"/>
        <v>64.815516663448037</v>
      </c>
      <c r="Z342" s="108">
        <f>IF(H342&gt;0, rate1(1,$L$52,$L$51,$L$54,U342,$L$53,$L$50,Y342),"")</f>
        <v>1819.1329006207411</v>
      </c>
      <c r="AA342" s="336">
        <f t="shared" si="224"/>
        <v>5.3911004183538047</v>
      </c>
      <c r="AB342" s="336">
        <f t="shared" si="225"/>
        <v>-2.5039315557103442E-4</v>
      </c>
      <c r="AC342" s="328">
        <f t="shared" si="226"/>
        <v>1.360754560446127E-2</v>
      </c>
      <c r="AD342" s="328">
        <f t="shared" si="227"/>
        <v>-1.4697727702961325</v>
      </c>
      <c r="AE342" s="328">
        <f t="shared" si="228"/>
        <v>-5.1194078328667416</v>
      </c>
      <c r="AF342" s="328">
        <f t="shared" si="229"/>
        <v>2894.2649842319597</v>
      </c>
      <c r="AG342" s="328">
        <f t="shared" si="230"/>
        <v>2887.8763983305125</v>
      </c>
      <c r="AH342" s="328">
        <f t="shared" si="231"/>
        <v>4.2551570233823348</v>
      </c>
      <c r="AI342" s="328">
        <f t="shared" si="232"/>
        <v>7.4910797705810257</v>
      </c>
      <c r="AJ342" s="328">
        <f t="shared" si="233"/>
        <v>8.5084916964974902</v>
      </c>
      <c r="AK342" s="337">
        <f t="shared" si="234"/>
        <v>571.10934361542115</v>
      </c>
      <c r="AL342" s="42">
        <f t="shared" si="235"/>
        <v>26.029617173477323</v>
      </c>
    </row>
    <row r="343" spans="2:38" ht="15" x14ac:dyDescent="0.15">
      <c r="B343" s="328">
        <f t="shared" si="203"/>
        <v>2894.2649842319597</v>
      </c>
      <c r="C343" s="328">
        <f t="shared" si="204"/>
        <v>2887.8763983305125</v>
      </c>
      <c r="D343" s="328">
        <f t="shared" si="205"/>
        <v>4.2551570233823348</v>
      </c>
      <c r="E343" s="328">
        <f t="shared" si="206"/>
        <v>200.32634680085596</v>
      </c>
      <c r="F343" s="328">
        <f t="shared" si="207"/>
        <v>200.44706272906484</v>
      </c>
      <c r="G343" s="328">
        <f t="shared" si="208"/>
        <v>4299.0859819968446</v>
      </c>
      <c r="H343" s="313">
        <f t="shared" si="209"/>
        <v>0.02</v>
      </c>
      <c r="I343" s="328">
        <f t="shared" si="210"/>
        <v>5.1108687211577495</v>
      </c>
      <c r="J343" s="328">
        <f t="shared" si="211"/>
        <v>850</v>
      </c>
      <c r="K343" s="335">
        <f t="shared" si="212"/>
        <v>-1</v>
      </c>
      <c r="L343" s="323">
        <f t="shared" si="213"/>
        <v>4.2351570233823352</v>
      </c>
      <c r="M343" s="323">
        <f t="shared" si="214"/>
        <v>4.245157023382335</v>
      </c>
      <c r="N343" s="328">
        <f t="shared" si="215"/>
        <v>-5.8900130681674767E-2</v>
      </c>
      <c r="O343" s="328">
        <f t="shared" si="216"/>
        <v>0.34487268727725073</v>
      </c>
      <c r="P343" s="332">
        <f t="shared" si="236"/>
        <v>64.115770724585076</v>
      </c>
      <c r="Q343" s="328">
        <f t="shared" si="217"/>
        <v>3476.33274908966</v>
      </c>
      <c r="R343" s="277">
        <f>IF(H343&gt;0, rate1(1,$L$52,$L$51,$L$54,L343,$L$53,$L$50,P343),"")</f>
        <v>1813.0240821672039</v>
      </c>
      <c r="S343" s="323">
        <f t="shared" si="218"/>
        <v>5.5597973964752514</v>
      </c>
      <c r="T343" s="323">
        <f t="shared" si="219"/>
        <v>1.2917269246919808E-2</v>
      </c>
      <c r="U343" s="328">
        <f t="shared" si="220"/>
        <v>4.2551570233823348</v>
      </c>
      <c r="V343" s="336">
        <f t="shared" si="221"/>
        <v>4.2551570233823348</v>
      </c>
      <c r="W343" s="328">
        <f t="shared" si="222"/>
        <v>1.089411963780762E-3</v>
      </c>
      <c r="X343" s="328">
        <f t="shared" si="223"/>
        <v>3509.6039839435007</v>
      </c>
      <c r="Y343" s="328">
        <f t="shared" si="237"/>
        <v>64.418191986000025</v>
      </c>
      <c r="Z343" s="108">
        <f>IF(H343&gt;0, rate1(1,$L$52,$L$51,$L$54,U343,$L$53,$L$50,Y343),"")</f>
        <v>1815.6754708997544</v>
      </c>
      <c r="AA343" s="336">
        <f t="shared" si="224"/>
        <v>5.6048124776859289</v>
      </c>
      <c r="AB343" s="336">
        <f t="shared" si="225"/>
        <v>-2.3658117872548583E-4</v>
      </c>
      <c r="AC343" s="328">
        <f t="shared" si="226"/>
        <v>1.2917269246919808E-2</v>
      </c>
      <c r="AD343" s="328">
        <f t="shared" si="227"/>
        <v>-1.5483148657576451</v>
      </c>
      <c r="AE343" s="328">
        <f t="shared" si="228"/>
        <v>-5.9221597512808355</v>
      </c>
      <c r="AF343" s="328">
        <f t="shared" si="229"/>
        <v>2894.1931668320312</v>
      </c>
      <c r="AG343" s="328">
        <f t="shared" si="230"/>
        <v>2887.8634810612657</v>
      </c>
      <c r="AH343" s="328">
        <f t="shared" si="231"/>
        <v>4.2354962047153002</v>
      </c>
      <c r="AI343" s="328">
        <f t="shared" si="232"/>
        <v>7.1247091387110038</v>
      </c>
      <c r="AJ343" s="328">
        <f t="shared" si="233"/>
        <v>8.5104707823693548</v>
      </c>
      <c r="AK343" s="337">
        <f t="shared" si="234"/>
        <v>571.14203828866766</v>
      </c>
      <c r="AL343" s="42">
        <f t="shared" si="235"/>
        <v>26.035984591282318</v>
      </c>
    </row>
    <row r="344" spans="2:38" ht="15" x14ac:dyDescent="0.15">
      <c r="B344" s="328">
        <f t="shared" si="203"/>
        <v>2894.1931668320312</v>
      </c>
      <c r="C344" s="328">
        <f t="shared" si="204"/>
        <v>2887.8634810612657</v>
      </c>
      <c r="D344" s="328">
        <f t="shared" si="205"/>
        <v>4.2354962047153002</v>
      </c>
      <c r="E344" s="328">
        <f t="shared" si="206"/>
        <v>200.08472944834085</v>
      </c>
      <c r="F344" s="328">
        <f t="shared" si="207"/>
        <v>200.20553812459841</v>
      </c>
      <c r="G344" s="328">
        <f t="shared" si="208"/>
        <v>4234.3817865810797</v>
      </c>
      <c r="H344" s="313">
        <f t="shared" si="209"/>
        <v>0.02</v>
      </c>
      <c r="I344" s="328">
        <f t="shared" si="210"/>
        <v>5.063748616612429</v>
      </c>
      <c r="J344" s="328">
        <f t="shared" si="211"/>
        <v>850</v>
      </c>
      <c r="K344" s="335">
        <f t="shared" si="212"/>
        <v>-1</v>
      </c>
      <c r="L344" s="323">
        <f t="shared" si="213"/>
        <v>4.2154962047153006</v>
      </c>
      <c r="M344" s="323">
        <f t="shared" si="214"/>
        <v>4.2254962047153004</v>
      </c>
      <c r="N344" s="328">
        <f t="shared" si="215"/>
        <v>-5.8632668741873673E-2</v>
      </c>
      <c r="O344" s="328">
        <f t="shared" si="216"/>
        <v>0.32540778257481229</v>
      </c>
      <c r="P344" s="332">
        <f t="shared" si="236"/>
        <v>63.719491766316651</v>
      </c>
      <c r="Q344" s="328">
        <f t="shared" si="217"/>
        <v>3411.3544892704658</v>
      </c>
      <c r="R344" s="277">
        <f>IF(H344&gt;0, rate1(1,$L$52,$L$51,$L$54,L344,$L$53,$L$50,P344),"")</f>
        <v>1809.5236282982416</v>
      </c>
      <c r="S344" s="323">
        <f t="shared" si="218"/>
        <v>5.7934152393179739</v>
      </c>
      <c r="T344" s="323">
        <f t="shared" si="219"/>
        <v>1.2231919375759352E-2</v>
      </c>
      <c r="U344" s="328">
        <f t="shared" si="220"/>
        <v>4.2354962047153002</v>
      </c>
      <c r="V344" s="336">
        <f t="shared" si="221"/>
        <v>4.2354962047153002</v>
      </c>
      <c r="W344" s="328">
        <f t="shared" si="222"/>
        <v>1.0793680341798506E-3</v>
      </c>
      <c r="X344" s="328">
        <f t="shared" si="223"/>
        <v>3444.2719945265317</v>
      </c>
      <c r="Y344" s="328">
        <f t="shared" si="237"/>
        <v>64.021443951352239</v>
      </c>
      <c r="Z344" s="108">
        <f>IF(H344&gt;0, rate1(1,$L$52,$L$51,$L$54,U344,$L$53,$L$50,Y344),"")</f>
        <v>1812.1935709755674</v>
      </c>
      <c r="AA344" s="336">
        <f t="shared" si="224"/>
        <v>5.8407002656968254</v>
      </c>
      <c r="AB344" s="336">
        <f t="shared" si="225"/>
        <v>-2.2297766334112697E-4</v>
      </c>
      <c r="AC344" s="328">
        <f t="shared" si="226"/>
        <v>1.2231919375759352E-2</v>
      </c>
      <c r="AD344" s="328">
        <f t="shared" si="227"/>
        <v>-1.6350663690307727</v>
      </c>
      <c r="AE344" s="328">
        <f t="shared" si="228"/>
        <v>-6.8989504651371885</v>
      </c>
      <c r="AF344" s="328">
        <f t="shared" si="229"/>
        <v>2894.1223022439135</v>
      </c>
      <c r="AG344" s="328">
        <f t="shared" si="230"/>
        <v>2887.8512491418901</v>
      </c>
      <c r="AH344" s="328">
        <f t="shared" si="231"/>
        <v>4.2158335996851983</v>
      </c>
      <c r="AI344" s="328">
        <f t="shared" si="232"/>
        <v>6.7597455951778898</v>
      </c>
      <c r="AJ344" s="328">
        <f t="shared" si="233"/>
        <v>8.5123484894791268</v>
      </c>
      <c r="AK344" s="337">
        <f t="shared" si="234"/>
        <v>571.17266802585175</v>
      </c>
      <c r="AL344" s="42">
        <f t="shared" si="235"/>
        <v>26.042040594050224</v>
      </c>
    </row>
    <row r="345" spans="2:38" ht="15" x14ac:dyDescent="0.15">
      <c r="B345" s="328">
        <f t="shared" si="203"/>
        <v>2894.1223022439135</v>
      </c>
      <c r="C345" s="328">
        <f t="shared" si="204"/>
        <v>2887.8512491418901</v>
      </c>
      <c r="D345" s="328">
        <f t="shared" si="205"/>
        <v>4.2158335996851983</v>
      </c>
      <c r="E345" s="328">
        <f t="shared" si="206"/>
        <v>199.84293734705494</v>
      </c>
      <c r="F345" s="328">
        <f t="shared" si="207"/>
        <v>199.9638333976979</v>
      </c>
      <c r="G345" s="328">
        <f t="shared" si="208"/>
        <v>4170.3641139277152</v>
      </c>
      <c r="H345" s="313">
        <f t="shared" si="209"/>
        <v>0.02</v>
      </c>
      <c r="I345" s="328">
        <f t="shared" si="210"/>
        <v>5.0168424816187329</v>
      </c>
      <c r="J345" s="328">
        <f t="shared" si="211"/>
        <v>850</v>
      </c>
      <c r="K345" s="335">
        <f t="shared" si="212"/>
        <v>-1</v>
      </c>
      <c r="L345" s="323">
        <f t="shared" si="213"/>
        <v>4.1958335996851988</v>
      </c>
      <c r="M345" s="323">
        <f t="shared" si="214"/>
        <v>4.2058335996851985</v>
      </c>
      <c r="N345" s="328">
        <f t="shared" si="215"/>
        <v>-5.8365135979276062E-2</v>
      </c>
      <c r="O345" s="328">
        <f t="shared" si="216"/>
        <v>0.30619902200727545</v>
      </c>
      <c r="P345" s="332">
        <f t="shared" si="236"/>
        <v>63.323792987496965</v>
      </c>
      <c r="Q345" s="328">
        <f t="shared" si="217"/>
        <v>3347.0644099189112</v>
      </c>
      <c r="R345" s="277">
        <f>IF(H345&gt;0, rate1(1,$L$52,$L$51,$L$54,L345,$L$53,$L$50,P345),"")</f>
        <v>1805.9982983802834</v>
      </c>
      <c r="S345" s="323">
        <f t="shared" si="218"/>
        <v>6.0526133839300726</v>
      </c>
      <c r="T345" s="323">
        <f t="shared" si="219"/>
        <v>1.155147476054816E-2</v>
      </c>
      <c r="U345" s="328">
        <f t="shared" si="220"/>
        <v>4.2158335996851983</v>
      </c>
      <c r="V345" s="336">
        <f t="shared" si="221"/>
        <v>4.2158335996851983</v>
      </c>
      <c r="W345" s="328">
        <f t="shared" si="222"/>
        <v>1.0693697134591673E-3</v>
      </c>
      <c r="X345" s="328">
        <f t="shared" si="223"/>
        <v>3379.6302873299392</v>
      </c>
      <c r="Y345" s="328">
        <f t="shared" si="237"/>
        <v>63.62527459579691</v>
      </c>
      <c r="Z345" s="108">
        <f>IF(H345&gt;0, rate1(1,$L$52,$L$51,$L$54,U345,$L$53,$L$50,Y345),"")</f>
        <v>1808.6869693928736</v>
      </c>
      <c r="AA345" s="336">
        <f t="shared" si="224"/>
        <v>6.1024184513773525</v>
      </c>
      <c r="AB345" s="336">
        <f t="shared" si="225"/>
        <v>-2.095809513958034E-4</v>
      </c>
      <c r="AC345" s="328">
        <f t="shared" si="226"/>
        <v>1.155147476054816E-2</v>
      </c>
      <c r="AD345" s="328">
        <f t="shared" si="227"/>
        <v>-1.7313806604422626</v>
      </c>
      <c r="AE345" s="328">
        <f t="shared" si="228"/>
        <v>-8.0992890131234319</v>
      </c>
      <c r="AF345" s="328">
        <f t="shared" si="229"/>
        <v>2894.0523856331738</v>
      </c>
      <c r="AG345" s="328">
        <f t="shared" si="230"/>
        <v>2887.8396976671297</v>
      </c>
      <c r="AH345" s="328">
        <f t="shared" si="231"/>
        <v>4.1961692070978582</v>
      </c>
      <c r="AI345" s="328">
        <f t="shared" si="232"/>
        <v>6.3961714531559331</v>
      </c>
      <c r="AJ345" s="328">
        <f t="shared" si="233"/>
        <v>8.5141252037716697</v>
      </c>
      <c r="AK345" s="337">
        <f t="shared" si="234"/>
        <v>571.20129136948185</v>
      </c>
      <c r="AL345" s="42">
        <f t="shared" si="235"/>
        <v>26.047786377806126</v>
      </c>
    </row>
    <row r="346" spans="2:38" ht="15" x14ac:dyDescent="0.15">
      <c r="B346" s="328">
        <f t="shared" si="203"/>
        <v>2894.0523856331738</v>
      </c>
      <c r="C346" s="328">
        <f t="shared" si="204"/>
        <v>2887.8396976671297</v>
      </c>
      <c r="D346" s="328">
        <f t="shared" si="205"/>
        <v>4.1961692070978582</v>
      </c>
      <c r="E346" s="328">
        <f t="shared" si="206"/>
        <v>199.60098119225637</v>
      </c>
      <c r="F346" s="328">
        <f t="shared" si="207"/>
        <v>199.72195926965566</v>
      </c>
      <c r="G346" s="328">
        <f t="shared" si="208"/>
        <v>4107.0289357657566</v>
      </c>
      <c r="H346" s="313">
        <f t="shared" si="209"/>
        <v>0.02</v>
      </c>
      <c r="I346" s="328">
        <f t="shared" si="210"/>
        <v>4.9701503728352696</v>
      </c>
      <c r="J346" s="328">
        <f t="shared" si="211"/>
        <v>850</v>
      </c>
      <c r="K346" s="335">
        <f t="shared" si="212"/>
        <v>-1</v>
      </c>
      <c r="L346" s="323">
        <f t="shared" si="213"/>
        <v>4.1761692070978587</v>
      </c>
      <c r="M346" s="323">
        <f t="shared" si="214"/>
        <v>4.1861692070978584</v>
      </c>
      <c r="N346" s="328">
        <f t="shared" si="215"/>
        <v>-5.8097532364953963E-2</v>
      </c>
      <c r="O346" s="328">
        <f t="shared" si="216"/>
        <v>0.28724510683872007</v>
      </c>
      <c r="P346" s="332">
        <f t="shared" si="236"/>
        <v>62.928676451838307</v>
      </c>
      <c r="Q346" s="328">
        <f t="shared" si="217"/>
        <v>3283.4584769260355</v>
      </c>
      <c r="R346" s="277">
        <f>IF(H346&gt;0, rate1(1,$L$52,$L$51,$L$54,L346,$L$53,$L$50,P346),"")</f>
        <v>1802.4478564083167</v>
      </c>
      <c r="S346" s="323">
        <f t="shared" si="218"/>
        <v>6.3418531216190921</v>
      </c>
      <c r="T346" s="323">
        <f t="shared" si="219"/>
        <v>1.0875913478381984E-2</v>
      </c>
      <c r="U346" s="328">
        <f t="shared" si="220"/>
        <v>4.1961692070978582</v>
      </c>
      <c r="V346" s="336">
        <f t="shared" si="221"/>
        <v>4.1961692070978582</v>
      </c>
      <c r="W346" s="328">
        <f t="shared" si="222"/>
        <v>1.0594170136908332E-3</v>
      </c>
      <c r="X346" s="328">
        <f t="shared" si="223"/>
        <v>3315.6748308429296</v>
      </c>
      <c r="Y346" s="328">
        <f t="shared" si="237"/>
        <v>63.229685971233437</v>
      </c>
      <c r="Z346" s="108">
        <f>IF(H346&gt;0, rate1(1,$L$52,$L$51,$L$54,U346,$L$53,$L$50,Y346),"")</f>
        <v>1805.1554320935118</v>
      </c>
      <c r="AA346" s="336">
        <f t="shared" si="224"/>
        <v>6.3944720098817909</v>
      </c>
      <c r="AB346" s="336">
        <f t="shared" si="225"/>
        <v>-1.9638938004500799E-4</v>
      </c>
      <c r="AC346" s="328">
        <f t="shared" si="226"/>
        <v>1.0875913478381984E-2</v>
      </c>
      <c r="AD346" s="328">
        <f t="shared" si="227"/>
        <v>-1.8389259936421829</v>
      </c>
      <c r="AE346" s="328">
        <f t="shared" si="228"/>
        <v>-9.5905356481268598</v>
      </c>
      <c r="AF346" s="328">
        <f t="shared" si="229"/>
        <v>2893.9834121873305</v>
      </c>
      <c r="AG346" s="328">
        <f t="shared" si="230"/>
        <v>2887.8288217536515</v>
      </c>
      <c r="AH346" s="328">
        <f t="shared" si="231"/>
        <v>4.17650302574389</v>
      </c>
      <c r="AI346" s="328">
        <f t="shared" si="232"/>
        <v>6.0339684389284285</v>
      </c>
      <c r="AJ346" s="328">
        <f t="shared" si="233"/>
        <v>8.5158013061158169</v>
      </c>
      <c r="AK346" s="337">
        <f t="shared" si="234"/>
        <v>571.22796573337666</v>
      </c>
      <c r="AL346" s="42">
        <f t="shared" si="235"/>
        <v>26.053223123541308</v>
      </c>
    </row>
    <row r="347" spans="2:38" ht="15" x14ac:dyDescent="0.15">
      <c r="B347" s="328">
        <f t="shared" si="203"/>
        <v>2893.9834121873305</v>
      </c>
      <c r="C347" s="328">
        <f t="shared" si="204"/>
        <v>2887.8288217536515</v>
      </c>
      <c r="D347" s="328">
        <f t="shared" si="205"/>
        <v>4.17650302574389</v>
      </c>
      <c r="E347" s="328">
        <f t="shared" si="206"/>
        <v>199.35887162587062</v>
      </c>
      <c r="F347" s="328">
        <f t="shared" si="207"/>
        <v>199.47992640906349</v>
      </c>
      <c r="G347" s="328">
        <f t="shared" si="208"/>
        <v>4044.372217861393</v>
      </c>
      <c r="H347" s="313">
        <f t="shared" si="209"/>
        <v>0.02</v>
      </c>
      <c r="I347" s="328">
        <f t="shared" si="210"/>
        <v>4.9236723469432038</v>
      </c>
      <c r="J347" s="328">
        <f t="shared" si="211"/>
        <v>850</v>
      </c>
      <c r="K347" s="335">
        <f t="shared" si="212"/>
        <v>-1</v>
      </c>
      <c r="L347" s="323">
        <f t="shared" si="213"/>
        <v>4.1565030257438904</v>
      </c>
      <c r="M347" s="323">
        <f t="shared" si="214"/>
        <v>4.1665030257438902</v>
      </c>
      <c r="N347" s="328">
        <f t="shared" si="215"/>
        <v>-5.7829857869741375E-2</v>
      </c>
      <c r="O347" s="328">
        <f t="shared" si="216"/>
        <v>0.26854474401953921</v>
      </c>
      <c r="P347" s="332">
        <f t="shared" si="236"/>
        <v>62.534144238994521</v>
      </c>
      <c r="Q347" s="328">
        <f t="shared" si="217"/>
        <v>3220.5326502554035</v>
      </c>
      <c r="R347" s="277">
        <f>IF(H347&gt;0, rate1(1,$L$52,$L$51,$L$54,L347,$L$53,$L$50,P347),"")</f>
        <v>1798.8720637203485</v>
      </c>
      <c r="S347" s="323">
        <f t="shared" si="218"/>
        <v>6.6666978509243258</v>
      </c>
      <c r="T347" s="323">
        <f t="shared" si="219"/>
        <v>1.0205212875485929E-2</v>
      </c>
      <c r="U347" s="328">
        <f t="shared" si="220"/>
        <v>4.17650302574389</v>
      </c>
      <c r="V347" s="336">
        <f t="shared" si="221"/>
        <v>4.17650302574389</v>
      </c>
      <c r="W347" s="328">
        <f t="shared" si="222"/>
        <v>1.0495099469700619E-3</v>
      </c>
      <c r="X347" s="328">
        <f t="shared" si="223"/>
        <v>3252.4015874410989</v>
      </c>
      <c r="Y347" s="328">
        <f t="shared" si="237"/>
        <v>62.834680145352884</v>
      </c>
      <c r="Z347" s="108">
        <f>IF(H347&gt;0, rate1(1,$L$52,$L$51,$L$54,U347,$L$53,$L$50,Y347),"")</f>
        <v>1801.5987223852719</v>
      </c>
      <c r="AA347" s="336">
        <f t="shared" si="224"/>
        <v>6.7224788173681604</v>
      </c>
      <c r="AB347" s="336">
        <f t="shared" si="225"/>
        <v>-1.8340128123929775E-4</v>
      </c>
      <c r="AC347" s="328">
        <f t="shared" si="226"/>
        <v>1.0205212875485929E-2</v>
      </c>
      <c r="AD347" s="328">
        <f t="shared" si="227"/>
        <v>-1.9597827349630554</v>
      </c>
      <c r="AE347" s="328">
        <f t="shared" si="228"/>
        <v>-11.465871347874925</v>
      </c>
      <c r="AF347" s="328">
        <f t="shared" si="229"/>
        <v>2893.9153771165852</v>
      </c>
      <c r="AG347" s="328">
        <f t="shared" si="230"/>
        <v>2887.818616540776</v>
      </c>
      <c r="AH347" s="328">
        <f t="shared" si="231"/>
        <v>4.1568350543987842</v>
      </c>
      <c r="AI347" s="328">
        <f t="shared" si="232"/>
        <v>5.6731176615083747</v>
      </c>
      <c r="AJ347" s="328">
        <f t="shared" si="233"/>
        <v>8.5173771721329032</v>
      </c>
      <c r="AK347" s="337">
        <f t="shared" si="234"/>
        <v>571.2527474163528</v>
      </c>
      <c r="AL347" s="42">
        <f t="shared" si="235"/>
        <v>26.058351996714396</v>
      </c>
    </row>
    <row r="348" spans="2:38" ht="15" x14ac:dyDescent="0.15">
      <c r="B348" s="328">
        <f t="shared" si="203"/>
        <v>2893.9153771165852</v>
      </c>
      <c r="C348" s="328">
        <f t="shared" si="204"/>
        <v>2887.818616540776</v>
      </c>
      <c r="D348" s="328">
        <f t="shared" si="205"/>
        <v>4.1568350543987842</v>
      </c>
      <c r="E348" s="328">
        <f t="shared" si="206"/>
        <v>199.11661923516007</v>
      </c>
      <c r="F348" s="328">
        <f t="shared" si="207"/>
        <v>199.23774543051536</v>
      </c>
      <c r="G348" s="328">
        <f t="shared" si="208"/>
        <v>3982.3899203869528</v>
      </c>
      <c r="H348" s="313">
        <f t="shared" si="209"/>
        <v>0.02</v>
      </c>
      <c r="I348" s="328">
        <f t="shared" si="210"/>
        <v>4.8774084606473487</v>
      </c>
      <c r="J348" s="328">
        <f t="shared" si="211"/>
        <v>850</v>
      </c>
      <c r="K348" s="335">
        <f t="shared" si="212"/>
        <v>-1</v>
      </c>
      <c r="L348" s="323">
        <f t="shared" si="213"/>
        <v>4.1368350543987846</v>
      </c>
      <c r="M348" s="323">
        <f t="shared" si="214"/>
        <v>4.1468350543987844</v>
      </c>
      <c r="N348" s="328">
        <f t="shared" si="215"/>
        <v>-5.7562112464294657E-2</v>
      </c>
      <c r="O348" s="328">
        <f t="shared" si="216"/>
        <v>0.25009664637131435</v>
      </c>
      <c r="P348" s="332">
        <f t="shared" si="236"/>
        <v>62.140198444769879</v>
      </c>
      <c r="Q348" s="328">
        <f t="shared" si="217"/>
        <v>3158.2828843118104</v>
      </c>
      <c r="R348" s="277">
        <f>IF(H348&gt;0, rate1(1,$L$52,$L$51,$L$54,L348,$L$53,$L$50,P348),"")</f>
        <v>1795.2706789658484</v>
      </c>
      <c r="S348" s="323">
        <f t="shared" si="218"/>
        <v>7.034175841665788</v>
      </c>
      <c r="T348" s="323">
        <f t="shared" si="219"/>
        <v>9.5393495275411331E-3</v>
      </c>
      <c r="U348" s="328">
        <f t="shared" si="220"/>
        <v>4.1568350543987842</v>
      </c>
      <c r="V348" s="336">
        <f t="shared" si="221"/>
        <v>4.1568350543987842</v>
      </c>
      <c r="W348" s="328">
        <f t="shared" si="222"/>
        <v>1.0396485253600929E-3</v>
      </c>
      <c r="X348" s="328">
        <f t="shared" si="223"/>
        <v>3189.8065137571225</v>
      </c>
      <c r="Y348" s="328">
        <f t="shared" si="237"/>
        <v>62.440259201844079</v>
      </c>
      <c r="Z348" s="108">
        <f>IF(H348&gt;0, rate1(1,$L$52,$L$51,$L$54,U348,$L$53,$L$50,Y348),"")</f>
        <v>1798.016600910554</v>
      </c>
      <c r="AA348" s="336">
        <f t="shared" si="224"/>
        <v>7.0935359679558561</v>
      </c>
      <c r="AB348" s="336">
        <f t="shared" si="225"/>
        <v>-1.7061498132238883E-4</v>
      </c>
      <c r="AC348" s="328">
        <f t="shared" si="226"/>
        <v>9.5393495275411331E-3</v>
      </c>
      <c r="AD348" s="328">
        <f t="shared" si="227"/>
        <v>-2.0965790112059359</v>
      </c>
      <c r="AE348" s="328">
        <f t="shared" si="228"/>
        <v>-13.856602486354227</v>
      </c>
      <c r="AF348" s="328">
        <f t="shared" si="229"/>
        <v>2893.8482756545932</v>
      </c>
      <c r="AG348" s="328">
        <f t="shared" si="230"/>
        <v>2887.8090771912484</v>
      </c>
      <c r="AH348" s="328">
        <f t="shared" si="231"/>
        <v>4.137165291822396</v>
      </c>
      <c r="AI348" s="328">
        <f t="shared" si="232"/>
        <v>5.3135995810036851</v>
      </c>
      <c r="AJ348" s="328">
        <f t="shared" si="233"/>
        <v>8.5188531720165148</v>
      </c>
      <c r="AK348" s="337">
        <f t="shared" si="234"/>
        <v>571.27569161581164</v>
      </c>
      <c r="AL348" s="42">
        <f t="shared" si="235"/>
        <v>26.063174146726677</v>
      </c>
    </row>
    <row r="349" spans="2:38" ht="15" x14ac:dyDescent="0.15">
      <c r="B349" s="328">
        <f t="shared" si="203"/>
        <v>2893.8482756545932</v>
      </c>
      <c r="C349" s="328">
        <f t="shared" si="204"/>
        <v>2887.8090771912484</v>
      </c>
      <c r="D349" s="328">
        <f t="shared" si="205"/>
        <v>4.137165291822396</v>
      </c>
      <c r="E349" s="328">
        <f t="shared" si="206"/>
        <v>198.87423455130275</v>
      </c>
      <c r="F349" s="328">
        <f t="shared" si="207"/>
        <v>198.99542689323141</v>
      </c>
      <c r="G349" s="328">
        <f t="shared" si="208"/>
        <v>3921.0779982841868</v>
      </c>
      <c r="H349" s="313">
        <f t="shared" si="209"/>
        <v>0.02</v>
      </c>
      <c r="I349" s="328">
        <f t="shared" si="210"/>
        <v>4.8313587706757977</v>
      </c>
      <c r="J349" s="328">
        <f t="shared" si="211"/>
        <v>850</v>
      </c>
      <c r="K349" s="335">
        <f t="shared" si="212"/>
        <v>-1</v>
      </c>
      <c r="L349" s="323">
        <f t="shared" si="213"/>
        <v>4.1171652918223964</v>
      </c>
      <c r="M349" s="323">
        <f t="shared" si="214"/>
        <v>4.1271652918223962</v>
      </c>
      <c r="N349" s="328">
        <f t="shared" si="215"/>
        <v>-5.729429611899306E-2</v>
      </c>
      <c r="O349" s="328">
        <f t="shared" si="216"/>
        <v>0.23189953278264319</v>
      </c>
      <c r="P349" s="332">
        <f t="shared" si="236"/>
        <v>61.746841181319276</v>
      </c>
      <c r="Q349" s="328">
        <f t="shared" si="217"/>
        <v>3096.7051283039614</v>
      </c>
      <c r="R349" s="277">
        <f>IF(H349&gt;0, rate1(1,$L$52,$L$51,$L$54,L349,$L$53,$L$50,P349),"")</f>
        <v>1791.6434580737734</v>
      </c>
      <c r="S349" s="323">
        <f t="shared" si="218"/>
        <v>7.4532963844732212</v>
      </c>
      <c r="T349" s="323">
        <f t="shared" si="219"/>
        <v>8.8782991986613921E-3</v>
      </c>
      <c r="U349" s="328">
        <f t="shared" si="220"/>
        <v>4.137165291822396</v>
      </c>
      <c r="V349" s="336">
        <f t="shared" si="221"/>
        <v>4.137165291822396</v>
      </c>
      <c r="W349" s="328">
        <f t="shared" si="222"/>
        <v>1.0298327609703506E-3</v>
      </c>
      <c r="X349" s="328">
        <f t="shared" si="223"/>
        <v>3127.8855610455935</v>
      </c>
      <c r="Y349" s="328">
        <f t="shared" si="237"/>
        <v>62.046425240591155</v>
      </c>
      <c r="Z349" s="108">
        <f>IF(H349&gt;0, rate1(1,$L$52,$L$51,$L$54,U349,$L$53,$L$50,Y349),"")</f>
        <v>1794.408825614609</v>
      </c>
      <c r="AA349" s="336">
        <f t="shared" si="224"/>
        <v>7.5167409784243979</v>
      </c>
      <c r="AB349" s="336">
        <f t="shared" si="225"/>
        <v>-1.5802880065049648E-4</v>
      </c>
      <c r="AC349" s="328">
        <f t="shared" si="226"/>
        <v>8.8782991986613921E-3</v>
      </c>
      <c r="AD349" s="328">
        <f t="shared" si="227"/>
        <v>-2.2526837125533525</v>
      </c>
      <c r="AE349" s="328">
        <f t="shared" si="228"/>
        <v>-16.951642814788698</v>
      </c>
      <c r="AF349" s="328">
        <f t="shared" si="229"/>
        <v>2893.7821030592754</v>
      </c>
      <c r="AG349" s="328">
        <f t="shared" si="230"/>
        <v>2887.8001988920496</v>
      </c>
      <c r="AH349" s="328">
        <f t="shared" si="231"/>
        <v>4.117493736758874</v>
      </c>
      <c r="AI349" s="328">
        <f t="shared" si="232"/>
        <v>4.9553939756555154</v>
      </c>
      <c r="AJ349" s="328">
        <f t="shared" si="233"/>
        <v>8.5202296703430864</v>
      </c>
      <c r="AK349" s="337">
        <f t="shared" si="234"/>
        <v>571.29685244122402</v>
      </c>
      <c r="AL349" s="42">
        <f t="shared" si="235"/>
        <v>26.067690706370531</v>
      </c>
    </row>
    <row r="350" spans="2:38" ht="15" x14ac:dyDescent="0.15">
      <c r="B350" s="328">
        <f t="shared" si="203"/>
        <v>2893.7821030592754</v>
      </c>
      <c r="C350" s="328">
        <f t="shared" si="204"/>
        <v>2887.8001988920496</v>
      </c>
      <c r="D350" s="328">
        <f t="shared" si="205"/>
        <v>4.117493736758874</v>
      </c>
      <c r="E350" s="328">
        <f t="shared" si="206"/>
        <v>198.63172804789315</v>
      </c>
      <c r="F350" s="328">
        <f t="shared" si="207"/>
        <v>198.75298129959793</v>
      </c>
      <c r="G350" s="328">
        <f t="shared" si="208"/>
        <v>3860.4324016246082</v>
      </c>
      <c r="H350" s="313">
        <f t="shared" si="209"/>
        <v>0.02</v>
      </c>
      <c r="I350" s="328">
        <f t="shared" si="210"/>
        <v>4.7855233337806569</v>
      </c>
      <c r="J350" s="328">
        <f t="shared" si="211"/>
        <v>850</v>
      </c>
      <c r="K350" s="335">
        <f t="shared" si="212"/>
        <v>-1</v>
      </c>
      <c r="L350" s="323">
        <f t="shared" si="213"/>
        <v>4.0974937367588744</v>
      </c>
      <c r="M350" s="323">
        <f t="shared" si="214"/>
        <v>4.1074937367588742</v>
      </c>
      <c r="N350" s="328">
        <f t="shared" si="215"/>
        <v>-5.7026408804025763E-2</v>
      </c>
      <c r="O350" s="328">
        <f t="shared" si="216"/>
        <v>0.21395212841517619</v>
      </c>
      <c r="P350" s="332">
        <f t="shared" si="236"/>
        <v>61.354074577360905</v>
      </c>
      <c r="Q350" s="328">
        <f t="shared" si="217"/>
        <v>3035.7953266045447</v>
      </c>
      <c r="R350" s="277">
        <f>IF(H350&gt;0, rate1(1,$L$52,$L$51,$L$54,L350,$L$53,$L$50,P350),"")</f>
        <v>1787.9901542203661</v>
      </c>
      <c r="S350" s="323">
        <f t="shared" si="218"/>
        <v>7.9358007266058417</v>
      </c>
      <c r="T350" s="323">
        <f t="shared" si="219"/>
        <v>8.2220367989050708E-3</v>
      </c>
      <c r="U350" s="328">
        <f t="shared" si="220"/>
        <v>4.117493736758874</v>
      </c>
      <c r="V350" s="336">
        <f t="shared" si="221"/>
        <v>4.117493736758874</v>
      </c>
      <c r="W350" s="328">
        <f t="shared" si="222"/>
        <v>1.0200626658996015E-3</v>
      </c>
      <c r="X350" s="328">
        <f t="shared" si="223"/>
        <v>3066.6346755451004</v>
      </c>
      <c r="Y350" s="328">
        <f t="shared" si="237"/>
        <v>61.653180377883473</v>
      </c>
      <c r="Z350" s="108">
        <f>IF(H350&gt;0, rate1(1,$L$52,$L$51,$L$54,U350,$L$53,$L$50,Y350),"")</f>
        <v>1790.775151713553</v>
      </c>
      <c r="AA350" s="336">
        <f t="shared" si="224"/>
        <v>8.0039500787048148</v>
      </c>
      <c r="AB350" s="336">
        <f t="shared" si="225"/>
        <v>-1.4564105318241126E-4</v>
      </c>
      <c r="AC350" s="328">
        <f t="shared" si="226"/>
        <v>8.2220367989050708E-3</v>
      </c>
      <c r="AD350" s="328">
        <f t="shared" si="227"/>
        <v>-2.4324872886318634</v>
      </c>
      <c r="AE350" s="328">
        <f t="shared" si="228"/>
        <v>-21.029244817657219</v>
      </c>
      <c r="AF350" s="328">
        <f t="shared" si="229"/>
        <v>2893.7168546136727</v>
      </c>
      <c r="AG350" s="328">
        <f t="shared" si="230"/>
        <v>2887.7919768552506</v>
      </c>
      <c r="AH350" s="328">
        <f t="shared" si="231"/>
        <v>4.0978203879361228</v>
      </c>
      <c r="AI350" s="328">
        <f t="shared" si="232"/>
        <v>4.5984799074523997</v>
      </c>
      <c r="AJ350" s="328">
        <f t="shared" si="233"/>
        <v>8.5215070258729337</v>
      </c>
      <c r="AK350" s="337">
        <f t="shared" si="234"/>
        <v>571.31628292751475</v>
      </c>
      <c r="AL350" s="42">
        <f t="shared" si="235"/>
        <v>26.071902791249837</v>
      </c>
    </row>
    <row r="351" spans="2:38" ht="15" x14ac:dyDescent="0.15">
      <c r="B351" s="328">
        <f t="shared" si="203"/>
        <v>2893.7168546136727</v>
      </c>
      <c r="C351" s="328">
        <f t="shared" si="204"/>
        <v>2887.7919768552506</v>
      </c>
      <c r="D351" s="328">
        <f t="shared" si="205"/>
        <v>4.0978203879361228</v>
      </c>
      <c r="E351" s="328">
        <f t="shared" si="206"/>
        <v>198.38911013934887</v>
      </c>
      <c r="F351" s="328">
        <f t="shared" si="207"/>
        <v>198.51041909362101</v>
      </c>
      <c r="G351" s="328">
        <f t="shared" si="208"/>
        <v>3800.449075964676</v>
      </c>
      <c r="H351" s="313">
        <f t="shared" si="209"/>
        <v>0.02</v>
      </c>
      <c r="I351" s="328">
        <f t="shared" si="210"/>
        <v>4.7399022067376793</v>
      </c>
      <c r="J351" s="328">
        <f t="shared" si="211"/>
        <v>850</v>
      </c>
      <c r="K351" s="335">
        <f t="shared" si="212"/>
        <v>-1</v>
      </c>
      <c r="L351" s="323">
        <f t="shared" si="213"/>
        <v>4.0778203879361232</v>
      </c>
      <c r="M351" s="323">
        <f t="shared" si="214"/>
        <v>4.087820387936123</v>
      </c>
      <c r="N351" s="328">
        <f t="shared" si="215"/>
        <v>-5.6758450489333256E-2</v>
      </c>
      <c r="O351" s="328">
        <f t="shared" si="216"/>
        <v>0.19625316492085121</v>
      </c>
      <c r="P351" s="332">
        <f t="shared" si="236"/>
        <v>60.96190077838363</v>
      </c>
      <c r="Q351" s="328">
        <f t="shared" si="217"/>
        <v>2975.5494191048997</v>
      </c>
      <c r="R351" s="277">
        <f>IF(H351&gt;0, rate1(1,$L$52,$L$51,$L$54,L351,$L$53,$L$50,P351),"")</f>
        <v>1784.3105177965656</v>
      </c>
      <c r="S351" s="323">
        <f t="shared" si="218"/>
        <v>8.4972826149863909</v>
      </c>
      <c r="T351" s="323">
        <f t="shared" si="219"/>
        <v>7.5705363401772051E-3</v>
      </c>
      <c r="U351" s="328">
        <f t="shared" si="220"/>
        <v>4.0978203879361228</v>
      </c>
      <c r="V351" s="336">
        <f t="shared" si="221"/>
        <v>4.0978203879361228</v>
      </c>
      <c r="W351" s="328">
        <f t="shared" si="222"/>
        <v>1.0103382522395066E-3</v>
      </c>
      <c r="X351" s="328">
        <f t="shared" si="223"/>
        <v>3006.049798834973</v>
      </c>
      <c r="Y351" s="328">
        <f t="shared" si="237"/>
        <v>61.260526746620194</v>
      </c>
      <c r="Z351" s="108">
        <f>IF(H351&gt;0, rate1(1,$L$52,$L$51,$L$54,U351,$L$53,$L$50,Y351),"")</f>
        <v>1787.1153316619914</v>
      </c>
      <c r="AA351" s="336">
        <f t="shared" si="224"/>
        <v>8.5709097295272123</v>
      </c>
      <c r="AB351" s="336">
        <f t="shared" si="225"/>
        <v>-1.3345004607558569E-4</v>
      </c>
      <c r="AC351" s="328">
        <f t="shared" si="226"/>
        <v>7.5705363401772051E-3</v>
      </c>
      <c r="AD351" s="328">
        <f t="shared" si="227"/>
        <v>-2.641820751042304</v>
      </c>
      <c r="AE351" s="328">
        <f t="shared" si="228"/>
        <v>-26.510367951679491</v>
      </c>
      <c r="AF351" s="328">
        <f t="shared" si="229"/>
        <v>2893.6525256268433</v>
      </c>
      <c r="AG351" s="328">
        <f t="shared" si="230"/>
        <v>2887.7844063189104</v>
      </c>
      <c r="AH351" s="328">
        <f t="shared" si="231"/>
        <v>4.0781452440654062</v>
      </c>
      <c r="AI351" s="328">
        <f t="shared" si="232"/>
        <v>4.2428356862044474</v>
      </c>
      <c r="AJ351" s="328">
        <f t="shared" si="233"/>
        <v>8.5226855913413235</v>
      </c>
      <c r="AK351" s="337">
        <f t="shared" si="234"/>
        <v>571.33403504834769</v>
      </c>
      <c r="AL351" s="42">
        <f t="shared" si="235"/>
        <v>26.07581149917117</v>
      </c>
    </row>
    <row r="352" spans="2:38" ht="15" x14ac:dyDescent="0.15">
      <c r="B352" s="328">
        <f t="shared" si="203"/>
        <v>2893.6525256268433</v>
      </c>
      <c r="C352" s="328">
        <f t="shared" si="204"/>
        <v>2887.7844063189104</v>
      </c>
      <c r="D352" s="328">
        <f t="shared" si="205"/>
        <v>4.0781452440654062</v>
      </c>
      <c r="E352" s="328">
        <f t="shared" si="206"/>
        <v>198.14639117922994</v>
      </c>
      <c r="F352" s="328">
        <f t="shared" si="207"/>
        <v>198.26775065928939</v>
      </c>
      <c r="G352" s="328">
        <f t="shared" si="208"/>
        <v>3741.1239626973825</v>
      </c>
      <c r="H352" s="313">
        <f t="shared" si="209"/>
        <v>0.02</v>
      </c>
      <c r="I352" s="328">
        <f t="shared" si="210"/>
        <v>4.6944954463462638</v>
      </c>
      <c r="J352" s="328">
        <f t="shared" si="211"/>
        <v>850</v>
      </c>
      <c r="K352" s="335">
        <f t="shared" si="212"/>
        <v>-1</v>
      </c>
      <c r="L352" s="323">
        <f t="shared" si="213"/>
        <v>4.0581452440654067</v>
      </c>
      <c r="M352" s="323">
        <f t="shared" si="214"/>
        <v>4.0681452440654065</v>
      </c>
      <c r="N352" s="328">
        <f t="shared" si="215"/>
        <v>-5.6490421144614444E-2</v>
      </c>
      <c r="O352" s="328">
        <f t="shared" si="216"/>
        <v>0.17880138067031037</v>
      </c>
      <c r="P352" s="332">
        <f t="shared" si="236"/>
        <v>60.570321946860965</v>
      </c>
      <c r="Q352" s="328">
        <f t="shared" si="217"/>
        <v>2915.9633415662734</v>
      </c>
      <c r="R352" s="277">
        <f>IF(H352&gt;0, rate1(1,$L$52,$L$51,$L$54,L352,$L$53,$L$50,P352),"")</f>
        <v>1780.6042963751433</v>
      </c>
      <c r="S352" s="323">
        <f t="shared" si="218"/>
        <v>9.1589096518098447</v>
      </c>
      <c r="T352" s="323">
        <f t="shared" si="219"/>
        <v>6.923770890401206E-3</v>
      </c>
      <c r="U352" s="328">
        <f t="shared" si="220"/>
        <v>4.0781452440654062</v>
      </c>
      <c r="V352" s="336">
        <f t="shared" si="221"/>
        <v>4.0781452440654062</v>
      </c>
      <c r="W352" s="328">
        <f t="shared" si="222"/>
        <v>1.0006595321030431E-3</v>
      </c>
      <c r="X352" s="328">
        <f t="shared" si="223"/>
        <v>2946.1268681885126</v>
      </c>
      <c r="Y352" s="328">
        <f t="shared" si="237"/>
        <v>60.86846649652135</v>
      </c>
      <c r="Z352" s="108">
        <f>IF(H352&gt;0, rate1(1,$L$52,$L$51,$L$54,U352,$L$53,$L$50,Y352),"")</f>
        <v>1783.4291151203638</v>
      </c>
      <c r="AA352" s="336">
        <f t="shared" si="224"/>
        <v>9.2389948370153743</v>
      </c>
      <c r="AB352" s="336">
        <f t="shared" si="225"/>
        <v>-1.214540792776535E-4</v>
      </c>
      <c r="AC352" s="328">
        <f t="shared" si="226"/>
        <v>6.923770890401206E-3</v>
      </c>
      <c r="AD352" s="328">
        <f t="shared" si="227"/>
        <v>-2.8885993364868661</v>
      </c>
      <c r="AE352" s="328">
        <f t="shared" si="228"/>
        <v>-34.051794476101236</v>
      </c>
      <c r="AF352" s="328">
        <f t="shared" si="229"/>
        <v>2893.5891114348083</v>
      </c>
      <c r="AG352" s="328">
        <f t="shared" si="230"/>
        <v>2887.7774825480201</v>
      </c>
      <c r="AH352" s="328">
        <f t="shared" si="231"/>
        <v>4.0584683038414129</v>
      </c>
      <c r="AI352" s="328">
        <f t="shared" si="232"/>
        <v>3.8884388319719538</v>
      </c>
      <c r="AJ352" s="328">
        <f t="shared" si="233"/>
        <v>8.5237657132390936</v>
      </c>
      <c r="AK352" s="337">
        <f t="shared" si="234"/>
        <v>571.3501597293108</v>
      </c>
      <c r="AL352" s="42">
        <f t="shared" si="235"/>
        <v>26.079417909504443</v>
      </c>
    </row>
    <row r="353" spans="2:38" ht="15" x14ac:dyDescent="0.15">
      <c r="B353" s="328">
        <f t="shared" si="203"/>
        <v>2893.5891114348083</v>
      </c>
      <c r="C353" s="328">
        <f t="shared" si="204"/>
        <v>2887.7774825480201</v>
      </c>
      <c r="D353" s="328">
        <f t="shared" si="205"/>
        <v>4.0584683038414129</v>
      </c>
      <c r="E353" s="328">
        <f t="shared" si="206"/>
        <v>197.90358145846946</v>
      </c>
      <c r="F353" s="328">
        <f t="shared" si="207"/>
        <v>198.0249863188497</v>
      </c>
      <c r="G353" s="328">
        <f t="shared" si="208"/>
        <v>3682.4529994013556</v>
      </c>
      <c r="H353" s="313">
        <f t="shared" si="209"/>
        <v>0.02</v>
      </c>
      <c r="I353" s="328">
        <f t="shared" si="210"/>
        <v>4.6493031094305479</v>
      </c>
      <c r="J353" s="328">
        <f t="shared" si="211"/>
        <v>850</v>
      </c>
      <c r="K353" s="335">
        <f t="shared" si="212"/>
        <v>-1</v>
      </c>
      <c r="L353" s="323">
        <f t="shared" si="213"/>
        <v>4.0384683038414133</v>
      </c>
      <c r="M353" s="323">
        <f t="shared" si="214"/>
        <v>4.0484683038414131</v>
      </c>
      <c r="N353" s="328">
        <f t="shared" si="215"/>
        <v>-5.6222320739339082E-2</v>
      </c>
      <c r="O353" s="328">
        <f t="shared" si="216"/>
        <v>0.16159552099300045</v>
      </c>
      <c r="P353" s="332">
        <f t="shared" si="236"/>
        <v>60.179340262478306</v>
      </c>
      <c r="Q353" s="328">
        <f t="shared" si="217"/>
        <v>2857.0330259686057</v>
      </c>
      <c r="R353" s="277">
        <f>IF(H353&gt;0, rate1(1,$L$52,$L$51,$L$54,L353,$L$53,$L$50,P353),"")</f>
        <v>1776.8712346776258</v>
      </c>
      <c r="S353" s="323">
        <f t="shared" si="218"/>
        <v>9.9501581787364799</v>
      </c>
      <c r="T353" s="323">
        <f t="shared" si="219"/>
        <v>6.2817125258088063E-3</v>
      </c>
      <c r="U353" s="328">
        <f t="shared" si="220"/>
        <v>4.0584683038414129</v>
      </c>
      <c r="V353" s="336">
        <f t="shared" si="221"/>
        <v>4.0584683038414129</v>
      </c>
      <c r="W353" s="328">
        <f t="shared" si="222"/>
        <v>9.9102651760496485E-4</v>
      </c>
      <c r="X353" s="328">
        <f t="shared" si="223"/>
        <v>2886.8618169237202</v>
      </c>
      <c r="Y353" s="328">
        <f t="shared" si="237"/>
        <v>60.477001794352176</v>
      </c>
      <c r="Z353" s="108">
        <f>IF(H353&gt;0, rate1(1,$L$52,$L$51,$L$54,U353,$L$53,$L$50,Y353),"")</f>
        <v>1779.7162489220775</v>
      </c>
      <c r="AA353" s="336">
        <f t="shared" si="224"/>
        <v>10.037970422388931</v>
      </c>
      <c r="AB353" s="336">
        <f t="shared" si="225"/>
        <v>-1.0965144510209794E-4</v>
      </c>
      <c r="AC353" s="328">
        <f t="shared" si="226"/>
        <v>6.2817125258088063E-3</v>
      </c>
      <c r="AD353" s="328">
        <f t="shared" si="227"/>
        <v>-3.1838451565283763</v>
      </c>
      <c r="AE353" s="328">
        <f t="shared" si="228"/>
        <v>-44.715639819605499</v>
      </c>
      <c r="AF353" s="328">
        <f t="shared" si="229"/>
        <v>2893.5266074015431</v>
      </c>
      <c r="AG353" s="328">
        <f t="shared" si="230"/>
        <v>2887.7712008354943</v>
      </c>
      <c r="AH353" s="328">
        <f t="shared" si="231"/>
        <v>4.0387895659416877</v>
      </c>
      <c r="AI353" s="328">
        <f t="shared" si="232"/>
        <v>3.5352660357228896</v>
      </c>
      <c r="AJ353" s="328">
        <f t="shared" si="233"/>
        <v>8.5247477315823499</v>
      </c>
      <c r="AK353" s="337">
        <f t="shared" si="234"/>
        <v>571.36470686100256</v>
      </c>
      <c r="AL353" s="42">
        <f t="shared" si="235"/>
        <v>26.08272308251162</v>
      </c>
    </row>
    <row r="354" spans="2:38" ht="15" x14ac:dyDescent="0.15">
      <c r="B354" s="328">
        <f t="shared" si="203"/>
        <v>2893.5266074015431</v>
      </c>
      <c r="C354" s="328">
        <f t="shared" si="204"/>
        <v>2887.7712008354943</v>
      </c>
      <c r="D354" s="328">
        <f t="shared" si="205"/>
        <v>4.0387895659416877</v>
      </c>
      <c r="E354" s="328">
        <f t="shared" si="206"/>
        <v>197.66069120349806</v>
      </c>
      <c r="F354" s="328">
        <f t="shared" si="207"/>
        <v>197.78213633098375</v>
      </c>
      <c r="G354" s="328">
        <f t="shared" si="208"/>
        <v>3624.4321201843145</v>
      </c>
      <c r="H354" s="313">
        <f t="shared" si="209"/>
        <v>0.02</v>
      </c>
      <c r="I354" s="328">
        <f t="shared" si="210"/>
        <v>4.6043252528390441</v>
      </c>
      <c r="J354" s="328">
        <f t="shared" si="211"/>
        <v>850</v>
      </c>
      <c r="K354" s="335">
        <f t="shared" si="212"/>
        <v>-1</v>
      </c>
      <c r="L354" s="323">
        <f t="shared" si="213"/>
        <v>4.0187895659416881</v>
      </c>
      <c r="M354" s="323">
        <f t="shared" si="214"/>
        <v>4.0287895659416879</v>
      </c>
      <c r="N354" s="328">
        <f t="shared" si="215"/>
        <v>-5.5954149242722906E-2</v>
      </c>
      <c r="O354" s="328">
        <f t="shared" si="216"/>
        <v>0.14463433843003992</v>
      </c>
      <c r="P354" s="332">
        <f t="shared" si="236"/>
        <v>59.788957922351628</v>
      </c>
      <c r="Q354" s="328">
        <f t="shared" si="217"/>
        <v>2798.7544008535506</v>
      </c>
      <c r="R354" s="277">
        <f>IF(H354&gt;0, rate1(1,$L$52,$L$51,$L$54,L354,$L$53,$L$50,P354),"")</f>
        <v>1773.1110745408032</v>
      </c>
      <c r="S354" s="323">
        <f t="shared" si="218"/>
        <v>10.913333669037923</v>
      </c>
      <c r="T354" s="323">
        <f t="shared" si="219"/>
        <v>5.6443322812267634E-3</v>
      </c>
      <c r="U354" s="328">
        <f t="shared" si="220"/>
        <v>4.0387895659416877</v>
      </c>
      <c r="V354" s="336">
        <f t="shared" si="221"/>
        <v>4.0387895659416877</v>
      </c>
      <c r="W354" s="328">
        <f t="shared" si="222"/>
        <v>9.814392208529199E-4</v>
      </c>
      <c r="X354" s="328">
        <f t="shared" si="223"/>
        <v>2828.2505747483433</v>
      </c>
      <c r="Y354" s="328">
        <f t="shared" si="237"/>
        <v>60.086134824138725</v>
      </c>
      <c r="Z354" s="108">
        <f>IF(H354&gt;0, rate1(1,$L$52,$L$51,$L$54,U354,$L$53,$L$50,Y354),"")</f>
        <v>1775.9764770402207</v>
      </c>
      <c r="AA354" s="336">
        <f t="shared" si="224"/>
        <v>11.010556286927173</v>
      </c>
      <c r="AB354" s="336">
        <f t="shared" si="225"/>
        <v>-9.8040427796663548E-5</v>
      </c>
      <c r="AC354" s="328">
        <f t="shared" si="226"/>
        <v>5.6443322812267634E-3</v>
      </c>
      <c r="AD354" s="328">
        <f t="shared" si="227"/>
        <v>-3.5433774986140811</v>
      </c>
      <c r="AE354" s="328">
        <f t="shared" si="228"/>
        <v>-60.293642679189794</v>
      </c>
      <c r="AF354" s="328">
        <f t="shared" si="229"/>
        <v>2893.465008920019</v>
      </c>
      <c r="AG354" s="328">
        <f t="shared" si="230"/>
        <v>2887.7655565032132</v>
      </c>
      <c r="AH354" s="328">
        <f t="shared" si="231"/>
        <v>4.0191090290262101</v>
      </c>
      <c r="AI354" s="328">
        <f t="shared" si="232"/>
        <v>3.1832931181079682</v>
      </c>
      <c r="AJ354" s="328">
        <f t="shared" si="233"/>
        <v>8.5256319796707132</v>
      </c>
      <c r="AK354" s="337">
        <f t="shared" si="234"/>
        <v>571.37772531201949</v>
      </c>
      <c r="AL354" s="42">
        <f t="shared" si="235"/>
        <v>26.085728058641983</v>
      </c>
    </row>
    <row r="355" spans="2:38" ht="15" x14ac:dyDescent="0.15">
      <c r="B355" s="328">
        <f t="shared" si="203"/>
        <v>2893.465008920019</v>
      </c>
      <c r="C355" s="328">
        <f t="shared" si="204"/>
        <v>2887.7655565032132</v>
      </c>
      <c r="D355" s="328">
        <f t="shared" si="205"/>
        <v>4.0191090290262101</v>
      </c>
      <c r="E355" s="328">
        <f t="shared" si="206"/>
        <v>197.41773057426846</v>
      </c>
      <c r="F355" s="328">
        <f t="shared" si="207"/>
        <v>197.53921088888325</v>
      </c>
      <c r="G355" s="328">
        <f t="shared" si="208"/>
        <v>3567.0572560231244</v>
      </c>
      <c r="H355" s="313">
        <f t="shared" si="209"/>
        <v>0.02</v>
      </c>
      <c r="I355" s="328">
        <f t="shared" si="210"/>
        <v>4.5595619334446384</v>
      </c>
      <c r="J355" s="328">
        <f t="shared" si="211"/>
        <v>850</v>
      </c>
      <c r="K355" s="335">
        <f t="shared" si="212"/>
        <v>-1</v>
      </c>
      <c r="L355" s="323">
        <f t="shared" si="213"/>
        <v>3.9991090290262101</v>
      </c>
      <c r="M355" s="323">
        <f t="shared" si="214"/>
        <v>4.0091090290262104</v>
      </c>
      <c r="N355" s="328">
        <f t="shared" si="215"/>
        <v>-5.5685906623715198E-2</v>
      </c>
      <c r="O355" s="328">
        <f t="shared" si="216"/>
        <v>0.12791659299937086</v>
      </c>
      <c r="P355" s="332">
        <f t="shared" si="236"/>
        <v>59.399177141253276</v>
      </c>
      <c r="Q355" s="328">
        <f t="shared" si="217"/>
        <v>2741.1233916641831</v>
      </c>
      <c r="R355" s="277">
        <f>IF(H355&gt;0, rate1(1,$L$52,$L$51,$L$54,L355,$L$53,$L$50,P355),"")</f>
        <v>1769.3235548829732</v>
      </c>
      <c r="S355" s="323">
        <f t="shared" si="218"/>
        <v>12.111402652462321</v>
      </c>
      <c r="T355" s="323">
        <f t="shared" si="219"/>
        <v>5.0116000981545771E-3</v>
      </c>
      <c r="U355" s="328">
        <f t="shared" si="220"/>
        <v>4.0191090290262101</v>
      </c>
      <c r="V355" s="336">
        <f t="shared" si="221"/>
        <v>4.0191090290262101</v>
      </c>
      <c r="W355" s="328">
        <f t="shared" si="222"/>
        <v>9.7189765398120187E-4</v>
      </c>
      <c r="X355" s="328">
        <f t="shared" si="223"/>
        <v>2770.2890681015124</v>
      </c>
      <c r="Y355" s="328">
        <f t="shared" si="237"/>
        <v>59.695867787390618</v>
      </c>
      <c r="Z355" s="108">
        <f>IF(H355&gt;0, rate1(1,$L$52,$L$51,$L$54,U355,$L$53,$L$50,Y355),"")</f>
        <v>1772.2095405540103</v>
      </c>
      <c r="AA355" s="336">
        <f t="shared" si="224"/>
        <v>12.220335642884194</v>
      </c>
      <c r="AB355" s="336">
        <f t="shared" si="225"/>
        <v>-8.6619303104142702E-5</v>
      </c>
      <c r="AC355" s="328">
        <f t="shared" si="226"/>
        <v>5.0116000981545771E-3</v>
      </c>
      <c r="AD355" s="328">
        <f t="shared" si="227"/>
        <v>-3.9907414016063663</v>
      </c>
      <c r="AE355" s="328">
        <f t="shared" si="228"/>
        <v>-83.965229332331418</v>
      </c>
      <c r="AF355" s="328">
        <f t="shared" si="229"/>
        <v>2893.4043114132974</v>
      </c>
      <c r="AG355" s="328">
        <f t="shared" si="230"/>
        <v>2887.7605449031153</v>
      </c>
      <c r="AH355" s="328">
        <f t="shared" si="231"/>
        <v>3.9994266917374302</v>
      </c>
      <c r="AI355" s="328">
        <f t="shared" si="232"/>
        <v>2.832494986190389</v>
      </c>
      <c r="AJ355" s="328">
        <f t="shared" si="233"/>
        <v>8.5264187838335435</v>
      </c>
      <c r="AK355" s="337">
        <f t="shared" si="234"/>
        <v>571.38926294184478</v>
      </c>
      <c r="AL355" s="42">
        <f t="shared" si="235"/>
        <v>26.088433857792374</v>
      </c>
    </row>
    <row r="356" spans="2:38" ht="15" x14ac:dyDescent="0.15">
      <c r="B356" s="328">
        <f t="shared" si="203"/>
        <v>2893.4043114132974</v>
      </c>
      <c r="C356" s="328">
        <f t="shared" si="204"/>
        <v>2887.7605449031153</v>
      </c>
      <c r="D356" s="328">
        <f t="shared" si="205"/>
        <v>3.9994266917374302</v>
      </c>
      <c r="E356" s="328">
        <f t="shared" si="206"/>
        <v>197.17470966218278</v>
      </c>
      <c r="F356" s="328">
        <f t="shared" si="207"/>
        <v>197.29622011822562</v>
      </c>
      <c r="G356" s="328">
        <f t="shared" si="208"/>
        <v>3510.3243351013757</v>
      </c>
      <c r="H356" s="313">
        <f t="shared" si="209"/>
        <v>0.02</v>
      </c>
      <c r="I356" s="328">
        <f t="shared" si="210"/>
        <v>4.5150132081456835</v>
      </c>
      <c r="J356" s="328">
        <f t="shared" si="211"/>
        <v>850</v>
      </c>
      <c r="K356" s="335">
        <f t="shared" si="212"/>
        <v>-1</v>
      </c>
      <c r="L356" s="323">
        <f t="shared" si="213"/>
        <v>3.9794266917374301</v>
      </c>
      <c r="M356" s="323">
        <f t="shared" si="214"/>
        <v>3.9894266917374299</v>
      </c>
      <c r="N356" s="328">
        <f t="shared" si="215"/>
        <v>-5.541759285105563E-2</v>
      </c>
      <c r="O356" s="328">
        <f t="shared" si="216"/>
        <v>0.11144105247441383</v>
      </c>
      <c r="P356" s="332">
        <f t="shared" si="236"/>
        <v>59.010000151851038</v>
      </c>
      <c r="Q356" s="328">
        <f t="shared" si="217"/>
        <v>2684.1359210823653</v>
      </c>
      <c r="R356" s="277">
        <f>IF(H356&gt;0, rate1(1,$L$52,$L$51,$L$54,L356,$L$53,$L$50,P356),"")</f>
        <v>1765.5084116699838</v>
      </c>
      <c r="S356" s="323">
        <f t="shared" si="218"/>
        <v>13.642360074826968</v>
      </c>
      <c r="T356" s="323">
        <f t="shared" si="219"/>
        <v>4.3834847704900632E-3</v>
      </c>
      <c r="U356" s="328">
        <f t="shared" si="220"/>
        <v>3.9994266917374302</v>
      </c>
      <c r="V356" s="336">
        <f t="shared" si="221"/>
        <v>3.9994266917374302</v>
      </c>
      <c r="W356" s="328">
        <f t="shared" si="222"/>
        <v>9.6240182910989347E-4</v>
      </c>
      <c r="X356" s="328">
        <f t="shared" si="223"/>
        <v>2712.9732204929637</v>
      </c>
      <c r="Y356" s="328">
        <f t="shared" si="237"/>
        <v>59.306202903337017</v>
      </c>
      <c r="Z356" s="108">
        <f>IF(H356&gt;0, rate1(1,$L$52,$L$51,$L$54,U356,$L$53,$L$50,Y356),"")</f>
        <v>1768.4151776150343</v>
      </c>
      <c r="AA356" s="336">
        <f t="shared" si="224"/>
        <v>13.766263187339373</v>
      </c>
      <c r="AB356" s="336">
        <f t="shared" si="225"/>
        <v>-7.5386337801991403E-5</v>
      </c>
      <c r="AC356" s="328">
        <f t="shared" si="226"/>
        <v>4.3834847704900632E-3</v>
      </c>
      <c r="AD356" s="328">
        <f t="shared" si="227"/>
        <v>-4.5625800127427034</v>
      </c>
      <c r="AE356" s="328">
        <f t="shared" si="228"/>
        <v>-121.73144130816821</v>
      </c>
      <c r="AF356" s="328">
        <f t="shared" si="229"/>
        <v>2893.3445103356757</v>
      </c>
      <c r="AG356" s="328">
        <f t="shared" si="230"/>
        <v>2887.7561614183446</v>
      </c>
      <c r="AH356" s="328">
        <f t="shared" si="231"/>
        <v>3.9797425526993542</v>
      </c>
      <c r="AI356" s="328">
        <f t="shared" si="232"/>
        <v>2.4828455879990692</v>
      </c>
      <c r="AJ356" s="328">
        <f t="shared" si="233"/>
        <v>8.5271084631635432</v>
      </c>
      <c r="AK356" s="337">
        <f t="shared" si="234"/>
        <v>571.39936661363788</v>
      </c>
      <c r="AL356" s="42">
        <f t="shared" si="235"/>
        <v>26.090841478530635</v>
      </c>
    </row>
    <row r="357" spans="2:38" ht="15" x14ac:dyDescent="0.15">
      <c r="B357" s="328">
        <f t="shared" si="203"/>
        <v>2893.3445103356757</v>
      </c>
      <c r="C357" s="328">
        <f t="shared" si="204"/>
        <v>2887.7561614183446</v>
      </c>
      <c r="D357" s="328">
        <f t="shared" si="205"/>
        <v>3.9797425526993542</v>
      </c>
      <c r="E357" s="328">
        <f t="shared" si="206"/>
        <v>196.93163848789359</v>
      </c>
      <c r="F357" s="328">
        <f t="shared" si="207"/>
        <v>197.05317407503819</v>
      </c>
      <c r="G357" s="328">
        <f t="shared" si="208"/>
        <v>3454.2292831407244</v>
      </c>
      <c r="H357" s="313">
        <f t="shared" si="209"/>
        <v>0.02</v>
      </c>
      <c r="I357" s="328">
        <f t="shared" si="210"/>
        <v>4.4706791338649055</v>
      </c>
      <c r="J357" s="328">
        <f t="shared" si="211"/>
        <v>850</v>
      </c>
      <c r="K357" s="335">
        <f t="shared" si="212"/>
        <v>-1</v>
      </c>
      <c r="L357" s="323">
        <f t="shared" si="213"/>
        <v>3.9597425526993542</v>
      </c>
      <c r="M357" s="323">
        <f t="shared" si="214"/>
        <v>3.9697425526993539</v>
      </c>
      <c r="N357" s="328">
        <f t="shared" si="215"/>
        <v>-5.5149207893157026E-2</v>
      </c>
      <c r="O357" s="328">
        <f t="shared" si="216"/>
        <v>9.5206492676588539E-2</v>
      </c>
      <c r="P357" s="332">
        <f t="shared" si="236"/>
        <v>58.621429204933079</v>
      </c>
      <c r="Q357" s="328">
        <f t="shared" si="217"/>
        <v>2627.7879093595575</v>
      </c>
      <c r="R357" s="277">
        <f>IF(H357&gt;0, rate1(1,$L$52,$L$51,$L$54,L357,$L$53,$L$50,P357),"")</f>
        <v>1761.6653778808088</v>
      </c>
      <c r="S357" s="323">
        <f t="shared" si="218"/>
        <v>15.667522405981586</v>
      </c>
      <c r="T357" s="323">
        <f t="shared" si="219"/>
        <v>3.759953887690435E-3</v>
      </c>
      <c r="U357" s="328">
        <f t="shared" si="220"/>
        <v>3.9797425526993542</v>
      </c>
      <c r="V357" s="336">
        <f t="shared" si="221"/>
        <v>3.9797425526993542</v>
      </c>
      <c r="W357" s="328">
        <f t="shared" si="222"/>
        <v>9.5295175837328827E-4</v>
      </c>
      <c r="X357" s="328">
        <f t="shared" si="223"/>
        <v>2656.2989528358671</v>
      </c>
      <c r="Y357" s="328">
        <f t="shared" si="237"/>
        <v>58.917142409148198</v>
      </c>
      <c r="Z357" s="108">
        <f>IF(H357&gt;0, rate1(1,$L$52,$L$51,$L$54,U357,$L$53,$L$50,Y357),"")</f>
        <v>1764.5931234130239</v>
      </c>
      <c r="AA357" s="336">
        <f t="shared" si="224"/>
        <v>15.811235313541646</v>
      </c>
      <c r="AB357" s="336">
        <f t="shared" si="225"/>
        <v>-6.433978923432684E-5</v>
      </c>
      <c r="AC357" s="328">
        <f t="shared" si="226"/>
        <v>3.759953887690435E-3</v>
      </c>
      <c r="AD357" s="328">
        <f t="shared" si="227"/>
        <v>-5.3192141705453393</v>
      </c>
      <c r="AE357" s="328">
        <f t="shared" si="228"/>
        <v>-185.82669792509785</v>
      </c>
      <c r="AF357" s="328">
        <f t="shared" si="229"/>
        <v>2893.285601173895</v>
      </c>
      <c r="AG357" s="328">
        <f t="shared" si="230"/>
        <v>2887.7524014644569</v>
      </c>
      <c r="AH357" s="328">
        <f t="shared" si="231"/>
        <v>3.9600566105175607</v>
      </c>
      <c r="AI357" s="328">
        <f t="shared" si="232"/>
        <v>2.1343178647317589</v>
      </c>
      <c r="AJ357" s="328">
        <f t="shared" si="233"/>
        <v>8.5277013292370807</v>
      </c>
      <c r="AK357" s="337">
        <f t="shared" si="234"/>
        <v>571.40808220692577</v>
      </c>
      <c r="AL357" s="42">
        <f t="shared" si="235"/>
        <v>26.092951897280432</v>
      </c>
    </row>
    <row r="358" spans="2:38" ht="15" x14ac:dyDescent="0.15">
      <c r="B358" s="328">
        <f t="shared" si="203"/>
        <v>2893.285601173895</v>
      </c>
      <c r="C358" s="328">
        <f t="shared" si="204"/>
        <v>2887.7524014644569</v>
      </c>
      <c r="D358" s="328">
        <f t="shared" si="205"/>
        <v>3.9600566105175607</v>
      </c>
      <c r="E358" s="328">
        <f t="shared" si="206"/>
        <v>196.68852699900174</v>
      </c>
      <c r="F358" s="328">
        <f t="shared" si="207"/>
        <v>196.81008274344765</v>
      </c>
      <c r="G358" s="328">
        <f t="shared" si="208"/>
        <v>3398.7680237308914</v>
      </c>
      <c r="H358" s="313">
        <f t="shared" si="209"/>
        <v>0.02</v>
      </c>
      <c r="I358" s="328">
        <f t="shared" si="210"/>
        <v>4.426559767550498</v>
      </c>
      <c r="J358" s="328">
        <f t="shared" si="211"/>
        <v>850</v>
      </c>
      <c r="K358" s="335">
        <f t="shared" si="212"/>
        <v>-1</v>
      </c>
      <c r="L358" s="323">
        <f t="shared" si="213"/>
        <v>3.9400566105175607</v>
      </c>
      <c r="M358" s="323">
        <f t="shared" si="214"/>
        <v>3.950056610517561</v>
      </c>
      <c r="N358" s="328">
        <f t="shared" si="215"/>
        <v>-5.4880751718217269E-2</v>
      </c>
      <c r="O358" s="328">
        <f t="shared" si="216"/>
        <v>7.9211697782060497E-2</v>
      </c>
      <c r="P358" s="332">
        <f t="shared" si="236"/>
        <v>58.233466569655363</v>
      </c>
      <c r="Q358" s="328">
        <f t="shared" si="217"/>
        <v>2572.0752746466637</v>
      </c>
      <c r="R358" s="277">
        <f>IF(H358&gt;0, rate1(1,$L$52,$L$51,$L$54,L358,$L$53,$L$50,P358),"")</f>
        <v>1757.7941834730216</v>
      </c>
      <c r="S358" s="323">
        <f t="shared" si="218"/>
        <v>18.472527835756775</v>
      </c>
      <c r="T358" s="323">
        <f t="shared" si="219"/>
        <v>3.1409737751801532E-3</v>
      </c>
      <c r="U358" s="328">
        <f t="shared" si="220"/>
        <v>3.9600566105175607</v>
      </c>
      <c r="V358" s="336">
        <f t="shared" si="221"/>
        <v>3.9600566105175607</v>
      </c>
      <c r="W358" s="328">
        <f t="shared" si="222"/>
        <v>9.4354745391456163E-4</v>
      </c>
      <c r="X358" s="328">
        <f t="shared" si="223"/>
        <v>2600.262183778485</v>
      </c>
      <c r="Y358" s="328">
        <f t="shared" si="237"/>
        <v>58.528688560179745</v>
      </c>
      <c r="Z358" s="108">
        <f>IF(H358&gt;0, rate1(1,$L$52,$L$51,$L$54,U358,$L$53,$L$50,Y358),"")</f>
        <v>1760.7431101415204</v>
      </c>
      <c r="AA358" s="336">
        <f t="shared" si="224"/>
        <v>18.643687744263833</v>
      </c>
      <c r="AB358" s="336">
        <f t="shared" si="225"/>
        <v>-5.3477904823005031E-5</v>
      </c>
      <c r="AC358" s="328">
        <f t="shared" si="226"/>
        <v>3.1409737751801532E-3</v>
      </c>
      <c r="AD358" s="328">
        <f t="shared" si="227"/>
        <v>-6.3674520806379178</v>
      </c>
      <c r="AE358" s="328">
        <f t="shared" si="228"/>
        <v>-303.79623184067447</v>
      </c>
      <c r="AF358" s="328">
        <f t="shared" si="229"/>
        <v>2893.2275794484017</v>
      </c>
      <c r="AG358" s="328">
        <f t="shared" si="230"/>
        <v>2887.7492604906815</v>
      </c>
      <c r="AH358" s="328">
        <f t="shared" si="231"/>
        <v>3.940368863778736</v>
      </c>
      <c r="AI358" s="328">
        <f t="shared" si="232"/>
        <v>1.7868837004422597</v>
      </c>
      <c r="AJ358" s="328">
        <f t="shared" si="233"/>
        <v>8.5281976858205368</v>
      </c>
      <c r="AK358" s="337">
        <f t="shared" si="234"/>
        <v>571.41545463019361</v>
      </c>
      <c r="AL358" s="42">
        <f t="shared" si="235"/>
        <v>26.094766067465454</v>
      </c>
    </row>
    <row r="359" spans="2:38" ht="15" x14ac:dyDescent="0.15">
      <c r="B359" s="328">
        <f t="shared" si="203"/>
        <v>2893.2275794484017</v>
      </c>
      <c r="C359" s="328">
        <f t="shared" si="204"/>
        <v>2887.7492604906815</v>
      </c>
      <c r="D359" s="328">
        <f t="shared" si="205"/>
        <v>3.940368863778736</v>
      </c>
      <c r="E359" s="328">
        <f t="shared" si="206"/>
        <v>196.44538506762999</v>
      </c>
      <c r="F359" s="328">
        <f t="shared" si="207"/>
        <v>196.56695603331588</v>
      </c>
      <c r="G359" s="328">
        <f t="shared" si="208"/>
        <v>3343.9364786549063</v>
      </c>
      <c r="H359" s="313">
        <f t="shared" si="209"/>
        <v>0.02</v>
      </c>
      <c r="I359" s="328">
        <f t="shared" si="210"/>
        <v>4.3826551661761188</v>
      </c>
      <c r="J359" s="328">
        <f t="shared" si="211"/>
        <v>850</v>
      </c>
      <c r="K359" s="335">
        <f t="shared" si="212"/>
        <v>-1</v>
      </c>
      <c r="L359" s="323">
        <f t="shared" si="213"/>
        <v>3.9203688637787359</v>
      </c>
      <c r="M359" s="323">
        <f t="shared" si="214"/>
        <v>3.9303688637787362</v>
      </c>
      <c r="N359" s="328">
        <f t="shared" si="215"/>
        <v>-5.4612224294135814E-2</v>
      </c>
      <c r="O359" s="328">
        <f t="shared" si="216"/>
        <v>6.3455460644429085E-2</v>
      </c>
      <c r="P359" s="332">
        <f t="shared" si="236"/>
        <v>57.846114533784394</v>
      </c>
      <c r="Q359" s="328">
        <f t="shared" si="217"/>
        <v>2516.9939333189022</v>
      </c>
      <c r="R359" s="277">
        <f>IF(H359&gt;0, rate1(1,$L$52,$L$51,$L$54,L359,$L$53,$L$50,P359),"")</f>
        <v>1753.8945553479005</v>
      </c>
      <c r="S359" s="323">
        <f t="shared" si="218"/>
        <v>22.615681939177176</v>
      </c>
      <c r="T359" s="323">
        <f t="shared" si="219"/>
        <v>2.5265094318007294E-3</v>
      </c>
      <c r="U359" s="328">
        <f t="shared" si="220"/>
        <v>3.940368863778736</v>
      </c>
      <c r="V359" s="336">
        <f t="shared" si="221"/>
        <v>3.940368863778736</v>
      </c>
      <c r="W359" s="328">
        <f t="shared" si="222"/>
        <v>9.341889278768889E-4</v>
      </c>
      <c r="X359" s="328">
        <f t="shared" si="223"/>
        <v>2544.8588300309325</v>
      </c>
      <c r="Y359" s="328">
        <f t="shared" si="237"/>
        <v>58.140843630211961</v>
      </c>
      <c r="Z359" s="108">
        <f>IF(H359&gt;0, rate1(1,$L$52,$L$51,$L$54,U359,$L$53,$L$50,Y359),"")</f>
        <v>1756.8648669631682</v>
      </c>
      <c r="AA359" s="336">
        <f t="shared" si="224"/>
        <v>22.827394098102001</v>
      </c>
      <c r="AB359" s="336">
        <f t="shared" si="225"/>
        <v>-4.2798921560596239E-5</v>
      </c>
      <c r="AC359" s="328">
        <f t="shared" si="226"/>
        <v>2.5265094318007294E-3</v>
      </c>
      <c r="AD359" s="328">
        <f t="shared" si="227"/>
        <v>-7.9160598999803922</v>
      </c>
      <c r="AE359" s="328">
        <f t="shared" si="228"/>
        <v>-546.48871916726193</v>
      </c>
      <c r="AF359" s="328">
        <f t="shared" si="229"/>
        <v>2893.1704407146758</v>
      </c>
      <c r="AG359" s="328">
        <f t="shared" si="230"/>
        <v>2887.7467339812497</v>
      </c>
      <c r="AH359" s="328">
        <f t="shared" si="231"/>
        <v>3.9206793110501938</v>
      </c>
      <c r="AI359" s="328">
        <f t="shared" si="232"/>
        <v>1.440513869033349</v>
      </c>
      <c r="AJ359" s="328">
        <f t="shared" si="233"/>
        <v>8.528597828561935</v>
      </c>
      <c r="AK359" s="337">
        <f t="shared" si="234"/>
        <v>571.42152783337679</v>
      </c>
      <c r="AL359" s="42">
        <f t="shared" si="235"/>
        <v>26.096284918610831</v>
      </c>
    </row>
    <row r="360" spans="2:38" ht="15" x14ac:dyDescent="0.15">
      <c r="B360" s="328">
        <f t="shared" si="203"/>
        <v>2893.1704407146758</v>
      </c>
      <c r="C360" s="328">
        <f t="shared" si="204"/>
        <v>2887.7467339812497</v>
      </c>
      <c r="D360" s="328">
        <f t="shared" si="205"/>
        <v>3.9206793110501938</v>
      </c>
      <c r="E360" s="328">
        <f t="shared" si="206"/>
        <v>196.20222248786618</v>
      </c>
      <c r="F360" s="328">
        <f t="shared" si="207"/>
        <v>196.32380377774808</v>
      </c>
      <c r="G360" s="328">
        <f t="shared" si="208"/>
        <v>3289.7305682105521</v>
      </c>
      <c r="H360" s="313">
        <f t="shared" si="209"/>
        <v>0.02</v>
      </c>
      <c r="I360" s="328">
        <f t="shared" si="210"/>
        <v>4.3389653867408926</v>
      </c>
      <c r="J360" s="328">
        <f t="shared" si="211"/>
        <v>850</v>
      </c>
      <c r="K360" s="335">
        <f t="shared" si="212"/>
        <v>-1</v>
      </c>
      <c r="L360" s="323">
        <f t="shared" si="213"/>
        <v>3.9006793110501938</v>
      </c>
      <c r="M360" s="323">
        <f t="shared" si="214"/>
        <v>3.9106793110501936</v>
      </c>
      <c r="N360" s="328">
        <f t="shared" si="215"/>
        <v>-5.4343625588554545E-2</v>
      </c>
      <c r="O360" s="328">
        <f t="shared" si="216"/>
        <v>4.7936583132490718E-2</v>
      </c>
      <c r="P360" s="332">
        <f t="shared" si="236"/>
        <v>57.459375403944449</v>
      </c>
      <c r="Q360" s="328">
        <f t="shared" si="217"/>
        <v>2462.5398002969241</v>
      </c>
      <c r="R360" s="277">
        <f>IF(H360&gt;0, rate1(1,$L$52,$L$51,$L$54,L360,$L$53,$L$50,P360),"")</f>
        <v>1749.9662173152626</v>
      </c>
      <c r="S360" s="323">
        <f t="shared" si="218"/>
        <v>29.355299715044548</v>
      </c>
      <c r="T360" s="323">
        <f t="shared" si="219"/>
        <v>1.9165244640218456E-3</v>
      </c>
      <c r="U360" s="328">
        <f t="shared" si="220"/>
        <v>3.9206793110501938</v>
      </c>
      <c r="V360" s="336">
        <f t="shared" si="221"/>
        <v>3.9206793110501938</v>
      </c>
      <c r="W360" s="328">
        <f t="shared" si="222"/>
        <v>9.2487619241587993E-4</v>
      </c>
      <c r="X360" s="328">
        <f t="shared" si="223"/>
        <v>2490.0848066881981</v>
      </c>
      <c r="Y360" s="328">
        <f t="shared" si="237"/>
        <v>57.753609911693559</v>
      </c>
      <c r="Z360" s="108">
        <f>IF(H360&gt;0, rate1(1,$L$52,$L$51,$L$54,U360,$L$53,$L$50,Y360),"")</f>
        <v>1752.9581199747342</v>
      </c>
      <c r="AA360" s="336">
        <f t="shared" si="224"/>
        <v>29.63299332650773</v>
      </c>
      <c r="AB360" s="336">
        <f t="shared" si="225"/>
        <v>-3.2301065483071657E-5</v>
      </c>
      <c r="AC360" s="328">
        <f t="shared" si="226"/>
        <v>1.9165244640218456E-3</v>
      </c>
      <c r="AD360" s="328">
        <f t="shared" si="227"/>
        <v>-10.435556850670093</v>
      </c>
      <c r="AE360" s="328">
        <f t="shared" si="228"/>
        <v>-1134.1335716833398</v>
      </c>
      <c r="AF360" s="328">
        <f t="shared" si="229"/>
        <v>2893.1141805646234</v>
      </c>
      <c r="AG360" s="328">
        <f t="shared" si="230"/>
        <v>2887.7448174567858</v>
      </c>
      <c r="AH360" s="328">
        <f t="shared" si="231"/>
        <v>3.9009879508797103</v>
      </c>
      <c r="AI360" s="328">
        <f t="shared" si="232"/>
        <v>1.095177978328125</v>
      </c>
      <c r="AJ360" s="328">
        <f t="shared" si="233"/>
        <v>8.5289020446670261</v>
      </c>
      <c r="AK360" s="337">
        <f t="shared" si="234"/>
        <v>571.42634482025142</v>
      </c>
      <c r="AL360" s="42">
        <f t="shared" si="235"/>
        <v>26.097509355399509</v>
      </c>
    </row>
    <row r="361" spans="2:38" ht="15" x14ac:dyDescent="0.15">
      <c r="B361" s="328">
        <f t="shared" si="203"/>
        <v>2893.1141805646234</v>
      </c>
      <c r="C361" s="328">
        <f t="shared" si="204"/>
        <v>2887.7448174567858</v>
      </c>
      <c r="D361" s="328">
        <f t="shared" si="205"/>
        <v>3.9009879508797103</v>
      </c>
      <c r="E361" s="328">
        <f t="shared" si="206"/>
        <v>195.95904897307889</v>
      </c>
      <c r="F361" s="328">
        <f t="shared" si="207"/>
        <v>196.08063573047252</v>
      </c>
      <c r="G361" s="328">
        <f t="shared" si="208"/>
        <v>3236.1462115290919</v>
      </c>
      <c r="H361" s="313">
        <f t="shared" si="209"/>
        <v>0.02</v>
      </c>
      <c r="I361" s="328">
        <f t="shared" si="210"/>
        <v>4.2954904862701371</v>
      </c>
      <c r="J361" s="328">
        <f t="shared" si="211"/>
        <v>850</v>
      </c>
      <c r="K361" s="335">
        <f t="shared" si="212"/>
        <v>-1</v>
      </c>
      <c r="L361" s="323">
        <f t="shared" si="213"/>
        <v>3.8809879508797103</v>
      </c>
      <c r="M361" s="323">
        <f t="shared" si="214"/>
        <v>3.8909879508797101</v>
      </c>
      <c r="N361" s="328">
        <f t="shared" si="215"/>
        <v>-5.4074955568800931E-2</v>
      </c>
      <c r="O361" s="328">
        <f t="shared" si="216"/>
        <v>3.2653876485275735E-2</v>
      </c>
      <c r="P361" s="332">
        <f t="shared" si="236"/>
        <v>57.073251505875611</v>
      </c>
      <c r="Q361" s="328">
        <f t="shared" si="217"/>
        <v>2408.7087893652565</v>
      </c>
      <c r="R361" s="277">
        <f>IF(H361&gt;0, rate1(1,$L$52,$L$51,$L$54,L361,$L$53,$L$50,P361),"")</f>
        <v>1746.0088900580956</v>
      </c>
      <c r="S361" s="323">
        <f t="shared" si="218"/>
        <v>42.24770296433141</v>
      </c>
      <c r="T361" s="323">
        <f t="shared" si="219"/>
        <v>1.3109810167019913E-3</v>
      </c>
      <c r="U361" s="328">
        <f t="shared" si="220"/>
        <v>3.9009879508797103</v>
      </c>
      <c r="V361" s="336">
        <f t="shared" si="221"/>
        <v>3.9009879508797103</v>
      </c>
      <c r="W361" s="328">
        <f t="shared" si="222"/>
        <v>9.1560925967293372E-4</v>
      </c>
      <c r="X361" s="328">
        <f t="shared" si="223"/>
        <v>2435.9360275503855</v>
      </c>
      <c r="Y361" s="328">
        <f t="shared" si="237"/>
        <v>57.366989715996127</v>
      </c>
      <c r="Z361" s="108">
        <f>IF(H361&gt;0, rate1(1,$L$52,$L$51,$L$54,U361,$L$53,$L$50,Y361),"")</f>
        <v>1749.0225921719159</v>
      </c>
      <c r="AA361" s="336">
        <f t="shared" si="224"/>
        <v>42.6516379179075</v>
      </c>
      <c r="AB361" s="336">
        <f t="shared" si="225"/>
        <v>-2.1982551117858469E-5</v>
      </c>
      <c r="AC361" s="328">
        <f t="shared" si="226"/>
        <v>1.3109810167019913E-3</v>
      </c>
      <c r="AD361" s="328">
        <f t="shared" si="227"/>
        <v>-15.25575103315653</v>
      </c>
      <c r="AE361" s="328">
        <f t="shared" si="228"/>
        <v>-2986.9471709807326</v>
      </c>
      <c r="AF361" s="328">
        <f t="shared" si="229"/>
        <v>2893.058794628038</v>
      </c>
      <c r="AG361" s="328">
        <f t="shared" si="230"/>
        <v>2887.7435064757692</v>
      </c>
      <c r="AH361" s="328">
        <f t="shared" si="231"/>
        <v>3.8812947817948547</v>
      </c>
      <c r="AI361" s="328">
        <f t="shared" si="232"/>
        <v>0.7508444110260919</v>
      </c>
      <c r="AJ361" s="328">
        <f t="shared" si="233"/>
        <v>8.5291106125589771</v>
      </c>
      <c r="AK361" s="337">
        <f t="shared" si="234"/>
        <v>571.42994766072434</v>
      </c>
      <c r="AL361" s="42">
        <f t="shared" si="235"/>
        <v>26.098440256681087</v>
      </c>
    </row>
    <row r="362" spans="2:38" ht="15" x14ac:dyDescent="0.15">
      <c r="B362" s="328">
        <f t="shared" si="203"/>
        <v>2893.058794628038</v>
      </c>
      <c r="C362" s="328">
        <f t="shared" si="204"/>
        <v>2887.7435064757692</v>
      </c>
      <c r="D362" s="328">
        <f t="shared" si="205"/>
        <v>3.8812947817948547</v>
      </c>
      <c r="E362" s="328">
        <f t="shared" si="206"/>
        <v>195.71587415308599</v>
      </c>
      <c r="F362" s="328">
        <f t="shared" si="207"/>
        <v>195.83746156308246</v>
      </c>
      <c r="G362" s="328">
        <f t="shared" si="208"/>
        <v>3183.1793268890096</v>
      </c>
      <c r="H362" s="313">
        <f t="shared" si="209"/>
        <v>0.02</v>
      </c>
      <c r="I362" s="328">
        <f t="shared" si="210"/>
        <v>4.2522305218150001</v>
      </c>
      <c r="J362" s="328">
        <f t="shared" si="211"/>
        <v>850</v>
      </c>
      <c r="K362" s="335">
        <f t="shared" si="212"/>
        <v>-1</v>
      </c>
      <c r="L362" s="323">
        <f t="shared" si="213"/>
        <v>3.8612947817948546</v>
      </c>
      <c r="M362" s="323">
        <f t="shared" si="214"/>
        <v>3.8712947817948544</v>
      </c>
      <c r="N362" s="328">
        <f t="shared" si="215"/>
        <v>-5.3806214201944869E-2</v>
      </c>
      <c r="O362" s="328">
        <f t="shared" si="216"/>
        <v>1.7606161684602384E-2</v>
      </c>
      <c r="P362" s="332">
        <f t="shared" si="236"/>
        <v>56.687745184686953</v>
      </c>
      <c r="Q362" s="328">
        <f t="shared" si="217"/>
        <v>2355.4968134857104</v>
      </c>
      <c r="R362" s="277">
        <f>IF(H362&gt;0, rate1(1,$L$52,$L$51,$L$54,L362,$L$53,$L$50,P362),"")</f>
        <v>1742.0222910968298</v>
      </c>
      <c r="S362" s="323">
        <f t="shared" si="218"/>
        <v>76.80051410721272</v>
      </c>
      <c r="T362" s="323">
        <f t="shared" si="219"/>
        <v>7.0983970010864335E-4</v>
      </c>
      <c r="U362" s="328">
        <f t="shared" si="220"/>
        <v>3.8812947817948547</v>
      </c>
      <c r="V362" s="336">
        <f t="shared" si="221"/>
        <v>3.8812947817948547</v>
      </c>
      <c r="W362" s="328">
        <f t="shared" si="222"/>
        <v>9.0638814181431826E-4</v>
      </c>
      <c r="X362" s="328">
        <f t="shared" si="223"/>
        <v>2382.4084054380514</v>
      </c>
      <c r="Y362" s="328">
        <f t="shared" si="237"/>
        <v>56.980985373663742</v>
      </c>
      <c r="Z362" s="108">
        <f>IF(H362&gt;0, rate1(1,$L$52,$L$51,$L$54,U362,$L$53,$L$50,Y362),"")</f>
        <v>1745.0580034137888</v>
      </c>
      <c r="AA362" s="336">
        <f t="shared" si="224"/>
        <v>77.542832312507002</v>
      </c>
      <c r="AB362" s="336">
        <f t="shared" si="225"/>
        <v>-1.1841580908761533E-5</v>
      </c>
      <c r="AC362" s="328">
        <f t="shared" si="226"/>
        <v>7.0983970010864335E-4</v>
      </c>
      <c r="AD362" s="328">
        <f t="shared" si="227"/>
        <v>-28.175375365647952</v>
      </c>
      <c r="AE362" s="328">
        <f t="shared" si="228"/>
        <v>-12786.512158170915</v>
      </c>
      <c r="AF362" s="328">
        <f t="shared" si="229"/>
        <v>2893.0042785741357</v>
      </c>
      <c r="AG362" s="328">
        <f t="shared" si="230"/>
        <v>2887.7427966360692</v>
      </c>
      <c r="AH362" s="328">
        <f t="shared" si="231"/>
        <v>3.8615998023028011</v>
      </c>
      <c r="AI362" s="328">
        <f t="shared" si="232"/>
        <v>0.40748026230003459</v>
      </c>
      <c r="AJ362" s="328">
        <f t="shared" si="233"/>
        <v>8.5292238015207271</v>
      </c>
      <c r="AK362" s="337">
        <f t="shared" si="234"/>
        <v>571.43237750302058</v>
      </c>
      <c r="AL362" s="42">
        <f t="shared" si="235"/>
        <v>26.09907847443046</v>
      </c>
    </row>
    <row r="363" spans="2:38" ht="15" x14ac:dyDescent="0.15">
      <c r="B363" s="328">
        <f t="shared" si="203"/>
        <v>2893.0042785741357</v>
      </c>
      <c r="C363" s="328">
        <f t="shared" si="204"/>
        <v>2887.7427966360692</v>
      </c>
      <c r="D363" s="328">
        <f t="shared" si="205"/>
        <v>3.8615998023028011</v>
      </c>
      <c r="E363" s="328">
        <f t="shared" si="206"/>
        <v>195.47270757118116</v>
      </c>
      <c r="F363" s="328">
        <f t="shared" si="207"/>
        <v>195.59429086213356</v>
      </c>
      <c r="G363" s="328">
        <f t="shared" si="208"/>
        <v>3130.8258320274699</v>
      </c>
      <c r="H363" s="313">
        <f t="shared" si="209"/>
        <v>0.02</v>
      </c>
      <c r="I363" s="328">
        <f t="shared" si="210"/>
        <v>4.209185550453185</v>
      </c>
      <c r="J363" s="328">
        <f t="shared" si="211"/>
        <v>850</v>
      </c>
      <c r="K363" s="335">
        <f t="shared" si="212"/>
        <v>-1</v>
      </c>
      <c r="L363" s="323">
        <f t="shared" si="213"/>
        <v>3.8415998023028011</v>
      </c>
      <c r="M363" s="323">
        <f t="shared" si="214"/>
        <v>3.8515998023028013</v>
      </c>
      <c r="N363" s="328">
        <f t="shared" si="215"/>
        <v>-5.3537401454745392E-2</v>
      </c>
      <c r="O363" s="328">
        <f t="shared" si="216"/>
        <v>2.7922698458726636E-3</v>
      </c>
      <c r="P363" s="332">
        <f t="shared" si="236"/>
        <v>56.302858805124146</v>
      </c>
      <c r="Q363" s="328">
        <f t="shared" si="217"/>
        <v>2302.8997851085587</v>
      </c>
      <c r="R363" s="277">
        <f>IF(H363&gt;0, rate1(1,$L$52,$L$51,$L$54,L363,$L$53,$L$50,P363),"")</f>
        <v>1738.006134753457</v>
      </c>
      <c r="S363" s="323">
        <f t="shared" si="218"/>
        <v>474.53292165703556</v>
      </c>
      <c r="T363" s="323">
        <f t="shared" si="219"/>
        <v>1.1305951287906606E-4</v>
      </c>
      <c r="U363" s="328">
        <f t="shared" si="220"/>
        <v>3.8615998023028011</v>
      </c>
      <c r="V363" s="336">
        <f t="shared" si="221"/>
        <v>3.8615998023028011</v>
      </c>
      <c r="W363" s="328">
        <f t="shared" si="222"/>
        <v>8.9721285100630155E-4</v>
      </c>
      <c r="X363" s="328">
        <f t="shared" si="223"/>
        <v>2329.4978525051533</v>
      </c>
      <c r="Y363" s="328">
        <f t="shared" si="237"/>
        <v>56.595599234676882</v>
      </c>
      <c r="Z363" s="108">
        <f>IF(H363&gt;0, rate1(1,$L$52,$L$51,$L$54,U363,$L$53,$L$50,Y363),"")</f>
        <v>1741.0640703870945</v>
      </c>
      <c r="AA363" s="336">
        <f t="shared" si="224"/>
        <v>479.17061236423751</v>
      </c>
      <c r="AB363" s="336">
        <f t="shared" si="225"/>
        <v>-1.8763446096575808E-6</v>
      </c>
      <c r="AC363" s="328">
        <f t="shared" si="226"/>
        <v>1.1305951287906606E-4</v>
      </c>
      <c r="AD363" s="328">
        <f t="shared" si="227"/>
        <v>-176.89798488158155</v>
      </c>
      <c r="AE363" s="328">
        <f t="shared" si="228"/>
        <v>-361460.08446396427</v>
      </c>
      <c r="AF363" s="328">
        <f t="shared" si="229"/>
        <v>2892.950628113168</v>
      </c>
      <c r="AG363" s="328">
        <f t="shared" si="230"/>
        <v>2887.7426835765564</v>
      </c>
      <c r="AH363" s="328">
        <f t="shared" si="231"/>
        <v>3.8419030108899688</v>
      </c>
      <c r="AI363" s="328">
        <f t="shared" si="232"/>
        <v>6.5051273766133164E-2</v>
      </c>
      <c r="AJ363" s="328">
        <f t="shared" si="233"/>
        <v>8.5292418713189964</v>
      </c>
      <c r="AK363" s="337">
        <f t="shared" si="234"/>
        <v>571.43367458576768</v>
      </c>
      <c r="AL363" s="42">
        <f t="shared" si="235"/>
        <v>26.099424832653416</v>
      </c>
    </row>
    <row r="364" spans="2:38" ht="15" x14ac:dyDescent="0.15">
      <c r="B364" s="328">
        <f t="shared" si="203"/>
        <v>2892.950628113168</v>
      </c>
      <c r="C364" s="328">
        <f t="shared" si="204"/>
        <v>2887.7426835765564</v>
      </c>
      <c r="D364" s="328">
        <f t="shared" si="205"/>
        <v>3.8419030108899688</v>
      </c>
      <c r="E364" s="328">
        <f t="shared" si="206"/>
        <v>195.22955868100277</v>
      </c>
      <c r="F364" s="328">
        <f t="shared" si="207"/>
        <v>195.35113312609195</v>
      </c>
      <c r="G364" s="328">
        <f t="shared" si="208"/>
        <v>3079.0816444477268</v>
      </c>
      <c r="H364" s="313">
        <f t="shared" si="209"/>
        <v>0.02</v>
      </c>
      <c r="I364" s="328">
        <f t="shared" si="210"/>
        <v>4.1663556292893196</v>
      </c>
      <c r="J364" s="328">
        <f t="shared" si="211"/>
        <v>850</v>
      </c>
      <c r="K364" s="335">
        <f t="shared" si="212"/>
        <v>-1</v>
      </c>
      <c r="L364" s="323">
        <f t="shared" si="213"/>
        <v>3.8219030108899688</v>
      </c>
      <c r="M364" s="323">
        <f t="shared" si="214"/>
        <v>3.8319030108899685</v>
      </c>
      <c r="N364" s="328">
        <f t="shared" si="215"/>
        <v>-5.3268517293670214E-2</v>
      </c>
      <c r="O364" s="328">
        <f t="shared" si="216"/>
        <v>2.7922698458726636E-3</v>
      </c>
      <c r="P364" s="332">
        <f t="shared" si="236"/>
        <v>55.918594751838874</v>
      </c>
      <c r="Q364" s="328">
        <f t="shared" si="217"/>
        <v>2250.9136164796269</v>
      </c>
      <c r="R364" s="277">
        <f>IF(H364&gt;0, rate1(1,$L$52,$L$51,$L$54,L364,$L$53,$L$50,P364),"")</f>
        <v>1733.9601321153743</v>
      </c>
      <c r="S364" s="323">
        <f t="shared" si="218"/>
        <v>464.90298453826568</v>
      </c>
      <c r="T364" s="323">
        <f t="shared" si="219"/>
        <v>1.1482684757178209E-4</v>
      </c>
      <c r="U364" s="328">
        <f t="shared" si="220"/>
        <v>3.8419030108899688</v>
      </c>
      <c r="V364" s="336">
        <f t="shared" si="221"/>
        <v>3.8419030108899688</v>
      </c>
      <c r="W364" s="328">
        <f t="shared" si="222"/>
        <v>8.8808339942403336E-4</v>
      </c>
      <c r="X364" s="328">
        <f t="shared" si="223"/>
        <v>2277.2002805480183</v>
      </c>
      <c r="Y364" s="328">
        <f t="shared" si="237"/>
        <v>56.210833668718017</v>
      </c>
      <c r="Z364" s="108">
        <f>IF(H364&gt;0, rate1(1,$L$52,$L$51,$L$54,U364,$L$53,$L$50,Y364),"")</f>
        <v>1737.0405065702432</v>
      </c>
      <c r="AA364" s="336">
        <f t="shared" si="224"/>
        <v>469.49816186311693</v>
      </c>
      <c r="AB364" s="336">
        <f t="shared" si="225"/>
        <v>-1.8955963367973862E-6</v>
      </c>
      <c r="AC364" s="328">
        <f t="shared" si="226"/>
        <v>1.1482684757178209E-4</v>
      </c>
      <c r="AD364" s="328">
        <f t="shared" si="227"/>
        <v>-174.17529456686802</v>
      </c>
      <c r="AE364" s="328">
        <f t="shared" si="228"/>
        <v>23895.158177321257</v>
      </c>
      <c r="AF364" s="328">
        <f t="shared" si="229"/>
        <v>2892.8972447690267</v>
      </c>
      <c r="AG364" s="328">
        <f t="shared" si="230"/>
        <v>2887.7425687497089</v>
      </c>
      <c r="AH364" s="328">
        <f t="shared" si="231"/>
        <v>3.8222044060211395</v>
      </c>
      <c r="AI364" s="328">
        <f t="shared" si="232"/>
        <v>6.6222311254467606E-2</v>
      </c>
      <c r="AJ364" s="328">
        <f t="shared" si="233"/>
        <v>8.5292602664054566</v>
      </c>
      <c r="AK364" s="337">
        <f t="shared" si="234"/>
        <v>571.43387824997603</v>
      </c>
      <c r="AL364" s="42">
        <f t="shared" si="235"/>
        <v>26.099480126236116</v>
      </c>
    </row>
    <row r="365" spans="2:38" ht="15" x14ac:dyDescent="0.15">
      <c r="B365" s="328">
        <f t="shared" si="203"/>
        <v>2892.8972447690267</v>
      </c>
      <c r="C365" s="328">
        <f t="shared" si="204"/>
        <v>2887.7425687497089</v>
      </c>
      <c r="D365" s="328">
        <f t="shared" si="205"/>
        <v>3.8222044060211395</v>
      </c>
      <c r="E365" s="328">
        <f t="shared" si="206"/>
        <v>194.98763564273423</v>
      </c>
      <c r="F365" s="328">
        <f t="shared" si="207"/>
        <v>195.10859716186849</v>
      </c>
      <c r="G365" s="328">
        <f t="shared" si="208"/>
        <v>3027.9519839958725</v>
      </c>
      <c r="H365" s="313">
        <f t="shared" si="209"/>
        <v>0.02</v>
      </c>
      <c r="I365" s="328">
        <f t="shared" si="210"/>
        <v>4.1237408154542212</v>
      </c>
      <c r="J365" s="328">
        <f t="shared" si="211"/>
        <v>850</v>
      </c>
      <c r="K365" s="335">
        <f t="shared" si="212"/>
        <v>-1</v>
      </c>
      <c r="L365" s="323">
        <f t="shared" si="213"/>
        <v>3.8022044060211395</v>
      </c>
      <c r="M365" s="323">
        <f t="shared" si="214"/>
        <v>3.8122044060211397</v>
      </c>
      <c r="N365" s="328">
        <f t="shared" si="215"/>
        <v>-5.2999561684861973E-2</v>
      </c>
      <c r="O365" s="328">
        <f t="shared" si="216"/>
        <v>2.7922698458726636E-3</v>
      </c>
      <c r="P365" s="332">
        <f t="shared" si="236"/>
        <v>55.534955429653586</v>
      </c>
      <c r="Q365" s="328">
        <f t="shared" si="217"/>
        <v>2199.5529688368338</v>
      </c>
      <c r="R365" s="277">
        <f>IF(H365&gt;0, rate1(1,$L$52,$L$51,$L$54,L365,$L$53,$L$50,P365),"")</f>
        <v>1729.8839909988849</v>
      </c>
      <c r="S365" s="323">
        <f t="shared" si="218"/>
        <v>455.36543196796083</v>
      </c>
      <c r="T365" s="323">
        <f t="shared" si="219"/>
        <v>1.1664523301279484E-4</v>
      </c>
      <c r="U365" s="328">
        <f t="shared" si="220"/>
        <v>3.8222044060211395</v>
      </c>
      <c r="V365" s="336">
        <f t="shared" si="221"/>
        <v>3.8222044060211395</v>
      </c>
      <c r="W365" s="328">
        <f t="shared" si="222"/>
        <v>8.7899979924799254E-4</v>
      </c>
      <c r="X365" s="328">
        <f t="shared" si="223"/>
        <v>2225.5210497221055</v>
      </c>
      <c r="Y365" s="328">
        <f t="shared" si="237"/>
        <v>55.826691065432307</v>
      </c>
      <c r="Z365" s="108">
        <f>IF(H365&gt;0, rate1(1,$L$52,$L$51,$L$54,U365,$L$53,$L$50,Y365),"")</f>
        <v>1732.9870221969707</v>
      </c>
      <c r="AA365" s="336">
        <f t="shared" si="224"/>
        <v>459.91652005192134</v>
      </c>
      <c r="AB365" s="336">
        <f t="shared" si="225"/>
        <v>-1.9153805993921148E-6</v>
      </c>
      <c r="AC365" s="328">
        <f t="shared" si="226"/>
        <v>1.1664523301279484E-4</v>
      </c>
      <c r="AD365" s="328">
        <f t="shared" si="227"/>
        <v>-171.46007156422925</v>
      </c>
      <c r="AE365" s="328">
        <f t="shared" si="228"/>
        <v>23460.479516851778</v>
      </c>
      <c r="AF365" s="328">
        <f t="shared" si="229"/>
        <v>2892.8441285621088</v>
      </c>
      <c r="AG365" s="328">
        <f t="shared" si="230"/>
        <v>2887.7424521044759</v>
      </c>
      <c r="AH365" s="328">
        <f t="shared" si="231"/>
        <v>3.8025039861395702</v>
      </c>
      <c r="AI365" s="328">
        <f t="shared" si="232"/>
        <v>6.7429511816824494E-2</v>
      </c>
      <c r="AJ365" s="328">
        <f t="shared" si="233"/>
        <v>8.5292789968254059</v>
      </c>
      <c r="AK365" s="337">
        <f t="shared" si="234"/>
        <v>571.4340821538791</v>
      </c>
      <c r="AL365" s="42">
        <f t="shared" si="235"/>
        <v>26.099536415200681</v>
      </c>
    </row>
    <row r="366" spans="2:38" ht="15" x14ac:dyDescent="0.15">
      <c r="B366" s="328">
        <f t="shared" si="203"/>
        <v>2892.8441285621088</v>
      </c>
      <c r="C366" s="328">
        <f t="shared" si="204"/>
        <v>2887.7424521044759</v>
      </c>
      <c r="D366" s="328">
        <f t="shared" si="205"/>
        <v>3.8025039861395702</v>
      </c>
      <c r="E366" s="328">
        <f t="shared" si="206"/>
        <v>194.74693888351337</v>
      </c>
      <c r="F366" s="328">
        <f t="shared" si="207"/>
        <v>194.86728726312379</v>
      </c>
      <c r="G366" s="328">
        <f t="shared" si="208"/>
        <v>2977.4414279831258</v>
      </c>
      <c r="H366" s="313">
        <f t="shared" si="209"/>
        <v>0.02</v>
      </c>
      <c r="I366" s="328">
        <f t="shared" si="210"/>
        <v>4.0813411661063581</v>
      </c>
      <c r="J366" s="328">
        <f t="shared" si="211"/>
        <v>850</v>
      </c>
      <c r="K366" s="335">
        <f t="shared" si="212"/>
        <v>-1</v>
      </c>
      <c r="L366" s="323">
        <f t="shared" si="213"/>
        <v>3.7825039861395702</v>
      </c>
      <c r="M366" s="323">
        <f t="shared" si="214"/>
        <v>3.79250398613957</v>
      </c>
      <c r="N366" s="328">
        <f t="shared" si="215"/>
        <v>-5.2730534594177314E-2</v>
      </c>
      <c r="O366" s="328">
        <f t="shared" si="216"/>
        <v>2.7922698458726636E-3</v>
      </c>
      <c r="P366" s="332">
        <f t="shared" si="236"/>
        <v>55.151943263850484</v>
      </c>
      <c r="Q366" s="328">
        <f t="shared" si="217"/>
        <v>2148.8127513407021</v>
      </c>
      <c r="R366" s="277">
        <f>IF(H366&gt;0, rate1(1,$L$52,$L$51,$L$54,L366,$L$53,$L$50,P366),"")</f>
        <v>1725.7774159126725</v>
      </c>
      <c r="S366" s="323">
        <f t="shared" si="218"/>
        <v>445.91943878212101</v>
      </c>
      <c r="T366" s="323">
        <f t="shared" si="219"/>
        <v>1.185170392611227E-4</v>
      </c>
      <c r="U366" s="328">
        <f t="shared" si="220"/>
        <v>3.8025039861395702</v>
      </c>
      <c r="V366" s="336">
        <f t="shared" si="221"/>
        <v>3.8025039861395702</v>
      </c>
      <c r="W366" s="328">
        <f t="shared" si="222"/>
        <v>8.6996206265332887E-4</v>
      </c>
      <c r="X366" s="328">
        <f t="shared" si="223"/>
        <v>2174.464870471737</v>
      </c>
      <c r="Y366" s="328">
        <f t="shared" si="237"/>
        <v>55.443173834712901</v>
      </c>
      <c r="Z366" s="108">
        <f>IF(H366&gt;0, rate1(1,$L$52,$L$51,$L$54,U366,$L$53,$L$50,Y366),"")</f>
        <v>1728.9033242199614</v>
      </c>
      <c r="AA366" s="336">
        <f t="shared" si="224"/>
        <v>450.42688026836407</v>
      </c>
      <c r="AB366" s="336">
        <f t="shared" si="225"/>
        <v>-1.9357143527637971E-6</v>
      </c>
      <c r="AC366" s="328">
        <f t="shared" si="226"/>
        <v>1.185170392611227E-4</v>
      </c>
      <c r="AD366" s="328">
        <f t="shared" si="227"/>
        <v>-168.75210623457269</v>
      </c>
      <c r="AE366" s="328">
        <f t="shared" si="228"/>
        <v>23030.61033958981</v>
      </c>
      <c r="AF366" s="328">
        <f t="shared" si="229"/>
        <v>2892.7912795104753</v>
      </c>
      <c r="AG366" s="328">
        <f t="shared" si="230"/>
        <v>2887.7423335874364</v>
      </c>
      <c r="AH366" s="328">
        <f t="shared" si="231"/>
        <v>3.7828017496660831</v>
      </c>
      <c r="AI366" s="328">
        <f t="shared" si="232"/>
        <v>6.8674580028876608E-2</v>
      </c>
      <c r="AJ366" s="328">
        <f t="shared" si="233"/>
        <v>8.5292980730976353</v>
      </c>
      <c r="AK366" s="337">
        <f t="shared" si="234"/>
        <v>571.43428632720315</v>
      </c>
      <c r="AL366" s="42">
        <f t="shared" si="235"/>
        <v>26.099593730285726</v>
      </c>
    </row>
    <row r="367" spans="2:38" ht="15" x14ac:dyDescent="0.15">
      <c r="B367" s="328">
        <f t="shared" si="203"/>
        <v>2892.7912795104753</v>
      </c>
      <c r="C367" s="328">
        <f t="shared" si="204"/>
        <v>2887.7423335874364</v>
      </c>
      <c r="D367" s="328">
        <f t="shared" si="205"/>
        <v>3.7828017496660831</v>
      </c>
      <c r="E367" s="328">
        <f t="shared" si="206"/>
        <v>194.507468835385</v>
      </c>
      <c r="F367" s="328">
        <f t="shared" si="207"/>
        <v>194.6272038594492</v>
      </c>
      <c r="G367" s="328">
        <f t="shared" si="208"/>
        <v>2927.5449162386508</v>
      </c>
      <c r="H367" s="313">
        <f t="shared" si="209"/>
        <v>0.02</v>
      </c>
      <c r="I367" s="328">
        <f t="shared" si="210"/>
        <v>4.03915673843112</v>
      </c>
      <c r="J367" s="328">
        <f t="shared" si="211"/>
        <v>850</v>
      </c>
      <c r="K367" s="335">
        <f t="shared" si="212"/>
        <v>-1</v>
      </c>
      <c r="L367" s="323">
        <f t="shared" si="213"/>
        <v>3.7628017496660831</v>
      </c>
      <c r="M367" s="323">
        <f t="shared" si="214"/>
        <v>3.7728017496660833</v>
      </c>
      <c r="N367" s="328">
        <f t="shared" si="215"/>
        <v>-5.2461435987126492E-2</v>
      </c>
      <c r="O367" s="328">
        <f t="shared" si="216"/>
        <v>2.7922698458726636E-3</v>
      </c>
      <c r="P367" s="332">
        <f t="shared" si="236"/>
        <v>54.769560700446938</v>
      </c>
      <c r="Q367" s="328">
        <f t="shared" si="217"/>
        <v>2098.6879016509529</v>
      </c>
      <c r="R367" s="277">
        <f>IF(H367&gt;0, rate1(1,$L$52,$L$51,$L$54,L367,$L$53,$L$50,P367),"")</f>
        <v>1721.6401080208575</v>
      </c>
      <c r="S367" s="323">
        <f t="shared" si="218"/>
        <v>436.56418194383036</v>
      </c>
      <c r="T367" s="323">
        <f t="shared" si="219"/>
        <v>1.2044478899298435E-4</v>
      </c>
      <c r="U367" s="328">
        <f t="shared" si="220"/>
        <v>3.7828017496660831</v>
      </c>
      <c r="V367" s="336">
        <f t="shared" si="221"/>
        <v>3.7828017496660831</v>
      </c>
      <c r="W367" s="328">
        <f t="shared" si="222"/>
        <v>8.6097020183828477E-4</v>
      </c>
      <c r="X367" s="328">
        <f t="shared" si="223"/>
        <v>2124.026665575333</v>
      </c>
      <c r="Y367" s="328">
        <f t="shared" si="237"/>
        <v>55.060284406971924</v>
      </c>
      <c r="Z367" s="108">
        <f>IF(H367&gt;0, rate1(1,$L$52,$L$51,$L$54,U367,$L$53,$L$50,Y367),"")</f>
        <v>1724.7891162740425</v>
      </c>
      <c r="AA367" s="336">
        <f t="shared" si="224"/>
        <v>441.02841885765201</v>
      </c>
      <c r="AB367" s="336">
        <f t="shared" si="225"/>
        <v>-1.9566240836749369E-6</v>
      </c>
      <c r="AC367" s="328">
        <f t="shared" si="226"/>
        <v>1.2044478899298435E-4</v>
      </c>
      <c r="AD367" s="328">
        <f t="shared" si="227"/>
        <v>-166.05118550346714</v>
      </c>
      <c r="AE367" s="328">
        <f t="shared" si="228"/>
        <v>22605.457539715939</v>
      </c>
      <c r="AF367" s="328">
        <f t="shared" si="229"/>
        <v>2892.7386976296993</v>
      </c>
      <c r="AG367" s="328">
        <f t="shared" si="230"/>
        <v>2887.7422131426474</v>
      </c>
      <c r="AH367" s="328">
        <f t="shared" si="231"/>
        <v>3.7630976949988137</v>
      </c>
      <c r="AI367" s="328">
        <f t="shared" si="232"/>
        <v>6.9959330310586126E-2</v>
      </c>
      <c r="AJ367" s="328">
        <f t="shared" si="233"/>
        <v>8.5293175062449436</v>
      </c>
      <c r="AK367" s="337">
        <f t="shared" si="234"/>
        <v>571.43449080174275</v>
      </c>
      <c r="AL367" s="42">
        <f t="shared" si="235"/>
        <v>26.09965210367875</v>
      </c>
    </row>
    <row r="368" spans="2:38" ht="15" x14ac:dyDescent="0.15">
      <c r="B368" s="328">
        <f t="shared" si="203"/>
        <v>2892.7386976296993</v>
      </c>
      <c r="C368" s="328">
        <f t="shared" si="204"/>
        <v>2887.7422131426474</v>
      </c>
      <c r="D368" s="328">
        <f t="shared" si="205"/>
        <v>3.7630976949988137</v>
      </c>
      <c r="E368" s="328">
        <f t="shared" si="206"/>
        <v>194.2692259356098</v>
      </c>
      <c r="F368" s="328">
        <f t="shared" si="207"/>
        <v>194.38834738549741</v>
      </c>
      <c r="G368" s="328">
        <f t="shared" si="208"/>
        <v>2878.2574169439331</v>
      </c>
      <c r="H368" s="313">
        <f t="shared" si="209"/>
        <v>0.02</v>
      </c>
      <c r="I368" s="328">
        <f t="shared" si="210"/>
        <v>3.9971875896415443</v>
      </c>
      <c r="J368" s="328">
        <f t="shared" si="211"/>
        <v>850</v>
      </c>
      <c r="K368" s="335">
        <f t="shared" si="212"/>
        <v>-1</v>
      </c>
      <c r="L368" s="323">
        <f t="shared" si="213"/>
        <v>3.7430976949988137</v>
      </c>
      <c r="M368" s="323">
        <f t="shared" si="214"/>
        <v>3.7530976949988135</v>
      </c>
      <c r="N368" s="328">
        <f t="shared" si="215"/>
        <v>-5.2192265828910678E-2</v>
      </c>
      <c r="O368" s="328">
        <f t="shared" si="216"/>
        <v>2.7922698458726636E-3</v>
      </c>
      <c r="P368" s="332">
        <f t="shared" si="236"/>
        <v>54.387810206488759</v>
      </c>
      <c r="Q368" s="328">
        <f t="shared" si="217"/>
        <v>2049.1733857930744</v>
      </c>
      <c r="R368" s="277">
        <f>IF(H368&gt;0, rate1(1,$L$52,$L$51,$L$54,L368,$L$53,$L$50,P368),"")</f>
        <v>1717.4717651059739</v>
      </c>
      <c r="S368" s="323">
        <f t="shared" si="218"/>
        <v>427.29884047012951</v>
      </c>
      <c r="T368" s="323">
        <f t="shared" si="219"/>
        <v>1.2243117004811033E-4</v>
      </c>
      <c r="U368" s="328">
        <f t="shared" si="220"/>
        <v>3.7630976949988137</v>
      </c>
      <c r="V368" s="336">
        <f t="shared" si="221"/>
        <v>3.7630976949988137</v>
      </c>
      <c r="W368" s="328">
        <f t="shared" si="222"/>
        <v>8.520242289904445E-4</v>
      </c>
      <c r="X368" s="328">
        <f t="shared" si="223"/>
        <v>2074.2013862477261</v>
      </c>
      <c r="Y368" s="328">
        <f t="shared" si="237"/>
        <v>54.678025233429828</v>
      </c>
      <c r="Z368" s="108">
        <f>IF(H368&gt;0, rate1(1,$L$52,$L$51,$L$54,U368,$L$53,$L$50,Y368),"")</f>
        <v>1720.6440986392954</v>
      </c>
      <c r="AA368" s="336">
        <f t="shared" si="224"/>
        <v>431.72031427051553</v>
      </c>
      <c r="AB368" s="336">
        <f t="shared" si="225"/>
        <v>-1.9781380184806597E-6</v>
      </c>
      <c r="AC368" s="328">
        <f t="shared" si="226"/>
        <v>1.2243117004811033E-4</v>
      </c>
      <c r="AD368" s="328">
        <f t="shared" si="227"/>
        <v>-163.35709274150395</v>
      </c>
      <c r="AE368" s="328">
        <f t="shared" si="228"/>
        <v>22184.927422210196</v>
      </c>
      <c r="AF368" s="328">
        <f t="shared" si="229"/>
        <v>2892.6863829327003</v>
      </c>
      <c r="AG368" s="328">
        <f t="shared" si="230"/>
        <v>2887.7420907114774</v>
      </c>
      <c r="AH368" s="328">
        <f t="shared" si="231"/>
        <v>3.7433918205126067</v>
      </c>
      <c r="AI368" s="328">
        <f t="shared" si="232"/>
        <v>7.1285695948868133E-2</v>
      </c>
      <c r="AJ368" s="328">
        <f t="shared" si="233"/>
        <v>8.5293373078271522</v>
      </c>
      <c r="AK368" s="337">
        <f t="shared" si="234"/>
        <v>571.43469561082452</v>
      </c>
      <c r="AL368" s="42">
        <f t="shared" si="235"/>
        <v>26.099711569109513</v>
      </c>
    </row>
    <row r="369" spans="2:38" ht="15" x14ac:dyDescent="0.15">
      <c r="B369" s="328">
        <f t="shared" si="203"/>
        <v>2892.6863829327003</v>
      </c>
      <c r="C369" s="328">
        <f t="shared" si="204"/>
        <v>2887.7420907114774</v>
      </c>
      <c r="D369" s="328">
        <f t="shared" si="205"/>
        <v>3.7433918205126067</v>
      </c>
      <c r="E369" s="328">
        <f t="shared" si="206"/>
        <v>194.03221062699831</v>
      </c>
      <c r="F369" s="328">
        <f t="shared" si="207"/>
        <v>194.15071828130405</v>
      </c>
      <c r="G369" s="328">
        <f t="shared" si="208"/>
        <v>2829.5739264983777</v>
      </c>
      <c r="H369" s="313">
        <f t="shared" si="209"/>
        <v>0.02</v>
      </c>
      <c r="I369" s="328">
        <f t="shared" si="210"/>
        <v>3.9554337769783161</v>
      </c>
      <c r="J369" s="328">
        <f t="shared" si="211"/>
        <v>850</v>
      </c>
      <c r="K369" s="335">
        <f t="shared" si="212"/>
        <v>-1</v>
      </c>
      <c r="L369" s="323">
        <f t="shared" si="213"/>
        <v>3.7233918205126066</v>
      </c>
      <c r="M369" s="323">
        <f t="shared" si="214"/>
        <v>3.7333918205126064</v>
      </c>
      <c r="N369" s="328">
        <f t="shared" si="215"/>
        <v>-5.1923024084389979E-2</v>
      </c>
      <c r="O369" s="328">
        <f t="shared" si="216"/>
        <v>2.7922698458726636E-3</v>
      </c>
      <c r="P369" s="332">
        <f t="shared" si="236"/>
        <v>54.006694270342834</v>
      </c>
      <c r="Q369" s="328">
        <f t="shared" si="217"/>
        <v>2000.2641980240005</v>
      </c>
      <c r="R369" s="277">
        <f>IF(H369&gt;0, rate1(1,$L$52,$L$51,$L$54,L369,$L$53,$L$50,P369),"")</f>
        <v>1713.2720815316839</v>
      </c>
      <c r="S369" s="323">
        <f t="shared" si="218"/>
        <v>418.12259535684575</v>
      </c>
      <c r="T369" s="323">
        <f t="shared" si="219"/>
        <v>1.2447904923484224E-4</v>
      </c>
      <c r="U369" s="328">
        <f t="shared" si="220"/>
        <v>3.7433918205126067</v>
      </c>
      <c r="V369" s="336">
        <f t="shared" si="221"/>
        <v>3.7433918205126067</v>
      </c>
      <c r="W369" s="328">
        <f t="shared" si="222"/>
        <v>8.4312415631870863E-4</v>
      </c>
      <c r="X369" s="328">
        <f t="shared" si="223"/>
        <v>2024.984012005872</v>
      </c>
      <c r="Y369" s="328">
        <f t="shared" si="237"/>
        <v>54.29639878640355</v>
      </c>
      <c r="Z369" s="108">
        <f>IF(H369&gt;0, rate1(1,$L$52,$L$51,$L$54,U369,$L$53,$L$50,Y369),"")</f>
        <v>1716.4679682038893</v>
      </c>
      <c r="AA369" s="336">
        <f t="shared" si="224"/>
        <v>422.5017469894687</v>
      </c>
      <c r="AB369" s="336">
        <f t="shared" si="225"/>
        <v>-2.0002862677097615E-6</v>
      </c>
      <c r="AC369" s="328">
        <f t="shared" si="226"/>
        <v>1.2447904923484224E-4</v>
      </c>
      <c r="AD369" s="328">
        <f t="shared" si="227"/>
        <v>-160.6696076403025</v>
      </c>
      <c r="AE369" s="328">
        <f t="shared" si="228"/>
        <v>21768.925636258573</v>
      </c>
      <c r="AF369" s="328">
        <f t="shared" si="229"/>
        <v>2892.6343354295668</v>
      </c>
      <c r="AG369" s="328">
        <f t="shared" si="230"/>
        <v>2887.7419662324282</v>
      </c>
      <c r="AH369" s="328">
        <f t="shared" si="231"/>
        <v>3.7236841245589103</v>
      </c>
      <c r="AI369" s="328">
        <f t="shared" si="232"/>
        <v>7.2655739025150406E-2</v>
      </c>
      <c r="AJ369" s="328">
        <f t="shared" si="233"/>
        <v>8.5293574899768814</v>
      </c>
      <c r="AK369" s="337">
        <f t="shared" si="234"/>
        <v>571.43490078940761</v>
      </c>
      <c r="AL369" s="42">
        <f t="shared" si="235"/>
        <v>26.099772161951069</v>
      </c>
    </row>
    <row r="370" spans="2:38" ht="15" x14ac:dyDescent="0.15">
      <c r="B370" s="328">
        <f t="shared" si="203"/>
        <v>2892.6343354295668</v>
      </c>
      <c r="C370" s="328">
        <f t="shared" si="204"/>
        <v>2887.7419662324282</v>
      </c>
      <c r="D370" s="328">
        <f t="shared" si="205"/>
        <v>3.7236841245589103</v>
      </c>
      <c r="E370" s="328">
        <f t="shared" si="206"/>
        <v>193.79642335827461</v>
      </c>
      <c r="F370" s="328">
        <f t="shared" si="207"/>
        <v>193.91431699263646</v>
      </c>
      <c r="G370" s="328">
        <f t="shared" si="208"/>
        <v>2781.4894693859642</v>
      </c>
      <c r="H370" s="313">
        <f t="shared" si="209"/>
        <v>0.02</v>
      </c>
      <c r="I370" s="328">
        <f t="shared" si="210"/>
        <v>3.9138953577108624</v>
      </c>
      <c r="J370" s="328">
        <f t="shared" si="211"/>
        <v>850</v>
      </c>
      <c r="K370" s="335">
        <f t="shared" si="212"/>
        <v>-1</v>
      </c>
      <c r="L370" s="323">
        <f t="shared" si="213"/>
        <v>3.7036841245589103</v>
      </c>
      <c r="M370" s="323">
        <f t="shared" si="214"/>
        <v>3.7136841245589105</v>
      </c>
      <c r="N370" s="328">
        <f t="shared" si="215"/>
        <v>-5.1653710718078116E-2</v>
      </c>
      <c r="O370" s="328">
        <f t="shared" si="216"/>
        <v>2.7922698458726636E-3</v>
      </c>
      <c r="P370" s="332">
        <f t="shared" si="236"/>
        <v>53.626215402005307</v>
      </c>
      <c r="Q370" s="328">
        <f t="shared" si="217"/>
        <v>1951.9553606988861</v>
      </c>
      <c r="R370" s="277">
        <f>IF(H370&gt;0, rate1(1,$L$52,$L$51,$L$54,L370,$L$53,$L$50,P370),"")</f>
        <v>1709.0407482054131</v>
      </c>
      <c r="S370" s="323">
        <f t="shared" si="218"/>
        <v>409.03462950167864</v>
      </c>
      <c r="T370" s="323">
        <f t="shared" si="219"/>
        <v>1.2659148754398948E-4</v>
      </c>
      <c r="U370" s="328">
        <f t="shared" si="220"/>
        <v>3.7236841245589103</v>
      </c>
      <c r="V370" s="336">
        <f t="shared" si="221"/>
        <v>3.7236841245589103</v>
      </c>
      <c r="W370" s="328">
        <f t="shared" si="222"/>
        <v>8.3426999602131957E-4</v>
      </c>
      <c r="X370" s="328">
        <f t="shared" si="223"/>
        <v>1976.3695505356391</v>
      </c>
      <c r="Y370" s="328">
        <f t="shared" si="237"/>
        <v>53.91540755961033</v>
      </c>
      <c r="Z370" s="108">
        <f>IF(H370&gt;0, rate1(1,$L$52,$L$51,$L$54,U370,$L$53,$L$50,Y370),"")</f>
        <v>1712.2604184268314</v>
      </c>
      <c r="AA370" s="336">
        <f t="shared" si="224"/>
        <v>413.37189945337428</v>
      </c>
      <c r="AB370" s="336">
        <f t="shared" si="225"/>
        <v>-2.0231009851233769E-6</v>
      </c>
      <c r="AC370" s="328">
        <f t="shared" si="226"/>
        <v>1.2659148754398948E-4</v>
      </c>
      <c r="AD370" s="328">
        <f t="shared" si="227"/>
        <v>-157.98850608379308</v>
      </c>
      <c r="AE370" s="328">
        <f t="shared" si="228"/>
        <v>21357.357106948817</v>
      </c>
      <c r="AF370" s="328">
        <f t="shared" si="229"/>
        <v>2892.582555127361</v>
      </c>
      <c r="AG370" s="328">
        <f t="shared" si="230"/>
        <v>2887.7418396409407</v>
      </c>
      <c r="AH370" s="328">
        <f t="shared" si="231"/>
        <v>3.703974605464623</v>
      </c>
      <c r="AI370" s="328">
        <f t="shared" si="232"/>
        <v>7.4071661355598173E-2</v>
      </c>
      <c r="AJ370" s="328">
        <f t="shared" si="233"/>
        <v>8.5293780654383688</v>
      </c>
      <c r="AK370" s="337">
        <f t="shared" si="234"/>
        <v>571.4351063741924</v>
      </c>
      <c r="AL370" s="42">
        <f t="shared" si="235"/>
        <v>26.099833919329242</v>
      </c>
    </row>
    <row r="371" spans="2:38" ht="15" x14ac:dyDescent="0.15">
      <c r="B371" s="328">
        <f t="shared" si="203"/>
        <v>2892.582555127361</v>
      </c>
      <c r="C371" s="328">
        <f t="shared" si="204"/>
        <v>2887.7418396409407</v>
      </c>
      <c r="D371" s="328">
        <f t="shared" si="205"/>
        <v>3.703974605464623</v>
      </c>
      <c r="E371" s="328">
        <f t="shared" si="206"/>
        <v>193.5618645844599</v>
      </c>
      <c r="F371" s="328">
        <f t="shared" si="207"/>
        <v>193.67914397136724</v>
      </c>
      <c r="G371" s="328">
        <f t="shared" si="208"/>
        <v>2733.9990980393336</v>
      </c>
      <c r="H371" s="313">
        <f t="shared" si="209"/>
        <v>0.02</v>
      </c>
      <c r="I371" s="328">
        <f t="shared" si="210"/>
        <v>3.8725723891362578</v>
      </c>
      <c r="J371" s="328">
        <f t="shared" si="211"/>
        <v>850</v>
      </c>
      <c r="K371" s="335">
        <f t="shared" si="212"/>
        <v>-1</v>
      </c>
      <c r="L371" s="323">
        <f t="shared" si="213"/>
        <v>3.683974605464623</v>
      </c>
      <c r="M371" s="323">
        <f t="shared" si="214"/>
        <v>3.6939746054646232</v>
      </c>
      <c r="N371" s="328">
        <f t="shared" si="215"/>
        <v>-5.1384325694169064E-2</v>
      </c>
      <c r="O371" s="328">
        <f t="shared" si="216"/>
        <v>2.7922698458726636E-3</v>
      </c>
      <c r="P371" s="332">
        <f t="shared" si="236"/>
        <v>53.246376133395486</v>
      </c>
      <c r="Q371" s="328">
        <f t="shared" si="217"/>
        <v>1904.2419241352486</v>
      </c>
      <c r="R371" s="277">
        <f>IF(H371&gt;0, rate1(1,$L$52,$L$51,$L$54,L371,$L$53,$L$50,P371),"")</f>
        <v>1704.7774525405882</v>
      </c>
      <c r="S371" s="323">
        <f t="shared" si="218"/>
        <v>400.03412762476358</v>
      </c>
      <c r="T371" s="323">
        <f t="shared" si="219"/>
        <v>1.2877175694227567E-4</v>
      </c>
      <c r="U371" s="328">
        <f t="shared" si="220"/>
        <v>3.703974605464623</v>
      </c>
      <c r="V371" s="336">
        <f t="shared" si="221"/>
        <v>3.703974605464623</v>
      </c>
      <c r="W371" s="328">
        <f t="shared" si="222"/>
        <v>8.2546176031605967E-4</v>
      </c>
      <c r="X371" s="328">
        <f t="shared" si="223"/>
        <v>1928.3530375560667</v>
      </c>
      <c r="Y371" s="328">
        <f t="shared" si="237"/>
        <v>53.535054068457192</v>
      </c>
      <c r="Z371" s="108">
        <f>IF(H371&gt;0, rate1(1,$L$52,$L$51,$L$54,U371,$L$53,$L$50,Y371),"")</f>
        <v>1708.0211393003099</v>
      </c>
      <c r="AA371" s="336">
        <f t="shared" si="224"/>
        <v>404.32995597956813</v>
      </c>
      <c r="AB371" s="336">
        <f t="shared" si="225"/>
        <v>-2.0466165432995409E-6</v>
      </c>
      <c r="AC371" s="328">
        <f t="shared" si="226"/>
        <v>1.2877175694227567E-4</v>
      </c>
      <c r="AD371" s="328">
        <f t="shared" si="227"/>
        <v>-155.31356001429236</v>
      </c>
      <c r="AE371" s="328">
        <f t="shared" si="228"/>
        <v>20950.125965716994</v>
      </c>
      <c r="AF371" s="328">
        <f t="shared" si="229"/>
        <v>2892.5310420299097</v>
      </c>
      <c r="AG371" s="328">
        <f t="shared" si="230"/>
        <v>2887.7417108691839</v>
      </c>
      <c r="AH371" s="328">
        <f t="shared" si="231"/>
        <v>3.6842632615321307</v>
      </c>
      <c r="AI371" s="328">
        <f t="shared" si="232"/>
        <v>7.5535816566772551E-2</v>
      </c>
      <c r="AJ371" s="328">
        <f t="shared" si="233"/>
        <v>8.5293990476096369</v>
      </c>
      <c r="AK371" s="337">
        <f t="shared" si="234"/>
        <v>571.43531240373841</v>
      </c>
      <c r="AL371" s="42">
        <f t="shared" si="235"/>
        <v>26.099896880241396</v>
      </c>
    </row>
    <row r="372" spans="2:38" ht="15" x14ac:dyDescent="0.15">
      <c r="B372" s="328">
        <f t="shared" si="203"/>
        <v>2892.5310420299097</v>
      </c>
      <c r="C372" s="328">
        <f t="shared" si="204"/>
        <v>2887.7417108691839</v>
      </c>
      <c r="D372" s="328">
        <f t="shared" si="205"/>
        <v>3.6842632615321307</v>
      </c>
      <c r="E372" s="328">
        <f t="shared" si="206"/>
        <v>193.32853476730384</v>
      </c>
      <c r="F372" s="328">
        <f t="shared" si="207"/>
        <v>193.44519967588187</v>
      </c>
      <c r="G372" s="328">
        <f t="shared" si="208"/>
        <v>2687.0978927066844</v>
      </c>
      <c r="H372" s="313">
        <f t="shared" si="209"/>
        <v>0.02</v>
      </c>
      <c r="I372" s="328">
        <f t="shared" si="210"/>
        <v>3.8314649285806812</v>
      </c>
      <c r="J372" s="328">
        <f t="shared" si="211"/>
        <v>850</v>
      </c>
      <c r="K372" s="335">
        <f t="shared" si="212"/>
        <v>-1</v>
      </c>
      <c r="L372" s="323">
        <f t="shared" si="213"/>
        <v>3.6642632615321307</v>
      </c>
      <c r="M372" s="323">
        <f t="shared" si="214"/>
        <v>3.6742632615321309</v>
      </c>
      <c r="N372" s="328">
        <f t="shared" si="215"/>
        <v>-5.1114868976457117E-2</v>
      </c>
      <c r="O372" s="328">
        <f t="shared" si="216"/>
        <v>2.7922698458726636E-3</v>
      </c>
      <c r="P372" s="332">
        <f t="shared" si="236"/>
        <v>52.867179018679316</v>
      </c>
      <c r="Q372" s="328">
        <f t="shared" si="217"/>
        <v>1857.1189664800422</v>
      </c>
      <c r="R372" s="277">
        <f>IF(H372&gt;0, rate1(1,$L$52,$L$51,$L$54,L372,$L$53,$L$50,P372),"")</f>
        <v>1700.4818784189781</v>
      </c>
      <c r="S372" s="323">
        <f t="shared" si="218"/>
        <v>391.12027618767689</v>
      </c>
      <c r="T372" s="323">
        <f t="shared" si="219"/>
        <v>1.3102335893935198E-4</v>
      </c>
      <c r="U372" s="328">
        <f t="shared" si="220"/>
        <v>3.6842632615321307</v>
      </c>
      <c r="V372" s="336">
        <f t="shared" si="221"/>
        <v>3.6842632615321307</v>
      </c>
      <c r="W372" s="328">
        <f t="shared" si="222"/>
        <v>8.1669946142781669E-4</v>
      </c>
      <c r="X372" s="328">
        <f t="shared" si="223"/>
        <v>1880.929536686343</v>
      </c>
      <c r="Y372" s="328">
        <f t="shared" si="237"/>
        <v>53.155340850359636</v>
      </c>
      <c r="Z372" s="108">
        <f>IF(H372&gt;0, rate1(1,$L$52,$L$51,$L$54,U372,$L$53,$L$50,Y372),"")</f>
        <v>1703.7498173121235</v>
      </c>
      <c r="AA372" s="336">
        <f t="shared" si="224"/>
        <v>395.37510268444208</v>
      </c>
      <c r="AB372" s="336">
        <f t="shared" si="225"/>
        <v>-2.0708697274972146E-6</v>
      </c>
      <c r="AC372" s="328">
        <f t="shared" si="226"/>
        <v>1.3102335893935198E-4</v>
      </c>
      <c r="AD372" s="328">
        <f t="shared" si="227"/>
        <v>-152.64453729397664</v>
      </c>
      <c r="AE372" s="328">
        <f t="shared" si="228"/>
        <v>20547.135470643952</v>
      </c>
      <c r="AF372" s="328">
        <f t="shared" si="229"/>
        <v>2892.4797961375743</v>
      </c>
      <c r="AG372" s="328">
        <f t="shared" si="230"/>
        <v>2887.7415798458251</v>
      </c>
      <c r="AH372" s="328">
        <f t="shared" si="231"/>
        <v>3.6645500910386355</v>
      </c>
      <c r="AI372" s="328">
        <f t="shared" si="232"/>
        <v>7.7050723446209765E-2</v>
      </c>
      <c r="AJ372" s="328">
        <f t="shared" si="233"/>
        <v>8.5294204505883719</v>
      </c>
      <c r="AK372" s="337">
        <f t="shared" si="234"/>
        <v>571.43551891859272</v>
      </c>
      <c r="AL372" s="42">
        <f t="shared" si="235"/>
        <v>26.099961085685479</v>
      </c>
    </row>
    <row r="373" spans="2:38" ht="15" x14ac:dyDescent="0.15">
      <c r="B373" s="328">
        <f t="shared" si="203"/>
        <v>2892.4797961375743</v>
      </c>
      <c r="C373" s="328">
        <f t="shared" si="204"/>
        <v>2887.7415798458251</v>
      </c>
      <c r="D373" s="328">
        <f t="shared" si="205"/>
        <v>3.6645500910386355</v>
      </c>
      <c r="E373" s="328">
        <f t="shared" si="206"/>
        <v>193.09643437574545</v>
      </c>
      <c r="F373" s="328">
        <f t="shared" si="207"/>
        <v>193.21248457152464</v>
      </c>
      <c r="G373" s="328">
        <f t="shared" si="208"/>
        <v>2640.7809613168947</v>
      </c>
      <c r="H373" s="313">
        <f t="shared" si="209"/>
        <v>0.02</v>
      </c>
      <c r="I373" s="328">
        <f t="shared" si="210"/>
        <v>3.7905730333994145</v>
      </c>
      <c r="J373" s="328">
        <f t="shared" si="211"/>
        <v>850</v>
      </c>
      <c r="K373" s="335">
        <f t="shared" si="212"/>
        <v>-1</v>
      </c>
      <c r="L373" s="323">
        <f t="shared" si="213"/>
        <v>3.6445500910386355</v>
      </c>
      <c r="M373" s="323">
        <f t="shared" si="214"/>
        <v>3.6545500910386357</v>
      </c>
      <c r="N373" s="328">
        <f t="shared" si="215"/>
        <v>-5.0845340528416827E-2</v>
      </c>
      <c r="O373" s="328">
        <f t="shared" si="216"/>
        <v>2.7922698458726636E-3</v>
      </c>
      <c r="P373" s="332">
        <f t="shared" si="236"/>
        <v>52.488626634585444</v>
      </c>
      <c r="Q373" s="328">
        <f t="shared" si="217"/>
        <v>1810.5815935749092</v>
      </c>
      <c r="R373" s="277">
        <f>IF(H373&gt;0, rate1(1,$L$52,$L$51,$L$54,L373,$L$53,$L$50,P373),"")</f>
        <v>1696.1537061527363</v>
      </c>
      <c r="S373" s="323">
        <f t="shared" si="218"/>
        <v>382.29226330990684</v>
      </c>
      <c r="T373" s="323">
        <f t="shared" si="219"/>
        <v>1.3335004515182292E-4</v>
      </c>
      <c r="U373" s="328">
        <f t="shared" si="220"/>
        <v>3.6645500910386355</v>
      </c>
      <c r="V373" s="336">
        <f t="shared" si="221"/>
        <v>3.6645500910386355</v>
      </c>
      <c r="W373" s="328">
        <f t="shared" si="222"/>
        <v>8.0798311157614933E-4</v>
      </c>
      <c r="X373" s="328">
        <f t="shared" si="223"/>
        <v>1834.0941393111384</v>
      </c>
      <c r="Y373" s="328">
        <f t="shared" si="237"/>
        <v>52.776270465053081</v>
      </c>
      <c r="Z373" s="108">
        <f>IF(H373&gt;0, rate1(1,$L$52,$L$51,$L$54,U373,$L$53,$L$50,Y373),"")</f>
        <v>1699.4461354078064</v>
      </c>
      <c r="AA373" s="336">
        <f t="shared" si="224"/>
        <v>386.50652740159285</v>
      </c>
      <c r="AB373" s="336">
        <f t="shared" si="225"/>
        <v>-2.0958999501828174E-6</v>
      </c>
      <c r="AC373" s="328">
        <f t="shared" si="226"/>
        <v>1.3335004515182292E-4</v>
      </c>
      <c r="AD373" s="328">
        <f t="shared" si="227"/>
        <v>-149.98120156037007</v>
      </c>
      <c r="AE373" s="328">
        <f t="shared" si="228"/>
        <v>20148.287932080064</v>
      </c>
      <c r="AF373" s="328">
        <f t="shared" si="229"/>
        <v>2892.4288174470007</v>
      </c>
      <c r="AG373" s="328">
        <f t="shared" si="230"/>
        <v>2887.7414464957801</v>
      </c>
      <c r="AH373" s="328">
        <f t="shared" si="231"/>
        <v>3.6448350922352941</v>
      </c>
      <c r="AI373" s="328">
        <f t="shared" si="232"/>
        <v>7.8619080728415378E-2</v>
      </c>
      <c r="AJ373" s="328">
        <f t="shared" si="233"/>
        <v>8.5294422892219082</v>
      </c>
      <c r="AK373" s="337">
        <f t="shared" si="234"/>
        <v>571.43572596142928</v>
      </c>
      <c r="AL373" s="42">
        <f t="shared" si="235"/>
        <v>26.100026578800406</v>
      </c>
    </row>
    <row r="374" spans="2:38" ht="15" x14ac:dyDescent="0.15">
      <c r="B374" s="328">
        <f t="shared" si="203"/>
        <v>2892.4288174470007</v>
      </c>
      <c r="C374" s="328">
        <f t="shared" si="204"/>
        <v>2887.7414464957801</v>
      </c>
      <c r="D374" s="328">
        <f t="shared" si="205"/>
        <v>3.6448350922352941</v>
      </c>
      <c r="E374" s="328">
        <f t="shared" si="206"/>
        <v>192.86556388641282</v>
      </c>
      <c r="F374" s="328">
        <f t="shared" si="207"/>
        <v>192.98099913107913</v>
      </c>
      <c r="G374" s="328">
        <f t="shared" si="208"/>
        <v>2595.0434393442792</v>
      </c>
      <c r="H374" s="313">
        <f t="shared" si="209"/>
        <v>0.02</v>
      </c>
      <c r="I374" s="328">
        <f t="shared" si="210"/>
        <v>3.7498967609764806</v>
      </c>
      <c r="J374" s="328">
        <f t="shared" si="211"/>
        <v>850</v>
      </c>
      <c r="K374" s="335">
        <f t="shared" si="212"/>
        <v>-1</v>
      </c>
      <c r="L374" s="323">
        <f t="shared" si="213"/>
        <v>3.6248350922352941</v>
      </c>
      <c r="M374" s="323">
        <f t="shared" si="214"/>
        <v>3.6348350922352939</v>
      </c>
      <c r="N374" s="328">
        <f t="shared" si="215"/>
        <v>-5.0575740313126616E-2</v>
      </c>
      <c r="O374" s="328">
        <f t="shared" si="216"/>
        <v>2.7922698458726636E-3</v>
      </c>
      <c r="P374" s="332">
        <f t="shared" si="236"/>
        <v>52.110721580724274</v>
      </c>
      <c r="Q374" s="328">
        <f t="shared" si="217"/>
        <v>1764.6249388210226</v>
      </c>
      <c r="R374" s="277">
        <f>IF(H374&gt;0, rate1(1,$L$52,$L$51,$L$54,L374,$L$53,$L$50,P374),"")</f>
        <v>1691.7926124462726</v>
      </c>
      <c r="S374" s="323">
        <f t="shared" si="218"/>
        <v>373.54927868296363</v>
      </c>
      <c r="T374" s="323">
        <f t="shared" si="219"/>
        <v>1.3575584011844553E-4</v>
      </c>
      <c r="U374" s="328">
        <f t="shared" si="220"/>
        <v>3.6448350922352941</v>
      </c>
      <c r="V374" s="336">
        <f t="shared" si="221"/>
        <v>3.6448350922352941</v>
      </c>
      <c r="W374" s="328">
        <f t="shared" si="222"/>
        <v>7.9931272299127443E-4</v>
      </c>
      <c r="X374" s="328">
        <f t="shared" si="223"/>
        <v>1787.8419644454652</v>
      </c>
      <c r="Y374" s="328">
        <f t="shared" si="237"/>
        <v>52.39784549490696</v>
      </c>
      <c r="Z374" s="108">
        <f>IF(H374&gt;0, rate1(1,$L$52,$L$51,$L$54,U374,$L$53,$L$50,Y374),"")</f>
        <v>1695.1097729525688</v>
      </c>
      <c r="AA374" s="336">
        <f t="shared" si="224"/>
        <v>377.72341959766447</v>
      </c>
      <c r="AB374" s="336">
        <f t="shared" si="225"/>
        <v>-2.1217494889086791E-6</v>
      </c>
      <c r="AC374" s="328">
        <f t="shared" si="226"/>
        <v>1.3575584011844553E-4</v>
      </c>
      <c r="AD374" s="328">
        <f t="shared" si="227"/>
        <v>-147.32331207666803</v>
      </c>
      <c r="AE374" s="328">
        <f t="shared" si="228"/>
        <v>19753.484625820533</v>
      </c>
      <c r="AF374" s="328">
        <f t="shared" si="229"/>
        <v>2892.3781059508474</v>
      </c>
      <c r="AG374" s="328">
        <f t="shared" si="230"/>
        <v>2887.7413107399402</v>
      </c>
      <c r="AH374" s="328">
        <f t="shared" si="231"/>
        <v>3.6251182633470291</v>
      </c>
      <c r="AI374" s="328">
        <f t="shared" si="232"/>
        <v>8.0243783499058655E-2</v>
      </c>
      <c r="AJ374" s="328">
        <f t="shared" si="233"/>
        <v>8.5294645791617683</v>
      </c>
      <c r="AK374" s="337">
        <f t="shared" si="234"/>
        <v>571.4359335772009</v>
      </c>
      <c r="AL374" s="42">
        <f t="shared" si="235"/>
        <v>26.100093405019024</v>
      </c>
    </row>
    <row r="375" spans="2:38" ht="15" x14ac:dyDescent="0.15">
      <c r="B375" s="328">
        <f t="shared" si="203"/>
        <v>2892.3781059508474</v>
      </c>
      <c r="C375" s="328">
        <f t="shared" si="204"/>
        <v>2887.7413107399402</v>
      </c>
      <c r="D375" s="328">
        <f t="shared" si="205"/>
        <v>3.6251182633470291</v>
      </c>
      <c r="E375" s="328">
        <f t="shared" si="206"/>
        <v>192.63592378417667</v>
      </c>
      <c r="F375" s="328">
        <f t="shared" si="207"/>
        <v>192.75074383529474</v>
      </c>
      <c r="G375" s="328">
        <f t="shared" si="208"/>
        <v>2549.8804896747993</v>
      </c>
      <c r="H375" s="313">
        <f t="shared" si="209"/>
        <v>0.02</v>
      </c>
      <c r="I375" s="328">
        <f t="shared" si="210"/>
        <v>3.7094361687257336</v>
      </c>
      <c r="J375" s="328">
        <f t="shared" si="211"/>
        <v>850</v>
      </c>
      <c r="K375" s="335">
        <f t="shared" si="212"/>
        <v>-1</v>
      </c>
      <c r="L375" s="323">
        <f t="shared" si="213"/>
        <v>3.6051182633470291</v>
      </c>
      <c r="M375" s="323">
        <f t="shared" si="214"/>
        <v>3.6151182633470293</v>
      </c>
      <c r="N375" s="328">
        <f t="shared" si="215"/>
        <v>-5.0306068293291872E-2</v>
      </c>
      <c r="O375" s="328">
        <f t="shared" si="216"/>
        <v>2.7922698458726636E-3</v>
      </c>
      <c r="P375" s="332">
        <f t="shared" si="236"/>
        <v>51.733466479926832</v>
      </c>
      <c r="Q375" s="328">
        <f t="shared" si="217"/>
        <v>1719.2441630455223</v>
      </c>
      <c r="R375" s="277">
        <f>IF(H375&gt;0, rate1(1,$L$52,$L$51,$L$54,L375,$L$53,$L$50,P375),"")</f>
        <v>1687.3982703581639</v>
      </c>
      <c r="S375" s="323">
        <f t="shared" si="218"/>
        <v>364.89051348241816</v>
      </c>
      <c r="T375" s="323">
        <f t="shared" si="219"/>
        <v>1.3824506665992674E-4</v>
      </c>
      <c r="U375" s="328">
        <f t="shared" si="220"/>
        <v>3.6251182633470291</v>
      </c>
      <c r="V375" s="336">
        <f t="shared" si="221"/>
        <v>3.6251182633470291</v>
      </c>
      <c r="W375" s="328">
        <f t="shared" si="222"/>
        <v>7.906883079087379E-4</v>
      </c>
      <c r="X375" s="328">
        <f t="shared" si="223"/>
        <v>1742.1681586010573</v>
      </c>
      <c r="Y375" s="328">
        <f t="shared" si="237"/>
        <v>52.020068545258596</v>
      </c>
      <c r="Z375" s="108">
        <f>IF(H375&gt;0, rate1(1,$L$52,$L$51,$L$54,U375,$L$53,$L$50,Y375),"")</f>
        <v>1690.7404056932626</v>
      </c>
      <c r="AA375" s="336">
        <f t="shared" si="224"/>
        <v>369.02497028617353</v>
      </c>
      <c r="AB375" s="336">
        <f t="shared" si="225"/>
        <v>-2.1484637504186319E-6</v>
      </c>
      <c r="AC375" s="328">
        <f t="shared" si="226"/>
        <v>1.3824506665992674E-4</v>
      </c>
      <c r="AD375" s="328">
        <f t="shared" si="227"/>
        <v>-144.67062357601961</v>
      </c>
      <c r="AE375" s="328">
        <f t="shared" si="228"/>
        <v>19362.625706885494</v>
      </c>
      <c r="AF375" s="328">
        <f t="shared" si="229"/>
        <v>2892.3276616374874</v>
      </c>
      <c r="AG375" s="328">
        <f t="shared" si="230"/>
        <v>2887.7411724948734</v>
      </c>
      <c r="AH375" s="328">
        <f t="shared" si="231"/>
        <v>3.6053996025719859</v>
      </c>
      <c r="AI375" s="328">
        <f t="shared" si="232"/>
        <v>8.1927941428186435E-2</v>
      </c>
      <c r="AJ375" s="328">
        <f t="shared" si="233"/>
        <v>8.5294873369232764</v>
      </c>
      <c r="AK375" s="337">
        <f t="shared" si="234"/>
        <v>571.43614181330486</v>
      </c>
      <c r="AL375" s="42">
        <f t="shared" si="235"/>
        <v>26.100161612234999</v>
      </c>
    </row>
    <row r="376" spans="2:38" ht="15" x14ac:dyDescent="0.15">
      <c r="B376" s="328">
        <f t="shared" si="203"/>
        <v>2892.3276616374874</v>
      </c>
      <c r="C376" s="328">
        <f t="shared" si="204"/>
        <v>2887.7411724948734</v>
      </c>
      <c r="D376" s="328">
        <f t="shared" si="205"/>
        <v>3.6053996025719859</v>
      </c>
      <c r="E376" s="328">
        <f t="shared" si="206"/>
        <v>192.40751456275197</v>
      </c>
      <c r="F376" s="328">
        <f t="shared" si="207"/>
        <v>192.52171917346431</v>
      </c>
      <c r="G376" s="328">
        <f t="shared" si="208"/>
        <v>2505.2873024715068</v>
      </c>
      <c r="H376" s="313">
        <f t="shared" si="209"/>
        <v>0.02</v>
      </c>
      <c r="I376" s="328">
        <f t="shared" si="210"/>
        <v>3.669191314091222</v>
      </c>
      <c r="J376" s="328">
        <f t="shared" si="211"/>
        <v>850</v>
      </c>
      <c r="K376" s="335">
        <f t="shared" si="212"/>
        <v>-1</v>
      </c>
      <c r="L376" s="323">
        <f t="shared" si="213"/>
        <v>3.5853996025719859</v>
      </c>
      <c r="M376" s="323">
        <f t="shared" si="214"/>
        <v>3.5953996025719857</v>
      </c>
      <c r="N376" s="328">
        <f t="shared" si="215"/>
        <v>-5.0036324431236068E-2</v>
      </c>
      <c r="O376" s="328">
        <f t="shared" si="216"/>
        <v>2.7922698458726636E-3</v>
      </c>
      <c r="P376" s="332">
        <f t="shared" si="236"/>
        <v>51.356863978583611</v>
      </c>
      <c r="Q376" s="328">
        <f t="shared" si="217"/>
        <v>1674.4344543671091</v>
      </c>
      <c r="R376" s="277">
        <f>IF(H376&gt;0, rate1(1,$L$52,$L$51,$L$54,L376,$L$53,$L$50,P376),"")</f>
        <v>1682.9703492628919</v>
      </c>
      <c r="S376" s="323">
        <f t="shared" si="218"/>
        <v>356.31516027731311</v>
      </c>
      <c r="T376" s="323">
        <f t="shared" si="219"/>
        <v>1.4082237412044049E-4</v>
      </c>
      <c r="U376" s="328">
        <f t="shared" si="220"/>
        <v>3.6053996025719859</v>
      </c>
      <c r="V376" s="336">
        <f t="shared" si="221"/>
        <v>3.6053996025719859</v>
      </c>
      <c r="W376" s="328">
        <f t="shared" si="222"/>
        <v>7.8210987858362557E-4</v>
      </c>
      <c r="X376" s="328">
        <f t="shared" si="223"/>
        <v>1697.0678956519864</v>
      </c>
      <c r="Y376" s="328">
        <f t="shared" si="237"/>
        <v>51.642942244747019</v>
      </c>
      <c r="Z376" s="108">
        <f>IF(H376&gt;0, rate1(1,$L$52,$L$51,$L$54,U376,$L$53,$L$50,Y376),"")</f>
        <v>1686.3377057201599</v>
      </c>
      <c r="AA376" s="336">
        <f t="shared" si="224"/>
        <v>360.41037193879521</v>
      </c>
      <c r="AB376" s="336">
        <f t="shared" si="225"/>
        <v>-2.1760915645384124E-6</v>
      </c>
      <c r="AC376" s="328">
        <f t="shared" si="226"/>
        <v>1.4082237412044049E-4</v>
      </c>
      <c r="AD376" s="328">
        <f t="shared" si="227"/>
        <v>-142.02288609972371</v>
      </c>
      <c r="AE376" s="328">
        <f t="shared" si="228"/>
        <v>18975.610116980537</v>
      </c>
      <c r="AF376" s="328">
        <f t="shared" si="229"/>
        <v>2892.2774844906821</v>
      </c>
      <c r="AG376" s="328">
        <f t="shared" si="230"/>
        <v>2887.741031672499</v>
      </c>
      <c r="AH376" s="328">
        <f t="shared" si="231"/>
        <v>3.5856791080804227</v>
      </c>
      <c r="AI376" s="328">
        <f t="shared" si="232"/>
        <v>8.3674899074792336E-2</v>
      </c>
      <c r="AJ376" s="328">
        <f t="shared" si="233"/>
        <v>8.5295105799507969</v>
      </c>
      <c r="AK376" s="337">
        <f t="shared" si="234"/>
        <v>571.43635071976428</v>
      </c>
      <c r="AL376" s="42">
        <f t="shared" si="235"/>
        <v>26.100231250985214</v>
      </c>
    </row>
    <row r="377" spans="2:38" ht="15" x14ac:dyDescent="0.15">
      <c r="B377" s="328">
        <f t="shared" si="203"/>
        <v>2892.2774844906821</v>
      </c>
      <c r="C377" s="328">
        <f t="shared" si="204"/>
        <v>2887.741031672499</v>
      </c>
      <c r="D377" s="328">
        <f t="shared" si="205"/>
        <v>3.5856791080804227</v>
      </c>
      <c r="E377" s="328">
        <f t="shared" si="206"/>
        <v>192.18033672534602</v>
      </c>
      <c r="F377" s="328">
        <f t="shared" si="207"/>
        <v>192.29392564404901</v>
      </c>
      <c r="G377" s="328">
        <f t="shared" si="208"/>
        <v>2461.2590950387794</v>
      </c>
      <c r="H377" s="313">
        <f t="shared" si="209"/>
        <v>0.02</v>
      </c>
      <c r="I377" s="328">
        <f t="shared" si="210"/>
        <v>3.6291622545464635</v>
      </c>
      <c r="J377" s="328">
        <f t="shared" si="211"/>
        <v>850</v>
      </c>
      <c r="K377" s="335">
        <f t="shared" si="212"/>
        <v>-1</v>
      </c>
      <c r="L377" s="323">
        <f t="shared" si="213"/>
        <v>3.5656791080804227</v>
      </c>
      <c r="M377" s="323">
        <f t="shared" si="214"/>
        <v>3.5756791080804229</v>
      </c>
      <c r="N377" s="328">
        <f t="shared" si="215"/>
        <v>-4.9766508688882993E-2</v>
      </c>
      <c r="O377" s="328">
        <f t="shared" si="216"/>
        <v>2.7922698458726636E-3</v>
      </c>
      <c r="P377" s="332">
        <f t="shared" si="236"/>
        <v>50.980916746979915</v>
      </c>
      <c r="Q377" s="328">
        <f t="shared" si="217"/>
        <v>1630.1910280603852</v>
      </c>
      <c r="R377" s="277">
        <f>IF(H377&gt;0, rate1(1,$L$52,$L$51,$L$54,L377,$L$53,$L$50,P377),"")</f>
        <v>1678.5085148123776</v>
      </c>
      <c r="S377" s="323">
        <f t="shared" si="218"/>
        <v>347.82241293676088</v>
      </c>
      <c r="T377" s="323">
        <f t="shared" si="219"/>
        <v>1.4349276988035185E-4</v>
      </c>
      <c r="U377" s="328">
        <f t="shared" si="220"/>
        <v>3.5856791080804227</v>
      </c>
      <c r="V377" s="336">
        <f t="shared" si="221"/>
        <v>3.5856791080804227</v>
      </c>
      <c r="W377" s="328">
        <f t="shared" si="222"/>
        <v>7.735774472621415E-4</v>
      </c>
      <c r="X377" s="328">
        <f t="shared" si="223"/>
        <v>1652.5363766990304</v>
      </c>
      <c r="Y377" s="328">
        <f t="shared" si="237"/>
        <v>51.266469245642895</v>
      </c>
      <c r="Z377" s="108">
        <f>IF(H377&gt;0, rate1(1,$L$52,$L$51,$L$54,U377,$L$53,$L$50,Y377),"")</f>
        <v>1681.9013414285162</v>
      </c>
      <c r="AA377" s="336">
        <f t="shared" si="224"/>
        <v>351.87881839391622</v>
      </c>
      <c r="AB377" s="336">
        <f t="shared" si="225"/>
        <v>-2.2046855116619782E-6</v>
      </c>
      <c r="AC377" s="328">
        <f t="shared" si="226"/>
        <v>1.4349276988035185E-4</v>
      </c>
      <c r="AD377" s="328">
        <f t="shared" si="227"/>
        <v>-139.37984482895229</v>
      </c>
      <c r="AE377" s="328">
        <f t="shared" si="228"/>
        <v>18592.3354878631</v>
      </c>
      <c r="AF377" s="328">
        <f t="shared" si="229"/>
        <v>2892.2275744892236</v>
      </c>
      <c r="AG377" s="328">
        <f t="shared" si="230"/>
        <v>2887.7408881797292</v>
      </c>
      <c r="AH377" s="328">
        <f t="shared" si="231"/>
        <v>3.5659567780144781</v>
      </c>
      <c r="AI377" s="328">
        <f t="shared" si="232"/>
        <v>8.5488258542668963E-2</v>
      </c>
      <c r="AJ377" s="328">
        <f t="shared" si="233"/>
        <v>8.5295343266892818</v>
      </c>
      <c r="AK377" s="337">
        <f t="shared" si="234"/>
        <v>571.43656034942649</v>
      </c>
      <c r="AL377" s="42">
        <f t="shared" si="235"/>
        <v>26.100302374649427</v>
      </c>
    </row>
    <row r="378" spans="2:38" ht="15" x14ac:dyDescent="0.15">
      <c r="B378" s="328">
        <f t="shared" si="203"/>
        <v>2892.2275744892236</v>
      </c>
      <c r="C378" s="328">
        <f t="shared" si="204"/>
        <v>2887.7408881797292</v>
      </c>
      <c r="D378" s="328">
        <f t="shared" si="205"/>
        <v>3.5659567780144781</v>
      </c>
      <c r="E378" s="328">
        <f t="shared" si="206"/>
        <v>191.9543907853855</v>
      </c>
      <c r="F378" s="328">
        <f t="shared" si="207"/>
        <v>192.06736375536576</v>
      </c>
      <c r="G378" s="328">
        <f t="shared" si="208"/>
        <v>2417.7911116884825</v>
      </c>
      <c r="H378" s="313">
        <f t="shared" si="209"/>
        <v>0.02</v>
      </c>
      <c r="I378" s="328">
        <f t="shared" si="210"/>
        <v>3.5893490475955332</v>
      </c>
      <c r="J378" s="328">
        <f t="shared" si="211"/>
        <v>850</v>
      </c>
      <c r="K378" s="335">
        <f t="shared" si="212"/>
        <v>-1</v>
      </c>
      <c r="L378" s="323">
        <f t="shared" si="213"/>
        <v>3.5459567780144781</v>
      </c>
      <c r="M378" s="323">
        <f t="shared" si="214"/>
        <v>3.5559567780144778</v>
      </c>
      <c r="N378" s="328">
        <f t="shared" si="215"/>
        <v>-4.949662102775676E-2</v>
      </c>
      <c r="O378" s="328">
        <f t="shared" si="216"/>
        <v>2.7922698458726636E-3</v>
      </c>
      <c r="P378" s="332">
        <f t="shared" si="236"/>
        <v>50.605627479655197</v>
      </c>
      <c r="Q378" s="328">
        <f t="shared" si="217"/>
        <v>1586.509126422337</v>
      </c>
      <c r="R378" s="277">
        <f>IF(H378&gt;0, rate1(1,$L$52,$L$51,$L$54,L378,$L$53,$L$50,P378),"")</f>
        <v>1674.0124288976592</v>
      </c>
      <c r="S378" s="323">
        <f t="shared" si="218"/>
        <v>339.41146653427501</v>
      </c>
      <c r="T378" s="323">
        <f t="shared" si="219"/>
        <v>1.462616545906657E-4</v>
      </c>
      <c r="U378" s="328">
        <f t="shared" si="220"/>
        <v>3.5659567780144781</v>
      </c>
      <c r="V378" s="336">
        <f t="shared" si="221"/>
        <v>3.5659567780144781</v>
      </c>
      <c r="W378" s="328">
        <f t="shared" si="222"/>
        <v>7.6509102619937153E-4</v>
      </c>
      <c r="X378" s="328">
        <f t="shared" si="223"/>
        <v>1608.5688299360281</v>
      </c>
      <c r="Y378" s="328">
        <f t="shared" si="237"/>
        <v>50.890652224202668</v>
      </c>
      <c r="Z378" s="108">
        <f>IF(H378&gt;0, rate1(1,$L$52,$L$51,$L$54,U378,$L$53,$L$50,Y378),"")</f>
        <v>1677.4309774802582</v>
      </c>
      <c r="AA378" s="336">
        <f t="shared" si="224"/>
        <v>343.42950476296647</v>
      </c>
      <c r="AB378" s="336">
        <f t="shared" si="225"/>
        <v>-2.234302288668075E-6</v>
      </c>
      <c r="AC378" s="328">
        <f t="shared" si="226"/>
        <v>1.462616545906657E-4</v>
      </c>
      <c r="AD378" s="328">
        <f t="shared" si="227"/>
        <v>-136.74123990989216</v>
      </c>
      <c r="AE378" s="328">
        <f t="shared" si="228"/>
        <v>18212.698038190287</v>
      </c>
      <c r="AF378" s="328">
        <f t="shared" si="229"/>
        <v>2892.1779316065413</v>
      </c>
      <c r="AG378" s="328">
        <f t="shared" si="230"/>
        <v>2887.7407419180745</v>
      </c>
      <c r="AH378" s="328">
        <f t="shared" si="231"/>
        <v>3.5462326104875572</v>
      </c>
      <c r="AI378" s="328">
        <f t="shared" si="232"/>
        <v>8.7371904811351556E-2</v>
      </c>
      <c r="AJ378" s="328">
        <f t="shared" si="233"/>
        <v>8.5295585966628398</v>
      </c>
      <c r="AK378" s="337">
        <f t="shared" si="234"/>
        <v>571.43677075818039</v>
      </c>
      <c r="AL378" s="42">
        <f t="shared" si="235"/>
        <v>26.100375039669188</v>
      </c>
    </row>
    <row r="379" spans="2:38" ht="15" x14ac:dyDescent="0.15">
      <c r="B379" s="328">
        <f t="shared" si="203"/>
        <v>2892.1779316065413</v>
      </c>
      <c r="C379" s="328">
        <f t="shared" si="204"/>
        <v>2887.7407419180745</v>
      </c>
      <c r="D379" s="328">
        <f t="shared" si="205"/>
        <v>3.5462326104875572</v>
      </c>
      <c r="E379" s="328">
        <f t="shared" si="206"/>
        <v>191.72967726730775</v>
      </c>
      <c r="F379" s="328">
        <f t="shared" si="207"/>
        <v>191.84203402634662</v>
      </c>
      <c r="G379" s="328">
        <f t="shared" si="208"/>
        <v>2374.8786236054884</v>
      </c>
      <c r="H379" s="313">
        <f t="shared" si="209"/>
        <v>0.02</v>
      </c>
      <c r="I379" s="328">
        <f t="shared" si="210"/>
        <v>3.5497517507734302</v>
      </c>
      <c r="J379" s="328">
        <f t="shared" si="211"/>
        <v>850</v>
      </c>
      <c r="K379" s="335">
        <f t="shared" si="212"/>
        <v>-1</v>
      </c>
      <c r="L379" s="323">
        <f t="shared" si="213"/>
        <v>3.5262326104875572</v>
      </c>
      <c r="M379" s="323">
        <f t="shared" si="214"/>
        <v>3.5362326104875574</v>
      </c>
      <c r="N379" s="328">
        <f t="shared" si="215"/>
        <v>-4.9226661408955152E-2</v>
      </c>
      <c r="O379" s="328">
        <f t="shared" si="216"/>
        <v>2.7922698458726636E-3</v>
      </c>
      <c r="P379" s="332">
        <f t="shared" si="236"/>
        <v>50.230998895762752</v>
      </c>
      <c r="Q379" s="328">
        <f t="shared" si="217"/>
        <v>1543.3840186380139</v>
      </c>
      <c r="R379" s="277">
        <f>IF(H379&gt;0, rate1(1,$L$52,$L$51,$L$54,L379,$L$53,$L$50,P379),"")</f>
        <v>1669.4817496104481</v>
      </c>
      <c r="S379" s="323">
        <f t="shared" si="218"/>
        <v>331.08151724916308</v>
      </c>
      <c r="T379" s="323">
        <f t="shared" si="219"/>
        <v>1.491348616523604E-4</v>
      </c>
      <c r="U379" s="328">
        <f t="shared" si="220"/>
        <v>3.5462326104875572</v>
      </c>
      <c r="V379" s="336">
        <f t="shared" si="221"/>
        <v>3.5462326104875572</v>
      </c>
      <c r="W379" s="328">
        <f t="shared" si="222"/>
        <v>7.5665062765928326E-4</v>
      </c>
      <c r="X379" s="328">
        <f t="shared" si="223"/>
        <v>1565.1605105155541</v>
      </c>
      <c r="Y379" s="328">
        <f t="shared" si="237"/>
        <v>50.515493881022451</v>
      </c>
      <c r="Z379" s="108">
        <f>IF(H379&gt;0, rate1(1,$L$52,$L$51,$L$54,U379,$L$53,$L$50,Y379),"")</f>
        <v>1672.9262747655328</v>
      </c>
      <c r="AA379" s="336">
        <f t="shared" si="224"/>
        <v>335.06162733392267</v>
      </c>
      <c r="AB379" s="336">
        <f t="shared" si="225"/>
        <v>-2.2650031184304427E-6</v>
      </c>
      <c r="AC379" s="328">
        <f t="shared" si="226"/>
        <v>1.491348616523604E-4</v>
      </c>
      <c r="AD379" s="328">
        <f t="shared" si="227"/>
        <v>-134.106806271902</v>
      </c>
      <c r="AE379" s="328">
        <f t="shared" si="228"/>
        <v>17836.59246558465</v>
      </c>
      <c r="AF379" s="328">
        <f t="shared" si="229"/>
        <v>2892.1285558102709</v>
      </c>
      <c r="AG379" s="328">
        <f t="shared" si="230"/>
        <v>2887.7405927832128</v>
      </c>
      <c r="AH379" s="328">
        <f t="shared" si="231"/>
        <v>3.5265066035837025</v>
      </c>
      <c r="AI379" s="328">
        <f t="shared" si="232"/>
        <v>8.9330034118168158E-2</v>
      </c>
      <c r="AJ379" s="328">
        <f t="shared" si="233"/>
        <v>8.5295834105612052</v>
      </c>
      <c r="AK379" s="337">
        <f t="shared" si="234"/>
        <v>571.4369820051952</v>
      </c>
      <c r="AL379" s="42">
        <f t="shared" si="235"/>
        <v>26.100449305788278</v>
      </c>
    </row>
    <row r="380" spans="2:38" ht="15" x14ac:dyDescent="0.15">
      <c r="B380" s="328">
        <f t="shared" si="203"/>
        <v>2892.1285558102709</v>
      </c>
      <c r="C380" s="328">
        <f t="shared" si="204"/>
        <v>2887.7405927832128</v>
      </c>
      <c r="D380" s="328">
        <f t="shared" si="205"/>
        <v>3.5265066035837025</v>
      </c>
      <c r="E380" s="328">
        <f t="shared" si="206"/>
        <v>191.50619670742969</v>
      </c>
      <c r="F380" s="328">
        <f t="shared" si="207"/>
        <v>191.61793698736872</v>
      </c>
      <c r="G380" s="328">
        <f t="shared" si="208"/>
        <v>2332.5169287131516</v>
      </c>
      <c r="H380" s="313">
        <f t="shared" si="209"/>
        <v>0.02</v>
      </c>
      <c r="I380" s="328">
        <f t="shared" si="210"/>
        <v>3.5103704216464395</v>
      </c>
      <c r="J380" s="328">
        <f t="shared" si="211"/>
        <v>850</v>
      </c>
      <c r="K380" s="335">
        <f t="shared" si="212"/>
        <v>-1</v>
      </c>
      <c r="L380" s="323">
        <f t="shared" si="213"/>
        <v>3.5065066035837025</v>
      </c>
      <c r="M380" s="323">
        <f t="shared" si="214"/>
        <v>3.5165066035837027</v>
      </c>
      <c r="N380" s="328">
        <f t="shared" si="215"/>
        <v>-4.8956629793172723E-2</v>
      </c>
      <c r="O380" s="328">
        <f t="shared" si="216"/>
        <v>2.7922698458726636E-3</v>
      </c>
      <c r="P380" s="332">
        <f t="shared" si="236"/>
        <v>49.857033739436581</v>
      </c>
      <c r="Q380" s="328">
        <f t="shared" si="217"/>
        <v>1500.8110006462616</v>
      </c>
      <c r="R380" s="277">
        <f>IF(H380&gt;0, rate1(1,$L$52,$L$51,$L$54,L380,$L$53,$L$50,P380),"")</f>
        <v>1664.9161312046663</v>
      </c>
      <c r="S380" s="323">
        <f t="shared" si="218"/>
        <v>322.83176226502798</v>
      </c>
      <c r="T380" s="323">
        <f t="shared" si="219"/>
        <v>1.5211870154959104E-4</v>
      </c>
      <c r="U380" s="328">
        <f t="shared" si="220"/>
        <v>3.5265066035837025</v>
      </c>
      <c r="V380" s="336">
        <f t="shared" si="221"/>
        <v>3.5265066035837025</v>
      </c>
      <c r="W380" s="328">
        <f t="shared" si="222"/>
        <v>7.4825626391117339E-4</v>
      </c>
      <c r="X380" s="328">
        <f t="shared" si="223"/>
        <v>1522.3067004146023</v>
      </c>
      <c r="Y380" s="328">
        <f t="shared" si="237"/>
        <v>50.140996941399472</v>
      </c>
      <c r="Z380" s="108">
        <f>IF(H380&gt;0, rate1(1,$L$52,$L$51,$L$54,U380,$L$53,$L$50,Y380),"")</f>
        <v>1668.386890364226</v>
      </c>
      <c r="AA380" s="336">
        <f t="shared" si="224"/>
        <v>326.77438347199757</v>
      </c>
      <c r="AB380" s="336">
        <f t="shared" si="225"/>
        <v>-2.2968542091508276E-6</v>
      </c>
      <c r="AC380" s="328">
        <f t="shared" si="226"/>
        <v>1.5211870154959104E-4</v>
      </c>
      <c r="AD380" s="328">
        <f t="shared" si="227"/>
        <v>-131.47627343821335</v>
      </c>
      <c r="AE380" s="328">
        <f t="shared" si="228"/>
        <v>17463.911833801059</v>
      </c>
      <c r="AF380" s="328">
        <f t="shared" si="229"/>
        <v>2892.0794470617761</v>
      </c>
      <c r="AG380" s="328">
        <f t="shared" si="230"/>
        <v>2887.7404406645114</v>
      </c>
      <c r="AH380" s="328">
        <f t="shared" si="231"/>
        <v>3.5067787553565739</v>
      </c>
      <c r="AI380" s="328">
        <f t="shared" si="232"/>
        <v>9.1367185829068803E-2</v>
      </c>
      <c r="AJ380" s="328">
        <f t="shared" si="233"/>
        <v>8.5296087903350468</v>
      </c>
      <c r="AK380" s="337">
        <f t="shared" si="234"/>
        <v>571.43719415318367</v>
      </c>
      <c r="AL380" s="42">
        <f t="shared" si="235"/>
        <v>26.100525236317278</v>
      </c>
    </row>
    <row r="381" spans="2:38" ht="15" x14ac:dyDescent="0.15">
      <c r="B381" s="328">
        <f t="shared" si="203"/>
        <v>2892.0794470617761</v>
      </c>
      <c r="C381" s="328">
        <f t="shared" si="204"/>
        <v>2887.7404406645114</v>
      </c>
      <c r="D381" s="328">
        <f t="shared" si="205"/>
        <v>3.5067787553565739</v>
      </c>
      <c r="E381" s="328">
        <f t="shared" si="206"/>
        <v>191.28394965490378</v>
      </c>
      <c r="F381" s="328">
        <f t="shared" si="207"/>
        <v>191.39507318116674</v>
      </c>
      <c r="G381" s="328">
        <f t="shared" si="208"/>
        <v>2290.7013515381923</v>
      </c>
      <c r="H381" s="313">
        <f t="shared" si="209"/>
        <v>0.02</v>
      </c>
      <c r="I381" s="328">
        <f t="shared" si="210"/>
        <v>3.4712051178117691</v>
      </c>
      <c r="J381" s="328">
        <f t="shared" si="211"/>
        <v>850</v>
      </c>
      <c r="K381" s="335">
        <f t="shared" si="212"/>
        <v>-1</v>
      </c>
      <c r="L381" s="323">
        <f t="shared" si="213"/>
        <v>3.4867787553565739</v>
      </c>
      <c r="M381" s="323">
        <f t="shared" si="214"/>
        <v>3.4967787553565737</v>
      </c>
      <c r="N381" s="328">
        <f t="shared" si="215"/>
        <v>-4.8686526140661712E-2</v>
      </c>
      <c r="O381" s="328">
        <f t="shared" si="216"/>
        <v>2.7922698458726636E-3</v>
      </c>
      <c r="P381" s="332">
        <f t="shared" si="236"/>
        <v>49.483734780159111</v>
      </c>
      <c r="Q381" s="328">
        <f t="shared" si="217"/>
        <v>1458.7853950048452</v>
      </c>
      <c r="R381" s="277">
        <f>IF(H381&gt;0, rate1(1,$L$52,$L$51,$L$54,L381,$L$53,$L$50,P381),"")</f>
        <v>1660.3152240579138</v>
      </c>
      <c r="S381" s="323">
        <f t="shared" si="218"/>
        <v>314.6613996651264</v>
      </c>
      <c r="T381" s="323">
        <f t="shared" si="219"/>
        <v>1.5522001174719235E-4</v>
      </c>
      <c r="U381" s="328">
        <f t="shared" si="220"/>
        <v>3.5067787553565739</v>
      </c>
      <c r="V381" s="336">
        <f t="shared" si="221"/>
        <v>3.5067787553565739</v>
      </c>
      <c r="W381" s="328">
        <f t="shared" si="222"/>
        <v>7.3990794724032583E-4</v>
      </c>
      <c r="X381" s="328">
        <f t="shared" si="223"/>
        <v>1480.0027082996367</v>
      </c>
      <c r="Y381" s="328">
        <f t="shared" si="237"/>
        <v>49.767164155693806</v>
      </c>
      <c r="Z381" s="108">
        <f>IF(H381&gt;0, rate1(1,$L$52,$L$51,$L$54,U381,$L$53,$L$50,Y381),"")</f>
        <v>1663.8124775073832</v>
      </c>
      <c r="AA381" s="336">
        <f t="shared" si="224"/>
        <v>318.56697151727542</v>
      </c>
      <c r="AB381" s="336">
        <f t="shared" si="225"/>
        <v>-2.3299272707901089E-6</v>
      </c>
      <c r="AC381" s="328">
        <f t="shared" si="226"/>
        <v>1.5522001174719235E-4</v>
      </c>
      <c r="AD381" s="328">
        <f t="shared" si="227"/>
        <v>-128.84936532909239</v>
      </c>
      <c r="AE381" s="328">
        <f t="shared" si="228"/>
        <v>17094.547451848492</v>
      </c>
      <c r="AF381" s="328">
        <f t="shared" si="229"/>
        <v>2892.0306053156237</v>
      </c>
      <c r="AG381" s="328">
        <f t="shared" si="230"/>
        <v>2887.7402854444995</v>
      </c>
      <c r="AH381" s="328">
        <f t="shared" si="231"/>
        <v>3.4870490638295037</v>
      </c>
      <c r="AI381" s="328">
        <f t="shared" si="232"/>
        <v>9.3488278308877376E-2</v>
      </c>
      <c r="AJ381" s="328">
        <f t="shared" si="233"/>
        <v>8.5296347593012438</v>
      </c>
      <c r="AK381" s="337">
        <f t="shared" si="234"/>
        <v>571.43740726869135</v>
      </c>
      <c r="AL381" s="42">
        <f t="shared" si="235"/>
        <v>26.100602898425233</v>
      </c>
    </row>
    <row r="382" spans="2:38" ht="15" x14ac:dyDescent="0.15">
      <c r="B382" s="328">
        <f t="shared" ref="B382:B415" si="238">IF(H382&gt;0, AF381,"")</f>
        <v>2892.0306053156237</v>
      </c>
      <c r="C382" s="328">
        <f t="shared" ref="C382:C415" si="239">IF(H382&gt;0, AG381,"")</f>
        <v>2887.7402854444995</v>
      </c>
      <c r="D382" s="328">
        <f t="shared" ref="D382:D415" si="240">IF(H382&gt;0, AH381,"")</f>
        <v>3.4870490638295037</v>
      </c>
      <c r="E382" s="328">
        <f t="shared" ref="E382:E445" si="241">bb2wang($B$6,$H$12,C382,$H$8,$H$9,I382,$H$10,$H$11,$K$10,$K$11,$H$13)</f>
        <v>191.06293667278661</v>
      </c>
      <c r="F382" s="328">
        <f t="shared" ref="F382:F415" si="242">IF(H382&gt;0, (E382+E381)/2,"")</f>
        <v>191.17344316384521</v>
      </c>
      <c r="G382" s="328">
        <f t="shared" ref="G382:G415" si="243">IF(H382&gt;0, F382*$S$53*$C$55*(B382-C382+N382)^1.5,"")</f>
        <v>2249.4272430779461</v>
      </c>
      <c r="H382" s="313">
        <f t="shared" ref="H382:H415" si="244">dv(S381)</f>
        <v>0.02</v>
      </c>
      <c r="I382" s="328">
        <f t="shared" ref="I382:I415" si="245">IF(H382&gt;0, (B382-C382)*B$19,"")</f>
        <v>3.4322558968993691</v>
      </c>
      <c r="J382" s="328">
        <f t="shared" ref="J382:J445" si="246">$B$7</f>
        <v>850</v>
      </c>
      <c r="K382" s="335">
        <f t="shared" ref="K382:K415" si="247">IF(H382&gt;0, IF((1-S381-0.015)&gt;0,1,-1),"")</f>
        <v>-1</v>
      </c>
      <c r="L382" s="323">
        <f t="shared" ref="L382:L415" si="248">IF(H382&gt;0, D382+K382*H382,"")</f>
        <v>3.4670490638295037</v>
      </c>
      <c r="M382" s="323">
        <f t="shared" ref="M382:M415" si="249">IF(H382&gt;0, (D382+L382)/2,"")</f>
        <v>3.4770490638295035</v>
      </c>
      <c r="N382" s="328">
        <f t="shared" ref="N382:N415" si="250">IF(H382&gt;0, 2*($P$53*M382/$S$52/$S$51)^2-(B382-C382)*2,"")</f>
        <v>-4.8416350411228493E-2</v>
      </c>
      <c r="O382" s="328">
        <f t="shared" ref="O382:O415" si="251">IF(wh(B381,$F$51,$F$52,$F$53)&gt;0,wh(B381,$F$51,$F$52,$F$53),O381)</f>
        <v>2.7922698458726636E-3</v>
      </c>
      <c r="P382" s="332">
        <f t="shared" si="236"/>
        <v>49.111104813157191</v>
      </c>
      <c r="Q382" s="328">
        <f t="shared" ref="Q382:Q415" si="252">IF(H382&gt;0, M382/$S$54*(B382-C382+N382/2)*E382-J382,"")</f>
        <v>1417.3025507580878</v>
      </c>
      <c r="R382" s="277">
        <f>IF(H382&gt;0, rate1(1,$L$52,$L$51,$L$54,L382,$L$53,$L$50,P382),"")</f>
        <v>1655.6786746332095</v>
      </c>
      <c r="S382" s="323">
        <f t="shared" ref="S382:S415" si="253">IF(H382&gt;0, Q382/O382/R382,"")</f>
        <v>306.56962832506997</v>
      </c>
      <c r="T382" s="323">
        <f t="shared" ref="T382:T415" si="254">IF(H382&gt;0, N382/(1-S382),"")</f>
        <v>1.5844621298463074E-4</v>
      </c>
      <c r="U382" s="328">
        <f t="shared" ref="U382:U415" si="255">L382-K382*H382</f>
        <v>3.4870490638295037</v>
      </c>
      <c r="V382" s="336">
        <f t="shared" ref="V382:V415" si="256">IF(H382&gt;0, (D382+U382)/2,"")</f>
        <v>3.4870490638295037</v>
      </c>
      <c r="W382" s="328">
        <f t="shared" ref="W382:W415" si="257">IF(H382&gt;0, 2*($P$53*V382/$S$52/$S$51)^2-(B382-C382)*2,"")</f>
        <v>7.3160568991603725E-4</v>
      </c>
      <c r="X382" s="328">
        <f t="shared" ref="X382:X415" si="258">IF(H382&gt;0, V382/$S$54*(B382-C382+W382/2)*F382-J382,"")</f>
        <v>1438.2438693940444</v>
      </c>
      <c r="Y382" s="328">
        <f t="shared" si="237"/>
        <v>49.393998299718405</v>
      </c>
      <c r="Z382" s="108">
        <f>IF(H382&gt;0, rate1(1,$L$52,$L$51,$L$54,U382,$L$53,$L$50,Y382),"")</f>
        <v>1659.2026855388926</v>
      </c>
      <c r="AA382" s="336">
        <f t="shared" ref="AA382:AA415" si="259">IF(H382&gt;0, X382/O382/Z382,"")</f>
        <v>310.43859067975802</v>
      </c>
      <c r="AB382" s="336">
        <f t="shared" ref="AB382:AB415" si="260">IF(H382&gt;0, W382/(1-AA382),"")</f>
        <v>-2.3643000968589125E-6</v>
      </c>
      <c r="AC382" s="328">
        <f t="shared" ref="AC382:AC415" si="261">IF(H382&gt;0, delta_z(N382,S382,H382,AE381,AB382),"")</f>
        <v>1.5844621298463074E-4</v>
      </c>
      <c r="AD382" s="328">
        <f t="shared" ref="AD382:AD415" si="262">IF(H382&gt;0, H382/AC382*K382,"")</f>
        <v>-126.22580005708308</v>
      </c>
      <c r="AE382" s="328">
        <f t="shared" ref="AE382:AE415" si="263">IF(H382&gt;0, (AD382-AD381)/(AC382+AC381)*2,"")</f>
        <v>16728.388746683831</v>
      </c>
      <c r="AF382" s="328">
        <f t="shared" ref="AF382:AF415" si="264">IF(H382&gt;0, B382-(AC382-N382),"")</f>
        <v>2891.9820305189996</v>
      </c>
      <c r="AG382" s="328">
        <f t="shared" ref="AG382:AG415" si="265">IF(H382&gt;0, C382-AC382,"")</f>
        <v>2887.7401269982865</v>
      </c>
      <c r="AH382" s="328">
        <f t="shared" ref="AH382:AH415" si="266">IF(H382&gt;0, $S$54*$S$53*$C$55*SQRT(AF382-AG382),"")</f>
        <v>3.4673175269938801</v>
      </c>
      <c r="AI382" s="328">
        <f t="shared" ref="AI382:AI415" si="267">IF(H382&gt;0, AC382/R382*1000000,"")</f>
        <v>9.5698649389038062E-2</v>
      </c>
      <c r="AJ382" s="328">
        <f t="shared" ref="AJ382:AJ415" si="268">IF(H382&gt;0, AJ381+AI382/3600,"")</f>
        <v>8.5296613422594074</v>
      </c>
      <c r="AK382" s="337">
        <f t="shared" ref="AK382:AK415" si="269">IF(H382&gt;0, AK381+AI381*G381/1000000,"")</f>
        <v>571.43762142241678</v>
      </c>
      <c r="AL382" s="42">
        <f t="shared" ref="AL382:AL415" si="270">IF(H382&gt;0, AL381+AI381*J381/1000000,"")</f>
        <v>26.100682363461797</v>
      </c>
    </row>
    <row r="383" spans="2:38" ht="15" x14ac:dyDescent="0.15">
      <c r="B383" s="328">
        <f t="shared" si="238"/>
        <v>2891.9820305189996</v>
      </c>
      <c r="C383" s="328">
        <f t="shared" si="239"/>
        <v>2887.7401269982865</v>
      </c>
      <c r="D383" s="328">
        <f t="shared" si="240"/>
        <v>3.4673175269938801</v>
      </c>
      <c r="E383" s="328">
        <f t="shared" si="241"/>
        <v>190.84315833919797</v>
      </c>
      <c r="F383" s="328">
        <f t="shared" si="242"/>
        <v>190.95304750599229</v>
      </c>
      <c r="G383" s="328">
        <f t="shared" si="243"/>
        <v>2208.6899806644478</v>
      </c>
      <c r="H383" s="313">
        <f t="shared" si="244"/>
        <v>0.02</v>
      </c>
      <c r="I383" s="328">
        <f t="shared" si="245"/>
        <v>3.3935228165704761</v>
      </c>
      <c r="J383" s="328">
        <f t="shared" si="246"/>
        <v>850</v>
      </c>
      <c r="K383" s="335">
        <f t="shared" si="247"/>
        <v>-1</v>
      </c>
      <c r="L383" s="323">
        <f t="shared" si="248"/>
        <v>3.4473175269938801</v>
      </c>
      <c r="M383" s="323">
        <f t="shared" si="249"/>
        <v>3.4573175269938803</v>
      </c>
      <c r="N383" s="328">
        <f t="shared" si="250"/>
        <v>-4.8146102564231796E-2</v>
      </c>
      <c r="O383" s="328">
        <f t="shared" si="251"/>
        <v>2.7922698458726636E-3</v>
      </c>
      <c r="P383" s="332">
        <f t="shared" ref="P383:P446" si="271">IF(H383&gt;0, $C$54*$L$55*$L$55*M383*M383/(($B$19*(B383-C383))^0.333)*1000,"")</f>
        <v>48.739146659774889</v>
      </c>
      <c r="Q383" s="328">
        <f t="shared" si="252"/>
        <v>1376.3578433011457</v>
      </c>
      <c r="R383" s="277">
        <f>IF(H383&gt;0, rate1(1,$L$52,$L$51,$L$54,L383,$L$53,$L$50,P383),"")</f>
        <v>1651.0061254404159</v>
      </c>
      <c r="S383" s="323">
        <f t="shared" si="253"/>
        <v>298.55564780158841</v>
      </c>
      <c r="T383" s="323">
        <f t="shared" si="254"/>
        <v>1.618053729443437E-4</v>
      </c>
      <c r="U383" s="328">
        <f t="shared" si="255"/>
        <v>3.4673175269938801</v>
      </c>
      <c r="V383" s="336">
        <f t="shared" si="256"/>
        <v>3.4673175269938801</v>
      </c>
      <c r="W383" s="328">
        <f t="shared" si="257"/>
        <v>7.2334950425201328E-4</v>
      </c>
      <c r="X383" s="328">
        <f t="shared" si="258"/>
        <v>1397.0255453424365</v>
      </c>
      <c r="Y383" s="328">
        <f t="shared" ref="Y383:Y446" si="272">IF(H383&gt;0, $C$54*$L$55*$L$55*V383*V383/(($B$19*(B383-C383))^0.333)*1000,"")</f>
        <v>49.021502175105731</v>
      </c>
      <c r="Z383" s="108">
        <f>IF(H383&gt;0, rate1(1,$L$52,$L$51,$L$54,U383,$L$53,$L$50,Y383),"")</f>
        <v>1654.5571598768254</v>
      </c>
      <c r="AA383" s="336">
        <f t="shared" si="259"/>
        <v>302.3884409306234</v>
      </c>
      <c r="AB383" s="336">
        <f t="shared" si="260"/>
        <v>-2.4000572218976409E-6</v>
      </c>
      <c r="AC383" s="328">
        <f t="shared" si="261"/>
        <v>1.618053729443437E-4</v>
      </c>
      <c r="AD383" s="328">
        <f t="shared" si="262"/>
        <v>-123.60528971358333</v>
      </c>
      <c r="AE383" s="328">
        <f t="shared" si="263"/>
        <v>16365.323131176772</v>
      </c>
      <c r="AF383" s="328">
        <f t="shared" si="264"/>
        <v>2891.9337226110624</v>
      </c>
      <c r="AG383" s="328">
        <f t="shared" si="265"/>
        <v>2887.7399651929136</v>
      </c>
      <c r="AH383" s="328">
        <f t="shared" si="266"/>
        <v>3.4475841428089673</v>
      </c>
      <c r="AI383" s="328">
        <f t="shared" si="267"/>
        <v>9.8004102135708995E-2</v>
      </c>
      <c r="AJ383" s="328">
        <f t="shared" si="268"/>
        <v>8.529688565621111</v>
      </c>
      <c r="AK383" s="337">
        <f t="shared" si="269"/>
        <v>571.43783668956587</v>
      </c>
      <c r="AL383" s="42">
        <f t="shared" si="270"/>
        <v>26.100763707313778</v>
      </c>
    </row>
    <row r="384" spans="2:38" ht="15" x14ac:dyDescent="0.15">
      <c r="B384" s="328">
        <f t="shared" si="238"/>
        <v>2891.9337226110624</v>
      </c>
      <c r="C384" s="328">
        <f t="shared" si="239"/>
        <v>2887.7399651929136</v>
      </c>
      <c r="D384" s="328">
        <f t="shared" si="240"/>
        <v>3.4475841428089673</v>
      </c>
      <c r="E384" s="328">
        <f t="shared" si="241"/>
        <v>190.62461524863085</v>
      </c>
      <c r="F384" s="328">
        <f t="shared" si="242"/>
        <v>190.73388679391439</v>
      </c>
      <c r="G384" s="328">
        <f t="shared" si="243"/>
        <v>2168.48496783167</v>
      </c>
      <c r="H384" s="313">
        <f t="shared" si="244"/>
        <v>0.02</v>
      </c>
      <c r="I384" s="328">
        <f t="shared" si="245"/>
        <v>3.3550059345190677</v>
      </c>
      <c r="J384" s="328">
        <f t="shared" si="246"/>
        <v>850</v>
      </c>
      <c r="K384" s="335">
        <f t="shared" si="247"/>
        <v>-1</v>
      </c>
      <c r="L384" s="323">
        <f t="shared" si="248"/>
        <v>3.4275841428089673</v>
      </c>
      <c r="M384" s="323">
        <f t="shared" si="249"/>
        <v>3.4375841428089675</v>
      </c>
      <c r="N384" s="328">
        <f t="shared" si="250"/>
        <v>-4.7875782558580937E-2</v>
      </c>
      <c r="O384" s="328">
        <f t="shared" si="251"/>
        <v>2.7922698458726636E-3</v>
      </c>
      <c r="P384" s="332">
        <f t="shared" si="271"/>
        <v>48.367863167882</v>
      </c>
      <c r="Q384" s="328">
        <f t="shared" si="252"/>
        <v>1335.9466742477771</v>
      </c>
      <c r="R384" s="277">
        <f>IF(H384&gt;0, rate1(1,$L$52,$L$51,$L$54,L384,$L$53,$L$50,P384),"")</f>
        <v>1646.297214998081</v>
      </c>
      <c r="S384" s="323">
        <f t="shared" si="253"/>
        <v>290.61865821855685</v>
      </c>
      <c r="T384" s="323">
        <f t="shared" si="254"/>
        <v>1.6530627844581794E-4</v>
      </c>
      <c r="U384" s="328">
        <f t="shared" si="255"/>
        <v>3.4475841428089673</v>
      </c>
      <c r="V384" s="336">
        <f t="shared" si="256"/>
        <v>3.4475841428089673</v>
      </c>
      <c r="W384" s="328">
        <f t="shared" si="257"/>
        <v>7.1513940252287966E-4</v>
      </c>
      <c r="X384" s="328">
        <f t="shared" si="258"/>
        <v>1356.3431240781042</v>
      </c>
      <c r="Y384" s="328">
        <f t="shared" si="272"/>
        <v>48.649678609710037</v>
      </c>
      <c r="Z384" s="108">
        <f>IF(H384&gt;0, rate1(1,$L$52,$L$51,$L$54,U384,$L$53,$L$50,Y384),"")</f>
        <v>1649.8755419751751</v>
      </c>
      <c r="AA384" s="336">
        <f t="shared" si="259"/>
        <v>294.41572289077681</v>
      </c>
      <c r="AB384" s="336">
        <f t="shared" si="260"/>
        <v>-2.4372906655349494E-6</v>
      </c>
      <c r="AC384" s="328">
        <f t="shared" si="261"/>
        <v>1.6530627844581794E-4</v>
      </c>
      <c r="AD384" s="328">
        <f t="shared" si="262"/>
        <v>-120.98754014691194</v>
      </c>
      <c r="AE384" s="328">
        <f t="shared" si="263"/>
        <v>16005.235860883951</v>
      </c>
      <c r="AF384" s="328">
        <f t="shared" si="264"/>
        <v>2891.8856815222252</v>
      </c>
      <c r="AG384" s="328">
        <f t="shared" si="265"/>
        <v>2887.739799886635</v>
      </c>
      <c r="AH384" s="328">
        <f t="shared" si="266"/>
        <v>3.4278489092011619</v>
      </c>
      <c r="AI384" s="328">
        <f t="shared" si="267"/>
        <v>0.10041095674574814</v>
      </c>
      <c r="AJ384" s="328">
        <f t="shared" si="268"/>
        <v>8.5297164575535405</v>
      </c>
      <c r="AK384" s="337">
        <f t="shared" si="269"/>
        <v>571.43805315024429</v>
      </c>
      <c r="AL384" s="42">
        <f t="shared" si="270"/>
        <v>26.100847010800592</v>
      </c>
    </row>
    <row r="385" spans="2:38" ht="15" x14ac:dyDescent="0.15">
      <c r="B385" s="328">
        <f t="shared" si="238"/>
        <v>2891.8856815222252</v>
      </c>
      <c r="C385" s="328">
        <f t="shared" si="239"/>
        <v>2887.739799886635</v>
      </c>
      <c r="D385" s="328">
        <f t="shared" si="240"/>
        <v>3.4278489092011619</v>
      </c>
      <c r="E385" s="328">
        <f t="shared" si="241"/>
        <v>190.4073080133945</v>
      </c>
      <c r="F385" s="328">
        <f t="shared" si="242"/>
        <v>190.51596163101266</v>
      </c>
      <c r="G385" s="328">
        <f t="shared" si="243"/>
        <v>2128.807634182057</v>
      </c>
      <c r="H385" s="313">
        <f t="shared" si="244"/>
        <v>0.02</v>
      </c>
      <c r="I385" s="328">
        <f t="shared" si="245"/>
        <v>3.3167053084722284</v>
      </c>
      <c r="J385" s="328">
        <f t="shared" si="246"/>
        <v>850</v>
      </c>
      <c r="K385" s="335">
        <f t="shared" si="247"/>
        <v>-1</v>
      </c>
      <c r="L385" s="323">
        <f t="shared" si="248"/>
        <v>3.4078489092011619</v>
      </c>
      <c r="M385" s="323">
        <f t="shared" si="249"/>
        <v>3.4178489092011617</v>
      </c>
      <c r="N385" s="328">
        <f t="shared" si="250"/>
        <v>-4.7605390352698507E-2</v>
      </c>
      <c r="O385" s="328">
        <f t="shared" si="251"/>
        <v>2.7922698458726636E-3</v>
      </c>
      <c r="P385" s="332">
        <f t="shared" si="271"/>
        <v>47.997257212280815</v>
      </c>
      <c r="Q385" s="328">
        <f t="shared" si="252"/>
        <v>1296.0644712972035</v>
      </c>
      <c r="R385" s="277">
        <f>IF(H385&gt;0, rate1(1,$L$52,$L$51,$L$54,L385,$L$53,$L$50,P385),"")</f>
        <v>1641.5515777952751</v>
      </c>
      <c r="S385" s="323">
        <f t="shared" si="253"/>
        <v>282.75786014928269</v>
      </c>
      <c r="T385" s="323">
        <f t="shared" si="254"/>
        <v>1.6895851752805023E-4</v>
      </c>
      <c r="U385" s="328">
        <f t="shared" si="255"/>
        <v>3.4278489092011619</v>
      </c>
      <c r="V385" s="336">
        <f t="shared" si="256"/>
        <v>3.4278489092011619</v>
      </c>
      <c r="W385" s="328">
        <f t="shared" si="257"/>
        <v>7.0697539704234202E-4</v>
      </c>
      <c r="X385" s="328">
        <f t="shared" si="258"/>
        <v>1316.1920196897822</v>
      </c>
      <c r="Y385" s="328">
        <f t="shared" si="272"/>
        <v>48.278530458007566</v>
      </c>
      <c r="Z385" s="108">
        <f>IF(H385&gt;0, rate1(1,$L$52,$L$51,$L$54,U385,$L$53,$L$50,Y385),"")</f>
        <v>1645.1574692855672</v>
      </c>
      <c r="AA385" s="336">
        <f t="shared" si="259"/>
        <v>286.51963771581967</v>
      </c>
      <c r="AB385" s="336">
        <f t="shared" si="260"/>
        <v>-2.4761007778596343E-6</v>
      </c>
      <c r="AC385" s="328">
        <f t="shared" si="261"/>
        <v>1.6895851752805023E-4</v>
      </c>
      <c r="AD385" s="328">
        <f t="shared" si="262"/>
        <v>-118.37225073118691</v>
      </c>
      <c r="AE385" s="328">
        <f t="shared" si="263"/>
        <v>15648.009884531697</v>
      </c>
      <c r="AF385" s="328">
        <f t="shared" si="264"/>
        <v>2891.8379071733552</v>
      </c>
      <c r="AG385" s="328">
        <f t="shared" si="265"/>
        <v>2887.7396309281175</v>
      </c>
      <c r="AH385" s="328">
        <f t="shared" si="266"/>
        <v>3.4081118240630297</v>
      </c>
      <c r="AI385" s="328">
        <f t="shared" si="267"/>
        <v>0.1029261095499503</v>
      </c>
      <c r="AJ385" s="328">
        <f t="shared" si="268"/>
        <v>8.5297450481395263</v>
      </c>
      <c r="AK385" s="337">
        <f t="shared" si="269"/>
        <v>571.43827088989462</v>
      </c>
      <c r="AL385" s="42">
        <f t="shared" si="270"/>
        <v>26.100932360113827</v>
      </c>
    </row>
    <row r="386" spans="2:38" ht="15" x14ac:dyDescent="0.15">
      <c r="B386" s="328">
        <f t="shared" si="238"/>
        <v>2891.8379071733552</v>
      </c>
      <c r="C386" s="328">
        <f t="shared" si="239"/>
        <v>2887.7396309281175</v>
      </c>
      <c r="D386" s="328">
        <f t="shared" si="240"/>
        <v>3.4081118240630297</v>
      </c>
      <c r="E386" s="328">
        <f t="shared" si="241"/>
        <v>190.19123726522119</v>
      </c>
      <c r="F386" s="328">
        <f t="shared" si="242"/>
        <v>190.29927263930784</v>
      </c>
      <c r="G386" s="328">
        <f t="shared" si="243"/>
        <v>2089.6534352529538</v>
      </c>
      <c r="H386" s="313">
        <f t="shared" si="244"/>
        <v>0.02</v>
      </c>
      <c r="I386" s="328">
        <f t="shared" si="245"/>
        <v>3.2786209961901478</v>
      </c>
      <c r="J386" s="328">
        <f t="shared" si="246"/>
        <v>850</v>
      </c>
      <c r="K386" s="335">
        <f t="shared" si="247"/>
        <v>-1</v>
      </c>
      <c r="L386" s="323">
        <f t="shared" si="248"/>
        <v>3.3881118240630297</v>
      </c>
      <c r="M386" s="323">
        <f t="shared" si="249"/>
        <v>3.3981118240630295</v>
      </c>
      <c r="N386" s="328">
        <f t="shared" si="250"/>
        <v>-4.7334925904518599E-2</v>
      </c>
      <c r="O386" s="328">
        <f t="shared" si="251"/>
        <v>2.7922698458726636E-3</v>
      </c>
      <c r="P386" s="332">
        <f t="shared" si="271"/>
        <v>47.627331695117824</v>
      </c>
      <c r="Q386" s="328">
        <f t="shared" si="252"/>
        <v>1256.7066881010205</v>
      </c>
      <c r="R386" s="277">
        <f>IF(H386&gt;0, rate1(1,$L$52,$L$51,$L$54,L386,$L$53,$L$50,P386),"")</f>
        <v>1636.7688442535277</v>
      </c>
      <c r="S386" s="323">
        <f t="shared" si="253"/>
        <v>274.9724544950875</v>
      </c>
      <c r="T386" s="323">
        <f t="shared" si="254"/>
        <v>1.7277257303751077E-4</v>
      </c>
      <c r="U386" s="328">
        <f t="shared" si="255"/>
        <v>3.4081118240630297</v>
      </c>
      <c r="V386" s="336">
        <f t="shared" si="256"/>
        <v>3.4081118240630297</v>
      </c>
      <c r="W386" s="328">
        <f t="shared" si="257"/>
        <v>6.9885750012943504E-4</v>
      </c>
      <c r="X386" s="328">
        <f t="shared" si="258"/>
        <v>1276.5676722883227</v>
      </c>
      <c r="Y386" s="328">
        <f t="shared" si="272"/>
        <v>47.908060601501504</v>
      </c>
      <c r="Z386" s="108">
        <f>IF(H386&gt;0, rate1(1,$L$52,$L$51,$L$54,U386,$L$53,$L$50,Y386),"")</f>
        <v>1640.4025752190387</v>
      </c>
      <c r="AA386" s="336">
        <f t="shared" si="259"/>
        <v>278.69938697739946</v>
      </c>
      <c r="AB386" s="336">
        <f t="shared" si="260"/>
        <v>-2.5165972015138497E-6</v>
      </c>
      <c r="AC386" s="328">
        <f t="shared" si="261"/>
        <v>1.7277257303751077E-4</v>
      </c>
      <c r="AD386" s="328">
        <f t="shared" si="262"/>
        <v>-115.7591141254682</v>
      </c>
      <c r="AE386" s="328">
        <f t="shared" si="263"/>
        <v>15293.525686492248</v>
      </c>
      <c r="AF386" s="328">
        <f t="shared" si="264"/>
        <v>2891.7903994748776</v>
      </c>
      <c r="AG386" s="328">
        <f t="shared" si="265"/>
        <v>2887.7394581555445</v>
      </c>
      <c r="AH386" s="328">
        <f t="shared" si="266"/>
        <v>3.3883728852524939</v>
      </c>
      <c r="AI386" s="328">
        <f t="shared" si="267"/>
        <v>0.10555710028578057</v>
      </c>
      <c r="AJ386" s="328">
        <f t="shared" si="268"/>
        <v>8.5297743695562716</v>
      </c>
      <c r="AK386" s="337">
        <f t="shared" si="269"/>
        <v>571.4384899997824</v>
      </c>
      <c r="AL386" s="42">
        <f t="shared" si="270"/>
        <v>26.101019847306944</v>
      </c>
    </row>
    <row r="387" spans="2:38" ht="15" x14ac:dyDescent="0.15">
      <c r="B387" s="328">
        <f t="shared" si="238"/>
        <v>2891.7903994748776</v>
      </c>
      <c r="C387" s="328">
        <f t="shared" si="239"/>
        <v>2887.7394581555445</v>
      </c>
      <c r="D387" s="328">
        <f t="shared" si="240"/>
        <v>3.3883728852524939</v>
      </c>
      <c r="E387" s="328">
        <f t="shared" si="241"/>
        <v>189.9764036570669</v>
      </c>
      <c r="F387" s="328">
        <f t="shared" si="242"/>
        <v>190.08382046114406</v>
      </c>
      <c r="G387" s="328">
        <f t="shared" si="243"/>
        <v>2051.0178523838781</v>
      </c>
      <c r="H387" s="313">
        <f t="shared" si="244"/>
        <v>0.02</v>
      </c>
      <c r="I387" s="328">
        <f t="shared" si="245"/>
        <v>3.2407530554664845</v>
      </c>
      <c r="J387" s="328">
        <f t="shared" si="246"/>
        <v>850</v>
      </c>
      <c r="K387" s="335">
        <f t="shared" si="247"/>
        <v>-1</v>
      </c>
      <c r="L387" s="323">
        <f t="shared" si="248"/>
        <v>3.3683728852524939</v>
      </c>
      <c r="M387" s="323">
        <f t="shared" si="249"/>
        <v>3.3783728852524941</v>
      </c>
      <c r="N387" s="328">
        <f t="shared" si="250"/>
        <v>-4.7064389171495691E-2</v>
      </c>
      <c r="O387" s="328">
        <f t="shared" si="251"/>
        <v>2.7922698458726636E-3</v>
      </c>
      <c r="P387" s="332">
        <f t="shared" si="271"/>
        <v>47.258089546307396</v>
      </c>
      <c r="Q387" s="328">
        <f t="shared" si="252"/>
        <v>1217.8688041310393</v>
      </c>
      <c r="R387" s="277">
        <f>IF(H387&gt;0, rate1(1,$L$52,$L$51,$L$54,L387,$L$53,$L$50,P387),"")</f>
        <v>1631.9486406889771</v>
      </c>
      <c r="S387" s="323">
        <f t="shared" si="253"/>
        <v>267.26164236020094</v>
      </c>
      <c r="T387" s="323">
        <f t="shared" si="254"/>
        <v>1.7675992964779583E-4</v>
      </c>
      <c r="U387" s="328">
        <f t="shared" si="255"/>
        <v>3.3883728852524939</v>
      </c>
      <c r="V387" s="336">
        <f t="shared" si="256"/>
        <v>3.3883728852524939</v>
      </c>
      <c r="W387" s="328">
        <f t="shared" si="257"/>
        <v>6.9078572409253525E-4</v>
      </c>
      <c r="X387" s="328">
        <f t="shared" si="258"/>
        <v>1237.4655478742411</v>
      </c>
      <c r="Y387" s="328">
        <f t="shared" si="272"/>
        <v>47.538271949138995</v>
      </c>
      <c r="Z387" s="108">
        <f>IF(H387&gt;0, rate1(1,$L$52,$L$51,$L$54,U387,$L$53,$L$50,Y387),"")</f>
        <v>1635.6104891080156</v>
      </c>
      <c r="AA387" s="336">
        <f t="shared" si="259"/>
        <v>270.95417254097845</v>
      </c>
      <c r="AB387" s="336">
        <f t="shared" si="260"/>
        <v>-2.5588999702817171E-6</v>
      </c>
      <c r="AC387" s="328">
        <f t="shared" si="261"/>
        <v>1.7675992964779583E-4</v>
      </c>
      <c r="AD387" s="328">
        <f t="shared" si="262"/>
        <v>-113.14781602284597</v>
      </c>
      <c r="AE387" s="328">
        <f t="shared" si="263"/>
        <v>14941.661119127737</v>
      </c>
      <c r="AF387" s="328">
        <f t="shared" si="264"/>
        <v>2891.7431583257767</v>
      </c>
      <c r="AG387" s="328">
        <f t="shared" si="265"/>
        <v>2887.7392813956149</v>
      </c>
      <c r="AH387" s="328">
        <f t="shared" si="266"/>
        <v>3.3686320905923899</v>
      </c>
      <c r="AI387" s="328">
        <f t="shared" si="267"/>
        <v>0.10831218902401929</v>
      </c>
      <c r="AJ387" s="328">
        <f t="shared" si="268"/>
        <v>8.5298044562754445</v>
      </c>
      <c r="AK387" s="337">
        <f t="shared" si="269"/>
        <v>571.43871057753961</v>
      </c>
      <c r="AL387" s="42">
        <f t="shared" si="270"/>
        <v>26.101109570842187</v>
      </c>
    </row>
    <row r="388" spans="2:38" ht="15" x14ac:dyDescent="0.15">
      <c r="B388" s="328">
        <f t="shared" si="238"/>
        <v>2891.7431583257767</v>
      </c>
      <c r="C388" s="328">
        <f t="shared" si="239"/>
        <v>2887.7392813956149</v>
      </c>
      <c r="D388" s="328">
        <f t="shared" si="240"/>
        <v>3.3686320905923899</v>
      </c>
      <c r="E388" s="328">
        <f t="shared" si="241"/>
        <v>189.7628078651247</v>
      </c>
      <c r="F388" s="328">
        <f t="shared" si="242"/>
        <v>189.86960576109578</v>
      </c>
      <c r="G388" s="328">
        <f t="shared" si="243"/>
        <v>2012.8963925850733</v>
      </c>
      <c r="H388" s="313">
        <f t="shared" si="244"/>
        <v>0.02</v>
      </c>
      <c r="I388" s="328">
        <f t="shared" si="245"/>
        <v>3.2031015441294586</v>
      </c>
      <c r="J388" s="328">
        <f t="shared" si="246"/>
        <v>850</v>
      </c>
      <c r="K388" s="335">
        <f t="shared" si="247"/>
        <v>-1</v>
      </c>
      <c r="L388" s="323">
        <f t="shared" si="248"/>
        <v>3.3486320905923899</v>
      </c>
      <c r="M388" s="323">
        <f t="shared" si="249"/>
        <v>3.3586320905923897</v>
      </c>
      <c r="N388" s="328">
        <f t="shared" si="250"/>
        <v>-4.6793780110570893E-2</v>
      </c>
      <c r="O388" s="328">
        <f t="shared" si="251"/>
        <v>2.7922698458726636E-3</v>
      </c>
      <c r="P388" s="332">
        <f t="shared" si="271"/>
        <v>46.889533723972086</v>
      </c>
      <c r="Q388" s="328">
        <f t="shared" si="252"/>
        <v>1179.5463245484273</v>
      </c>
      <c r="R388" s="277">
        <f>IF(H388&gt;0, rate1(1,$L$52,$L$51,$L$54,L388,$L$53,$L$50,P388),"")</f>
        <v>1627.0905892748387</v>
      </c>
      <c r="S388" s="323">
        <f t="shared" si="253"/>
        <v>259.62462492287324</v>
      </c>
      <c r="T388" s="323">
        <f t="shared" si="254"/>
        <v>1.8093319661469082E-4</v>
      </c>
      <c r="U388" s="328">
        <f t="shared" si="255"/>
        <v>3.3686320905923899</v>
      </c>
      <c r="V388" s="336">
        <f t="shared" si="256"/>
        <v>3.3686320905923899</v>
      </c>
      <c r="W388" s="328">
        <f t="shared" si="257"/>
        <v>6.8276008126311183E-4</v>
      </c>
      <c r="X388" s="328">
        <f t="shared" si="258"/>
        <v>1198.8811382065514</v>
      </c>
      <c r="Y388" s="328">
        <f t="shared" si="272"/>
        <v>47.169167437744335</v>
      </c>
      <c r="Z388" s="108">
        <f>IF(H388&gt;0, rate1(1,$L$52,$L$51,$L$54,U388,$L$53,$L$50,Y388),"")</f>
        <v>1630.7808361685723</v>
      </c>
      <c r="AA388" s="336">
        <f t="shared" si="259"/>
        <v>263.28319643994553</v>
      </c>
      <c r="AB388" s="336">
        <f t="shared" si="260"/>
        <v>-2.603140767424047E-6</v>
      </c>
      <c r="AC388" s="328">
        <f t="shared" si="261"/>
        <v>1.8093319661469082E-4</v>
      </c>
      <c r="AD388" s="328">
        <f t="shared" si="262"/>
        <v>-110.53803488914929</v>
      </c>
      <c r="AE388" s="328">
        <f t="shared" si="263"/>
        <v>14592.291224414219</v>
      </c>
      <c r="AF388" s="328">
        <f t="shared" si="264"/>
        <v>2891.6961836124697</v>
      </c>
      <c r="AG388" s="328">
        <f t="shared" si="265"/>
        <v>2887.7391004624183</v>
      </c>
      <c r="AH388" s="328">
        <f t="shared" si="266"/>
        <v>3.3488894378690288</v>
      </c>
      <c r="AI388" s="328">
        <f t="shared" si="267"/>
        <v>0.11120044440508324</v>
      </c>
      <c r="AJ388" s="328">
        <f t="shared" si="268"/>
        <v>8.5298353452877791</v>
      </c>
      <c r="AK388" s="337">
        <f t="shared" si="269"/>
        <v>571.43893272777291</v>
      </c>
      <c r="AL388" s="42">
        <f t="shared" si="270"/>
        <v>26.101201636202859</v>
      </c>
    </row>
    <row r="389" spans="2:38" ht="15" x14ac:dyDescent="0.15">
      <c r="B389" s="328">
        <f t="shared" si="238"/>
        <v>2891.6961836124697</v>
      </c>
      <c r="C389" s="328">
        <f t="shared" si="239"/>
        <v>2887.7391004624183</v>
      </c>
      <c r="D389" s="328">
        <f t="shared" si="240"/>
        <v>3.3488894378690288</v>
      </c>
      <c r="E389" s="328">
        <f t="shared" si="241"/>
        <v>189.5504505910786</v>
      </c>
      <c r="F389" s="328">
        <f t="shared" si="242"/>
        <v>189.65662922810165</v>
      </c>
      <c r="G389" s="328">
        <f t="shared" si="243"/>
        <v>1975.2845884048991</v>
      </c>
      <c r="H389" s="313">
        <f t="shared" si="244"/>
        <v>0.02</v>
      </c>
      <c r="I389" s="328">
        <f t="shared" si="245"/>
        <v>3.1656665200411229</v>
      </c>
      <c r="J389" s="328">
        <f t="shared" si="246"/>
        <v>850</v>
      </c>
      <c r="K389" s="335">
        <f t="shared" si="247"/>
        <v>-1</v>
      </c>
      <c r="L389" s="323">
        <f t="shared" si="248"/>
        <v>3.3288894378690288</v>
      </c>
      <c r="M389" s="323">
        <f t="shared" si="249"/>
        <v>3.338889437869029</v>
      </c>
      <c r="N389" s="328">
        <f t="shared" si="250"/>
        <v>-4.6523098678166619E-2</v>
      </c>
      <c r="O389" s="328">
        <f t="shared" si="251"/>
        <v>2.7922698458726636E-3</v>
      </c>
      <c r="P389" s="332">
        <f t="shared" si="271"/>
        <v>46.521667214874221</v>
      </c>
      <c r="Q389" s="328">
        <f t="shared" si="252"/>
        <v>1141.7347800717646</v>
      </c>
      <c r="R389" s="277">
        <f>IF(H389&gt;0, rate1(1,$L$52,$L$51,$L$54,L389,$L$53,$L$50,P389),"")</f>
        <v>1622.194308003882</v>
      </c>
      <c r="S389" s="323">
        <f t="shared" si="253"/>
        <v>252.06060330206378</v>
      </c>
      <c r="T389" s="323">
        <f t="shared" si="254"/>
        <v>1.8530624903419162E-4</v>
      </c>
      <c r="U389" s="328">
        <f t="shared" si="255"/>
        <v>3.3488894378690288</v>
      </c>
      <c r="V389" s="336">
        <f t="shared" si="256"/>
        <v>3.3488894378690288</v>
      </c>
      <c r="W389" s="328">
        <f t="shared" si="257"/>
        <v>6.747805839752985E-4</v>
      </c>
      <c r="X389" s="328">
        <f t="shared" si="258"/>
        <v>1160.8099606704604</v>
      </c>
      <c r="Y389" s="328">
        <f t="shared" si="272"/>
        <v>46.800750032443197</v>
      </c>
      <c r="Z389" s="108">
        <f>IF(H389&gt;0, rate1(1,$L$52,$L$51,$L$54,U389,$L$53,$L$50,Y389),"")</f>
        <v>1625.9132374626731</v>
      </c>
      <c r="AA389" s="336">
        <f t="shared" si="259"/>
        <v>255.68566074542582</v>
      </c>
      <c r="AB389" s="336">
        <f t="shared" si="260"/>
        <v>-2.6494643711009069E-6</v>
      </c>
      <c r="AC389" s="328">
        <f t="shared" si="261"/>
        <v>1.8530624903419162E-4</v>
      </c>
      <c r="AD389" s="328">
        <f t="shared" si="262"/>
        <v>-107.92944169038637</v>
      </c>
      <c r="AE389" s="328">
        <f t="shared" si="263"/>
        <v>14245.288047229098</v>
      </c>
      <c r="AF389" s="328">
        <f t="shared" si="264"/>
        <v>2891.6494752075423</v>
      </c>
      <c r="AG389" s="328">
        <f t="shared" si="265"/>
        <v>2887.7389151561692</v>
      </c>
      <c r="AH389" s="328">
        <f t="shared" si="266"/>
        <v>3.3291449248316853</v>
      </c>
      <c r="AI389" s="328">
        <f t="shared" si="267"/>
        <v>0.1142318451740913</v>
      </c>
      <c r="AJ389" s="328">
        <f t="shared" si="268"/>
        <v>8.5298670763558828</v>
      </c>
      <c r="AK389" s="337">
        <f t="shared" si="269"/>
        <v>571.43915656274635</v>
      </c>
      <c r="AL389" s="42">
        <f t="shared" si="270"/>
        <v>26.101296156580602</v>
      </c>
    </row>
    <row r="390" spans="2:38" ht="15" x14ac:dyDescent="0.15">
      <c r="B390" s="328">
        <f t="shared" si="238"/>
        <v>2891.6494752075423</v>
      </c>
      <c r="C390" s="328">
        <f t="shared" si="239"/>
        <v>2887.7389151561692</v>
      </c>
      <c r="D390" s="328">
        <f t="shared" si="240"/>
        <v>3.3291449248316853</v>
      </c>
      <c r="E390" s="328">
        <f t="shared" si="241"/>
        <v>189.33933256464982</v>
      </c>
      <c r="F390" s="328">
        <f t="shared" si="242"/>
        <v>189.44489157786421</v>
      </c>
      <c r="G390" s="328">
        <f t="shared" si="243"/>
        <v>1938.1779977997974</v>
      </c>
      <c r="H390" s="313">
        <f t="shared" si="244"/>
        <v>0.02</v>
      </c>
      <c r="I390" s="328">
        <f t="shared" si="245"/>
        <v>3.1284480410984545</v>
      </c>
      <c r="J390" s="328">
        <f t="shared" si="246"/>
        <v>850</v>
      </c>
      <c r="K390" s="335">
        <f t="shared" si="247"/>
        <v>-1</v>
      </c>
      <c r="L390" s="323">
        <f t="shared" si="248"/>
        <v>3.3091449248316853</v>
      </c>
      <c r="M390" s="323">
        <f t="shared" si="249"/>
        <v>3.3191449248316856</v>
      </c>
      <c r="N390" s="328">
        <f t="shared" si="250"/>
        <v>-4.6252344830173264E-2</v>
      </c>
      <c r="O390" s="328">
        <f t="shared" si="251"/>
        <v>2.7922698458726636E-3</v>
      </c>
      <c r="P390" s="332">
        <f t="shared" si="271"/>
        <v>46.154493034874754</v>
      </c>
      <c r="Q390" s="328">
        <f t="shared" si="252"/>
        <v>1104.4297268478301</v>
      </c>
      <c r="R390" s="277">
        <f>IF(H390&gt;0, rate1(1,$L$52,$L$51,$L$54,L390,$L$53,$L$50,P390),"")</f>
        <v>1617.2594106514346</v>
      </c>
      <c r="S390" s="323">
        <f t="shared" si="253"/>
        <v>244.56877842028013</v>
      </c>
      <c r="T390" s="323">
        <f t="shared" si="254"/>
        <v>1.8989439094022317E-4</v>
      </c>
      <c r="U390" s="328">
        <f t="shared" si="255"/>
        <v>3.3291449248316853</v>
      </c>
      <c r="V390" s="336">
        <f t="shared" si="256"/>
        <v>3.3291449248316853</v>
      </c>
      <c r="W390" s="328">
        <f t="shared" si="257"/>
        <v>6.6684724456500533E-4</v>
      </c>
      <c r="X390" s="328">
        <f t="shared" si="258"/>
        <v>1123.2475581476549</v>
      </c>
      <c r="Y390" s="328">
        <f t="shared" si="272"/>
        <v>46.433022727114292</v>
      </c>
      <c r="Z390" s="108">
        <f>IF(H390&gt;0, rate1(1,$L$52,$L$51,$L$54,U390,$L$53,$L$50,Y390),"")</f>
        <v>1621.0073098609123</v>
      </c>
      <c r="AA390" s="336">
        <f t="shared" si="259"/>
        <v>248.16076743234791</v>
      </c>
      <c r="AB390" s="336">
        <f t="shared" si="260"/>
        <v>-2.6980303204776733E-6</v>
      </c>
      <c r="AC390" s="328">
        <f t="shared" si="261"/>
        <v>1.8989439094022317E-4</v>
      </c>
      <c r="AD390" s="328">
        <f t="shared" si="262"/>
        <v>-105.32169960878832</v>
      </c>
      <c r="AE390" s="328">
        <f t="shared" si="263"/>
        <v>13900.520435017763</v>
      </c>
      <c r="AF390" s="328">
        <f t="shared" si="264"/>
        <v>2891.6030329683213</v>
      </c>
      <c r="AG390" s="328">
        <f t="shared" si="265"/>
        <v>2887.7387252617782</v>
      </c>
      <c r="AH390" s="328">
        <f t="shared" si="266"/>
        <v>3.3093985491920646</v>
      </c>
      <c r="AI390" s="328">
        <f t="shared" si="267"/>
        <v>0.11741739741290695</v>
      </c>
      <c r="AJ390" s="328">
        <f t="shared" si="268"/>
        <v>8.5298996922996082</v>
      </c>
      <c r="AK390" s="337">
        <f t="shared" si="269"/>
        <v>571.43938220314965</v>
      </c>
      <c r="AL390" s="42">
        <f t="shared" si="270"/>
        <v>26.101393253649</v>
      </c>
    </row>
    <row r="391" spans="2:38" ht="15" x14ac:dyDescent="0.15">
      <c r="B391" s="328">
        <f t="shared" si="238"/>
        <v>2891.6030329683213</v>
      </c>
      <c r="C391" s="328">
        <f t="shared" si="239"/>
        <v>2887.7387252617782</v>
      </c>
      <c r="D391" s="328">
        <f t="shared" si="240"/>
        <v>3.3093985491920646</v>
      </c>
      <c r="E391" s="328">
        <f t="shared" si="241"/>
        <v>189.12945454647021</v>
      </c>
      <c r="F391" s="328">
        <f t="shared" si="242"/>
        <v>189.23439355556002</v>
      </c>
      <c r="G391" s="328">
        <f t="shared" si="243"/>
        <v>1901.5722040051942</v>
      </c>
      <c r="H391" s="313">
        <f t="shared" si="244"/>
        <v>0.02</v>
      </c>
      <c r="I391" s="328">
        <f t="shared" si="245"/>
        <v>3.0914461652344474</v>
      </c>
      <c r="J391" s="328">
        <f t="shared" si="246"/>
        <v>850</v>
      </c>
      <c r="K391" s="335">
        <f t="shared" si="247"/>
        <v>-1</v>
      </c>
      <c r="L391" s="323">
        <f t="shared" si="248"/>
        <v>3.2893985491920645</v>
      </c>
      <c r="M391" s="323">
        <f t="shared" si="249"/>
        <v>3.2993985491920643</v>
      </c>
      <c r="N391" s="328">
        <f t="shared" si="250"/>
        <v>-4.5981518521941211E-2</v>
      </c>
      <c r="O391" s="328">
        <f t="shared" si="251"/>
        <v>2.7922698458726636E-3</v>
      </c>
      <c r="P391" s="332">
        <f t="shared" si="271"/>
        <v>45.788014229402272</v>
      </c>
      <c r="Q391" s="328">
        <f t="shared" si="252"/>
        <v>1067.6267463234196</v>
      </c>
      <c r="R391" s="277">
        <f>IF(H391&gt;0, rate1(1,$L$52,$L$51,$L$54,L391,$L$53,$L$50,P391),"")</f>
        <v>1612.2855067387184</v>
      </c>
      <c r="S391" s="323">
        <f t="shared" si="253"/>
        <v>237.14835086204792</v>
      </c>
      <c r="T391" s="323">
        <f t="shared" si="254"/>
        <v>1.9471454428577606E-4</v>
      </c>
      <c r="U391" s="328">
        <f t="shared" si="255"/>
        <v>3.3093985491920646</v>
      </c>
      <c r="V391" s="336">
        <f t="shared" si="256"/>
        <v>3.3093985491920646</v>
      </c>
      <c r="W391" s="328">
        <f t="shared" si="257"/>
        <v>6.5896007538679413E-4</v>
      </c>
      <c r="X391" s="328">
        <f t="shared" si="258"/>
        <v>1086.189498887589</v>
      </c>
      <c r="Y391" s="328">
        <f t="shared" si="272"/>
        <v>46.065988544850462</v>
      </c>
      <c r="Z391" s="108">
        <f>IF(H391&gt;0, rate1(1,$L$52,$L$51,$L$54,U391,$L$53,$L$50,Y391),"")</f>
        <v>1616.0626660055498</v>
      </c>
      <c r="AA391" s="336">
        <f t="shared" si="259"/>
        <v>240.70771824128127</v>
      </c>
      <c r="AB391" s="336">
        <f t="shared" si="260"/>
        <v>-2.7490148428325048E-6</v>
      </c>
      <c r="AC391" s="328">
        <f t="shared" si="261"/>
        <v>1.9471454428577606E-4</v>
      </c>
      <c r="AD391" s="328">
        <f t="shared" si="262"/>
        <v>-102.71446374671768</v>
      </c>
      <c r="AE391" s="328">
        <f t="shared" si="263"/>
        <v>13557.853826451566</v>
      </c>
      <c r="AF391" s="328">
        <f t="shared" si="264"/>
        <v>2891.5568567352552</v>
      </c>
      <c r="AG391" s="328">
        <f t="shared" si="265"/>
        <v>2887.7385305472339</v>
      </c>
      <c r="AH391" s="328">
        <f t="shared" si="266"/>
        <v>3.2896503086225724</v>
      </c>
      <c r="AI391" s="328">
        <f t="shared" si="267"/>
        <v>0.12076927037546759</v>
      </c>
      <c r="AJ391" s="328">
        <f t="shared" si="268"/>
        <v>8.5299332393191563</v>
      </c>
      <c r="AK391" s="337">
        <f t="shared" si="269"/>
        <v>571.43960977896586</v>
      </c>
      <c r="AL391" s="42">
        <f t="shared" si="270"/>
        <v>26.101493058436802</v>
      </c>
    </row>
    <row r="392" spans="2:38" ht="15" x14ac:dyDescent="0.15">
      <c r="B392" s="328">
        <f t="shared" si="238"/>
        <v>2891.5568567352552</v>
      </c>
      <c r="C392" s="328">
        <f t="shared" si="239"/>
        <v>2887.7385305472339</v>
      </c>
      <c r="D392" s="328">
        <f t="shared" si="240"/>
        <v>3.2896503086225724</v>
      </c>
      <c r="E392" s="328">
        <f t="shared" si="241"/>
        <v>188.92081733132207</v>
      </c>
      <c r="F392" s="328">
        <f t="shared" si="242"/>
        <v>189.02513593889614</v>
      </c>
      <c r="G392" s="328">
        <f t="shared" si="243"/>
        <v>1865.4628154054315</v>
      </c>
      <c r="H392" s="313">
        <f t="shared" si="244"/>
        <v>0.02</v>
      </c>
      <c r="I392" s="328">
        <f t="shared" si="245"/>
        <v>3.0546609504170195</v>
      </c>
      <c r="J392" s="328">
        <f t="shared" si="246"/>
        <v>850</v>
      </c>
      <c r="K392" s="335">
        <f t="shared" si="247"/>
        <v>-1</v>
      </c>
      <c r="L392" s="323">
        <f t="shared" si="248"/>
        <v>3.2696503086225723</v>
      </c>
      <c r="M392" s="323">
        <f t="shared" si="249"/>
        <v>3.2796503086225721</v>
      </c>
      <c r="N392" s="328">
        <f t="shared" si="250"/>
        <v>-4.5710619708260403E-2</v>
      </c>
      <c r="O392" s="328">
        <f t="shared" si="251"/>
        <v>2.7922698458726636E-3</v>
      </c>
      <c r="P392" s="332">
        <f t="shared" si="271"/>
        <v>45.422233873910287</v>
      </c>
      <c r="Q392" s="328">
        <f t="shared" si="252"/>
        <v>1031.3214451162378</v>
      </c>
      <c r="R392" s="277">
        <f>IF(H392&gt;0, rate1(1,$L$52,$L$51,$L$54,L392,$L$53,$L$50,P392),"")</f>
        <v>1607.2722014962694</v>
      </c>
      <c r="S392" s="323">
        <f t="shared" si="253"/>
        <v>229.79852072741733</v>
      </c>
      <c r="T392" s="323">
        <f t="shared" si="254"/>
        <v>1.9978546873001185E-4</v>
      </c>
      <c r="U392" s="328">
        <f t="shared" si="255"/>
        <v>3.2896503086225724</v>
      </c>
      <c r="V392" s="336">
        <f t="shared" si="256"/>
        <v>3.2896503086225724</v>
      </c>
      <c r="W392" s="328">
        <f t="shared" si="257"/>
        <v>6.5111908879522673E-4</v>
      </c>
      <c r="X392" s="328">
        <f t="shared" si="258"/>
        <v>1049.6313763777841</v>
      </c>
      <c r="Y392" s="328">
        <f t="shared" si="272"/>
        <v>45.699650538408328</v>
      </c>
      <c r="Z392" s="108">
        <f>IF(H392&gt;0, rate1(1,$L$52,$L$51,$L$54,U392,$L$53,$L$50,Y392),"")</f>
        <v>1611.0789142736012</v>
      </c>
      <c r="AA392" s="336">
        <f t="shared" si="259"/>
        <v>233.32571453544929</v>
      </c>
      <c r="AB392" s="336">
        <f t="shared" si="260"/>
        <v>-2.8026130904070721E-6</v>
      </c>
      <c r="AC392" s="328">
        <f t="shared" si="261"/>
        <v>1.9978546873001185E-4</v>
      </c>
      <c r="AD392" s="328">
        <f t="shared" si="262"/>
        <v>-100.10738081771005</v>
      </c>
      <c r="AE392" s="328">
        <f t="shared" si="263"/>
        <v>13217.150027841933</v>
      </c>
      <c r="AF392" s="328">
        <f t="shared" si="264"/>
        <v>2891.5109463300782</v>
      </c>
      <c r="AG392" s="328">
        <f t="shared" si="265"/>
        <v>2887.7383307617652</v>
      </c>
      <c r="AH392" s="328">
        <f t="shared" si="266"/>
        <v>3.269900200755905</v>
      </c>
      <c r="AI392" s="328">
        <f t="shared" si="267"/>
        <v>0.12430095446435528</v>
      </c>
      <c r="AJ392" s="328">
        <f t="shared" si="268"/>
        <v>8.5299677673620629</v>
      </c>
      <c r="AK392" s="337">
        <f t="shared" si="269"/>
        <v>571.4398394304535</v>
      </c>
      <c r="AL392" s="42">
        <f t="shared" si="270"/>
        <v>26.10159571231662</v>
      </c>
    </row>
    <row r="393" spans="2:38" ht="15" x14ac:dyDescent="0.15">
      <c r="B393" s="328">
        <f t="shared" si="238"/>
        <v>2891.5109463300782</v>
      </c>
      <c r="C393" s="328">
        <f t="shared" si="239"/>
        <v>2887.7383307617652</v>
      </c>
      <c r="D393" s="328">
        <f t="shared" si="240"/>
        <v>3.269900200755905</v>
      </c>
      <c r="E393" s="328">
        <f t="shared" si="241"/>
        <v>188.71342175183574</v>
      </c>
      <c r="F393" s="328">
        <f t="shared" si="242"/>
        <v>188.8171195415789</v>
      </c>
      <c r="G393" s="328">
        <f t="shared" si="243"/>
        <v>1829.8454654074585</v>
      </c>
      <c r="H393" s="313">
        <f t="shared" si="244"/>
        <v>0.02</v>
      </c>
      <c r="I393" s="328">
        <f t="shared" si="245"/>
        <v>3.0180924546504686</v>
      </c>
      <c r="J393" s="328">
        <f t="shared" si="246"/>
        <v>850</v>
      </c>
      <c r="K393" s="335">
        <f t="shared" si="247"/>
        <v>-1</v>
      </c>
      <c r="L393" s="323">
        <f t="shared" si="248"/>
        <v>3.249900200755905</v>
      </c>
      <c r="M393" s="323">
        <f t="shared" si="249"/>
        <v>3.2599002007559053</v>
      </c>
      <c r="N393" s="328">
        <f t="shared" si="250"/>
        <v>-4.5439648343357675E-2</v>
      </c>
      <c r="O393" s="328">
        <f t="shared" si="251"/>
        <v>2.7922698458726636E-3</v>
      </c>
      <c r="P393" s="332">
        <f t="shared" si="271"/>
        <v>45.057155074370137</v>
      </c>
      <c r="Q393" s="328">
        <f t="shared" si="252"/>
        <v>995.50945488987622</v>
      </c>
      <c r="R393" s="277">
        <f>IF(H393&gt;0, rate1(1,$L$52,$L$51,$L$54,L393,$L$53,$L$50,P393),"")</f>
        <v>1602.2190958281137</v>
      </c>
      <c r="S393" s="323">
        <f t="shared" si="253"/>
        <v>222.51848748130968</v>
      </c>
      <c r="T393" s="323">
        <f t="shared" si="254"/>
        <v>2.0512801825261462E-4</v>
      </c>
      <c r="U393" s="328">
        <f t="shared" si="255"/>
        <v>3.269900200755905</v>
      </c>
      <c r="V393" s="336">
        <f t="shared" si="256"/>
        <v>3.269900200755905</v>
      </c>
      <c r="W393" s="328">
        <f t="shared" si="257"/>
        <v>6.4332429715463491E-4</v>
      </c>
      <c r="X393" s="328">
        <f t="shared" si="258"/>
        <v>1013.5688092179698</v>
      </c>
      <c r="Y393" s="328">
        <f t="shared" si="272"/>
        <v>45.334011790692912</v>
      </c>
      <c r="Z393" s="108">
        <f>IF(H393&gt;0, rate1(1,$L$52,$L$51,$L$54,U393,$L$53,$L$50,Y393),"")</f>
        <v>1606.0556587406443</v>
      </c>
      <c r="AA393" s="336">
        <f t="shared" si="259"/>
        <v>226.01395715368736</v>
      </c>
      <c r="AB393" s="336">
        <f t="shared" si="260"/>
        <v>-2.8590417469758837E-6</v>
      </c>
      <c r="AC393" s="328">
        <f t="shared" si="261"/>
        <v>2.0512801825261462E-4</v>
      </c>
      <c r="AD393" s="328">
        <f t="shared" si="262"/>
        <v>-97.500088824385031</v>
      </c>
      <c r="AE393" s="328">
        <f t="shared" si="263"/>
        <v>12878.266973788854</v>
      </c>
      <c r="AF393" s="328">
        <f t="shared" si="264"/>
        <v>2891.4653015537165</v>
      </c>
      <c r="AG393" s="328">
        <f t="shared" si="265"/>
        <v>2887.7381256337467</v>
      </c>
      <c r="AH393" s="328">
        <f t="shared" si="266"/>
        <v>3.2501482231840275</v>
      </c>
      <c r="AI393" s="328">
        <f t="shared" si="267"/>
        <v>0.12802744567626897</v>
      </c>
      <c r="AJ393" s="328">
        <f t="shared" si="268"/>
        <v>8.5300033305414171</v>
      </c>
      <c r="AK393" s="337">
        <f t="shared" si="269"/>
        <v>571.44007130926195</v>
      </c>
      <c r="AL393" s="42">
        <f t="shared" si="270"/>
        <v>26.101701368127916</v>
      </c>
    </row>
    <row r="394" spans="2:38" ht="15" x14ac:dyDescent="0.15">
      <c r="B394" s="328">
        <f t="shared" si="238"/>
        <v>2891.4653015537165</v>
      </c>
      <c r="C394" s="328">
        <f t="shared" si="239"/>
        <v>2887.7381256337467</v>
      </c>
      <c r="D394" s="328">
        <f t="shared" si="240"/>
        <v>3.2501482231840275</v>
      </c>
      <c r="E394" s="328">
        <f t="shared" si="241"/>
        <v>188.50726868269291</v>
      </c>
      <c r="F394" s="328">
        <f t="shared" si="242"/>
        <v>188.61034521726432</v>
      </c>
      <c r="G394" s="328">
        <f t="shared" si="243"/>
        <v>1794.715812315141</v>
      </c>
      <c r="H394" s="313">
        <f t="shared" si="244"/>
        <v>0.02</v>
      </c>
      <c r="I394" s="328">
        <f t="shared" si="245"/>
        <v>2.9817407359758366</v>
      </c>
      <c r="J394" s="328">
        <f t="shared" si="246"/>
        <v>850</v>
      </c>
      <c r="K394" s="335">
        <f t="shared" si="247"/>
        <v>-1</v>
      </c>
      <c r="L394" s="323">
        <f t="shared" si="248"/>
        <v>3.2301482231840275</v>
      </c>
      <c r="M394" s="323">
        <f t="shared" si="249"/>
        <v>3.2401482231840273</v>
      </c>
      <c r="N394" s="328">
        <f t="shared" si="250"/>
        <v>-4.5168604380870114E-2</v>
      </c>
      <c r="O394" s="328">
        <f t="shared" si="251"/>
        <v>2.7922698458726636E-3</v>
      </c>
      <c r="P394" s="332">
        <f t="shared" si="271"/>
        <v>44.692780967763767</v>
      </c>
      <c r="Q394" s="328">
        <f t="shared" si="252"/>
        <v>960.18643222946662</v>
      </c>
      <c r="R394" s="277">
        <f>IF(H394&gt;0, rate1(1,$L$52,$L$51,$L$54,L394,$L$53,$L$50,P394),"")</f>
        <v>1597.1257862762673</v>
      </c>
      <c r="S394" s="323">
        <f t="shared" si="253"/>
        <v>215.30744979780738</v>
      </c>
      <c r="T394" s="323">
        <f t="shared" si="254"/>
        <v>2.1076544200159786E-4</v>
      </c>
      <c r="U394" s="328">
        <f t="shared" si="255"/>
        <v>3.2501482231840275</v>
      </c>
      <c r="V394" s="336">
        <f t="shared" si="256"/>
        <v>3.2501482231840275</v>
      </c>
      <c r="W394" s="328">
        <f t="shared" si="257"/>
        <v>6.3557571283556769E-4</v>
      </c>
      <c r="X394" s="328">
        <f t="shared" si="258"/>
        <v>977.99744099486907</v>
      </c>
      <c r="Y394" s="328">
        <f t="shared" si="272"/>
        <v>44.969075415242308</v>
      </c>
      <c r="Z394" s="108">
        <f>IF(H394&gt;0, rate1(1,$L$52,$L$51,$L$54,U394,$L$53,$L$50,Y394),"")</f>
        <v>1600.9924991449136</v>
      </c>
      <c r="AA394" s="336">
        <f t="shared" si="259"/>
        <v>218.77164625850426</v>
      </c>
      <c r="AB394" s="336">
        <f t="shared" si="260"/>
        <v>-2.9185420772413694E-6</v>
      </c>
      <c r="AC394" s="328">
        <f t="shared" si="261"/>
        <v>2.1076544200159786E-4</v>
      </c>
      <c r="AD394" s="328">
        <f t="shared" si="262"/>
        <v>-94.892216722361795</v>
      </c>
      <c r="AE394" s="328">
        <f t="shared" si="263"/>
        <v>12541.058474106276</v>
      </c>
      <c r="AF394" s="328">
        <f t="shared" si="264"/>
        <v>2891.4199221838935</v>
      </c>
      <c r="AG394" s="328">
        <f t="shared" si="265"/>
        <v>2887.7379148683049</v>
      </c>
      <c r="AH394" s="328">
        <f t="shared" si="266"/>
        <v>3.2303943734569147</v>
      </c>
      <c r="AI394" s="328">
        <f t="shared" si="267"/>
        <v>0.13196546183942215</v>
      </c>
      <c r="AJ394" s="328">
        <f t="shared" si="268"/>
        <v>8.5300399876141508</v>
      </c>
      <c r="AK394" s="337">
        <f t="shared" si="269"/>
        <v>571.44030557970291</v>
      </c>
      <c r="AL394" s="42">
        <f t="shared" si="270"/>
        <v>26.101810191456742</v>
      </c>
    </row>
    <row r="395" spans="2:38" ht="15" x14ac:dyDescent="0.15">
      <c r="B395" s="328">
        <f t="shared" si="238"/>
        <v>2891.4199221838935</v>
      </c>
      <c r="C395" s="328">
        <f t="shared" si="239"/>
        <v>2887.7379148683049</v>
      </c>
      <c r="D395" s="328">
        <f t="shared" si="240"/>
        <v>3.2303943734569147</v>
      </c>
      <c r="E395" s="328">
        <f t="shared" si="241"/>
        <v>188.30235904543252</v>
      </c>
      <c r="F395" s="328">
        <f t="shared" si="242"/>
        <v>188.4048138640627</v>
      </c>
      <c r="G395" s="328">
        <f t="shared" si="243"/>
        <v>1760.0695392051277</v>
      </c>
      <c r="H395" s="313">
        <f t="shared" si="244"/>
        <v>0.02</v>
      </c>
      <c r="I395" s="328">
        <f t="shared" si="245"/>
        <v>2.9456058524709081</v>
      </c>
      <c r="J395" s="328">
        <f t="shared" si="246"/>
        <v>850</v>
      </c>
      <c r="K395" s="335">
        <f t="shared" si="247"/>
        <v>-1</v>
      </c>
      <c r="L395" s="323">
        <f t="shared" si="248"/>
        <v>3.2103943734569147</v>
      </c>
      <c r="M395" s="323">
        <f t="shared" si="249"/>
        <v>3.2203943734569149</v>
      </c>
      <c r="N395" s="328">
        <f t="shared" si="250"/>
        <v>-4.4897487773833511E-2</v>
      </c>
      <c r="O395" s="328">
        <f t="shared" si="251"/>
        <v>2.7922698458726636E-3</v>
      </c>
      <c r="P395" s="332">
        <f t="shared" si="271"/>
        <v>44.329114722583995</v>
      </c>
      <c r="Q395" s="328">
        <f t="shared" si="252"/>
        <v>925.34805851915826</v>
      </c>
      <c r="R395" s="277">
        <f>IF(H395&gt;0, rate1(1,$L$52,$L$51,$L$54,L395,$L$53,$L$50,P395),"")</f>
        <v>1591.9918649857036</v>
      </c>
      <c r="S395" s="323">
        <f t="shared" si="253"/>
        <v>208.16460539939436</v>
      </c>
      <c r="T395" s="323">
        <f t="shared" si="254"/>
        <v>2.1672373853282161E-4</v>
      </c>
      <c r="U395" s="328">
        <f t="shared" si="255"/>
        <v>3.2303943734569147</v>
      </c>
      <c r="V395" s="336">
        <f t="shared" si="256"/>
        <v>3.2303943734569147</v>
      </c>
      <c r="W395" s="328">
        <f t="shared" si="257"/>
        <v>6.2787334822012042E-4</v>
      </c>
      <c r="X395" s="328">
        <f t="shared" si="258"/>
        <v>942.91294015859194</v>
      </c>
      <c r="Y395" s="328">
        <f t="shared" si="272"/>
        <v>44.604844556719172</v>
      </c>
      <c r="Z395" s="108">
        <f>IF(H395&gt;0, rate1(1,$L$52,$L$51,$L$54,U395,$L$53,$L$50,Y395),"")</f>
        <v>1595.8890308518223</v>
      </c>
      <c r="AA395" s="336">
        <f t="shared" si="259"/>
        <v>211.59798117922142</v>
      </c>
      <c r="AB395" s="336">
        <f t="shared" si="260"/>
        <v>-2.9813835094923944E-6</v>
      </c>
      <c r="AC395" s="328">
        <f t="shared" si="261"/>
        <v>2.1672373853282161E-4</v>
      </c>
      <c r="AD395" s="328">
        <f t="shared" si="262"/>
        <v>-92.283384069489514</v>
      </c>
      <c r="AE395" s="328">
        <f t="shared" si="263"/>
        <v>12205.373944720124</v>
      </c>
      <c r="AF395" s="328">
        <f t="shared" si="264"/>
        <v>2891.3748079723809</v>
      </c>
      <c r="AG395" s="328">
        <f t="shared" si="265"/>
        <v>2887.7376981445664</v>
      </c>
      <c r="AH395" s="328">
        <f t="shared" si="266"/>
        <v>3.2106386490820462</v>
      </c>
      <c r="AI395" s="328">
        <f t="shared" si="267"/>
        <v>0.13613369722512234</v>
      </c>
      <c r="AJ395" s="328">
        <f t="shared" si="268"/>
        <v>8.5300778025300463</v>
      </c>
      <c r="AK395" s="337">
        <f t="shared" si="269"/>
        <v>571.440542420204</v>
      </c>
      <c r="AL395" s="42">
        <f t="shared" si="270"/>
        <v>26.101922362099305</v>
      </c>
    </row>
    <row r="396" spans="2:38" ht="15" x14ac:dyDescent="0.15">
      <c r="B396" s="328">
        <f t="shared" si="238"/>
        <v>2891.3748079723809</v>
      </c>
      <c r="C396" s="328">
        <f t="shared" si="239"/>
        <v>2887.7376981445664</v>
      </c>
      <c r="D396" s="328">
        <f t="shared" si="240"/>
        <v>3.2106386490820462</v>
      </c>
      <c r="E396" s="328">
        <f t="shared" si="241"/>
        <v>188.09869381397982</v>
      </c>
      <c r="F396" s="328">
        <f t="shared" si="242"/>
        <v>188.20052642970617</v>
      </c>
      <c r="G396" s="328">
        <f t="shared" si="243"/>
        <v>1725.9023538063923</v>
      </c>
      <c r="H396" s="313">
        <f t="shared" si="244"/>
        <v>0.02</v>
      </c>
      <c r="I396" s="328">
        <f t="shared" si="245"/>
        <v>2.9096878622516673</v>
      </c>
      <c r="J396" s="328">
        <f t="shared" si="246"/>
        <v>850</v>
      </c>
      <c r="K396" s="335">
        <f t="shared" si="247"/>
        <v>-1</v>
      </c>
      <c r="L396" s="323">
        <f t="shared" si="248"/>
        <v>3.1906386490820462</v>
      </c>
      <c r="M396" s="323">
        <f t="shared" si="249"/>
        <v>3.2006386490820464</v>
      </c>
      <c r="N396" s="328">
        <f t="shared" si="250"/>
        <v>-4.4626298474686799E-2</v>
      </c>
      <c r="O396" s="328">
        <f t="shared" si="251"/>
        <v>2.7922698458726636E-3</v>
      </c>
      <c r="P396" s="332">
        <f t="shared" si="271"/>
        <v>43.966159539360341</v>
      </c>
      <c r="Q396" s="328">
        <f t="shared" si="252"/>
        <v>890.99003982362615</v>
      </c>
      <c r="R396" s="277">
        <f>IF(H396&gt;0, rate1(1,$L$52,$L$51,$L$54,L396,$L$53,$L$50,P396),"")</f>
        <v>1586.8169196700962</v>
      </c>
      <c r="S396" s="323">
        <f t="shared" si="253"/>
        <v>201.08915089137113</v>
      </c>
      <c r="T396" s="323">
        <f t="shared" si="254"/>
        <v>2.2303207483205585E-4</v>
      </c>
      <c r="U396" s="328">
        <f t="shared" si="255"/>
        <v>3.2106386490820462</v>
      </c>
      <c r="V396" s="336">
        <f t="shared" si="256"/>
        <v>3.2106386490820462</v>
      </c>
      <c r="W396" s="328">
        <f t="shared" si="257"/>
        <v>6.2021721569127664E-4</v>
      </c>
      <c r="X396" s="328">
        <f t="shared" si="258"/>
        <v>908.31099990279472</v>
      </c>
      <c r="Y396" s="328">
        <f t="shared" si="272"/>
        <v>44.241322391427886</v>
      </c>
      <c r="Z396" s="108">
        <f>IF(H396&gt;0, rate1(1,$L$52,$L$51,$L$54,U396,$L$53,$L$50,Y396),"")</f>
        <v>1590.744844819214</v>
      </c>
      <c r="AA396" s="336">
        <f t="shared" si="259"/>
        <v>204.49216025040914</v>
      </c>
      <c r="AB396" s="336">
        <f t="shared" si="260"/>
        <v>-3.0478678634501824E-6</v>
      </c>
      <c r="AC396" s="328">
        <f t="shared" si="261"/>
        <v>2.2303207483205585E-4</v>
      </c>
      <c r="AD396" s="328">
        <f t="shared" si="262"/>
        <v>-89.673200659860655</v>
      </c>
      <c r="AE396" s="328">
        <f t="shared" si="263"/>
        <v>11871.058120444308</v>
      </c>
      <c r="AF396" s="328">
        <f t="shared" si="264"/>
        <v>2891.3299586418316</v>
      </c>
      <c r="AG396" s="328">
        <f t="shared" si="265"/>
        <v>2887.7374751124917</v>
      </c>
      <c r="AH396" s="328">
        <f t="shared" si="266"/>
        <v>3.1908810475228786</v>
      </c>
      <c r="AI396" s="328">
        <f t="shared" si="267"/>
        <v>0.14055312372042572</v>
      </c>
      <c r="AJ396" s="328">
        <f t="shared" si="268"/>
        <v>8.5301168450644127</v>
      </c>
      <c r="AK396" s="337">
        <f t="shared" si="269"/>
        <v>571.44078202497769</v>
      </c>
      <c r="AL396" s="42">
        <f t="shared" si="270"/>
        <v>26.102038075741948</v>
      </c>
    </row>
    <row r="397" spans="2:38" ht="15" x14ac:dyDescent="0.15">
      <c r="B397" s="328">
        <f t="shared" si="238"/>
        <v>2891.3299586418316</v>
      </c>
      <c r="C397" s="328">
        <f t="shared" si="239"/>
        <v>2887.7374751124917</v>
      </c>
      <c r="D397" s="328">
        <f t="shared" si="240"/>
        <v>3.1908810475228786</v>
      </c>
      <c r="E397" s="328">
        <f t="shared" si="241"/>
        <v>187.89627402099885</v>
      </c>
      <c r="F397" s="328">
        <f t="shared" si="242"/>
        <v>187.99748391748932</v>
      </c>
      <c r="G397" s="328">
        <f t="shared" si="243"/>
        <v>1692.2099883809115</v>
      </c>
      <c r="H397" s="313">
        <f t="shared" si="244"/>
        <v>0.02</v>
      </c>
      <c r="I397" s="328">
        <f t="shared" si="245"/>
        <v>2.8739868234719328</v>
      </c>
      <c r="J397" s="328">
        <f t="shared" si="246"/>
        <v>850</v>
      </c>
      <c r="K397" s="335">
        <f t="shared" si="247"/>
        <v>-1</v>
      </c>
      <c r="L397" s="323">
        <f t="shared" si="248"/>
        <v>3.1708810475228786</v>
      </c>
      <c r="M397" s="323">
        <f t="shared" si="249"/>
        <v>3.1808810475228784</v>
      </c>
      <c r="N397" s="328">
        <f t="shared" si="250"/>
        <v>-4.4355036435222317E-2</v>
      </c>
      <c r="O397" s="328">
        <f t="shared" si="251"/>
        <v>2.7922698458726636E-3</v>
      </c>
      <c r="P397" s="332">
        <f t="shared" si="271"/>
        <v>43.603918651178581</v>
      </c>
      <c r="Q397" s="328">
        <f t="shared" si="252"/>
        <v>857.10810677088307</v>
      </c>
      <c r="R397" s="277">
        <f>IF(H397&gt;0, rate1(1,$L$52,$L$51,$L$54,L397,$L$53,$L$50,P397),"")</f>
        <v>1581.6005335779344</v>
      </c>
      <c r="S397" s="323">
        <f t="shared" si="253"/>
        <v>194.08028159064563</v>
      </c>
      <c r="T397" s="323">
        <f t="shared" si="254"/>
        <v>2.2972328437587713E-4</v>
      </c>
      <c r="U397" s="328">
        <f t="shared" si="255"/>
        <v>3.1908810475228786</v>
      </c>
      <c r="V397" s="336">
        <f t="shared" si="256"/>
        <v>3.1908810475228786</v>
      </c>
      <c r="W397" s="328">
        <f t="shared" si="257"/>
        <v>6.1260732764978343E-4</v>
      </c>
      <c r="X397" s="328">
        <f t="shared" si="258"/>
        <v>874.18733804600811</v>
      </c>
      <c r="Y397" s="328">
        <f t="shared" si="272"/>
        <v>43.878512127825026</v>
      </c>
      <c r="Z397" s="108">
        <f>IF(H397&gt;0, rate1(1,$L$52,$L$51,$L$54,U397,$L$53,$L$50,Y397),"")</f>
        <v>1585.5595275629498</v>
      </c>
      <c r="AA397" s="336">
        <f t="shared" si="259"/>
        <v>197.45338064485992</v>
      </c>
      <c r="AB397" s="336">
        <f t="shared" si="260"/>
        <v>-3.1183343632921693E-6</v>
      </c>
      <c r="AC397" s="328">
        <f t="shared" si="261"/>
        <v>2.2972328437587713E-4</v>
      </c>
      <c r="AD397" s="328">
        <f t="shared" si="262"/>
        <v>-87.061266141727543</v>
      </c>
      <c r="AE397" s="328">
        <f t="shared" si="263"/>
        <v>11537.950749837733</v>
      </c>
      <c r="AF397" s="328">
        <f t="shared" si="264"/>
        <v>2891.2853738821118</v>
      </c>
      <c r="AG397" s="328">
        <f t="shared" si="265"/>
        <v>2887.7372453892071</v>
      </c>
      <c r="AH397" s="328">
        <f t="shared" si="266"/>
        <v>3.1711215661976571</v>
      </c>
      <c r="AI397" s="328">
        <f t="shared" si="267"/>
        <v>0.14524734880823012</v>
      </c>
      <c r="AJ397" s="328">
        <f t="shared" si="268"/>
        <v>8.5301571915501935</v>
      </c>
      <c r="AK397" s="337">
        <f t="shared" si="269"/>
        <v>571.44102460594479</v>
      </c>
      <c r="AL397" s="42">
        <f t="shared" si="270"/>
        <v>26.102157545897111</v>
      </c>
    </row>
    <row r="398" spans="2:38" ht="15" x14ac:dyDescent="0.15">
      <c r="B398" s="328">
        <f t="shared" si="238"/>
        <v>2891.2853738821118</v>
      </c>
      <c r="C398" s="328">
        <f t="shared" si="239"/>
        <v>2887.7372453892071</v>
      </c>
      <c r="D398" s="328">
        <f t="shared" si="240"/>
        <v>3.1711215661976571</v>
      </c>
      <c r="E398" s="328">
        <f t="shared" si="241"/>
        <v>187.69510076525523</v>
      </c>
      <c r="F398" s="328">
        <f t="shared" si="242"/>
        <v>187.79568739312703</v>
      </c>
      <c r="G398" s="328">
        <f t="shared" si="243"/>
        <v>1658.9881996083034</v>
      </c>
      <c r="H398" s="313">
        <f t="shared" si="244"/>
        <v>0.02</v>
      </c>
      <c r="I398" s="328">
        <f t="shared" si="245"/>
        <v>2.838502794323722</v>
      </c>
      <c r="J398" s="328">
        <f t="shared" si="246"/>
        <v>850</v>
      </c>
      <c r="K398" s="335">
        <f t="shared" si="247"/>
        <v>-1</v>
      </c>
      <c r="L398" s="323">
        <f t="shared" si="248"/>
        <v>3.151121566197657</v>
      </c>
      <c r="M398" s="323">
        <f t="shared" si="249"/>
        <v>3.1611215661976573</v>
      </c>
      <c r="N398" s="328">
        <f t="shared" si="250"/>
        <v>-4.4083701606602688E-2</v>
      </c>
      <c r="O398" s="328">
        <f t="shared" si="251"/>
        <v>2.7922698458726636E-3</v>
      </c>
      <c r="P398" s="332">
        <f t="shared" si="271"/>
        <v>43.242395324219217</v>
      </c>
      <c r="Q398" s="328">
        <f t="shared" si="252"/>
        <v>823.69801443962297</v>
      </c>
      <c r="R398" s="277">
        <f>IF(H398&gt;0, rate1(1,$L$52,$L$51,$L$54,L398,$L$53,$L$50,P398),"")</f>
        <v>1576.3422854594273</v>
      </c>
      <c r="S398" s="323">
        <f t="shared" si="253"/>
        <v>187.137191349316</v>
      </c>
      <c r="T398" s="323">
        <f t="shared" si="254"/>
        <v>2.3683446218908838E-4</v>
      </c>
      <c r="U398" s="328">
        <f t="shared" si="255"/>
        <v>3.1711215661976571</v>
      </c>
      <c r="V398" s="336">
        <f t="shared" si="256"/>
        <v>3.1711215661976571</v>
      </c>
      <c r="W398" s="328">
        <f t="shared" si="257"/>
        <v>6.0504369649549972E-4</v>
      </c>
      <c r="X398" s="328">
        <f t="shared" si="258"/>
        <v>840.5376969170502</v>
      </c>
      <c r="Y398" s="328">
        <f t="shared" si="272"/>
        <v>43.516417007048361</v>
      </c>
      <c r="Z398" s="108">
        <f>IF(H398&gt;0, rate1(1,$L$52,$L$51,$L$54,U398,$L$53,$L$50,Y398),"")</f>
        <v>1580.3326611232299</v>
      </c>
      <c r="AA398" s="336">
        <f t="shared" si="259"/>
        <v>190.48083820145303</v>
      </c>
      <c r="AB398" s="336">
        <f t="shared" si="260"/>
        <v>-3.1931656110378129E-6</v>
      </c>
      <c r="AC398" s="328">
        <f t="shared" si="261"/>
        <v>2.3683446218908838E-4</v>
      </c>
      <c r="AD398" s="328">
        <f t="shared" si="262"/>
        <v>-84.44716961854995</v>
      </c>
      <c r="AE398" s="328">
        <f t="shared" si="263"/>
        <v>11205.886269915769</v>
      </c>
      <c r="AF398" s="328">
        <f t="shared" si="264"/>
        <v>2891.2410533460429</v>
      </c>
      <c r="AG398" s="328">
        <f t="shared" si="265"/>
        <v>2887.737008554745</v>
      </c>
      <c r="AH398" s="328">
        <f t="shared" si="266"/>
        <v>3.1513602024786014</v>
      </c>
      <c r="AI398" s="328">
        <f t="shared" si="267"/>
        <v>0.15024304326142124</v>
      </c>
      <c r="AJ398" s="328">
        <f t="shared" si="268"/>
        <v>8.5301989257288771</v>
      </c>
      <c r="AK398" s="337">
        <f t="shared" si="269"/>
        <v>571.44127039495925</v>
      </c>
      <c r="AL398" s="42">
        <f t="shared" si="270"/>
        <v>26.102281006143599</v>
      </c>
    </row>
    <row r="399" spans="2:38" ht="15" x14ac:dyDescent="0.15">
      <c r="B399" s="328">
        <f t="shared" si="238"/>
        <v>2891.2410533460429</v>
      </c>
      <c r="C399" s="328">
        <f t="shared" si="239"/>
        <v>2887.737008554745</v>
      </c>
      <c r="D399" s="328">
        <f t="shared" si="240"/>
        <v>3.1513602024786014</v>
      </c>
      <c r="E399" s="328">
        <f t="shared" si="241"/>
        <v>187.49517522017214</v>
      </c>
      <c r="F399" s="328">
        <f t="shared" si="242"/>
        <v>187.59513799271369</v>
      </c>
      <c r="G399" s="328">
        <f t="shared" si="243"/>
        <v>1626.2327684752524</v>
      </c>
      <c r="H399" s="313">
        <f t="shared" si="244"/>
        <v>0.02</v>
      </c>
      <c r="I399" s="328">
        <f t="shared" si="245"/>
        <v>2.8032358330383431</v>
      </c>
      <c r="J399" s="328">
        <f t="shared" si="246"/>
        <v>850</v>
      </c>
      <c r="K399" s="335">
        <f t="shared" si="247"/>
        <v>-1</v>
      </c>
      <c r="L399" s="323">
        <f t="shared" si="248"/>
        <v>3.1313602024786014</v>
      </c>
      <c r="M399" s="323">
        <f t="shared" si="249"/>
        <v>3.1413602024786016</v>
      </c>
      <c r="N399" s="328">
        <f t="shared" si="250"/>
        <v>-4.3812293939321734E-2</v>
      </c>
      <c r="O399" s="328">
        <f t="shared" si="251"/>
        <v>2.7922698458726636E-3</v>
      </c>
      <c r="P399" s="332">
        <f t="shared" si="271"/>
        <v>42.881592858315834</v>
      </c>
      <c r="Q399" s="328">
        <f t="shared" si="252"/>
        <v>790.75554225176938</v>
      </c>
      <c r="R399" s="277">
        <f>IF(H399&gt;0, rate1(1,$L$52,$L$51,$L$54,L399,$L$53,$L$50,P399),"")</f>
        <v>1571.0417495342645</v>
      </c>
      <c r="S399" s="323">
        <f t="shared" si="253"/>
        <v>180.25907237293384</v>
      </c>
      <c r="T399" s="323">
        <f t="shared" si="254"/>
        <v>2.4440767967477727E-4</v>
      </c>
      <c r="U399" s="328">
        <f t="shared" si="255"/>
        <v>3.1513602024786014</v>
      </c>
      <c r="V399" s="336">
        <f t="shared" si="256"/>
        <v>3.1513602024786014</v>
      </c>
      <c r="W399" s="328">
        <f t="shared" si="257"/>
        <v>5.9752633464515981E-4</v>
      </c>
      <c r="X399" s="328">
        <f t="shared" si="258"/>
        <v>807.35784324532074</v>
      </c>
      <c r="Y399" s="328">
        <f t="shared" si="272"/>
        <v>43.155040303465825</v>
      </c>
      <c r="Z399" s="108">
        <f>IF(H399&gt;0, rate1(1,$L$52,$L$51,$L$54,U399,$L$53,$L$50,Y399),"")</f>
        <v>1575.0638230317295</v>
      </c>
      <c r="AA399" s="336">
        <f t="shared" si="259"/>
        <v>183.5737272478323</v>
      </c>
      <c r="AB399" s="336">
        <f t="shared" si="260"/>
        <v>-3.2727947424442705E-6</v>
      </c>
      <c r="AC399" s="328">
        <f t="shared" si="261"/>
        <v>2.4440767967477727E-4</v>
      </c>
      <c r="AD399" s="328">
        <f t="shared" si="262"/>
        <v>-81.830489232634321</v>
      </c>
      <c r="AE399" s="328">
        <f t="shared" si="263"/>
        <v>10874.693457979989</v>
      </c>
      <c r="AF399" s="328">
        <f t="shared" si="264"/>
        <v>2891.196996644424</v>
      </c>
      <c r="AG399" s="328">
        <f t="shared" si="265"/>
        <v>2887.7367641470655</v>
      </c>
      <c r="AH399" s="328">
        <f t="shared" si="266"/>
        <v>3.1315969536906385</v>
      </c>
      <c r="AI399" s="328">
        <f t="shared" si="267"/>
        <v>0.15557045492090327</v>
      </c>
      <c r="AJ399" s="328">
        <f t="shared" si="268"/>
        <v>8.5302421397441321</v>
      </c>
      <c r="AK399" s="337">
        <f t="shared" si="269"/>
        <v>571.44151964639514</v>
      </c>
      <c r="AL399" s="42">
        <f t="shared" si="270"/>
        <v>26.102408712730373</v>
      </c>
    </row>
    <row r="400" spans="2:38" ht="15" x14ac:dyDescent="0.15">
      <c r="B400" s="328">
        <f t="shared" si="238"/>
        <v>2891.196996644424</v>
      </c>
      <c r="C400" s="328">
        <f t="shared" si="239"/>
        <v>2887.7367641470655</v>
      </c>
      <c r="D400" s="328">
        <f t="shared" si="240"/>
        <v>3.1315969536906385</v>
      </c>
      <c r="E400" s="328">
        <f t="shared" si="241"/>
        <v>187.29649864382151</v>
      </c>
      <c r="F400" s="328">
        <f t="shared" si="242"/>
        <v>187.39583693199683</v>
      </c>
      <c r="G400" s="328">
        <f t="shared" si="243"/>
        <v>1593.9395001691794</v>
      </c>
      <c r="H400" s="313">
        <f t="shared" si="244"/>
        <v>0.02</v>
      </c>
      <c r="I400" s="328">
        <f t="shared" si="245"/>
        <v>2.768185997886758</v>
      </c>
      <c r="J400" s="328">
        <f t="shared" si="246"/>
        <v>850</v>
      </c>
      <c r="K400" s="335">
        <f t="shared" si="247"/>
        <v>-1</v>
      </c>
      <c r="L400" s="323">
        <f t="shared" si="248"/>
        <v>3.1115969536906385</v>
      </c>
      <c r="M400" s="323">
        <f t="shared" si="249"/>
        <v>3.1215969536906387</v>
      </c>
      <c r="N400" s="328">
        <f t="shared" si="250"/>
        <v>-4.354081338320448E-2</v>
      </c>
      <c r="O400" s="328">
        <f t="shared" si="251"/>
        <v>2.7922698458726636E-3</v>
      </c>
      <c r="P400" s="332">
        <f t="shared" si="271"/>
        <v>42.521514587518602</v>
      </c>
      <c r="Q400" s="328">
        <f t="shared" si="252"/>
        <v>758.27649386990697</v>
      </c>
      <c r="R400" s="277">
        <f>IF(H400&gt;0, rate1(1,$L$52,$L$51,$L$54,L400,$L$53,$L$50,P400),"")</f>
        <v>1565.6984954600898</v>
      </c>
      <c r="S400" s="323">
        <f t="shared" si="253"/>
        <v>173.44511503312464</v>
      </c>
      <c r="T400" s="323">
        <f t="shared" si="254"/>
        <v>2.5249084831913512E-4</v>
      </c>
      <c r="U400" s="328">
        <f t="shared" si="255"/>
        <v>3.1315969536906385</v>
      </c>
      <c r="V400" s="336">
        <f t="shared" si="256"/>
        <v>3.1315969536906385</v>
      </c>
      <c r="W400" s="328">
        <f t="shared" si="257"/>
        <v>5.9005525451549801E-4</v>
      </c>
      <c r="X400" s="328">
        <f t="shared" si="258"/>
        <v>774.64356805546663</v>
      </c>
      <c r="Y400" s="328">
        <f t="shared" si="272"/>
        <v>42.794385325228959</v>
      </c>
      <c r="Z400" s="108">
        <f>IF(H400&gt;0, rate1(1,$L$52,$L$51,$L$54,U400,$L$53,$L$50,Y400),"")</f>
        <v>1569.7525862793896</v>
      </c>
      <c r="AA400" s="336">
        <f t="shared" si="259"/>
        <v>176.73124041754306</v>
      </c>
      <c r="AB400" s="336">
        <f t="shared" si="260"/>
        <v>-3.3577140473913905E-6</v>
      </c>
      <c r="AC400" s="328">
        <f t="shared" si="261"/>
        <v>2.5249084831913512E-4</v>
      </c>
      <c r="AD400" s="328">
        <f t="shared" si="262"/>
        <v>-79.210791730245433</v>
      </c>
      <c r="AE400" s="328">
        <f t="shared" si="263"/>
        <v>10544.195061173465</v>
      </c>
      <c r="AF400" s="328">
        <f t="shared" si="264"/>
        <v>2891.1532033401922</v>
      </c>
      <c r="AG400" s="328">
        <f t="shared" si="265"/>
        <v>2887.7365116562173</v>
      </c>
      <c r="AH400" s="328">
        <f t="shared" si="266"/>
        <v>3.1118318171100978</v>
      </c>
      <c r="AI400" s="328">
        <f t="shared" si="267"/>
        <v>0.16126402947391169</v>
      </c>
      <c r="AJ400" s="328">
        <f t="shared" si="268"/>
        <v>8.5302869353078741</v>
      </c>
      <c r="AK400" s="337">
        <f t="shared" si="269"/>
        <v>571.44177264016673</v>
      </c>
      <c r="AL400" s="42">
        <f t="shared" si="270"/>
        <v>26.102540947617054</v>
      </c>
    </row>
    <row r="401" spans="2:38" ht="15" x14ac:dyDescent="0.15">
      <c r="B401" s="328">
        <f t="shared" si="238"/>
        <v>2891.1532033401922</v>
      </c>
      <c r="C401" s="328">
        <f t="shared" si="239"/>
        <v>2887.7365116562173</v>
      </c>
      <c r="D401" s="328">
        <f t="shared" si="240"/>
        <v>3.1118318171100978</v>
      </c>
      <c r="E401" s="328">
        <f t="shared" si="241"/>
        <v>187.09907239064623</v>
      </c>
      <c r="F401" s="328">
        <f t="shared" si="242"/>
        <v>187.19778551723385</v>
      </c>
      <c r="G401" s="328">
        <f t="shared" si="243"/>
        <v>1562.104223977934</v>
      </c>
      <c r="H401" s="313">
        <f t="shared" si="244"/>
        <v>0.02</v>
      </c>
      <c r="I401" s="328">
        <f t="shared" si="245"/>
        <v>2.7333533471799458</v>
      </c>
      <c r="J401" s="328">
        <f t="shared" si="246"/>
        <v>850</v>
      </c>
      <c r="K401" s="335">
        <f t="shared" si="247"/>
        <v>-1</v>
      </c>
      <c r="L401" s="323">
        <f t="shared" si="248"/>
        <v>3.0918318171100978</v>
      </c>
      <c r="M401" s="323">
        <f t="shared" si="249"/>
        <v>3.1018318171100976</v>
      </c>
      <c r="N401" s="328">
        <f t="shared" si="250"/>
        <v>-4.3269259887377842E-2</v>
      </c>
      <c r="O401" s="328">
        <f t="shared" si="251"/>
        <v>2.7922698458726636E-3</v>
      </c>
      <c r="P401" s="332">
        <f t="shared" si="271"/>
        <v>42.162163880671088</v>
      </c>
      <c r="Q401" s="328">
        <f t="shared" si="252"/>
        <v>726.25669710147645</v>
      </c>
      <c r="R401" s="277">
        <f>IF(H401&gt;0, rate1(1,$L$52,$L$51,$L$54,L401,$L$53,$L$50,P401),"")</f>
        <v>1560.3120883018623</v>
      </c>
      <c r="S401" s="323">
        <f t="shared" si="253"/>
        <v>166.69450767469021</v>
      </c>
      <c r="T401" s="323">
        <f t="shared" si="254"/>
        <v>2.611387697432243E-4</v>
      </c>
      <c r="U401" s="328">
        <f t="shared" si="255"/>
        <v>3.1118318171100978</v>
      </c>
      <c r="V401" s="336">
        <f t="shared" si="256"/>
        <v>3.1118318171100978</v>
      </c>
      <c r="W401" s="328">
        <f t="shared" si="257"/>
        <v>5.8263046853923584E-4</v>
      </c>
      <c r="X401" s="328">
        <f t="shared" si="258"/>
        <v>742.3906865682327</v>
      </c>
      <c r="Y401" s="328">
        <f t="shared" si="272"/>
        <v>42.434455414839562</v>
      </c>
      <c r="Z401" s="108">
        <f>IF(H401&gt;0, rate1(1,$L$52,$L$51,$L$54,U401,$L$53,$L$50,Y401),"")</f>
        <v>1564.398519285045</v>
      </c>
      <c r="AA401" s="336">
        <f t="shared" si="259"/>
        <v>169.95256846174297</v>
      </c>
      <c r="AB401" s="336">
        <f t="shared" si="260"/>
        <v>-3.4484854172025485E-6</v>
      </c>
      <c r="AC401" s="328">
        <f t="shared" si="261"/>
        <v>2.611387697432243E-4</v>
      </c>
      <c r="AD401" s="328">
        <f t="shared" si="262"/>
        <v>-76.587632007556152</v>
      </c>
      <c r="AE401" s="328">
        <f t="shared" si="263"/>
        <v>10214.20739942923</v>
      </c>
      <c r="AF401" s="328">
        <f t="shared" si="264"/>
        <v>2891.1096729415353</v>
      </c>
      <c r="AG401" s="328">
        <f t="shared" si="265"/>
        <v>2887.7362505174474</v>
      </c>
      <c r="AH401" s="328">
        <f t="shared" si="266"/>
        <v>3.0920647899639695</v>
      </c>
      <c r="AI401" s="328">
        <f t="shared" si="267"/>
        <v>0.16736316516488059</v>
      </c>
      <c r="AJ401" s="328">
        <f t="shared" si="268"/>
        <v>8.530333425075975</v>
      </c>
      <c r="AK401" s="337">
        <f t="shared" si="269"/>
        <v>571.44202968527327</v>
      </c>
      <c r="AL401" s="42">
        <f t="shared" si="270"/>
        <v>26.102678022042106</v>
      </c>
    </row>
    <row r="402" spans="2:38" ht="15" x14ac:dyDescent="0.15">
      <c r="B402" s="328">
        <f t="shared" si="238"/>
        <v>2891.1096729415353</v>
      </c>
      <c r="C402" s="328">
        <f t="shared" si="239"/>
        <v>2887.7362505174474</v>
      </c>
      <c r="D402" s="328">
        <f t="shared" si="240"/>
        <v>3.0920647899639695</v>
      </c>
      <c r="E402" s="328">
        <f t="shared" si="241"/>
        <v>186.902897925296</v>
      </c>
      <c r="F402" s="328">
        <f t="shared" si="242"/>
        <v>187.00098515797112</v>
      </c>
      <c r="G402" s="328">
        <f t="shared" si="243"/>
        <v>1530.7227931978098</v>
      </c>
      <c r="H402" s="313">
        <f t="shared" si="244"/>
        <v>0.02</v>
      </c>
      <c r="I402" s="328">
        <f t="shared" si="245"/>
        <v>2.6987379392703588</v>
      </c>
      <c r="J402" s="328">
        <f t="shared" si="246"/>
        <v>850</v>
      </c>
      <c r="K402" s="335">
        <f t="shared" si="247"/>
        <v>-1</v>
      </c>
      <c r="L402" s="323">
        <f t="shared" si="248"/>
        <v>3.0720647899639695</v>
      </c>
      <c r="M402" s="323">
        <f t="shared" si="249"/>
        <v>3.0820647899639697</v>
      </c>
      <c r="N402" s="328">
        <f t="shared" si="250"/>
        <v>-4.2997633400256419E-2</v>
      </c>
      <c r="O402" s="328">
        <f t="shared" si="251"/>
        <v>2.7922698458726636E-3</v>
      </c>
      <c r="P402" s="332">
        <f t="shared" si="271"/>
        <v>41.803544142011454</v>
      </c>
      <c r="Q402" s="328">
        <f t="shared" si="252"/>
        <v>694.69200381227597</v>
      </c>
      <c r="R402" s="277">
        <f>IF(H402&gt;0, rate1(1,$L$52,$L$51,$L$54,L402,$L$53,$L$50,P402),"")</f>
        <v>1554.8820885023438</v>
      </c>
      <c r="S402" s="323">
        <f t="shared" si="253"/>
        <v>160.00643641746348</v>
      </c>
      <c r="T402" s="323">
        <f t="shared" si="254"/>
        <v>2.7041442075569994E-4</v>
      </c>
      <c r="U402" s="328">
        <f t="shared" si="255"/>
        <v>3.0920647899639695</v>
      </c>
      <c r="V402" s="336">
        <f t="shared" si="256"/>
        <v>3.0920647899639695</v>
      </c>
      <c r="W402" s="328">
        <f t="shared" si="257"/>
        <v>5.752519891535357E-4</v>
      </c>
      <c r="X402" s="328">
        <f t="shared" si="258"/>
        <v>710.5950381098155</v>
      </c>
      <c r="Y402" s="328">
        <f t="shared" si="272"/>
        <v>42.075253949740407</v>
      </c>
      <c r="Z402" s="108">
        <f>IF(H402&gt;0, rate1(1,$L$52,$L$51,$L$54,U402,$L$53,$L$50,Y402),"")</f>
        <v>1559.0011858651187</v>
      </c>
      <c r="AA402" s="336">
        <f t="shared" si="259"/>
        <v>163.23690005571359</v>
      </c>
      <c r="AB402" s="336">
        <f t="shared" si="260"/>
        <v>-3.5457530867268117E-6</v>
      </c>
      <c r="AC402" s="328">
        <f t="shared" si="261"/>
        <v>2.7041442075569994E-4</v>
      </c>
      <c r="AD402" s="328">
        <f t="shared" si="262"/>
        <v>-73.96055263660871</v>
      </c>
      <c r="AE402" s="328">
        <f t="shared" si="263"/>
        <v>9884.5399403270385</v>
      </c>
      <c r="AF402" s="328">
        <f t="shared" si="264"/>
        <v>2891.0664048937142</v>
      </c>
      <c r="AG402" s="328">
        <f t="shared" si="265"/>
        <v>2887.7359801030266</v>
      </c>
      <c r="AH402" s="328">
        <f t="shared" si="266"/>
        <v>3.072295869427256</v>
      </c>
      <c r="AI402" s="328">
        <f t="shared" si="267"/>
        <v>0.17391313640776584</v>
      </c>
      <c r="AJ402" s="328">
        <f t="shared" si="268"/>
        <v>8.5303817342805335</v>
      </c>
      <c r="AK402" s="337">
        <f t="shared" si="269"/>
        <v>571.44229112398057</v>
      </c>
      <c r="AL402" s="42">
        <f t="shared" si="270"/>
        <v>26.102820280732494</v>
      </c>
    </row>
    <row r="403" spans="2:38" ht="15" x14ac:dyDescent="0.15">
      <c r="B403" s="328">
        <f t="shared" si="238"/>
        <v>2891.0664048937142</v>
      </c>
      <c r="C403" s="328">
        <f t="shared" si="239"/>
        <v>2887.7359801030266</v>
      </c>
      <c r="D403" s="328">
        <f t="shared" si="240"/>
        <v>3.072295869427256</v>
      </c>
      <c r="E403" s="328">
        <f t="shared" si="241"/>
        <v>186.70797683902273</v>
      </c>
      <c r="F403" s="328">
        <f t="shared" si="242"/>
        <v>186.80543738215937</v>
      </c>
      <c r="G403" s="328">
        <f t="shared" si="243"/>
        <v>1499.7910850477335</v>
      </c>
      <c r="H403" s="313">
        <f t="shared" si="244"/>
        <v>0.02</v>
      </c>
      <c r="I403" s="328">
        <f t="shared" si="245"/>
        <v>2.664339832550104</v>
      </c>
      <c r="J403" s="328">
        <f t="shared" si="246"/>
        <v>850</v>
      </c>
      <c r="K403" s="335">
        <f t="shared" si="247"/>
        <v>-1</v>
      </c>
      <c r="L403" s="323">
        <f t="shared" si="248"/>
        <v>3.0522958694272559</v>
      </c>
      <c r="M403" s="323">
        <f t="shared" si="249"/>
        <v>3.0622958694272562</v>
      </c>
      <c r="N403" s="328">
        <f t="shared" si="250"/>
        <v>-4.2725933869525612E-2</v>
      </c>
      <c r="O403" s="328">
        <f t="shared" si="251"/>
        <v>2.7922698458726636E-3</v>
      </c>
      <c r="P403" s="332">
        <f t="shared" si="271"/>
        <v>41.445658811753795</v>
      </c>
      <c r="Q403" s="328">
        <f t="shared" si="252"/>
        <v>663.57828984723324</v>
      </c>
      <c r="R403" s="277">
        <f>IF(H403&gt;0, rate1(1,$L$52,$L$51,$L$54,L403,$L$53,$L$50,P403),"")</f>
        <v>1549.4080518531134</v>
      </c>
      <c r="S403" s="323">
        <f t="shared" si="253"/>
        <v>153.38008495221695</v>
      </c>
      <c r="T403" s="323">
        <f t="shared" si="254"/>
        <v>2.8039053714219627E-4</v>
      </c>
      <c r="U403" s="328">
        <f t="shared" si="255"/>
        <v>3.072295869427256</v>
      </c>
      <c r="V403" s="336">
        <f t="shared" si="256"/>
        <v>3.072295869427256</v>
      </c>
      <c r="W403" s="328">
        <f t="shared" si="257"/>
        <v>5.6791982880266545E-4</v>
      </c>
      <c r="X403" s="328">
        <f t="shared" si="258"/>
        <v>679.25248602762304</v>
      </c>
      <c r="Y403" s="328">
        <f t="shared" si="272"/>
        <v>41.716784342885731</v>
      </c>
      <c r="Z403" s="108">
        <f>IF(H403&gt;0, rate1(1,$L$52,$L$51,$L$54,U403,$L$53,$L$50,Y403),"")</f>
        <v>1553.5601452037868</v>
      </c>
      <c r="AA403" s="336">
        <f t="shared" si="259"/>
        <v>156.58342159947017</v>
      </c>
      <c r="AB403" s="336">
        <f t="shared" si="260"/>
        <v>-3.6502592818963913E-6</v>
      </c>
      <c r="AC403" s="328">
        <f t="shared" si="261"/>
        <v>2.8039053714219627E-4</v>
      </c>
      <c r="AD403" s="328">
        <f t="shared" si="262"/>
        <v>-71.329083370089876</v>
      </c>
      <c r="AE403" s="328">
        <f t="shared" si="263"/>
        <v>9554.9948444967886</v>
      </c>
      <c r="AF403" s="328">
        <f t="shared" si="264"/>
        <v>2891.0233985693076</v>
      </c>
      <c r="AG403" s="328">
        <f t="shared" si="265"/>
        <v>2887.7356997124893</v>
      </c>
      <c r="AH403" s="328">
        <f t="shared" si="266"/>
        <v>3.0525250526233791</v>
      </c>
      <c r="AI403" s="328">
        <f t="shared" si="267"/>
        <v>0.18096623210834958</v>
      </c>
      <c r="AJ403" s="328">
        <f t="shared" si="268"/>
        <v>8.5304320026783422</v>
      </c>
      <c r="AK403" s="337">
        <f t="shared" si="269"/>
        <v>571.44255733678256</v>
      </c>
      <c r="AL403" s="42">
        <f t="shared" si="270"/>
        <v>26.102968106898441</v>
      </c>
    </row>
    <row r="404" spans="2:38" ht="15" x14ac:dyDescent="0.15">
      <c r="B404" s="328">
        <f t="shared" si="238"/>
        <v>2891.0233985693076</v>
      </c>
      <c r="C404" s="328">
        <f t="shared" si="239"/>
        <v>2887.7356997124893</v>
      </c>
      <c r="D404" s="328">
        <f t="shared" si="240"/>
        <v>3.0525250526233791</v>
      </c>
      <c r="E404" s="328">
        <f t="shared" si="241"/>
        <v>186.5143108692898</v>
      </c>
      <c r="F404" s="328">
        <f t="shared" si="242"/>
        <v>186.61114385415627</v>
      </c>
      <c r="G404" s="328">
        <f t="shared" si="243"/>
        <v>1469.3050005995003</v>
      </c>
      <c r="H404" s="313">
        <f t="shared" si="244"/>
        <v>0.02</v>
      </c>
      <c r="I404" s="328">
        <f t="shared" si="245"/>
        <v>2.6301590854545793</v>
      </c>
      <c r="J404" s="328">
        <f t="shared" si="246"/>
        <v>850</v>
      </c>
      <c r="K404" s="335">
        <f t="shared" si="247"/>
        <v>-1</v>
      </c>
      <c r="L404" s="323">
        <f t="shared" si="248"/>
        <v>3.0325250526233791</v>
      </c>
      <c r="M404" s="323">
        <f t="shared" si="249"/>
        <v>3.0425250526233789</v>
      </c>
      <c r="N404" s="328">
        <f t="shared" si="250"/>
        <v>-4.2454161242126531E-2</v>
      </c>
      <c r="O404" s="328">
        <f t="shared" si="251"/>
        <v>2.7922698458726636E-3</v>
      </c>
      <c r="P404" s="332">
        <f t="shared" si="271"/>
        <v>41.088511366740093</v>
      </c>
      <c r="Q404" s="328">
        <f t="shared" si="252"/>
        <v>632.91145496896115</v>
      </c>
      <c r="R404" s="277">
        <f>IF(H404&gt;0, rate1(1,$L$52,$L$51,$L$54,L404,$L$53,$L$50,P404),"")</f>
        <v>1543.8895294675513</v>
      </c>
      <c r="S404" s="323">
        <f t="shared" si="253"/>
        <v>146.81463433259415</v>
      </c>
      <c r="T404" s="323">
        <f t="shared" si="254"/>
        <v>2.9115158047368015E-4</v>
      </c>
      <c r="U404" s="328">
        <f t="shared" si="255"/>
        <v>3.0525250526233791</v>
      </c>
      <c r="V404" s="336">
        <f t="shared" si="256"/>
        <v>3.0525250526233791</v>
      </c>
      <c r="W404" s="328">
        <f t="shared" si="257"/>
        <v>5.6063399994688012E-4</v>
      </c>
      <c r="X404" s="328">
        <f t="shared" si="258"/>
        <v>648.35891762238498</v>
      </c>
      <c r="Y404" s="328">
        <f t="shared" si="272"/>
        <v>41.35905004338214</v>
      </c>
      <c r="Z404" s="108">
        <f>IF(H404&gt;0, rate1(1,$L$52,$L$51,$L$54,U404,$L$53,$L$50,Y404),"")</f>
        <v>1548.0749518250464</v>
      </c>
      <c r="AA404" s="336">
        <f t="shared" si="259"/>
        <v>149.99131701430557</v>
      </c>
      <c r="AB404" s="336">
        <f t="shared" si="260"/>
        <v>-3.7628635760904792E-6</v>
      </c>
      <c r="AC404" s="328">
        <f t="shared" si="261"/>
        <v>2.9115158047368015E-4</v>
      </c>
      <c r="AD404" s="328">
        <f t="shared" si="262"/>
        <v>-68.692740624871803</v>
      </c>
      <c r="AE404" s="328">
        <f t="shared" si="263"/>
        <v>9225.3664741813955</v>
      </c>
      <c r="AF404" s="328">
        <f t="shared" si="264"/>
        <v>2890.9806532564849</v>
      </c>
      <c r="AG404" s="328">
        <f t="shared" si="265"/>
        <v>2887.735408560909</v>
      </c>
      <c r="AH404" s="328">
        <f t="shared" si="266"/>
        <v>3.03275233662142</v>
      </c>
      <c r="AI404" s="328">
        <f t="shared" si="267"/>
        <v>0.18858316927253924</v>
      </c>
      <c r="AJ404" s="328">
        <f t="shared" si="268"/>
        <v>8.530484386892029</v>
      </c>
      <c r="AK404" s="337">
        <f t="shared" si="269"/>
        <v>571.44282874832413</v>
      </c>
      <c r="AL404" s="42">
        <f t="shared" si="270"/>
        <v>26.103121928195733</v>
      </c>
    </row>
    <row r="405" spans="2:38" ht="15" x14ac:dyDescent="0.15">
      <c r="B405" s="328">
        <f t="shared" si="238"/>
        <v>2890.9806532564849</v>
      </c>
      <c r="C405" s="328">
        <f t="shared" si="239"/>
        <v>2887.735408560909</v>
      </c>
      <c r="D405" s="328">
        <f t="shared" si="240"/>
        <v>3.03275233662142</v>
      </c>
      <c r="E405" s="328">
        <f t="shared" si="241"/>
        <v>186.32190192329332</v>
      </c>
      <c r="F405" s="328">
        <f t="shared" si="242"/>
        <v>186.41810639629156</v>
      </c>
      <c r="G405" s="328">
        <f t="shared" si="243"/>
        <v>1439.2604647173212</v>
      </c>
      <c r="H405" s="313">
        <f t="shared" si="244"/>
        <v>0.02</v>
      </c>
      <c r="I405" s="328">
        <f t="shared" si="245"/>
        <v>2.5961957564606566</v>
      </c>
      <c r="J405" s="328">
        <f t="shared" si="246"/>
        <v>850</v>
      </c>
      <c r="K405" s="335">
        <f t="shared" si="247"/>
        <v>-1</v>
      </c>
      <c r="L405" s="323">
        <f t="shared" si="248"/>
        <v>3.0127523366214199</v>
      </c>
      <c r="M405" s="323">
        <f t="shared" si="249"/>
        <v>3.0227523366214202</v>
      </c>
      <c r="N405" s="328">
        <f t="shared" si="250"/>
        <v>-4.2182315464225795E-2</v>
      </c>
      <c r="O405" s="328">
        <f t="shared" si="251"/>
        <v>2.7922698458726636E-3</v>
      </c>
      <c r="P405" s="332">
        <f t="shared" si="271"/>
        <v>40.732105321050568</v>
      </c>
      <c r="Q405" s="328">
        <f t="shared" si="252"/>
        <v>602.68742280726337</v>
      </c>
      <c r="R405" s="277">
        <f>IF(H405&gt;0, rate1(1,$L$52,$L$51,$L$54,L405,$L$53,$L$50,P405),"")</f>
        <v>1538.3260677541753</v>
      </c>
      <c r="S405" s="323">
        <f t="shared" si="253"/>
        <v>140.3092627613668</v>
      </c>
      <c r="T405" s="323">
        <f t="shared" si="254"/>
        <v>3.027962005403978E-4</v>
      </c>
      <c r="U405" s="328">
        <f t="shared" si="255"/>
        <v>3.03275233662142</v>
      </c>
      <c r="V405" s="336">
        <f t="shared" si="256"/>
        <v>3.03275233662142</v>
      </c>
      <c r="W405" s="328">
        <f t="shared" si="257"/>
        <v>5.5339451504643478E-4</v>
      </c>
      <c r="X405" s="328">
        <f t="shared" si="258"/>
        <v>617.91024408989415</v>
      </c>
      <c r="Y405" s="328">
        <f t="shared" si="272"/>
        <v>41.00205453708724</v>
      </c>
      <c r="Z405" s="108">
        <f>IF(H405&gt;0, rate1(1,$L$52,$L$51,$L$54,U405,$L$53,$L$50,Y405),"")</f>
        <v>1542.5451555650682</v>
      </c>
      <c r="AA405" s="336">
        <f t="shared" si="259"/>
        <v>143.45976753361106</v>
      </c>
      <c r="AB405" s="336">
        <f t="shared" si="260"/>
        <v>-3.8845670228674939E-6</v>
      </c>
      <c r="AC405" s="328">
        <f t="shared" si="261"/>
        <v>3.027962005403978E-4</v>
      </c>
      <c r="AD405" s="328">
        <f t="shared" si="262"/>
        <v>-66.051026942564576</v>
      </c>
      <c r="AE405" s="328">
        <f t="shared" si="263"/>
        <v>8895.4408678718919</v>
      </c>
      <c r="AF405" s="328">
        <f t="shared" si="264"/>
        <v>2890.9381681448199</v>
      </c>
      <c r="AG405" s="328">
        <f t="shared" si="265"/>
        <v>2887.7351057647084</v>
      </c>
      <c r="AH405" s="328">
        <f t="shared" si="266"/>
        <v>3.0129777184358155</v>
      </c>
      <c r="AI405" s="328">
        <f t="shared" si="267"/>
        <v>0.19683486283402477</v>
      </c>
      <c r="AJ405" s="328">
        <f t="shared" si="268"/>
        <v>8.5305390632428164</v>
      </c>
      <c r="AK405" s="337">
        <f t="shared" si="269"/>
        <v>571.44310583451772</v>
      </c>
      <c r="AL405" s="42">
        <f t="shared" si="270"/>
        <v>26.103282223889614</v>
      </c>
    </row>
    <row r="406" spans="2:38" ht="15" x14ac:dyDescent="0.15">
      <c r="B406" s="328">
        <f t="shared" si="238"/>
        <v>2890.9381681448199</v>
      </c>
      <c r="C406" s="328">
        <f t="shared" si="239"/>
        <v>2887.7351057647084</v>
      </c>
      <c r="D406" s="328">
        <f t="shared" si="240"/>
        <v>3.0129777184358155</v>
      </c>
      <c r="E406" s="328">
        <f t="shared" si="241"/>
        <v>186.13075210645525</v>
      </c>
      <c r="F406" s="328">
        <f t="shared" si="242"/>
        <v>186.2263270148743</v>
      </c>
      <c r="G406" s="328">
        <f t="shared" si="243"/>
        <v>1409.6534260187102</v>
      </c>
      <c r="H406" s="313">
        <f t="shared" si="244"/>
        <v>0.02</v>
      </c>
      <c r="I406" s="328">
        <f t="shared" si="245"/>
        <v>2.5624499040892261</v>
      </c>
      <c r="J406" s="328">
        <f t="shared" si="246"/>
        <v>850</v>
      </c>
      <c r="K406" s="335">
        <f t="shared" si="247"/>
        <v>-1</v>
      </c>
      <c r="L406" s="323">
        <f t="shared" si="248"/>
        <v>2.9929777184358155</v>
      </c>
      <c r="M406" s="323">
        <f t="shared" si="249"/>
        <v>3.0029777184358153</v>
      </c>
      <c r="N406" s="328">
        <f t="shared" si="250"/>
        <v>-4.1910396481211976E-2</v>
      </c>
      <c r="O406" s="328">
        <f t="shared" si="251"/>
        <v>2.7922698458726636E-3</v>
      </c>
      <c r="P406" s="332">
        <f t="shared" si="271"/>
        <v>40.376444226674231</v>
      </c>
      <c r="Q406" s="328">
        <f t="shared" si="252"/>
        <v>572.90214083275532</v>
      </c>
      <c r="R406" s="277">
        <f>IF(H406&gt;0, rate1(1,$L$52,$L$51,$L$54,L406,$L$53,$L$50,P406),"")</f>
        <v>1532.7172083919595</v>
      </c>
      <c r="S406" s="323">
        <f t="shared" si="253"/>
        <v>133.86314537359848</v>
      </c>
      <c r="T406" s="323">
        <f t="shared" si="254"/>
        <v>3.1544034550261431E-4</v>
      </c>
      <c r="U406" s="328">
        <f t="shared" si="255"/>
        <v>3.0129777184358155</v>
      </c>
      <c r="V406" s="336">
        <f t="shared" si="256"/>
        <v>3.0129777184358155</v>
      </c>
      <c r="W406" s="328">
        <f t="shared" si="257"/>
        <v>5.4620138657668349E-4</v>
      </c>
      <c r="X406" s="328">
        <f t="shared" si="258"/>
        <v>587.9024004845719</v>
      </c>
      <c r="Y406" s="328">
        <f t="shared" si="272"/>
        <v>40.645801347268637</v>
      </c>
      <c r="Z406" s="108">
        <f>IF(H406&gt;0, rate1(1,$L$52,$L$51,$L$54,U406,$L$53,$L$50,Y406),"")</f>
        <v>1536.9703015464661</v>
      </c>
      <c r="AA406" s="336">
        <f t="shared" si="259"/>
        <v>136.98795149032117</v>
      </c>
      <c r="AB406" s="336">
        <f t="shared" si="260"/>
        <v>-4.0165424994695871E-6</v>
      </c>
      <c r="AC406" s="328">
        <f t="shared" si="261"/>
        <v>3.1544034550261431E-4</v>
      </c>
      <c r="AD406" s="328">
        <f t="shared" si="262"/>
        <v>-63.403430427178009</v>
      </c>
      <c r="AE406" s="328">
        <f t="shared" si="263"/>
        <v>8564.9951699955564</v>
      </c>
      <c r="AF406" s="328">
        <f t="shared" si="264"/>
        <v>2890.8959423079932</v>
      </c>
      <c r="AG406" s="328">
        <f t="shared" si="265"/>
        <v>2887.7347903243631</v>
      </c>
      <c r="AH406" s="328">
        <f t="shared" si="266"/>
        <v>2.9932011950238868</v>
      </c>
      <c r="AI406" s="328">
        <f t="shared" si="267"/>
        <v>0.20580466101346676</v>
      </c>
      <c r="AJ406" s="328">
        <f t="shared" si="268"/>
        <v>8.5305962312042087</v>
      </c>
      <c r="AK406" s="337">
        <f t="shared" si="269"/>
        <v>571.44338913115382</v>
      </c>
      <c r="AL406" s="42">
        <f t="shared" si="270"/>
        <v>26.103449533523023</v>
      </c>
    </row>
    <row r="407" spans="2:38" ht="15" x14ac:dyDescent="0.15">
      <c r="B407" s="328">
        <f t="shared" si="238"/>
        <v>2890.8959423079932</v>
      </c>
      <c r="C407" s="328">
        <f t="shared" si="239"/>
        <v>2887.7347903243631</v>
      </c>
      <c r="D407" s="328">
        <f t="shared" si="240"/>
        <v>2.9932011950238868</v>
      </c>
      <c r="E407" s="328">
        <f t="shared" si="241"/>
        <v>185.94086375713167</v>
      </c>
      <c r="F407" s="328">
        <f t="shared" si="242"/>
        <v>186.03580793179344</v>
      </c>
      <c r="G407" s="328">
        <f t="shared" si="243"/>
        <v>1380.4798568546569</v>
      </c>
      <c r="H407" s="313">
        <f t="shared" si="244"/>
        <v>0.02</v>
      </c>
      <c r="I407" s="328">
        <f t="shared" si="245"/>
        <v>2.5289215869041075</v>
      </c>
      <c r="J407" s="328">
        <f t="shared" si="246"/>
        <v>850</v>
      </c>
      <c r="K407" s="335">
        <f t="shared" si="247"/>
        <v>-1</v>
      </c>
      <c r="L407" s="323">
        <f t="shared" si="248"/>
        <v>2.9732011950238868</v>
      </c>
      <c r="M407" s="323">
        <f t="shared" si="249"/>
        <v>2.983201195023887</v>
      </c>
      <c r="N407" s="328">
        <f t="shared" si="250"/>
        <v>-4.1638404237647642E-2</v>
      </c>
      <c r="O407" s="328">
        <f t="shared" si="251"/>
        <v>2.7922698458726636E-3</v>
      </c>
      <c r="P407" s="332">
        <f t="shared" si="271"/>
        <v>40.021531674157337</v>
      </c>
      <c r="Q407" s="328">
        <f t="shared" si="252"/>
        <v>543.55158035277873</v>
      </c>
      <c r="R407" s="277">
        <f>IF(H407&gt;0, rate1(1,$L$52,$L$51,$L$54,L407,$L$53,$L$50,P407),"")</f>
        <v>1527.0624883064584</v>
      </c>
      <c r="S407" s="323">
        <f t="shared" si="253"/>
        <v>127.47545401613451</v>
      </c>
      <c r="T407" s="323">
        <f t="shared" si="254"/>
        <v>3.2922122764102369E-4</v>
      </c>
      <c r="U407" s="328">
        <f t="shared" si="255"/>
        <v>2.9932011950238868</v>
      </c>
      <c r="V407" s="336">
        <f t="shared" si="256"/>
        <v>2.9932011950238868</v>
      </c>
      <c r="W407" s="328">
        <f t="shared" si="257"/>
        <v>5.390546270191976E-4</v>
      </c>
      <c r="X407" s="328">
        <f t="shared" si="258"/>
        <v>558.33134570282664</v>
      </c>
      <c r="Y407" s="328">
        <f t="shared" si="272"/>
        <v>40.290294035239882</v>
      </c>
      <c r="Z407" s="108">
        <f>IF(H407&gt;0, rate1(1,$L$52,$L$51,$L$54,U407,$L$53,$L$50,Y407),"")</f>
        <v>1531.3499301532918</v>
      </c>
      <c r="AA407" s="336">
        <f t="shared" si="259"/>
        <v>130.57504410035796</v>
      </c>
      <c r="AB407" s="336">
        <f t="shared" si="260"/>
        <v>-4.160173208983754E-6</v>
      </c>
      <c r="AC407" s="328">
        <f t="shared" si="261"/>
        <v>3.2922122764102369E-4</v>
      </c>
      <c r="AD407" s="328">
        <f t="shared" si="262"/>
        <v>-60.749424158662102</v>
      </c>
      <c r="AE407" s="328">
        <f t="shared" si="263"/>
        <v>8233.7970156150877</v>
      </c>
      <c r="AF407" s="328">
        <f t="shared" si="264"/>
        <v>2890.8539746825281</v>
      </c>
      <c r="AG407" s="328">
        <f t="shared" si="265"/>
        <v>2887.7344611031353</v>
      </c>
      <c r="AH407" s="328">
        <f t="shared" si="266"/>
        <v>2.9734227632852233</v>
      </c>
      <c r="AI407" s="328">
        <f t="shared" si="267"/>
        <v>0.21559119562038118</v>
      </c>
      <c r="AJ407" s="328">
        <f t="shared" si="268"/>
        <v>8.5306561176474371</v>
      </c>
      <c r="AK407" s="337">
        <f t="shared" si="269"/>
        <v>571.44367924439928</v>
      </c>
      <c r="AL407" s="42">
        <f t="shared" si="270"/>
        <v>26.103624467484885</v>
      </c>
    </row>
    <row r="408" spans="2:38" ht="15" x14ac:dyDescent="0.15">
      <c r="B408" s="328">
        <f t="shared" si="238"/>
        <v>2890.8539746825281</v>
      </c>
      <c r="C408" s="328">
        <f t="shared" si="239"/>
        <v>2887.7344611031353</v>
      </c>
      <c r="D408" s="328">
        <f t="shared" si="240"/>
        <v>2.9734227632852233</v>
      </c>
      <c r="E408" s="328">
        <f t="shared" si="241"/>
        <v>185.75223948930929</v>
      </c>
      <c r="F408" s="328">
        <f t="shared" si="242"/>
        <v>185.84655162322048</v>
      </c>
      <c r="G408" s="328">
        <f t="shared" si="243"/>
        <v>1351.7357533210757</v>
      </c>
      <c r="H408" s="313">
        <f t="shared" si="244"/>
        <v>0.02</v>
      </c>
      <c r="I408" s="328">
        <f t="shared" si="245"/>
        <v>2.49561086351423</v>
      </c>
      <c r="J408" s="328">
        <f t="shared" si="246"/>
        <v>850</v>
      </c>
      <c r="K408" s="335">
        <f t="shared" si="247"/>
        <v>-1</v>
      </c>
      <c r="L408" s="323">
        <f t="shared" si="248"/>
        <v>2.9534227632852232</v>
      </c>
      <c r="M408" s="323">
        <f t="shared" si="249"/>
        <v>2.963422763285223</v>
      </c>
      <c r="N408" s="328">
        <f t="shared" si="250"/>
        <v>-4.1366338677288006E-2</v>
      </c>
      <c r="O408" s="328">
        <f t="shared" si="251"/>
        <v>2.7922698458726636E-3</v>
      </c>
      <c r="P408" s="332">
        <f t="shared" si="271"/>
        <v>39.667371293302075</v>
      </c>
      <c r="Q408" s="328">
        <f t="shared" si="252"/>
        <v>514.63173654312277</v>
      </c>
      <c r="R408" s="277">
        <f>IF(H408&gt;0, rate1(1,$L$52,$L$51,$L$54,L408,$L$53,$L$50,P408),"")</f>
        <v>1521.361439647952</v>
      </c>
      <c r="S408" s="323">
        <f t="shared" si="253"/>
        <v>121.14535702619033</v>
      </c>
      <c r="T408" s="323">
        <f t="shared" si="254"/>
        <v>3.4430243249658504E-4</v>
      </c>
      <c r="U408" s="328">
        <f t="shared" si="255"/>
        <v>2.9734227632852233</v>
      </c>
      <c r="V408" s="336">
        <f t="shared" si="256"/>
        <v>2.9734227632852233</v>
      </c>
      <c r="W408" s="328">
        <f t="shared" si="257"/>
        <v>5.3195424887242382E-4</v>
      </c>
      <c r="X408" s="328">
        <f t="shared" si="258"/>
        <v>529.19306249846613</v>
      </c>
      <c r="Y408" s="328">
        <f t="shared" si="272"/>
        <v>39.935536201046801</v>
      </c>
      <c r="Z408" s="108">
        <f>IF(H408&gt;0, rate1(1,$L$52,$L$51,$L$54,U408,$L$53,$L$50,Y408),"")</f>
        <v>1525.6835770079806</v>
      </c>
      <c r="AA408" s="336">
        <f t="shared" si="259"/>
        <v>124.22021724453917</v>
      </c>
      <c r="AB408" s="336">
        <f t="shared" si="260"/>
        <v>-4.3171020208211712E-6</v>
      </c>
      <c r="AC408" s="328">
        <f t="shared" si="261"/>
        <v>3.4430243249658504E-4</v>
      </c>
      <c r="AD408" s="328">
        <f t="shared" si="262"/>
        <v>-58.088465582357948</v>
      </c>
      <c r="AE408" s="328">
        <f t="shared" si="263"/>
        <v>7901.6038597975576</v>
      </c>
      <c r="AF408" s="328">
        <f t="shared" si="264"/>
        <v>2890.8122640414185</v>
      </c>
      <c r="AG408" s="328">
        <f t="shared" si="265"/>
        <v>2887.7341168007029</v>
      </c>
      <c r="AH408" s="328">
        <f t="shared" si="266"/>
        <v>2.9536424200590723</v>
      </c>
      <c r="AI408" s="328">
        <f t="shared" si="267"/>
        <v>0.22631205414030853</v>
      </c>
      <c r="AJ408" s="328">
        <f t="shared" si="268"/>
        <v>8.5307189821069205</v>
      </c>
      <c r="AK408" s="337">
        <f t="shared" si="269"/>
        <v>571.44397686370212</v>
      </c>
      <c r="AL408" s="42">
        <f t="shared" si="270"/>
        <v>26.103807720001161</v>
      </c>
    </row>
    <row r="409" spans="2:38" ht="15" x14ac:dyDescent="0.15">
      <c r="B409" s="328">
        <f t="shared" si="238"/>
        <v>2890.8122640414185</v>
      </c>
      <c r="C409" s="328">
        <f t="shared" si="239"/>
        <v>2887.7341168007029</v>
      </c>
      <c r="D409" s="328">
        <f t="shared" si="240"/>
        <v>2.9536424200590723</v>
      </c>
      <c r="E409" s="328">
        <f t="shared" si="241"/>
        <v>185.56488224552817</v>
      </c>
      <c r="F409" s="328">
        <f t="shared" si="242"/>
        <v>185.65856086741871</v>
      </c>
      <c r="G409" s="328">
        <f t="shared" si="243"/>
        <v>1323.4171353044221</v>
      </c>
      <c r="H409" s="313">
        <f t="shared" si="244"/>
        <v>0.02</v>
      </c>
      <c r="I409" s="328">
        <f t="shared" si="245"/>
        <v>2.4625177925725441</v>
      </c>
      <c r="J409" s="328">
        <f t="shared" si="246"/>
        <v>850</v>
      </c>
      <c r="K409" s="335">
        <f t="shared" si="247"/>
        <v>-1</v>
      </c>
      <c r="L409" s="323">
        <f t="shared" si="248"/>
        <v>2.9336424200590723</v>
      </c>
      <c r="M409" s="323">
        <f t="shared" si="249"/>
        <v>2.9436424200590725</v>
      </c>
      <c r="N409" s="328">
        <f t="shared" si="250"/>
        <v>-4.1094199743008097E-2</v>
      </c>
      <c r="O409" s="328">
        <f t="shared" si="251"/>
        <v>2.7922698458726636E-3</v>
      </c>
      <c r="P409" s="332">
        <f t="shared" si="271"/>
        <v>39.313966753847431</v>
      </c>
      <c r="Q409" s="328">
        <f t="shared" si="252"/>
        <v>486.13862851936915</v>
      </c>
      <c r="R409" s="277">
        <f>IF(H409&gt;0, rate1(1,$L$52,$L$51,$L$54,L409,$L$53,$L$50,P409),"")</f>
        <v>1515.6135897706367</v>
      </c>
      <c r="S409" s="323">
        <f t="shared" si="253"/>
        <v>114.87201900980251</v>
      </c>
      <c r="T409" s="323">
        <f t="shared" si="254"/>
        <v>3.6088057540694486E-4</v>
      </c>
      <c r="U409" s="328">
        <f t="shared" si="255"/>
        <v>2.9536424200590723</v>
      </c>
      <c r="V409" s="336">
        <f t="shared" si="256"/>
        <v>2.9536424200590723</v>
      </c>
      <c r="W409" s="328">
        <f t="shared" si="257"/>
        <v>5.2490026463303252E-4</v>
      </c>
      <c r="X409" s="328">
        <f t="shared" si="258"/>
        <v>500.48355753310898</v>
      </c>
      <c r="Y409" s="328">
        <f t="shared" si="272"/>
        <v>39.581531484135176</v>
      </c>
      <c r="Z409" s="108">
        <f>IF(H409&gt;0, rate1(1,$L$52,$L$51,$L$54,U409,$L$53,$L$50,Y409),"")</f>
        <v>1519.9707729492552</v>
      </c>
      <c r="AA409" s="336">
        <f t="shared" si="259"/>
        <v>117.9226392494987</v>
      </c>
      <c r="AB409" s="336">
        <f t="shared" si="260"/>
        <v>-4.4892953837020322E-6</v>
      </c>
      <c r="AC409" s="328">
        <f t="shared" si="261"/>
        <v>3.6088057540694486E-4</v>
      </c>
      <c r="AD409" s="328">
        <f t="shared" si="262"/>
        <v>-55.419995873834765</v>
      </c>
      <c r="AE409" s="328">
        <f t="shared" si="263"/>
        <v>7568.1622461562029</v>
      </c>
      <c r="AF409" s="328">
        <f t="shared" si="264"/>
        <v>2890.7708089611001</v>
      </c>
      <c r="AG409" s="328">
        <f t="shared" si="265"/>
        <v>2887.7337559201274</v>
      </c>
      <c r="AH409" s="328">
        <f t="shared" si="266"/>
        <v>2.9338601621236058</v>
      </c>
      <c r="AI409" s="328">
        <f t="shared" si="267"/>
        <v>0.23810856397873698</v>
      </c>
      <c r="AJ409" s="328">
        <f t="shared" si="268"/>
        <v>8.5307851233746916</v>
      </c>
      <c r="AK409" s="337">
        <f t="shared" si="269"/>
        <v>571.44428277779707</v>
      </c>
      <c r="AL409" s="42">
        <f t="shared" si="270"/>
        <v>26.104000085247179</v>
      </c>
    </row>
    <row r="410" spans="2:38" ht="15" x14ac:dyDescent="0.15">
      <c r="B410" s="328">
        <f t="shared" si="238"/>
        <v>2890.7708089611001</v>
      </c>
      <c r="C410" s="328">
        <f t="shared" si="239"/>
        <v>2887.7337559201274</v>
      </c>
      <c r="D410" s="328">
        <f t="shared" si="240"/>
        <v>2.9338601621236058</v>
      </c>
      <c r="E410" s="328">
        <f t="shared" si="241"/>
        <v>185.37879536319241</v>
      </c>
      <c r="F410" s="328">
        <f t="shared" si="242"/>
        <v>185.47183880436029</v>
      </c>
      <c r="G410" s="328">
        <f t="shared" si="243"/>
        <v>1295.5200465780156</v>
      </c>
      <c r="H410" s="313">
        <f t="shared" si="244"/>
        <v>0.02</v>
      </c>
      <c r="I410" s="328">
        <f t="shared" si="245"/>
        <v>2.4296424327782007</v>
      </c>
      <c r="J410" s="328">
        <f t="shared" si="246"/>
        <v>850</v>
      </c>
      <c r="K410" s="335">
        <f t="shared" si="247"/>
        <v>-1</v>
      </c>
      <c r="L410" s="323">
        <f t="shared" si="248"/>
        <v>2.9138601621236058</v>
      </c>
      <c r="M410" s="323">
        <f t="shared" si="249"/>
        <v>2.9238601621236056</v>
      </c>
      <c r="N410" s="328">
        <f t="shared" si="250"/>
        <v>-4.0821987376830293E-2</v>
      </c>
      <c r="O410" s="328">
        <f t="shared" si="251"/>
        <v>2.7922698458726636E-3</v>
      </c>
      <c r="P410" s="332">
        <f t="shared" si="271"/>
        <v>38.96132176620177</v>
      </c>
      <c r="Q410" s="328">
        <f t="shared" si="252"/>
        <v>458.06829946689231</v>
      </c>
      <c r="R410" s="277">
        <f>IF(H410&gt;0, rate1(1,$L$52,$L$51,$L$54,L410,$L$53,$L$50,P410),"")</f>
        <v>1509.8184612140722</v>
      </c>
      <c r="S410" s="323">
        <f t="shared" si="253"/>
        <v>108.65460062433928</v>
      </c>
      <c r="T410" s="323">
        <f t="shared" si="254"/>
        <v>3.7919408125695078E-4</v>
      </c>
      <c r="U410" s="328">
        <f t="shared" si="255"/>
        <v>2.9338601621236058</v>
      </c>
      <c r="V410" s="336">
        <f t="shared" si="256"/>
        <v>2.9338601621236058</v>
      </c>
      <c r="W410" s="328">
        <f t="shared" si="257"/>
        <v>5.1789268681989853E-4</v>
      </c>
      <c r="X410" s="328">
        <f t="shared" si="258"/>
        <v>472.19886147858665</v>
      </c>
      <c r="Y410" s="328">
        <f t="shared" si="272"/>
        <v>39.228283564070018</v>
      </c>
      <c r="Z410" s="108">
        <f>IF(H410&gt;0, rate1(1,$L$52,$L$51,$L$54,U410,$L$53,$L$50,Y410),"")</f>
        <v>1514.2110440122049</v>
      </c>
      <c r="AA410" s="336">
        <f t="shared" si="259"/>
        <v>111.68147467130117</v>
      </c>
      <c r="AB410" s="336">
        <f t="shared" si="260"/>
        <v>-4.6791270929297078E-6</v>
      </c>
      <c r="AC410" s="328">
        <f t="shared" si="261"/>
        <v>3.7919408125695078E-4</v>
      </c>
      <c r="AD410" s="328">
        <f t="shared" si="262"/>
        <v>-52.743439279706301</v>
      </c>
      <c r="AE410" s="328">
        <f t="shared" si="263"/>
        <v>7233.2070015580057</v>
      </c>
      <c r="AF410" s="328">
        <f t="shared" si="264"/>
        <v>2890.7296077796418</v>
      </c>
      <c r="AG410" s="328">
        <f t="shared" si="265"/>
        <v>2887.7333767260461</v>
      </c>
      <c r="AH410" s="328">
        <f t="shared" si="266"/>
        <v>2.9140759861938226</v>
      </c>
      <c r="AI410" s="328">
        <f t="shared" si="267"/>
        <v>0.25115210271838506</v>
      </c>
      <c r="AJ410" s="328">
        <f t="shared" si="268"/>
        <v>8.5308548878476689</v>
      </c>
      <c r="AK410" s="337">
        <f t="shared" si="269"/>
        <v>571.4445978947507</v>
      </c>
      <c r="AL410" s="42">
        <f t="shared" si="270"/>
        <v>26.10420247752656</v>
      </c>
    </row>
    <row r="411" spans="2:38" ht="15" x14ac:dyDescent="0.15">
      <c r="B411" s="328">
        <f t="shared" si="238"/>
        <v>2890.7296077796418</v>
      </c>
      <c r="C411" s="328">
        <f t="shared" si="239"/>
        <v>2887.7333767260461</v>
      </c>
      <c r="D411" s="328">
        <f t="shared" si="240"/>
        <v>2.9140759861938226</v>
      </c>
      <c r="E411" s="328">
        <f t="shared" si="241"/>
        <v>185.19398265848676</v>
      </c>
      <c r="F411" s="328">
        <f t="shared" si="242"/>
        <v>185.28638901083957</v>
      </c>
      <c r="G411" s="328">
        <f t="shared" si="243"/>
        <v>1268.040554960038</v>
      </c>
      <c r="H411" s="313">
        <f t="shared" si="244"/>
        <v>0.02</v>
      </c>
      <c r="I411" s="328">
        <f t="shared" si="245"/>
        <v>2.3969848428765546</v>
      </c>
      <c r="J411" s="328">
        <f t="shared" si="246"/>
        <v>850</v>
      </c>
      <c r="K411" s="335">
        <f t="shared" si="247"/>
        <v>-1</v>
      </c>
      <c r="L411" s="323">
        <f t="shared" si="248"/>
        <v>2.8940759861938226</v>
      </c>
      <c r="M411" s="323">
        <f t="shared" si="249"/>
        <v>2.9040759861938223</v>
      </c>
      <c r="N411" s="328">
        <f t="shared" si="250"/>
        <v>-4.0549701519859482E-2</v>
      </c>
      <c r="O411" s="328">
        <f t="shared" si="251"/>
        <v>2.7922698458726636E-3</v>
      </c>
      <c r="P411" s="332">
        <f t="shared" si="271"/>
        <v>38.609440082169918</v>
      </c>
      <c r="Q411" s="328">
        <f t="shared" si="252"/>
        <v>430.416816842873</v>
      </c>
      <c r="R411" s="277">
        <f>IF(H411&gt;0, rate1(1,$L$52,$L$51,$L$54,L411,$L$53,$L$50,P411),"")</f>
        <v>1503.975571686075</v>
      </c>
      <c r="S411" s="323">
        <f t="shared" si="253"/>
        <v>102.49225836821891</v>
      </c>
      <c r="T411" s="323">
        <f t="shared" si="254"/>
        <v>3.9953492189269418E-4</v>
      </c>
      <c r="U411" s="328">
        <f t="shared" si="255"/>
        <v>2.9140759861938226</v>
      </c>
      <c r="V411" s="336">
        <f t="shared" si="256"/>
        <v>2.9140759861938226</v>
      </c>
      <c r="W411" s="328">
        <f t="shared" si="257"/>
        <v>5.1093152794390306E-4</v>
      </c>
      <c r="X411" s="328">
        <f t="shared" si="258"/>
        <v>444.3350291824961</v>
      </c>
      <c r="Y411" s="328">
        <f t="shared" si="272"/>
        <v>38.875796161248722</v>
      </c>
      <c r="Z411" s="108">
        <f>IF(H411&gt;0, rate1(1,$L$52,$L$51,$L$54,U411,$L$53,$L$50,Y411),"")</f>
        <v>1508.403911409715</v>
      </c>
      <c r="AA411" s="336">
        <f t="shared" si="259"/>
        <v>105.49588408433748</v>
      </c>
      <c r="AB411" s="336">
        <f t="shared" si="260"/>
        <v>-4.8894894992374611E-6</v>
      </c>
      <c r="AC411" s="328">
        <f t="shared" si="261"/>
        <v>3.9953492189269418E-4</v>
      </c>
      <c r="AD411" s="328">
        <f t="shared" si="262"/>
        <v>-50.058202435109131</v>
      </c>
      <c r="AE411" s="328">
        <f t="shared" si="263"/>
        <v>6896.4603443212463</v>
      </c>
      <c r="AF411" s="328">
        <f t="shared" si="264"/>
        <v>2890.6886585431998</v>
      </c>
      <c r="AG411" s="328">
        <f t="shared" si="265"/>
        <v>2887.7329771911241</v>
      </c>
      <c r="AH411" s="328">
        <f t="shared" si="266"/>
        <v>2.8942898889202628</v>
      </c>
      <c r="AI411" s="328">
        <f t="shared" si="267"/>
        <v>0.26565253413310702</v>
      </c>
      <c r="AJ411" s="328">
        <f t="shared" si="268"/>
        <v>8.5309286802182616</v>
      </c>
      <c r="AK411" s="337">
        <f t="shared" si="269"/>
        <v>571.4449232673345</v>
      </c>
      <c r="AL411" s="42">
        <f t="shared" si="270"/>
        <v>26.10441595681387</v>
      </c>
    </row>
    <row r="412" spans="2:38" ht="15" x14ac:dyDescent="0.15">
      <c r="B412" s="328">
        <f t="shared" si="238"/>
        <v>2890.6886585431998</v>
      </c>
      <c r="C412" s="328">
        <f t="shared" si="239"/>
        <v>2887.7329771911241</v>
      </c>
      <c r="D412" s="328">
        <f t="shared" si="240"/>
        <v>2.8942898889202628</v>
      </c>
      <c r="E412" s="328">
        <f t="shared" si="241"/>
        <v>185.01044853386506</v>
      </c>
      <c r="F412" s="328">
        <f t="shared" si="242"/>
        <v>185.10221559617591</v>
      </c>
      <c r="G412" s="328">
        <f t="shared" si="243"/>
        <v>1240.9747525573641</v>
      </c>
      <c r="H412" s="313">
        <f t="shared" si="244"/>
        <v>0.02</v>
      </c>
      <c r="I412" s="328">
        <f t="shared" si="245"/>
        <v>2.3645450816606171</v>
      </c>
      <c r="J412" s="328">
        <f t="shared" si="246"/>
        <v>850</v>
      </c>
      <c r="K412" s="335">
        <f t="shared" si="247"/>
        <v>-1</v>
      </c>
      <c r="L412" s="323">
        <f t="shared" si="248"/>
        <v>2.8742898889202628</v>
      </c>
      <c r="M412" s="323">
        <f t="shared" si="249"/>
        <v>2.8842898889202626</v>
      </c>
      <c r="N412" s="328">
        <f t="shared" si="250"/>
        <v>-4.0277342112290171E-2</v>
      </c>
      <c r="O412" s="328">
        <f t="shared" si="251"/>
        <v>2.7922698458726636E-3</v>
      </c>
      <c r="P412" s="332">
        <f t="shared" si="271"/>
        <v>38.258325495714161</v>
      </c>
      <c r="Q412" s="328">
        <f t="shared" si="252"/>
        <v>403.18027267891398</v>
      </c>
      <c r="R412" s="277">
        <f>IF(H412&gt;0, rate1(1,$L$52,$L$51,$L$54,L412,$L$53,$L$50,P412),"")</f>
        <v>1498.0844340478097</v>
      </c>
      <c r="S412" s="323">
        <f t="shared" si="253"/>
        <v>96.384144384593085</v>
      </c>
      <c r="T412" s="323">
        <f t="shared" si="254"/>
        <v>4.2226454273039496E-4</v>
      </c>
      <c r="U412" s="328">
        <f t="shared" si="255"/>
        <v>2.8942898889202628</v>
      </c>
      <c r="V412" s="336">
        <f t="shared" si="256"/>
        <v>2.8942898889202628</v>
      </c>
      <c r="W412" s="328">
        <f t="shared" si="257"/>
        <v>5.0401680054612541E-4</v>
      </c>
      <c r="X412" s="328">
        <f t="shared" si="258"/>
        <v>416.88813992176142</v>
      </c>
      <c r="Y412" s="328">
        <f t="shared" si="272"/>
        <v>38.524073037647867</v>
      </c>
      <c r="Z412" s="108">
        <f>IF(H412&gt;0, rate1(1,$L$52,$L$51,$L$54,U412,$L$53,$L$50,Y412),"")</f>
        <v>1502.5488915160063</v>
      </c>
      <c r="AA412" s="336">
        <f t="shared" si="259"/>
        <v>99.365023881296906</v>
      </c>
      <c r="AB412" s="336">
        <f t="shared" si="260"/>
        <v>-5.1239432540000531E-6</v>
      </c>
      <c r="AC412" s="328">
        <f t="shared" si="261"/>
        <v>4.2226454273039496E-4</v>
      </c>
      <c r="AD412" s="328">
        <f t="shared" si="262"/>
        <v>-47.363673659830553</v>
      </c>
      <c r="AE412" s="328">
        <f t="shared" si="263"/>
        <v>6557.6308850831356</v>
      </c>
      <c r="AF412" s="328">
        <f t="shared" si="264"/>
        <v>2890.6479589365449</v>
      </c>
      <c r="AG412" s="328">
        <f t="shared" si="265"/>
        <v>2887.7325549265815</v>
      </c>
      <c r="AH412" s="328">
        <f t="shared" si="266"/>
        <v>2.874501866886539</v>
      </c>
      <c r="AI412" s="328">
        <f t="shared" si="267"/>
        <v>0.28186965509643552</v>
      </c>
      <c r="AJ412" s="328">
        <f t="shared" si="268"/>
        <v>8.5310069773446777</v>
      </c>
      <c r="AK412" s="337">
        <f t="shared" si="269"/>
        <v>571.44526012552126</v>
      </c>
      <c r="AL412" s="42">
        <f t="shared" si="270"/>
        <v>26.104641761467885</v>
      </c>
    </row>
    <row r="413" spans="2:38" ht="15" x14ac:dyDescent="0.15">
      <c r="B413" s="328">
        <f t="shared" si="238"/>
        <v>2890.6479589365449</v>
      </c>
      <c r="C413" s="328">
        <f t="shared" si="239"/>
        <v>2887.7325549265815</v>
      </c>
      <c r="D413" s="328">
        <f t="shared" si="240"/>
        <v>2.874501866886539</v>
      </c>
      <c r="E413" s="328">
        <f t="shared" si="241"/>
        <v>184.82819811749371</v>
      </c>
      <c r="F413" s="328">
        <f t="shared" si="242"/>
        <v>184.91932332567939</v>
      </c>
      <c r="G413" s="328">
        <f t="shared" si="243"/>
        <v>1214.3187561227846</v>
      </c>
      <c r="H413" s="313">
        <f t="shared" si="244"/>
        <v>0.02</v>
      </c>
      <c r="I413" s="328">
        <f t="shared" si="245"/>
        <v>2.3323232079706941</v>
      </c>
      <c r="J413" s="328">
        <f t="shared" si="246"/>
        <v>850</v>
      </c>
      <c r="K413" s="335">
        <f t="shared" si="247"/>
        <v>-1</v>
      </c>
      <c r="L413" s="323">
        <f t="shared" si="248"/>
        <v>2.854501866886539</v>
      </c>
      <c r="M413" s="323">
        <f t="shared" si="249"/>
        <v>2.8645018668865392</v>
      </c>
      <c r="N413" s="328">
        <f t="shared" si="250"/>
        <v>-4.0004909093357632E-2</v>
      </c>
      <c r="O413" s="328">
        <f t="shared" si="251"/>
        <v>2.7922698458726636E-3</v>
      </c>
      <c r="P413" s="332">
        <f t="shared" si="271"/>
        <v>37.907981843714325</v>
      </c>
      <c r="Q413" s="328">
        <f t="shared" si="252"/>
        <v>376.35478401757882</v>
      </c>
      <c r="R413" s="277">
        <f>IF(H413&gt;0, rate1(1,$L$52,$L$51,$L$54,L413,$L$53,$L$50,P413),"")</f>
        <v>1492.1445563006159</v>
      </c>
      <c r="S413" s="323">
        <f t="shared" si="253"/>
        <v>90.329406287201124</v>
      </c>
      <c r="T413" s="323">
        <f t="shared" si="254"/>
        <v>4.4783583319404002E-4</v>
      </c>
      <c r="U413" s="328">
        <f t="shared" si="255"/>
        <v>2.874501866886539</v>
      </c>
      <c r="V413" s="336">
        <f t="shared" si="256"/>
        <v>2.874501866886539</v>
      </c>
      <c r="W413" s="328">
        <f t="shared" si="257"/>
        <v>4.9714851716764485E-4</v>
      </c>
      <c r="X413" s="328">
        <f t="shared" si="258"/>
        <v>389.85429777232821</v>
      </c>
      <c r="Y413" s="328">
        <f t="shared" si="272"/>
        <v>38.173117997568447</v>
      </c>
      <c r="Z413" s="108">
        <f>IF(H413&gt;0, rate1(1,$L$52,$L$51,$L$54,U413,$L$53,$L$50,Y413),"")</f>
        <v>1496.6454958518082</v>
      </c>
      <c r="AA413" s="336">
        <f t="shared" si="259"/>
        <v>93.288046091075174</v>
      </c>
      <c r="AB413" s="336">
        <f t="shared" si="260"/>
        <v>-5.3869221229045198E-6</v>
      </c>
      <c r="AC413" s="328">
        <f t="shared" si="261"/>
        <v>4.4783583319404002E-4</v>
      </c>
      <c r="AD413" s="328">
        <f t="shared" si="262"/>
        <v>-44.659222236319629</v>
      </c>
      <c r="AE413" s="328">
        <f t="shared" si="263"/>
        <v>6216.4124929554018</v>
      </c>
      <c r="AF413" s="328">
        <f t="shared" si="264"/>
        <v>2890.6075061916185</v>
      </c>
      <c r="AG413" s="328">
        <f t="shared" si="265"/>
        <v>2887.7321070907483</v>
      </c>
      <c r="AH413" s="328">
        <f t="shared" si="266"/>
        <v>2.854711916608125</v>
      </c>
      <c r="AI413" s="328">
        <f t="shared" si="267"/>
        <v>0.30012898636599422</v>
      </c>
      <c r="AJ413" s="328">
        <f t="shared" si="268"/>
        <v>8.5310903465075576</v>
      </c>
      <c r="AK413" s="337">
        <f t="shared" si="269"/>
        <v>571.44560991864671</v>
      </c>
      <c r="AL413" s="42">
        <f t="shared" si="270"/>
        <v>26.104881350674717</v>
      </c>
    </row>
    <row r="414" spans="2:38" ht="15" x14ac:dyDescent="0.15">
      <c r="B414" s="328">
        <f t="shared" si="238"/>
        <v>2890.6075061916185</v>
      </c>
      <c r="C414" s="328">
        <f t="shared" si="239"/>
        <v>2887.7321070907483</v>
      </c>
      <c r="D414" s="328">
        <f t="shared" si="240"/>
        <v>2.854711916608125</v>
      </c>
      <c r="E414" s="328">
        <f t="shared" si="241"/>
        <v>184.64723744681589</v>
      </c>
      <c r="F414" s="328">
        <f t="shared" si="242"/>
        <v>184.73771778215479</v>
      </c>
      <c r="G414" s="328">
        <f t="shared" si="243"/>
        <v>1188.0687075720703</v>
      </c>
      <c r="H414" s="313">
        <f t="shared" si="244"/>
        <v>0.02</v>
      </c>
      <c r="I414" s="328">
        <f t="shared" si="245"/>
        <v>2.3003192806962036</v>
      </c>
      <c r="J414" s="328">
        <f t="shared" si="246"/>
        <v>850</v>
      </c>
      <c r="K414" s="335">
        <f t="shared" si="247"/>
        <v>-1</v>
      </c>
      <c r="L414" s="323">
        <f t="shared" si="248"/>
        <v>2.8347119166081249</v>
      </c>
      <c r="M414" s="323">
        <f t="shared" si="249"/>
        <v>2.8447119166081247</v>
      </c>
      <c r="N414" s="328">
        <f t="shared" si="250"/>
        <v>-3.9732402401328137E-2</v>
      </c>
      <c r="O414" s="328">
        <f t="shared" si="251"/>
        <v>2.7922698458726636E-3</v>
      </c>
      <c r="P414" s="332">
        <f t="shared" si="271"/>
        <v>37.55841300677082</v>
      </c>
      <c r="Q414" s="328">
        <f t="shared" si="252"/>
        <v>349.93649353862111</v>
      </c>
      <c r="R414" s="277">
        <f>IF(H414&gt;0, rate1(1,$L$52,$L$51,$L$54,L414,$L$53,$L$50,P414),"")</f>
        <v>1486.1554415754356</v>
      </c>
      <c r="S414" s="323">
        <f t="shared" si="253"/>
        <v>84.327187022188852</v>
      </c>
      <c r="T414" s="323">
        <f t="shared" si="254"/>
        <v>4.7682399731972184E-4</v>
      </c>
      <c r="U414" s="328">
        <f t="shared" si="255"/>
        <v>2.854711916608125</v>
      </c>
      <c r="V414" s="336">
        <f t="shared" si="256"/>
        <v>2.854711916608125</v>
      </c>
      <c r="W414" s="328">
        <f t="shared" si="257"/>
        <v>4.90326690361087E-4</v>
      </c>
      <c r="X414" s="328">
        <f t="shared" si="258"/>
        <v>363.22963214264405</v>
      </c>
      <c r="Y414" s="328">
        <f t="shared" si="272"/>
        <v>37.822934888423774</v>
      </c>
      <c r="Z414" s="108">
        <f>IF(H414&gt;0, rate1(1,$L$52,$L$51,$L$54,U414,$L$53,$L$50,Y414),"")</f>
        <v>1490.6932310720258</v>
      </c>
      <c r="AA414" s="336">
        <f t="shared" si="259"/>
        <v>87.264098226297918</v>
      </c>
      <c r="AB414" s="336">
        <f t="shared" si="260"/>
        <v>-5.6840180381275832E-6</v>
      </c>
      <c r="AC414" s="328">
        <f t="shared" si="261"/>
        <v>4.7682399731972184E-4</v>
      </c>
      <c r="AD414" s="328">
        <f t="shared" si="262"/>
        <v>-41.944197675498962</v>
      </c>
      <c r="AE414" s="328">
        <f t="shared" si="263"/>
        <v>5872.482985039238</v>
      </c>
      <c r="AF414" s="328">
        <f t="shared" si="264"/>
        <v>2890.5672969652201</v>
      </c>
      <c r="AG414" s="328">
        <f t="shared" si="265"/>
        <v>2887.7316302667509</v>
      </c>
      <c r="AH414" s="328">
        <f t="shared" si="266"/>
        <v>2.8349200345297252</v>
      </c>
      <c r="AI414" s="328">
        <f t="shared" si="267"/>
        <v>0.32084396018107825</v>
      </c>
      <c r="AJ414" s="328">
        <f t="shared" si="268"/>
        <v>8.53117946982983</v>
      </c>
      <c r="AK414" s="337">
        <f t="shared" si="269"/>
        <v>571.44597437090408</v>
      </c>
      <c r="AL414" s="42">
        <f t="shared" si="270"/>
        <v>26.105136460313126</v>
      </c>
    </row>
    <row r="415" spans="2:38" ht="15" x14ac:dyDescent="0.15">
      <c r="B415" s="328">
        <f t="shared" si="238"/>
        <v>2890.5672969652201</v>
      </c>
      <c r="C415" s="328">
        <f t="shared" si="239"/>
        <v>2887.7316302667509</v>
      </c>
      <c r="D415" s="328">
        <f t="shared" si="240"/>
        <v>2.8349200345297252</v>
      </c>
      <c r="E415" s="328">
        <f t="shared" si="241"/>
        <v>184.46757371406295</v>
      </c>
      <c r="F415" s="328">
        <f t="shared" si="242"/>
        <v>184.55740558043942</v>
      </c>
      <c r="G415" s="328">
        <f t="shared" si="243"/>
        <v>1162.2207747208597</v>
      </c>
      <c r="H415" s="313">
        <f t="shared" si="244"/>
        <v>0.02</v>
      </c>
      <c r="I415" s="328">
        <f t="shared" si="245"/>
        <v>2.2685333587753123</v>
      </c>
      <c r="J415" s="328">
        <f t="shared" si="246"/>
        <v>850</v>
      </c>
      <c r="K415" s="335">
        <f t="shared" si="247"/>
        <v>-1</v>
      </c>
      <c r="L415" s="323">
        <f t="shared" si="248"/>
        <v>2.8149200345297252</v>
      </c>
      <c r="M415" s="323">
        <f t="shared" si="249"/>
        <v>2.8249200345297254</v>
      </c>
      <c r="N415" s="328">
        <f t="shared" si="250"/>
        <v>-3.9459821973451881E-2</v>
      </c>
      <c r="O415" s="328">
        <f t="shared" si="251"/>
        <v>2.7922698458726636E-3</v>
      </c>
      <c r="P415" s="332">
        <f t="shared" si="271"/>
        <v>37.209622910004278</v>
      </c>
      <c r="Q415" s="328">
        <f t="shared" si="252"/>
        <v>323.92157044848454</v>
      </c>
      <c r="R415" s="277">
        <f>IF(H415&gt;0, rate1(1,$L$52,$L$51,$L$54,L415,$L$53,$L$50,P415),"")</f>
        <v>1480.1165881241805</v>
      </c>
      <c r="S415" s="323">
        <f t="shared" si="253"/>
        <v>78.376624784570467</v>
      </c>
      <c r="T415" s="323">
        <f t="shared" si="254"/>
        <v>5.0997083529185543E-4</v>
      </c>
      <c r="U415" s="328">
        <f t="shared" si="255"/>
        <v>2.8349200345297252</v>
      </c>
      <c r="V415" s="336">
        <f t="shared" si="256"/>
        <v>2.8349200345297252</v>
      </c>
      <c r="W415" s="328">
        <f t="shared" si="257"/>
        <v>4.8355133268351835E-4</v>
      </c>
      <c r="X415" s="328">
        <f t="shared" si="258"/>
        <v>337.01029853234559</v>
      </c>
      <c r="Y415" s="328">
        <f t="shared" si="272"/>
        <v>37.473527601523223</v>
      </c>
      <c r="Z415" s="108">
        <f>IF(H415&gt;0, rate1(1,$L$52,$L$51,$L$54,U415,$L$53,$L$50,Y415),"")</f>
        <v>1484.691598955241</v>
      </c>
      <c r="AA415" s="336">
        <f t="shared" si="259"/>
        <v>81.292323175958671</v>
      </c>
      <c r="AB415" s="336">
        <f t="shared" si="260"/>
        <v>-6.0223856223941531E-6</v>
      </c>
      <c r="AC415" s="328">
        <f t="shared" si="261"/>
        <v>5.0997083529185543E-4</v>
      </c>
      <c r="AD415" s="328">
        <f t="shared" si="262"/>
        <v>-39.217928979319055</v>
      </c>
      <c r="AE415" s="328">
        <f t="shared" si="263"/>
        <v>5525.5025788182711</v>
      </c>
      <c r="AF415" s="328">
        <f t="shared" si="264"/>
        <v>2890.5273271724113</v>
      </c>
      <c r="AG415" s="328">
        <f t="shared" si="265"/>
        <v>2887.7311202959158</v>
      </c>
      <c r="AH415" s="328">
        <f t="shared" si="266"/>
        <v>2.8151262170236797</v>
      </c>
      <c r="AI415" s="328">
        <f t="shared" si="267"/>
        <v>0.34454774670025479</v>
      </c>
      <c r="AJ415" s="328">
        <f t="shared" si="268"/>
        <v>8.5312751775372462</v>
      </c>
      <c r="AK415" s="337">
        <f t="shared" si="269"/>
        <v>571.44635555557318</v>
      </c>
      <c r="AL415" s="42">
        <f t="shared" si="270"/>
        <v>26.105409177679281</v>
      </c>
    </row>
    <row r="416" spans="2:38" ht="15" x14ac:dyDescent="0.15">
      <c r="B416" s="328">
        <f t="shared" ref="B416:B479" si="273">IF(H416&gt;0, AF415,"")</f>
        <v>2890.5273271724113</v>
      </c>
      <c r="C416" s="328">
        <f t="shared" ref="C416:C479" si="274">IF(H416&gt;0, AG415,"")</f>
        <v>2887.7311202959158</v>
      </c>
      <c r="D416" s="328">
        <f t="shared" ref="D416:D479" si="275">IF(H416&gt;0, AH415,"")</f>
        <v>2.8151262170236797</v>
      </c>
      <c r="E416" s="328">
        <f t="shared" si="241"/>
        <v>184.28921560067212</v>
      </c>
      <c r="F416" s="328">
        <f t="shared" ref="F416:F479" si="276">IF(H416&gt;0, (E416+E415)/2,"")</f>
        <v>184.37839465736755</v>
      </c>
      <c r="G416" s="328">
        <f t="shared" ref="G416:G479" si="277">IF(H416&gt;0, F416*$S$53*$C$55*(B416-C416+N416)^1.5,"")</f>
        <v>1136.7711523395965</v>
      </c>
      <c r="H416" s="313">
        <f t="shared" ref="H416:H479" si="278">dv(S415)</f>
        <v>0.02</v>
      </c>
      <c r="I416" s="328">
        <f t="shared" ref="I416:I479" si="279">IF(H416&gt;0, (B416-C416)*B$19,"")</f>
        <v>2.2369655011963916</v>
      </c>
      <c r="J416" s="328">
        <f t="shared" si="246"/>
        <v>850</v>
      </c>
      <c r="K416" s="335">
        <f t="shared" ref="K416:K479" si="280">IF(H416&gt;0, IF((1-S415-0.015)&gt;0,1,-1),"")</f>
        <v>-1</v>
      </c>
      <c r="L416" s="323">
        <f t="shared" ref="L416:L479" si="281">IF(H416&gt;0, D416+K416*H416,"")</f>
        <v>2.7951262170236797</v>
      </c>
      <c r="M416" s="323">
        <f t="shared" ref="M416:M479" si="282">IF(H416&gt;0, (D416+L416)/2,"")</f>
        <v>2.8051262170236795</v>
      </c>
      <c r="N416" s="328">
        <f t="shared" ref="N416:N479" si="283">IF(H416&gt;0, 2*($P$53*M416/$S$52/$S$51)^2-(B416-C416)*2,"")</f>
        <v>-3.918716774595854E-2</v>
      </c>
      <c r="O416" s="328">
        <f t="shared" ref="O416:O479" si="284">IF(wh(B415,$F$51,$F$52,$F$53)&gt;0,wh(B415,$F$51,$F$52,$F$53),O415)</f>
        <v>2.7922698458726636E-3</v>
      </c>
      <c r="P416" s="332">
        <f t="shared" si="271"/>
        <v>36.861615523895253</v>
      </c>
      <c r="Q416" s="328">
        <f t="shared" ref="Q416:Q479" si="285">IF(H416&gt;0, M416/$S$54*(B416-C416+N416/2)*E416-J416,"")</f>
        <v>298.30621175348597</v>
      </c>
      <c r="R416" s="277">
        <f>IF(H416&gt;0, rate1(1,$L$52,$L$51,$L$54,L416,$L$53,$L$50,P416),"")</f>
        <v>1474.0274893139217</v>
      </c>
      <c r="S416" s="323">
        <f t="shared" ref="S416:S479" si="286">IF(H416&gt;0, Q416/O416/R416,"")</f>
        <v>72.476853019935405</v>
      </c>
      <c r="T416" s="323">
        <f t="shared" ref="T416:T479" si="287">IF(H416&gt;0, N416/(1-S416),"")</f>
        <v>5.4824976324893541E-4</v>
      </c>
      <c r="U416" s="328">
        <f t="shared" ref="U416:U479" si="288">L416-K416*H416</f>
        <v>2.8151262170236797</v>
      </c>
      <c r="V416" s="336">
        <f t="shared" ref="V416:V479" si="289">IF(H416&gt;0, (D416+U416)/2,"")</f>
        <v>2.8151262170236797</v>
      </c>
      <c r="W416" s="328">
        <f t="shared" ref="W416:W479" si="290">IF(H416&gt;0, 2*($P$53*V416/$S$52/$S$51)^2-(B416-C416)*2,"")</f>
        <v>4.7682245671332169E-4</v>
      </c>
      <c r="X416" s="328">
        <f t="shared" ref="X416:X479" si="291">IF(H416&gt;0, V416/$S$54*(B416-C416+W416/2)*F416-J416,"")</f>
        <v>311.19247961678411</v>
      </c>
      <c r="Y416" s="328">
        <f t="shared" si="272"/>
        <v>37.124900072895876</v>
      </c>
      <c r="Z416" s="108">
        <f>IF(H416&gt;0, rate1(1,$L$52,$L$51,$L$54,U416,$L$53,$L$50,Y416),"")</f>
        <v>1478.6400963959202</v>
      </c>
      <c r="AA416" s="336">
        <f t="shared" ref="AA416:AA479" si="292">IF(H416&gt;0, X416/O416/Z416,"")</f>
        <v>75.371859168595947</v>
      </c>
      <c r="AB416" s="336">
        <f t="shared" ref="AB416:AB479" si="293">IF(H416&gt;0, W416/(1-AA416),"")</f>
        <v>-6.4113289898051039E-6</v>
      </c>
      <c r="AC416" s="328">
        <f t="shared" ref="AC416:AC479" si="294">IF(H416&gt;0, delta_z(N416,S416,H416,AE415,AB416),"")</f>
        <v>5.4824976324893541E-4</v>
      </c>
      <c r="AD416" s="328">
        <f t="shared" ref="AD416:AD479" si="295">IF(H416&gt;0, H416/AC416*K416,"")</f>
        <v>-36.479723915391652</v>
      </c>
      <c r="AE416" s="328">
        <f t="shared" ref="AE416:AE479" si="296">IF(H416&gt;0, (AD416-AD415)/(AC416+AC415)*2,"")</f>
        <v>5175.1120091655521</v>
      </c>
      <c r="AF416" s="328">
        <f t="shared" ref="AF416:AF479" si="297">IF(H416&gt;0, B416-(AC416-N416),"")</f>
        <v>2890.487591754902</v>
      </c>
      <c r="AG416" s="328">
        <f t="shared" ref="AG416:AG479" si="298">IF(H416&gt;0, C416-AC416,"")</f>
        <v>2887.7305720461527</v>
      </c>
      <c r="AH416" s="328">
        <f t="shared" ref="AH416:AH479" si="299">IF(H416&gt;0, $S$54*$S$53*$C$55*SQRT(AF416-AG416),"")</f>
        <v>2.7953304603882985</v>
      </c>
      <c r="AI416" s="328">
        <f t="shared" ref="AI416:AI479" si="300">IF(H416&gt;0, AC416/R416*1000000,"")</f>
        <v>0.37193998566750974</v>
      </c>
      <c r="AJ416" s="328">
        <f t="shared" ref="AJ416:AJ479" si="301">IF(H416&gt;0, AJ415+AI416/3600,"")</f>
        <v>8.5313784941999309</v>
      </c>
      <c r="AK416" s="337">
        <f t="shared" ref="AK416:AK479" si="302">IF(H416&gt;0, AK415+AI415*G415/1000000,"")</f>
        <v>571.44675599612231</v>
      </c>
      <c r="AL416" s="42">
        <f t="shared" ref="AL416:AL447" si="303">IF(H416&gt;0, AL415+AI415*J415/1000000,"")</f>
        <v>26.105702043263975</v>
      </c>
    </row>
    <row r="417" spans="2:38" ht="15" x14ac:dyDescent="0.15">
      <c r="B417" s="328">
        <f t="shared" si="273"/>
        <v>2890.487591754902</v>
      </c>
      <c r="C417" s="328">
        <f t="shared" si="274"/>
        <v>2887.7305720461527</v>
      </c>
      <c r="D417" s="328">
        <f t="shared" si="275"/>
        <v>2.7953304603882985</v>
      </c>
      <c r="E417" s="328">
        <f t="shared" si="241"/>
        <v>184.11217374222301</v>
      </c>
      <c r="F417" s="328">
        <f t="shared" si="276"/>
        <v>184.20069467144756</v>
      </c>
      <c r="G417" s="328">
        <f t="shared" si="277"/>
        <v>1111.7160636712908</v>
      </c>
      <c r="H417" s="313">
        <f t="shared" si="278"/>
        <v>0.02</v>
      </c>
      <c r="I417" s="328">
        <f t="shared" si="279"/>
        <v>2.2056157669994718</v>
      </c>
      <c r="J417" s="328">
        <f t="shared" si="246"/>
        <v>850</v>
      </c>
      <c r="K417" s="335">
        <f t="shared" si="280"/>
        <v>-1</v>
      </c>
      <c r="L417" s="323">
        <f t="shared" si="281"/>
        <v>2.7753304603882984</v>
      </c>
      <c r="M417" s="323">
        <f t="shared" si="282"/>
        <v>2.7853304603882982</v>
      </c>
      <c r="N417" s="328">
        <f t="shared" si="283"/>
        <v>-3.8914439654012867E-2</v>
      </c>
      <c r="O417" s="328">
        <f t="shared" si="284"/>
        <v>2.7922698458726636E-3</v>
      </c>
      <c r="P417" s="332">
        <f t="shared" si="271"/>
        <v>36.514394865145945</v>
      </c>
      <c r="Q417" s="328">
        <f t="shared" si="285"/>
        <v>273.08664409667404</v>
      </c>
      <c r="R417" s="277">
        <f>IF(H417&gt;0, rate1(1,$L$52,$L$51,$L$54,L417,$L$53,$L$50,P417),"")</f>
        <v>1467.8876336237427</v>
      </c>
      <c r="S417" s="323">
        <f t="shared" si="286"/>
        <v>66.627000557686557</v>
      </c>
      <c r="T417" s="323">
        <f t="shared" si="287"/>
        <v>5.9296386126632167E-4</v>
      </c>
      <c r="U417" s="328">
        <f t="shared" si="288"/>
        <v>2.7953304603882985</v>
      </c>
      <c r="V417" s="336">
        <f t="shared" si="289"/>
        <v>2.7953304603882985</v>
      </c>
      <c r="W417" s="328">
        <f t="shared" si="290"/>
        <v>4.7014007503598521E-4</v>
      </c>
      <c r="X417" s="328">
        <f t="shared" si="291"/>
        <v>285.77238680564301</v>
      </c>
      <c r="Y417" s="328">
        <f t="shared" si="272"/>
        <v>36.777056284135234</v>
      </c>
      <c r="Z417" s="108">
        <f>IF(H417&gt;0, rate1(1,$L$52,$L$51,$L$54,U417,$L$53,$L$50,Y417),"")</f>
        <v>1472.5382153991593</v>
      </c>
      <c r="AA417" s="336">
        <f t="shared" si="292"/>
        <v>69.501839843973542</v>
      </c>
      <c r="AB417" s="336">
        <f t="shared" si="293"/>
        <v>-6.8631744213998047E-6</v>
      </c>
      <c r="AC417" s="328">
        <f t="shared" si="294"/>
        <v>5.9296386126632167E-4</v>
      </c>
      <c r="AD417" s="328">
        <f t="shared" si="295"/>
        <v>-33.728868328144657</v>
      </c>
      <c r="AE417" s="328">
        <f t="shared" si="296"/>
        <v>4820.9301539235503</v>
      </c>
      <c r="AF417" s="328">
        <f t="shared" si="297"/>
        <v>2890.4480843513866</v>
      </c>
      <c r="AG417" s="328">
        <f t="shared" si="298"/>
        <v>2887.7299790822913</v>
      </c>
      <c r="AH417" s="328">
        <f t="shared" si="299"/>
        <v>2.7755327608451967</v>
      </c>
      <c r="AI417" s="328">
        <f t="shared" si="300"/>
        <v>0.40395725645735192</v>
      </c>
      <c r="AJ417" s="328">
        <f t="shared" si="301"/>
        <v>8.531490704548947</v>
      </c>
      <c r="AK417" s="337">
        <f t="shared" si="302"/>
        <v>571.44717880676842</v>
      </c>
      <c r="AL417" s="42">
        <f t="shared" si="303"/>
        <v>26.106018192251792</v>
      </c>
    </row>
    <row r="418" spans="2:38" ht="15" x14ac:dyDescent="0.15">
      <c r="B418" s="328">
        <f t="shared" si="273"/>
        <v>2890.4480843513866</v>
      </c>
      <c r="C418" s="328">
        <f t="shared" si="274"/>
        <v>2887.7299790822913</v>
      </c>
      <c r="D418" s="328">
        <f t="shared" si="275"/>
        <v>2.7755327608451967</v>
      </c>
      <c r="E418" s="328">
        <f t="shared" si="241"/>
        <v>183.93646139018628</v>
      </c>
      <c r="F418" s="328">
        <f t="shared" si="276"/>
        <v>184.02431756620464</v>
      </c>
      <c r="G418" s="328">
        <f t="shared" si="277"/>
        <v>1087.0517626418482</v>
      </c>
      <c r="H418" s="313">
        <f t="shared" si="278"/>
        <v>0.02</v>
      </c>
      <c r="I418" s="328">
        <f t="shared" si="279"/>
        <v>2.1744842152762431</v>
      </c>
      <c r="J418" s="328">
        <f t="shared" si="246"/>
        <v>850</v>
      </c>
      <c r="K418" s="335">
        <f t="shared" si="280"/>
        <v>-1</v>
      </c>
      <c r="L418" s="323">
        <f t="shared" si="281"/>
        <v>2.7555327608451967</v>
      </c>
      <c r="M418" s="323">
        <f t="shared" si="282"/>
        <v>2.7655327608451969</v>
      </c>
      <c r="N418" s="328">
        <f t="shared" si="283"/>
        <v>-3.8641637631687153E-2</v>
      </c>
      <c r="O418" s="328">
        <f t="shared" si="284"/>
        <v>2.7922698458726636E-3</v>
      </c>
      <c r="P418" s="332">
        <f t="shared" si="271"/>
        <v>36.167964997547664</v>
      </c>
      <c r="Q418" s="328">
        <f t="shared" si="285"/>
        <v>248.25912644745267</v>
      </c>
      <c r="R418" s="277">
        <f>IF(H418&gt;0, rate1(1,$L$52,$L$51,$L$54,L418,$L$53,$L$50,P418),"")</f>
        <v>1461.696504644118</v>
      </c>
      <c r="S418" s="323">
        <f t="shared" si="286"/>
        <v>60.826191950465322</v>
      </c>
      <c r="T418" s="323">
        <f t="shared" si="287"/>
        <v>6.458983326848134E-4</v>
      </c>
      <c r="U418" s="328">
        <f t="shared" si="288"/>
        <v>2.7755327608451967</v>
      </c>
      <c r="V418" s="336">
        <f t="shared" si="289"/>
        <v>2.7755327608451967</v>
      </c>
      <c r="W418" s="328">
        <f t="shared" si="290"/>
        <v>4.6350420024676708E-4</v>
      </c>
      <c r="X418" s="328">
        <f t="shared" si="291"/>
        <v>260.74626251104996</v>
      </c>
      <c r="Y418" s="328">
        <f t="shared" si="272"/>
        <v>36.430000263249418</v>
      </c>
      <c r="Z418" s="108">
        <f>IF(H418&gt;0, rate1(1,$L$52,$L$51,$L$54,U418,$L$53,$L$50,Y418),"")</f>
        <v>1466.3854430778345</v>
      </c>
      <c r="AA418" s="336">
        <f t="shared" si="292"/>
        <v>63.681394493841388</v>
      </c>
      <c r="AB418" s="336">
        <f t="shared" si="293"/>
        <v>-7.3946057516685848E-6</v>
      </c>
      <c r="AC418" s="328">
        <f t="shared" si="294"/>
        <v>6.458983326848134E-4</v>
      </c>
      <c r="AD418" s="328">
        <f t="shared" si="295"/>
        <v>-30.964625526846863</v>
      </c>
      <c r="AE418" s="328">
        <f t="shared" si="296"/>
        <v>4462.5509032311711</v>
      </c>
      <c r="AF418" s="328">
        <f t="shared" si="297"/>
        <v>2890.4087968154222</v>
      </c>
      <c r="AG418" s="328">
        <f t="shared" si="298"/>
        <v>2887.7293331839587</v>
      </c>
      <c r="AH418" s="328">
        <f t="shared" si="299"/>
        <v>2.7557331145369806</v>
      </c>
      <c r="AI418" s="328">
        <f t="shared" si="300"/>
        <v>0.44188265527943604</v>
      </c>
      <c r="AJ418" s="328">
        <f t="shared" si="301"/>
        <v>8.531613449730969</v>
      </c>
      <c r="AK418" s="337">
        <f t="shared" si="302"/>
        <v>571.44762789253946</v>
      </c>
      <c r="AL418" s="42">
        <f t="shared" si="303"/>
        <v>26.106361555919779</v>
      </c>
    </row>
    <row r="419" spans="2:38" ht="15" x14ac:dyDescent="0.15">
      <c r="B419" s="328">
        <f t="shared" si="273"/>
        <v>2890.4087968154222</v>
      </c>
      <c r="C419" s="328">
        <f t="shared" si="274"/>
        <v>2887.7293331839587</v>
      </c>
      <c r="D419" s="328">
        <f t="shared" si="275"/>
        <v>2.7557331145369806</v>
      </c>
      <c r="E419" s="328">
        <f t="shared" si="241"/>
        <v>183.76209537972923</v>
      </c>
      <c r="F419" s="328">
        <f t="shared" si="276"/>
        <v>183.84927838495776</v>
      </c>
      <c r="G419" s="328">
        <f t="shared" si="277"/>
        <v>1062.7745371419041</v>
      </c>
      <c r="H419" s="313">
        <f t="shared" si="278"/>
        <v>0.02</v>
      </c>
      <c r="I419" s="328">
        <f t="shared" si="279"/>
        <v>2.1435709051707819</v>
      </c>
      <c r="J419" s="328">
        <f t="shared" si="246"/>
        <v>850</v>
      </c>
      <c r="K419" s="335">
        <f t="shared" si="280"/>
        <v>-1</v>
      </c>
      <c r="L419" s="323">
        <f t="shared" si="281"/>
        <v>2.7357331145369805</v>
      </c>
      <c r="M419" s="323">
        <f t="shared" si="282"/>
        <v>2.7457331145369803</v>
      </c>
      <c r="N419" s="328">
        <f t="shared" si="283"/>
        <v>-3.836876161192837E-2</v>
      </c>
      <c r="O419" s="328">
        <f t="shared" si="284"/>
        <v>2.7922698458726636E-3</v>
      </c>
      <c r="P419" s="332">
        <f t="shared" si="271"/>
        <v>35.822330032879101</v>
      </c>
      <c r="Q419" s="328">
        <f t="shared" si="285"/>
        <v>223.81995412578681</v>
      </c>
      <c r="R419" s="277">
        <f>IF(H419&gt;0, rate1(1,$L$52,$L$51,$L$54,L419,$L$53,$L$50,P419),"")</f>
        <v>1455.4535810794052</v>
      </c>
      <c r="S419" s="323">
        <f t="shared" si="286"/>
        <v>55.07354814450018</v>
      </c>
      <c r="T419" s="323">
        <f t="shared" si="287"/>
        <v>7.0956619139169353E-4</v>
      </c>
      <c r="U419" s="328">
        <f t="shared" si="288"/>
        <v>2.7557331145369806</v>
      </c>
      <c r="V419" s="336">
        <f t="shared" si="289"/>
        <v>2.7557331145369806</v>
      </c>
      <c r="W419" s="328">
        <f t="shared" si="290"/>
        <v>4.5691484495335999E-4</v>
      </c>
      <c r="X419" s="328">
        <f t="shared" si="291"/>
        <v>236.11038351324987</v>
      </c>
      <c r="Y419" s="328">
        <f t="shared" si="272"/>
        <v>36.083736085541517</v>
      </c>
      <c r="Z419" s="108">
        <f>IF(H419&gt;0, rate1(1,$L$52,$L$51,$L$54,U419,$L$53,$L$50,Y419),"")</f>
        <v>1460.1812616527311</v>
      </c>
      <c r="AA419" s="336">
        <f t="shared" si="292"/>
        <v>57.909648571927498</v>
      </c>
      <c r="AB419" s="336">
        <f t="shared" si="293"/>
        <v>-8.0287764275309163E-6</v>
      </c>
      <c r="AC419" s="328">
        <f t="shared" si="294"/>
        <v>7.0956619139169353E-4</v>
      </c>
      <c r="AD419" s="328">
        <f t="shared" si="295"/>
        <v>-28.186235819343928</v>
      </c>
      <c r="AE419" s="328">
        <f t="shared" si="296"/>
        <v>4099.5388048180503</v>
      </c>
      <c r="AF419" s="328">
        <f t="shared" si="297"/>
        <v>2890.3697184876187</v>
      </c>
      <c r="AG419" s="328">
        <f t="shared" si="298"/>
        <v>2887.7286236177674</v>
      </c>
      <c r="AH419" s="328">
        <f t="shared" si="299"/>
        <v>2.7359315175253029</v>
      </c>
      <c r="AI419" s="328">
        <f t="shared" si="300"/>
        <v>0.48752237832652778</v>
      </c>
      <c r="AJ419" s="328">
        <f t="shared" si="301"/>
        <v>8.5317488726138375</v>
      </c>
      <c r="AK419" s="337">
        <f t="shared" si="302"/>
        <v>571.44810824185879</v>
      </c>
      <c r="AL419" s="42">
        <f t="shared" si="303"/>
        <v>26.106737156176766</v>
      </c>
    </row>
    <row r="420" spans="2:38" ht="15" x14ac:dyDescent="0.15">
      <c r="B420" s="328">
        <f t="shared" si="273"/>
        <v>2890.3697184876187</v>
      </c>
      <c r="C420" s="328">
        <f t="shared" si="274"/>
        <v>2887.7286236177674</v>
      </c>
      <c r="D420" s="328">
        <f t="shared" si="275"/>
        <v>2.7359315175253029</v>
      </c>
      <c r="E420" s="328">
        <f t="shared" si="241"/>
        <v>183.589097590737</v>
      </c>
      <c r="F420" s="328">
        <f t="shared" si="276"/>
        <v>183.67559648523311</v>
      </c>
      <c r="G420" s="328">
        <f t="shared" si="277"/>
        <v>1038.8807140195879</v>
      </c>
      <c r="H420" s="313">
        <f t="shared" si="278"/>
        <v>0.02</v>
      </c>
      <c r="I420" s="328">
        <f t="shared" si="279"/>
        <v>2.112875895881007</v>
      </c>
      <c r="J420" s="328">
        <f t="shared" si="246"/>
        <v>850</v>
      </c>
      <c r="K420" s="335">
        <f t="shared" si="280"/>
        <v>-1</v>
      </c>
      <c r="L420" s="323">
        <f t="shared" si="281"/>
        <v>2.7159315175253029</v>
      </c>
      <c r="M420" s="323">
        <f t="shared" si="282"/>
        <v>2.7259315175253027</v>
      </c>
      <c r="N420" s="328">
        <f t="shared" si="283"/>
        <v>-3.8095811526533296E-2</v>
      </c>
      <c r="O420" s="328">
        <f t="shared" si="284"/>
        <v>2.7922698458726636E-3</v>
      </c>
      <c r="P420" s="332">
        <f t="shared" si="271"/>
        <v>35.477494131836494</v>
      </c>
      <c r="Q420" s="328">
        <f t="shared" si="285"/>
        <v>199.76546498653624</v>
      </c>
      <c r="R420" s="277">
        <f>IF(H420&gt;0, rate1(1,$L$52,$L$51,$L$54,L420,$L$53,$L$50,P420),"")</f>
        <v>1449.1583367536546</v>
      </c>
      <c r="S420" s="323">
        <f t="shared" si="286"/>
        <v>49.368187695134807</v>
      </c>
      <c r="T420" s="323">
        <f t="shared" si="287"/>
        <v>7.8762123085222033E-4</v>
      </c>
      <c r="U420" s="328">
        <f t="shared" si="288"/>
        <v>2.7359315175253029</v>
      </c>
      <c r="V420" s="336">
        <f t="shared" si="289"/>
        <v>2.7359315175253029</v>
      </c>
      <c r="W420" s="328">
        <f t="shared" si="290"/>
        <v>4.5037202177056201E-4</v>
      </c>
      <c r="X420" s="328">
        <f t="shared" si="291"/>
        <v>211.86106607879333</v>
      </c>
      <c r="Y420" s="328">
        <f t="shared" si="272"/>
        <v>35.738267874521014</v>
      </c>
      <c r="Z420" s="108">
        <f>IF(H420&gt;0, rate1(1,$L$52,$L$51,$L$54,U420,$L$53,$L$50,Y420),"")</f>
        <v>1453.9251484558442</v>
      </c>
      <c r="AA420" s="336">
        <f t="shared" si="292"/>
        <v>52.185724642697714</v>
      </c>
      <c r="AB420" s="336">
        <f t="shared" si="293"/>
        <v>-8.7987817875860278E-6</v>
      </c>
      <c r="AC420" s="328">
        <f t="shared" si="294"/>
        <v>7.8762123085222033E-4</v>
      </c>
      <c r="AD420" s="328">
        <f t="shared" si="295"/>
        <v>-25.39291631125743</v>
      </c>
      <c r="AE420" s="328">
        <f t="shared" si="296"/>
        <v>3731.4226216247557</v>
      </c>
      <c r="AF420" s="328">
        <f t="shared" si="297"/>
        <v>2890.3308350548614</v>
      </c>
      <c r="AG420" s="328">
        <f t="shared" si="298"/>
        <v>2887.7278359965367</v>
      </c>
      <c r="AH420" s="328">
        <f t="shared" si="299"/>
        <v>2.7161279657885982</v>
      </c>
      <c r="AI420" s="328">
        <f t="shared" si="300"/>
        <v>0.54350253583512298</v>
      </c>
      <c r="AJ420" s="328">
        <f t="shared" si="301"/>
        <v>8.5318998455404582</v>
      </c>
      <c r="AK420" s="337">
        <f t="shared" si="302"/>
        <v>571.44862636822882</v>
      </c>
      <c r="AL420" s="42">
        <f t="shared" si="303"/>
        <v>26.107151550198346</v>
      </c>
    </row>
    <row r="421" spans="2:38" ht="15" x14ac:dyDescent="0.15">
      <c r="B421" s="328">
        <f t="shared" si="273"/>
        <v>2890.3308350548614</v>
      </c>
      <c r="C421" s="328">
        <f t="shared" si="274"/>
        <v>2887.7278359965367</v>
      </c>
      <c r="D421" s="328">
        <f t="shared" si="275"/>
        <v>2.7161279657885982</v>
      </c>
      <c r="E421" s="328">
        <f t="shared" si="241"/>
        <v>183.41749723785361</v>
      </c>
      <c r="F421" s="328">
        <f t="shared" si="276"/>
        <v>183.5032974142953</v>
      </c>
      <c r="G421" s="328">
        <f t="shared" si="277"/>
        <v>1015.3666669162883</v>
      </c>
      <c r="H421" s="313">
        <f t="shared" si="278"/>
        <v>0.02</v>
      </c>
      <c r="I421" s="328">
        <f t="shared" si="279"/>
        <v>2.0823992466597701</v>
      </c>
      <c r="J421" s="328">
        <f t="shared" si="246"/>
        <v>850</v>
      </c>
      <c r="K421" s="335">
        <f t="shared" si="280"/>
        <v>-1</v>
      </c>
      <c r="L421" s="323">
        <f t="shared" si="281"/>
        <v>2.6961279657885981</v>
      </c>
      <c r="M421" s="323">
        <f t="shared" si="282"/>
        <v>2.7061279657885979</v>
      </c>
      <c r="N421" s="328">
        <f t="shared" si="283"/>
        <v>-3.7822787306104111E-2</v>
      </c>
      <c r="O421" s="328">
        <f t="shared" si="284"/>
        <v>2.7922698458726636E-3</v>
      </c>
      <c r="P421" s="332">
        <f t="shared" si="271"/>
        <v>35.133461504984105</v>
      </c>
      <c r="Q421" s="328">
        <f t="shared" si="285"/>
        <v>176.09204924989785</v>
      </c>
      <c r="R421" s="277">
        <f>IF(H421&gt;0, rate1(1,$L$52,$L$51,$L$54,L421,$L$53,$L$50,P421),"")</f>
        <v>1442.8102406196979</v>
      </c>
      <c r="S421" s="323">
        <f t="shared" si="286"/>
        <v>43.709228913621715</v>
      </c>
      <c r="T421" s="323">
        <f t="shared" si="287"/>
        <v>8.8558815666280695E-4</v>
      </c>
      <c r="U421" s="328">
        <f t="shared" si="288"/>
        <v>2.7161279657885982</v>
      </c>
      <c r="V421" s="336">
        <f t="shared" si="289"/>
        <v>2.7161279657885982</v>
      </c>
      <c r="W421" s="328">
        <f t="shared" si="290"/>
        <v>4.4387574333271118E-4</v>
      </c>
      <c r="X421" s="328">
        <f t="shared" si="291"/>
        <v>187.99467399069135</v>
      </c>
      <c r="Y421" s="328">
        <f t="shared" si="272"/>
        <v>35.39359980283524</v>
      </c>
      <c r="Z421" s="108">
        <f>IF(H421&gt;0, rate1(1,$L$52,$L$51,$L$54,U421,$L$53,$L$50,Y421),"")</f>
        <v>1447.6165759368203</v>
      </c>
      <c r="AA421" s="336">
        <f t="shared" si="292"/>
        <v>46.508744069427024</v>
      </c>
      <c r="AB421" s="336">
        <f t="shared" si="293"/>
        <v>-9.753636414477737E-6</v>
      </c>
      <c r="AC421" s="328">
        <f t="shared" si="294"/>
        <v>8.8558815666280695E-4</v>
      </c>
      <c r="AD421" s="328">
        <f t="shared" si="295"/>
        <v>-22.583861188214964</v>
      </c>
      <c r="AE421" s="328">
        <f t="shared" si="296"/>
        <v>3357.6851098287752</v>
      </c>
      <c r="AF421" s="328">
        <f t="shared" si="297"/>
        <v>2890.2921266793987</v>
      </c>
      <c r="AG421" s="328">
        <f t="shared" si="298"/>
        <v>2887.7269504083802</v>
      </c>
      <c r="AH421" s="328">
        <f t="shared" si="299"/>
        <v>2.6963224552189939</v>
      </c>
      <c r="AI421" s="328">
        <f t="shared" si="300"/>
        <v>0.61379392225719176</v>
      </c>
      <c r="AJ421" s="328">
        <f t="shared" si="301"/>
        <v>8.5320703438521956</v>
      </c>
      <c r="AK421" s="337">
        <f t="shared" si="302"/>
        <v>571.44919100253128</v>
      </c>
      <c r="AL421" s="42">
        <f t="shared" si="303"/>
        <v>26.107613527353806</v>
      </c>
    </row>
    <row r="422" spans="2:38" ht="15" x14ac:dyDescent="0.15">
      <c r="B422" s="328">
        <f t="shared" si="273"/>
        <v>2890.2921266793987</v>
      </c>
      <c r="C422" s="328">
        <f t="shared" si="274"/>
        <v>2887.7269504083802</v>
      </c>
      <c r="D422" s="328">
        <f t="shared" si="275"/>
        <v>2.6963224552189939</v>
      </c>
      <c r="E422" s="328">
        <f t="shared" si="241"/>
        <v>183.24733462626443</v>
      </c>
      <c r="F422" s="328">
        <f t="shared" si="276"/>
        <v>183.33241593205901</v>
      </c>
      <c r="G422" s="328">
        <f t="shared" si="277"/>
        <v>992.2288290604173</v>
      </c>
      <c r="H422" s="313">
        <f t="shared" si="278"/>
        <v>0.02</v>
      </c>
      <c r="I422" s="328">
        <f t="shared" si="279"/>
        <v>2.0521410168148577</v>
      </c>
      <c r="J422" s="328">
        <f t="shared" si="246"/>
        <v>850</v>
      </c>
      <c r="K422" s="335">
        <f t="shared" si="280"/>
        <v>-1</v>
      </c>
      <c r="L422" s="323">
        <f t="shared" si="281"/>
        <v>2.6763224552189939</v>
      </c>
      <c r="M422" s="323">
        <f t="shared" si="282"/>
        <v>2.6863224552189937</v>
      </c>
      <c r="N422" s="328">
        <f t="shared" si="283"/>
        <v>-3.7549688880019971E-2</v>
      </c>
      <c r="O422" s="328">
        <f t="shared" si="284"/>
        <v>2.7922698458726636E-3</v>
      </c>
      <c r="P422" s="332">
        <f t="shared" si="271"/>
        <v>34.790236413717629</v>
      </c>
      <c r="Q422" s="328">
        <f t="shared" si="285"/>
        <v>152.79616580741822</v>
      </c>
      <c r="R422" s="277">
        <f>IF(H422&gt;0, rate1(1,$L$52,$L$51,$L$54,L422,$L$53,$L$50,P422),"")</f>
        <v>1436.4087567715637</v>
      </c>
      <c r="S422" s="323">
        <f t="shared" si="286"/>
        <v>38.095793680568882</v>
      </c>
      <c r="T422" s="323">
        <f t="shared" si="287"/>
        <v>1.0122357592173272E-3</v>
      </c>
      <c r="U422" s="328">
        <f t="shared" si="288"/>
        <v>2.6963224552189939</v>
      </c>
      <c r="V422" s="336">
        <f t="shared" si="289"/>
        <v>2.6963224552189939</v>
      </c>
      <c r="W422" s="328">
        <f t="shared" si="290"/>
        <v>4.3742602227769822E-4</v>
      </c>
      <c r="X422" s="328">
        <f t="shared" si="291"/>
        <v>164.50763165669343</v>
      </c>
      <c r="Y422" s="328">
        <f t="shared" si="272"/>
        <v>35.049736093212751</v>
      </c>
      <c r="Z422" s="108">
        <f>IF(H422&gt;0, rate1(1,$L$52,$L$51,$L$54,U422,$L$53,$L$50,Y422),"")</f>
        <v>1441.2550116725624</v>
      </c>
      <c r="AA422" s="336">
        <f t="shared" si="292"/>
        <v>40.877830003347405</v>
      </c>
      <c r="AB422" s="336">
        <f t="shared" si="293"/>
        <v>-1.09691530918553E-5</v>
      </c>
      <c r="AC422" s="328">
        <f t="shared" si="294"/>
        <v>1.0122357592173272E-3</v>
      </c>
      <c r="AD422" s="328">
        <f t="shared" si="295"/>
        <v>-19.758242897350552</v>
      </c>
      <c r="AE422" s="328">
        <f t="shared" si="296"/>
        <v>2977.7454770391637</v>
      </c>
      <c r="AF422" s="328">
        <f t="shared" si="297"/>
        <v>2890.2535647547593</v>
      </c>
      <c r="AG422" s="328">
        <f t="shared" si="298"/>
        <v>2887.7259381726208</v>
      </c>
      <c r="AH422" s="328">
        <f t="shared" si="299"/>
        <v>2.6765149816202953</v>
      </c>
      <c r="AI422" s="328">
        <f t="shared" si="300"/>
        <v>0.70469896152151212</v>
      </c>
      <c r="AJ422" s="328">
        <f t="shared" si="301"/>
        <v>8.5322660935637291</v>
      </c>
      <c r="AK422" s="337">
        <f t="shared" si="302"/>
        <v>571.44981422842034</v>
      </c>
      <c r="AL422" s="42">
        <f t="shared" si="303"/>
        <v>26.108135252187726</v>
      </c>
    </row>
    <row r="423" spans="2:38" ht="15" x14ac:dyDescent="0.15">
      <c r="B423" s="328">
        <f t="shared" si="273"/>
        <v>2890.2535647547593</v>
      </c>
      <c r="C423" s="328">
        <f t="shared" si="274"/>
        <v>2887.7259381726208</v>
      </c>
      <c r="D423" s="328">
        <f t="shared" si="275"/>
        <v>2.6765149816202953</v>
      </c>
      <c r="E423" s="328">
        <f t="shared" si="241"/>
        <v>183.07866766417121</v>
      </c>
      <c r="F423" s="328">
        <f t="shared" si="276"/>
        <v>183.16300114521783</v>
      </c>
      <c r="G423" s="328">
        <f t="shared" si="277"/>
        <v>969.46371523248547</v>
      </c>
      <c r="H423" s="313">
        <f t="shared" si="278"/>
        <v>0.02</v>
      </c>
      <c r="I423" s="328">
        <f t="shared" si="279"/>
        <v>2.0221012657108077</v>
      </c>
      <c r="J423" s="328">
        <f t="shared" si="246"/>
        <v>850</v>
      </c>
      <c r="K423" s="335">
        <f t="shared" si="280"/>
        <v>-1</v>
      </c>
      <c r="L423" s="323">
        <f t="shared" si="281"/>
        <v>2.6565149816202953</v>
      </c>
      <c r="M423" s="323">
        <f t="shared" si="282"/>
        <v>2.6665149816202955</v>
      </c>
      <c r="N423" s="328">
        <f t="shared" si="283"/>
        <v>-3.7276516176400598E-2</v>
      </c>
      <c r="O423" s="328">
        <f t="shared" si="284"/>
        <v>2.7922698458726636E-3</v>
      </c>
      <c r="P423" s="332">
        <f t="shared" si="271"/>
        <v>34.447823171274329</v>
      </c>
      <c r="Q423" s="328">
        <f t="shared" si="285"/>
        <v>129.87437076533854</v>
      </c>
      <c r="R423" s="277">
        <f>IF(H423&gt;0, rate1(1,$L$52,$L$51,$L$54,L423,$L$53,$L$50,P423),"")</f>
        <v>1429.9533444610281</v>
      </c>
      <c r="S423" s="323">
        <f t="shared" si="286"/>
        <v>32.527014423369145</v>
      </c>
      <c r="T423" s="323">
        <f t="shared" si="287"/>
        <v>1.1823674667008647E-3</v>
      </c>
      <c r="U423" s="328">
        <f t="shared" si="288"/>
        <v>2.6765149816202953</v>
      </c>
      <c r="V423" s="336">
        <f t="shared" si="289"/>
        <v>2.6765149816202953</v>
      </c>
      <c r="W423" s="328">
        <f t="shared" si="290"/>
        <v>4.3102287126117744E-4</v>
      </c>
      <c r="X423" s="328">
        <f t="shared" si="291"/>
        <v>141.39644661065529</v>
      </c>
      <c r="Y423" s="328">
        <f t="shared" si="272"/>
        <v>34.70668101945293</v>
      </c>
      <c r="Z423" s="108">
        <f>IF(H423&gt;0, rate1(1,$L$52,$L$51,$L$54,U423,$L$53,$L$50,Y423),"")</f>
        <v>1434.8399183808172</v>
      </c>
      <c r="AA423" s="336">
        <f t="shared" si="292"/>
        <v>35.292112792835944</v>
      </c>
      <c r="AB423" s="336">
        <f t="shared" si="293"/>
        <v>-1.2569154716860245E-5</v>
      </c>
      <c r="AC423" s="328">
        <f t="shared" si="294"/>
        <v>1.1823674667008647E-3</v>
      </c>
      <c r="AD423" s="328">
        <f t="shared" si="295"/>
        <v>-16.915215077598155</v>
      </c>
      <c r="AE423" s="328">
        <f t="shared" si="296"/>
        <v>2590.9264929316896</v>
      </c>
      <c r="AF423" s="328">
        <f t="shared" si="297"/>
        <v>2890.2151058711161</v>
      </c>
      <c r="AG423" s="328">
        <f t="shared" si="298"/>
        <v>2887.724755805154</v>
      </c>
      <c r="AH423" s="328">
        <f t="shared" si="299"/>
        <v>2.6567055407051461</v>
      </c>
      <c r="AI423" s="328">
        <f t="shared" si="300"/>
        <v>0.82685737355054589</v>
      </c>
      <c r="AJ423" s="328">
        <f t="shared" si="301"/>
        <v>8.5324957761674938</v>
      </c>
      <c r="AK423" s="337">
        <f t="shared" si="302"/>
        <v>571.45051345104582</v>
      </c>
      <c r="AL423" s="42">
        <f t="shared" si="303"/>
        <v>26.108734246305019</v>
      </c>
    </row>
    <row r="424" spans="2:38" ht="15" x14ac:dyDescent="0.15">
      <c r="B424" s="328">
        <f t="shared" si="273"/>
        <v>2890.2151058711161</v>
      </c>
      <c r="C424" s="328">
        <f t="shared" si="274"/>
        <v>2887.724755805154</v>
      </c>
      <c r="D424" s="328">
        <f t="shared" si="275"/>
        <v>2.6567055407051461</v>
      </c>
      <c r="E424" s="328">
        <f t="shared" si="241"/>
        <v>182.91158397743371</v>
      </c>
      <c r="F424" s="328">
        <f t="shared" si="276"/>
        <v>182.99512582080246</v>
      </c>
      <c r="G424" s="328">
        <f t="shared" si="277"/>
        <v>947.06796197476763</v>
      </c>
      <c r="H424" s="313">
        <f t="shared" si="278"/>
        <v>0.02</v>
      </c>
      <c r="I424" s="328">
        <f t="shared" si="279"/>
        <v>1.9922800527696383</v>
      </c>
      <c r="J424" s="328">
        <f t="shared" si="246"/>
        <v>850</v>
      </c>
      <c r="K424" s="335">
        <f t="shared" si="280"/>
        <v>-1</v>
      </c>
      <c r="L424" s="323">
        <f t="shared" si="281"/>
        <v>2.6367055407051461</v>
      </c>
      <c r="M424" s="323">
        <f t="shared" si="282"/>
        <v>2.6467055407051463</v>
      </c>
      <c r="N424" s="328">
        <f t="shared" si="283"/>
        <v>-3.7003269122062754E-2</v>
      </c>
      <c r="O424" s="328">
        <f t="shared" si="284"/>
        <v>2.7922698458726636E-3</v>
      </c>
      <c r="P424" s="332">
        <f t="shared" si="271"/>
        <v>34.106226143757688</v>
      </c>
      <c r="Q424" s="328">
        <f t="shared" si="285"/>
        <v>107.32337096656954</v>
      </c>
      <c r="R424" s="277">
        <f>IF(H424&gt;0, rate1(1,$L$52,$L$51,$L$54,L424,$L$53,$L$50,P424),"")</f>
        <v>1423.4434581179246</v>
      </c>
      <c r="S424" s="323">
        <f t="shared" si="286"/>
        <v>27.002047567619378</v>
      </c>
      <c r="T424" s="323">
        <f t="shared" si="287"/>
        <v>1.4230905864560956E-3</v>
      </c>
      <c r="U424" s="328">
        <f t="shared" si="288"/>
        <v>2.6567055407051461</v>
      </c>
      <c r="V424" s="336">
        <f t="shared" si="289"/>
        <v>2.6567055407051461</v>
      </c>
      <c r="W424" s="328">
        <f t="shared" si="290"/>
        <v>4.2466630295123764E-4</v>
      </c>
      <c r="X424" s="328">
        <f t="shared" si="291"/>
        <v>118.65775069899996</v>
      </c>
      <c r="Y424" s="328">
        <f t="shared" si="272"/>
        <v>34.364438907429445</v>
      </c>
      <c r="Z424" s="108">
        <f>IF(H424&gt;0, rate1(1,$L$52,$L$51,$L$54,U424,$L$53,$L$50,Y424),"")</f>
        <v>1428.3707539373406</v>
      </c>
      <c r="AA424" s="336">
        <f t="shared" si="292"/>
        <v>29.750740221491103</v>
      </c>
      <c r="AB424" s="336">
        <f t="shared" si="293"/>
        <v>-1.4770621545034193E-5</v>
      </c>
      <c r="AC424" s="328">
        <f t="shared" si="294"/>
        <v>1.4230905864560956E-3</v>
      </c>
      <c r="AD424" s="328">
        <f t="shared" si="295"/>
        <v>-14.053919118252161</v>
      </c>
      <c r="AE424" s="328">
        <f t="shared" si="296"/>
        <v>2196.3861255636357</v>
      </c>
      <c r="AF424" s="328">
        <f t="shared" si="297"/>
        <v>2890.1766795114077</v>
      </c>
      <c r="AG424" s="328">
        <f t="shared" si="298"/>
        <v>2887.7233327145677</v>
      </c>
      <c r="AH424" s="328">
        <f t="shared" si="299"/>
        <v>2.6368941280923046</v>
      </c>
      <c r="AI424" s="328">
        <f t="shared" si="300"/>
        <v>0.99975209997993486</v>
      </c>
      <c r="AJ424" s="328">
        <f t="shared" si="301"/>
        <v>8.5327734850841548</v>
      </c>
      <c r="AK424" s="337">
        <f t="shared" si="302"/>
        <v>571.45131505926713</v>
      </c>
      <c r="AL424" s="42">
        <f t="shared" si="303"/>
        <v>26.109437075072538</v>
      </c>
    </row>
    <row r="425" spans="2:38" ht="15" x14ac:dyDescent="0.15">
      <c r="B425" s="328">
        <f t="shared" si="273"/>
        <v>2890.1766795114077</v>
      </c>
      <c r="C425" s="328">
        <f t="shared" si="274"/>
        <v>2887.7233327145677</v>
      </c>
      <c r="D425" s="328">
        <f t="shared" si="275"/>
        <v>2.6368941280923046</v>
      </c>
      <c r="E425" s="328">
        <f t="shared" si="241"/>
        <v>182.74622561018219</v>
      </c>
      <c r="F425" s="328">
        <f t="shared" si="276"/>
        <v>182.82890479380796</v>
      </c>
      <c r="G425" s="328">
        <f t="shared" si="277"/>
        <v>925.03840770885563</v>
      </c>
      <c r="H425" s="313">
        <f t="shared" si="278"/>
        <v>0.02</v>
      </c>
      <c r="I425" s="328">
        <f t="shared" si="279"/>
        <v>1.9626774374719389</v>
      </c>
      <c r="J425" s="328">
        <f t="shared" si="246"/>
        <v>850</v>
      </c>
      <c r="K425" s="335">
        <f t="shared" si="280"/>
        <v>-1</v>
      </c>
      <c r="L425" s="323">
        <f t="shared" si="281"/>
        <v>2.6168941280923046</v>
      </c>
      <c r="M425" s="323">
        <f t="shared" si="282"/>
        <v>2.6268941280923048</v>
      </c>
      <c r="N425" s="328">
        <f t="shared" si="283"/>
        <v>-3.6729947642489158E-2</v>
      </c>
      <c r="O425" s="328">
        <f t="shared" si="284"/>
        <v>2.7922698458726636E-3</v>
      </c>
      <c r="P425" s="332">
        <f t="shared" si="271"/>
        <v>33.765449751194453</v>
      </c>
      <c r="Q425" s="328">
        <f t="shared" si="285"/>
        <v>85.140133889119397</v>
      </c>
      <c r="R425" s="277">
        <f>IF(H425&gt;0, rate1(1,$L$52,$L$51,$L$54,L425,$L$53,$L$50,P425),"")</f>
        <v>1416.8785473747391</v>
      </c>
      <c r="S425" s="323">
        <f t="shared" si="286"/>
        <v>21.520101614363668</v>
      </c>
      <c r="T425" s="323">
        <f t="shared" si="287"/>
        <v>1.7899495983381933E-3</v>
      </c>
      <c r="U425" s="328">
        <f t="shared" si="288"/>
        <v>2.6368941280923046</v>
      </c>
      <c r="V425" s="336">
        <f t="shared" si="289"/>
        <v>2.6368941280923046</v>
      </c>
      <c r="W425" s="328">
        <f t="shared" si="290"/>
        <v>4.1835633002396122E-4</v>
      </c>
      <c r="X425" s="328">
        <f t="shared" si="291"/>
        <v>96.288382136963151</v>
      </c>
      <c r="Y425" s="328">
        <f t="shared" si="272"/>
        <v>34.023014136125056</v>
      </c>
      <c r="Z425" s="108">
        <f>IF(H425&gt;0, rate1(1,$L$52,$L$51,$L$54,U425,$L$53,$L$50,Y425),"")</f>
        <v>1421.8469713971795</v>
      </c>
      <c r="AA425" s="336">
        <f t="shared" si="292"/>
        <v>24.252898322380997</v>
      </c>
      <c r="AB425" s="336">
        <f t="shared" si="293"/>
        <v>-1.7991577833602436E-5</v>
      </c>
      <c r="AC425" s="328">
        <f t="shared" si="294"/>
        <v>1.7899495983381933E-3</v>
      </c>
      <c r="AD425" s="328">
        <f t="shared" si="295"/>
        <v>-11.173498973696352</v>
      </c>
      <c r="AE425" s="328">
        <f t="shared" si="296"/>
        <v>1792.9561903317583</v>
      </c>
      <c r="AF425" s="328">
        <f t="shared" si="297"/>
        <v>2890.1381596141669</v>
      </c>
      <c r="AG425" s="328">
        <f t="shared" si="298"/>
        <v>2887.7215427649694</v>
      </c>
      <c r="AH425" s="328">
        <f t="shared" si="299"/>
        <v>2.6170807393037969</v>
      </c>
      <c r="AI425" s="328">
        <f t="shared" si="300"/>
        <v>1.263304890637732</v>
      </c>
      <c r="AJ425" s="328">
        <f t="shared" si="301"/>
        <v>8.5331244031093316</v>
      </c>
      <c r="AK425" s="337">
        <f t="shared" si="302"/>
        <v>571.45226189245091</v>
      </c>
      <c r="AL425" s="42">
        <f t="shared" si="303"/>
        <v>26.110286864357523</v>
      </c>
    </row>
    <row r="426" spans="2:38" ht="15" x14ac:dyDescent="0.15">
      <c r="B426" s="328">
        <f t="shared" si="273"/>
        <v>2890.1381596141669</v>
      </c>
      <c r="C426" s="328">
        <f t="shared" si="274"/>
        <v>2887.7215427649694</v>
      </c>
      <c r="D426" s="328">
        <f t="shared" si="275"/>
        <v>2.6170807393037969</v>
      </c>
      <c r="E426" s="328">
        <f t="shared" si="241"/>
        <v>182.58284611457628</v>
      </c>
      <c r="F426" s="328">
        <f t="shared" si="276"/>
        <v>182.66453586237924</v>
      </c>
      <c r="G426" s="328">
        <f t="shared" si="277"/>
        <v>903.37227206961177</v>
      </c>
      <c r="H426" s="313">
        <f t="shared" si="278"/>
        <v>0.02</v>
      </c>
      <c r="I426" s="328">
        <f t="shared" si="279"/>
        <v>1.9332934793579626</v>
      </c>
      <c r="J426" s="328">
        <f t="shared" si="246"/>
        <v>850</v>
      </c>
      <c r="K426" s="335">
        <f t="shared" si="280"/>
        <v>-1</v>
      </c>
      <c r="L426" s="323">
        <f t="shared" si="281"/>
        <v>2.5970807393037969</v>
      </c>
      <c r="M426" s="323">
        <f t="shared" si="282"/>
        <v>2.6070807393037967</v>
      </c>
      <c r="N426" s="328">
        <f t="shared" si="283"/>
        <v>-3.6456551661782299E-2</v>
      </c>
      <c r="O426" s="328">
        <f t="shared" si="284"/>
        <v>2.7922698458726636E-3</v>
      </c>
      <c r="P426" s="332">
        <f t="shared" si="271"/>
        <v>33.425498468620304</v>
      </c>
      <c r="Q426" s="328">
        <f t="shared" si="285"/>
        <v>63.322143289953715</v>
      </c>
      <c r="R426" s="277">
        <f>IF(H426&gt;0, rate1(1,$L$52,$L$51,$L$54,L426,$L$53,$L$50,P426),"")</f>
        <v>1410.2580570956632</v>
      </c>
      <c r="S426" s="323">
        <f t="shared" si="286"/>
        <v>16.080503030096214</v>
      </c>
      <c r="T426" s="323">
        <f t="shared" si="287"/>
        <v>2.4174625732991686E-3</v>
      </c>
      <c r="U426" s="328">
        <f t="shared" si="288"/>
        <v>2.6170807393037969</v>
      </c>
      <c r="V426" s="336">
        <f t="shared" si="289"/>
        <v>2.6170807393037969</v>
      </c>
      <c r="W426" s="328">
        <f t="shared" si="290"/>
        <v>4.1209296517230598E-4</v>
      </c>
      <c r="X426" s="328">
        <f t="shared" si="291"/>
        <v>74.285569168377947</v>
      </c>
      <c r="Y426" s="328">
        <f t="shared" si="272"/>
        <v>33.682411138694576</v>
      </c>
      <c r="Z426" s="108">
        <f>IF(H426&gt;0, rate1(1,$L$52,$L$51,$L$54,U426,$L$53,$L$50,Y426),"")</f>
        <v>1415.2680190202159</v>
      </c>
      <c r="AA426" s="336">
        <f t="shared" si="292"/>
        <v>18.797858489674038</v>
      </c>
      <c r="AB426" s="336">
        <f t="shared" si="293"/>
        <v>-2.3154075835100839E-5</v>
      </c>
      <c r="AC426" s="328">
        <f t="shared" si="294"/>
        <v>2.4174625732991686E-3</v>
      </c>
      <c r="AD426" s="328">
        <f t="shared" si="295"/>
        <v>-8.273137388309399</v>
      </c>
      <c r="AE426" s="328">
        <f t="shared" si="296"/>
        <v>1378.6914459860227</v>
      </c>
      <c r="AF426" s="328">
        <f t="shared" si="297"/>
        <v>2890.0992855999316</v>
      </c>
      <c r="AG426" s="328">
        <f t="shared" si="298"/>
        <v>2887.7191253023962</v>
      </c>
      <c r="AH426" s="328">
        <f t="shared" si="299"/>
        <v>2.5972653697616903</v>
      </c>
      <c r="AI426" s="328">
        <f t="shared" si="300"/>
        <v>1.7141987320233993</v>
      </c>
      <c r="AJ426" s="328">
        <f t="shared" si="301"/>
        <v>8.5336005694237826</v>
      </c>
      <c r="AK426" s="337">
        <f t="shared" si="302"/>
        <v>571.45343049799544</v>
      </c>
      <c r="AL426" s="42">
        <f t="shared" si="303"/>
        <v>26.111360673514564</v>
      </c>
    </row>
    <row r="427" spans="2:38" ht="15" x14ac:dyDescent="0.15">
      <c r="B427" s="328">
        <f t="shared" si="273"/>
        <v>2890.0992855999316</v>
      </c>
      <c r="C427" s="328">
        <f t="shared" si="274"/>
        <v>2887.7191253023962</v>
      </c>
      <c r="D427" s="328">
        <f t="shared" si="275"/>
        <v>2.5972653697616903</v>
      </c>
      <c r="E427" s="328">
        <f t="shared" si="241"/>
        <v>182.42196909848275</v>
      </c>
      <c r="F427" s="328">
        <f t="shared" si="276"/>
        <v>182.50240760652952</v>
      </c>
      <c r="G427" s="328">
        <f t="shared" si="277"/>
        <v>882.06763219109496</v>
      </c>
      <c r="H427" s="313">
        <f t="shared" si="278"/>
        <v>0.02</v>
      </c>
      <c r="I427" s="328">
        <f t="shared" si="279"/>
        <v>1.904128238028352</v>
      </c>
      <c r="J427" s="328">
        <f t="shared" si="246"/>
        <v>850</v>
      </c>
      <c r="K427" s="335">
        <f t="shared" si="280"/>
        <v>-1</v>
      </c>
      <c r="L427" s="323">
        <f t="shared" si="281"/>
        <v>2.5772653697616903</v>
      </c>
      <c r="M427" s="323">
        <f t="shared" si="282"/>
        <v>2.5872653697616901</v>
      </c>
      <c r="N427" s="328">
        <f t="shared" si="283"/>
        <v>-3.6183081102623582E-2</v>
      </c>
      <c r="O427" s="328">
        <f t="shared" si="284"/>
        <v>2.7922698458726636E-3</v>
      </c>
      <c r="P427" s="332">
        <f t="shared" si="271"/>
        <v>33.086376827191735</v>
      </c>
      <c r="Q427" s="328">
        <f t="shared" si="285"/>
        <v>41.868113490048586</v>
      </c>
      <c r="R427" s="277">
        <f>IF(H427&gt;0, rate1(1,$L$52,$L$51,$L$54,L427,$L$53,$L$50,P427),"")</f>
        <v>1403.581427410274</v>
      </c>
      <c r="S427" s="323">
        <f t="shared" si="286"/>
        <v>10.68288106961621</v>
      </c>
      <c r="T427" s="323">
        <f t="shared" si="287"/>
        <v>3.7368094105959863E-3</v>
      </c>
      <c r="U427" s="328">
        <f t="shared" si="288"/>
        <v>2.5972653697616903</v>
      </c>
      <c r="V427" s="336">
        <f t="shared" si="289"/>
        <v>2.5972653697616903</v>
      </c>
      <c r="W427" s="328">
        <f t="shared" si="290"/>
        <v>4.0587622109988786E-4</v>
      </c>
      <c r="X427" s="328">
        <f t="shared" si="291"/>
        <v>52.647417808691785</v>
      </c>
      <c r="Y427" s="328">
        <f t="shared" si="272"/>
        <v>33.342634403552978</v>
      </c>
      <c r="Z427" s="108">
        <f>IF(H427&gt;0, rate1(1,$L$52,$L$51,$L$54,U427,$L$53,$L$50,Y427),"")</f>
        <v>1408.6333403011463</v>
      </c>
      <c r="AA427" s="336">
        <f t="shared" si="292"/>
        <v>13.385103250735538</v>
      </c>
      <c r="AB427" s="336">
        <f t="shared" si="293"/>
        <v>-3.2771323168079626E-5</v>
      </c>
      <c r="AC427" s="328">
        <f t="shared" si="294"/>
        <v>3.7368094105959863E-3</v>
      </c>
      <c r="AD427" s="328">
        <f t="shared" si="295"/>
        <v>-5.3521595035830813</v>
      </c>
      <c r="AE427" s="328">
        <f t="shared" si="296"/>
        <v>949.25212677310878</v>
      </c>
      <c r="AF427" s="328">
        <f t="shared" si="297"/>
        <v>2890.0593657094182</v>
      </c>
      <c r="AG427" s="328">
        <f t="shared" si="298"/>
        <v>2887.7153884929858</v>
      </c>
      <c r="AH427" s="328">
        <f t="shared" si="299"/>
        <v>2.5774480147854661</v>
      </c>
      <c r="AI427" s="328">
        <f t="shared" si="300"/>
        <v>2.6623388836732573</v>
      </c>
      <c r="AJ427" s="328">
        <f t="shared" si="301"/>
        <v>8.5343401080025814</v>
      </c>
      <c r="AK427" s="337">
        <f t="shared" si="302"/>
        <v>571.45497905759873</v>
      </c>
      <c r="AL427" s="42">
        <f t="shared" si="303"/>
        <v>26.112817742436786</v>
      </c>
    </row>
    <row r="428" spans="2:38" ht="15" x14ac:dyDescent="0.15">
      <c r="B428" s="328">
        <f t="shared" si="273"/>
        <v>2890.0593657094182</v>
      </c>
      <c r="C428" s="328">
        <f t="shared" si="274"/>
        <v>2887.7153884929858</v>
      </c>
      <c r="D428" s="328">
        <f t="shared" si="275"/>
        <v>2.5774480147854661</v>
      </c>
      <c r="E428" s="328">
        <f t="shared" si="241"/>
        <v>182.26498381343899</v>
      </c>
      <c r="F428" s="328">
        <f t="shared" si="276"/>
        <v>182.34347645596085</v>
      </c>
      <c r="G428" s="328">
        <f t="shared" si="277"/>
        <v>861.12510105031492</v>
      </c>
      <c r="H428" s="313">
        <f t="shared" si="278"/>
        <v>0.02</v>
      </c>
      <c r="I428" s="328">
        <f t="shared" si="279"/>
        <v>1.8751817731459597</v>
      </c>
      <c r="J428" s="328">
        <f t="shared" si="246"/>
        <v>850</v>
      </c>
      <c r="K428" s="335">
        <f t="shared" si="280"/>
        <v>-1</v>
      </c>
      <c r="L428" s="323">
        <f t="shared" si="281"/>
        <v>2.5574480147854661</v>
      </c>
      <c r="M428" s="323">
        <f t="shared" si="282"/>
        <v>2.5674480147854659</v>
      </c>
      <c r="N428" s="328">
        <f t="shared" si="283"/>
        <v>-3.5909535886231581E-2</v>
      </c>
      <c r="O428" s="328">
        <f t="shared" si="284"/>
        <v>2.7922698458726636E-3</v>
      </c>
      <c r="P428" s="332">
        <f t="shared" si="271"/>
        <v>32.748089415341099</v>
      </c>
      <c r="Q428" s="328">
        <f t="shared" si="285"/>
        <v>20.78068841208335</v>
      </c>
      <c r="R428" s="277">
        <f>IF(H428&gt;0, rate1(1,$L$52,$L$51,$L$54,L428,$L$53,$L$50,P428),"")</f>
        <v>1396.8480937524344</v>
      </c>
      <c r="S428" s="323">
        <f t="shared" si="286"/>
        <v>5.3278668745750988</v>
      </c>
      <c r="T428" s="323">
        <f t="shared" si="287"/>
        <v>8.2972829171777847E-3</v>
      </c>
      <c r="U428" s="328">
        <f t="shared" si="288"/>
        <v>2.5774480147854661</v>
      </c>
      <c r="V428" s="336">
        <f t="shared" si="289"/>
        <v>2.5774480147854661</v>
      </c>
      <c r="W428" s="328">
        <f t="shared" si="290"/>
        <v>3.9970611052186911E-4</v>
      </c>
      <c r="X428" s="328">
        <f t="shared" si="291"/>
        <v>31.374630454251133</v>
      </c>
      <c r="Y428" s="328">
        <f t="shared" si="272"/>
        <v>33.003688475506067</v>
      </c>
      <c r="Z428" s="108">
        <f>IF(H428&gt;0, rate1(1,$L$52,$L$51,$L$54,U428,$L$53,$L$50,Y428),"")</f>
        <v>1401.9423740044706</v>
      </c>
      <c r="AA428" s="336">
        <f t="shared" si="292"/>
        <v>8.0147701171658579</v>
      </c>
      <c r="AB428" s="336">
        <f t="shared" si="293"/>
        <v>-5.6980642821601165E-5</v>
      </c>
      <c r="AC428" s="328">
        <f t="shared" si="294"/>
        <v>8.2972829171777847E-3</v>
      </c>
      <c r="AD428" s="328">
        <f t="shared" si="295"/>
        <v>-2.4104276303022276</v>
      </c>
      <c r="AE428" s="328">
        <f t="shared" si="296"/>
        <v>488.89966823531176</v>
      </c>
      <c r="AF428" s="328">
        <f t="shared" si="297"/>
        <v>2890.0151588906147</v>
      </c>
      <c r="AG428" s="328">
        <f t="shared" si="298"/>
        <v>2887.7070912100685</v>
      </c>
      <c r="AH428" s="328">
        <f t="shared" si="299"/>
        <v>2.5576286695887647</v>
      </c>
      <c r="AI428" s="328">
        <f t="shared" si="300"/>
        <v>5.9400037515090931</v>
      </c>
      <c r="AJ428" s="328">
        <f t="shared" si="301"/>
        <v>8.5359901090446666</v>
      </c>
      <c r="AK428" s="337">
        <f t="shared" si="302"/>
        <v>571.45732742055395</v>
      </c>
      <c r="AL428" s="42">
        <f t="shared" si="303"/>
        <v>26.115080730487907</v>
      </c>
    </row>
    <row r="429" spans="2:38" ht="15" x14ac:dyDescent="0.15">
      <c r="B429" s="328">
        <f t="shared" si="273"/>
        <v>2890.0151588906147</v>
      </c>
      <c r="C429" s="328">
        <f t="shared" si="274"/>
        <v>2887.7070912100685</v>
      </c>
      <c r="D429" s="328">
        <f t="shared" si="275"/>
        <v>2.5576286695887647</v>
      </c>
      <c r="E429" s="328">
        <f t="shared" si="241"/>
        <v>182.11839760745465</v>
      </c>
      <c r="F429" s="328">
        <f t="shared" si="276"/>
        <v>182.19169071044684</v>
      </c>
      <c r="G429" s="328">
        <f t="shared" si="277"/>
        <v>840.55870792193014</v>
      </c>
      <c r="H429" s="313">
        <f t="shared" si="278"/>
        <v>0.02</v>
      </c>
      <c r="I429" s="328">
        <f t="shared" si="279"/>
        <v>1.8464541444369389</v>
      </c>
      <c r="J429" s="328">
        <f t="shared" si="246"/>
        <v>850</v>
      </c>
      <c r="K429" s="335">
        <f t="shared" si="280"/>
        <v>-1</v>
      </c>
      <c r="L429" s="323">
        <f t="shared" si="281"/>
        <v>2.5376286695887647</v>
      </c>
      <c r="M429" s="323">
        <f t="shared" si="282"/>
        <v>2.5476286695887644</v>
      </c>
      <c r="N429" s="328">
        <f t="shared" si="283"/>
        <v>-3.5635915932316742E-2</v>
      </c>
      <c r="O429" s="328">
        <f t="shared" si="284"/>
        <v>2.7922698458726636E-3</v>
      </c>
      <c r="P429" s="332">
        <f t="shared" si="271"/>
        <v>32.410640879956077</v>
      </c>
      <c r="Q429" s="328">
        <f t="shared" si="285"/>
        <v>8.5824478458562226E-2</v>
      </c>
      <c r="R429" s="277">
        <f>IF(H429&gt;0, rate1(1,$L$52,$L$51,$L$54,L429,$L$53,$L$50,P429),"")</f>
        <v>1390.0574869042982</v>
      </c>
      <c r="S429" s="323">
        <f t="shared" si="286"/>
        <v>2.2111643585490604E-2</v>
      </c>
      <c r="T429" s="323">
        <f t="shared" si="287"/>
        <v>-3.6441701855391875E-2</v>
      </c>
      <c r="U429" s="328">
        <f t="shared" si="288"/>
        <v>2.5576286695887647</v>
      </c>
      <c r="V429" s="336">
        <f t="shared" si="289"/>
        <v>2.5576286695887647</v>
      </c>
      <c r="W429" s="328">
        <f t="shared" si="290"/>
        <v>3.9358264617295191E-4</v>
      </c>
      <c r="X429" s="328">
        <f t="shared" si="291"/>
        <v>10.481646630479304</v>
      </c>
      <c r="Y429" s="328">
        <f t="shared" si="272"/>
        <v>32.665577956904364</v>
      </c>
      <c r="Z429" s="108">
        <f>IF(H429&gt;0, rate1(1,$L$52,$L$51,$L$54,U429,$L$53,$L$50,Y429),"")</f>
        <v>1395.1945542043702</v>
      </c>
      <c r="AA429" s="336">
        <f t="shared" si="292"/>
        <v>2.6905270047005194</v>
      </c>
      <c r="AB429" s="336">
        <f t="shared" si="293"/>
        <v>-2.3281653891277292E-4</v>
      </c>
      <c r="AC429" s="328">
        <f t="shared" si="294"/>
        <v>-2.3281653891277292E-4</v>
      </c>
      <c r="AD429" s="328">
        <f t="shared" si="295"/>
        <v>85.904549966242755</v>
      </c>
      <c r="AE429" s="328">
        <f t="shared" si="296"/>
        <v>21902.249561004443</v>
      </c>
      <c r="AF429" s="328">
        <f t="shared" si="297"/>
        <v>2889.9797557912211</v>
      </c>
      <c r="AG429" s="328">
        <f t="shared" si="298"/>
        <v>2887.7073240266072</v>
      </c>
      <c r="AH429" s="328">
        <f t="shared" si="299"/>
        <v>2.5378073292754704</v>
      </c>
      <c r="AI429" s="328">
        <f t="shared" si="300"/>
        <v>-0.16748698604635601</v>
      </c>
      <c r="AJ429" s="328">
        <f t="shared" si="301"/>
        <v>8.5359435848818759</v>
      </c>
      <c r="AK429" s="337">
        <f t="shared" si="302"/>
        <v>571.46244250688471</v>
      </c>
      <c r="AL429" s="42">
        <f t="shared" si="303"/>
        <v>26.120129733676691</v>
      </c>
    </row>
    <row r="430" spans="2:38" ht="15" x14ac:dyDescent="0.15">
      <c r="B430" s="328">
        <f t="shared" si="273"/>
        <v>2889.9797557912211</v>
      </c>
      <c r="C430" s="328">
        <f t="shared" si="274"/>
        <v>2887.7073240266072</v>
      </c>
      <c r="D430" s="328">
        <f t="shared" si="275"/>
        <v>2.5378073292754704</v>
      </c>
      <c r="E430" s="328">
        <f t="shared" si="241"/>
        <v>181.95592770503112</v>
      </c>
      <c r="F430" s="328">
        <f t="shared" si="276"/>
        <v>182.03716265624288</v>
      </c>
      <c r="G430" s="328">
        <f t="shared" si="277"/>
        <v>921.38287062787572</v>
      </c>
      <c r="H430" s="313">
        <f t="shared" si="278"/>
        <v>0.08</v>
      </c>
      <c r="I430" s="328">
        <f t="shared" si="279"/>
        <v>1.8179454116911076</v>
      </c>
      <c r="J430" s="328">
        <f t="shared" si="246"/>
        <v>850</v>
      </c>
      <c r="K430" s="335">
        <f t="shared" si="280"/>
        <v>1</v>
      </c>
      <c r="L430" s="323">
        <f t="shared" si="281"/>
        <v>2.6178073292754704</v>
      </c>
      <c r="M430" s="323">
        <f t="shared" si="282"/>
        <v>2.5778073292754704</v>
      </c>
      <c r="N430" s="328">
        <f t="shared" si="283"/>
        <v>0.14479788034156904</v>
      </c>
      <c r="O430" s="328">
        <f t="shared" si="284"/>
        <v>2.7922698458726636E-3</v>
      </c>
      <c r="P430" s="332">
        <f t="shared" si="271"/>
        <v>33.355432954325181</v>
      </c>
      <c r="Q430" s="328">
        <f t="shared" si="285"/>
        <v>29.869253930763875</v>
      </c>
      <c r="R430" s="277">
        <f>IF(H430&gt;0, rate1(1,$L$52,$L$51,$L$54,L430,$L$53,$L$50,P430),"")</f>
        <v>1408.8845638592875</v>
      </c>
      <c r="S430" s="323">
        <f t="shared" si="286"/>
        <v>7.592618482033588</v>
      </c>
      <c r="T430" s="323">
        <f t="shared" si="287"/>
        <v>-2.1963637170295352E-2</v>
      </c>
      <c r="U430" s="328">
        <f t="shared" si="288"/>
        <v>2.5378073292754704</v>
      </c>
      <c r="V430" s="336">
        <f t="shared" si="289"/>
        <v>2.5378073292754704</v>
      </c>
      <c r="W430" s="328">
        <f t="shared" si="290"/>
        <v>3.8750584079583206E-4</v>
      </c>
      <c r="X430" s="328">
        <f t="shared" si="291"/>
        <v>-10.082614723264328</v>
      </c>
      <c r="Y430" s="328">
        <f t="shared" si="272"/>
        <v>32.328307508820608</v>
      </c>
      <c r="Z430" s="108">
        <f>IF(H430&gt;0, rate1(1,$L$52,$L$51,$L$54,U430,$L$53,$L$50,Y430),"")</f>
        <v>1388.3893103297301</v>
      </c>
      <c r="AA430" s="336">
        <f t="shared" si="292"/>
        <v>-2.6007854369819947</v>
      </c>
      <c r="AB430" s="336">
        <f t="shared" si="293"/>
        <v>1.0761703177755041E-4</v>
      </c>
      <c r="AC430" s="328">
        <f t="shared" si="294"/>
        <v>1.0761703177755041E-4</v>
      </c>
      <c r="AD430" s="328">
        <f t="shared" si="295"/>
        <v>743.37675624954852</v>
      </c>
      <c r="AE430" s="328">
        <f t="shared" si="296"/>
        <v>-10502792.244592447</v>
      </c>
      <c r="AF430" s="328">
        <f t="shared" si="297"/>
        <v>2890.1244460545308</v>
      </c>
      <c r="AG430" s="328">
        <f t="shared" si="298"/>
        <v>2887.7072164095753</v>
      </c>
      <c r="AH430" s="328">
        <f t="shared" si="299"/>
        <v>2.6174125325547459</v>
      </c>
      <c r="AI430" s="328">
        <f t="shared" si="300"/>
        <v>7.6384563035285458E-2</v>
      </c>
      <c r="AJ430" s="328">
        <f t="shared" si="301"/>
        <v>8.5359648028160517</v>
      </c>
      <c r="AK430" s="337">
        <f t="shared" si="302"/>
        <v>571.46230172424009</v>
      </c>
      <c r="AL430" s="42">
        <f t="shared" si="303"/>
        <v>26.119987369738553</v>
      </c>
    </row>
    <row r="431" spans="2:38" ht="15" x14ac:dyDescent="0.15">
      <c r="B431" s="328">
        <f t="shared" si="273"/>
        <v>2890.1244460545308</v>
      </c>
      <c r="C431" s="328">
        <f t="shared" si="274"/>
        <v>2887.7072164095753</v>
      </c>
      <c r="D431" s="328">
        <f t="shared" si="275"/>
        <v>2.6174125325547459</v>
      </c>
      <c r="E431" s="328">
        <f t="shared" si="241"/>
        <v>182.61440141335595</v>
      </c>
      <c r="F431" s="328">
        <f t="shared" si="276"/>
        <v>182.28516455919353</v>
      </c>
      <c r="G431" s="328">
        <f t="shared" si="277"/>
        <v>901.84165069079063</v>
      </c>
      <c r="H431" s="313">
        <f t="shared" si="278"/>
        <v>0.02</v>
      </c>
      <c r="I431" s="328">
        <f t="shared" si="279"/>
        <v>1.9337837159644551</v>
      </c>
      <c r="J431" s="328">
        <f t="shared" si="246"/>
        <v>850</v>
      </c>
      <c r="K431" s="335">
        <f t="shared" si="280"/>
        <v>-1</v>
      </c>
      <c r="L431" s="323">
        <f t="shared" si="281"/>
        <v>2.5974125325547459</v>
      </c>
      <c r="M431" s="323">
        <f t="shared" si="282"/>
        <v>2.6074125325547461</v>
      </c>
      <c r="N431" s="328">
        <f t="shared" si="283"/>
        <v>-3.6461130315532664E-2</v>
      </c>
      <c r="O431" s="328">
        <f t="shared" si="284"/>
        <v>2.7922698458726636E-3</v>
      </c>
      <c r="P431" s="332">
        <f t="shared" si="271"/>
        <v>33.431184165913116</v>
      </c>
      <c r="Q431" s="328">
        <f t="shared" si="285"/>
        <v>63.828800043409956</v>
      </c>
      <c r="R431" s="277">
        <f>IF(H431&gt;0, rate1(1,$L$52,$L$51,$L$54,L431,$L$53,$L$50,P431),"")</f>
        <v>1410.3693783846559</v>
      </c>
      <c r="S431" s="323">
        <f t="shared" si="286"/>
        <v>16.207887871216943</v>
      </c>
      <c r="T431" s="323">
        <f t="shared" si="287"/>
        <v>2.39751440990964E-3</v>
      </c>
      <c r="U431" s="328">
        <f t="shared" si="288"/>
        <v>2.6174125325547459</v>
      </c>
      <c r="V431" s="336">
        <f t="shared" si="289"/>
        <v>2.6174125325547459</v>
      </c>
      <c r="W431" s="328">
        <f t="shared" si="290"/>
        <v>4.1219746201015539E-4</v>
      </c>
      <c r="X431" s="328">
        <f t="shared" si="291"/>
        <v>72.716800988654882</v>
      </c>
      <c r="Y431" s="328">
        <f t="shared" si="272"/>
        <v>33.688107776706055</v>
      </c>
      <c r="Z431" s="108">
        <f>IF(H431&gt;0, rate1(1,$L$52,$L$51,$L$54,U431,$L$53,$L$50,Y431),"")</f>
        <v>1415.378641362199</v>
      </c>
      <c r="AA431" s="336">
        <f t="shared" si="292"/>
        <v>18.399445749123849</v>
      </c>
      <c r="AB431" s="336">
        <f t="shared" si="293"/>
        <v>-2.3690263928718055E-5</v>
      </c>
      <c r="AC431" s="328">
        <f t="shared" si="294"/>
        <v>2.39751440990964E-3</v>
      </c>
      <c r="AD431" s="328">
        <f t="shared" si="295"/>
        <v>-8.3419728020545172</v>
      </c>
      <c r="AE431" s="328">
        <f t="shared" si="296"/>
        <v>-600143.14342350443</v>
      </c>
      <c r="AF431" s="328">
        <f t="shared" si="297"/>
        <v>2890.0855874098056</v>
      </c>
      <c r="AG431" s="328">
        <f t="shared" si="298"/>
        <v>2887.7048188951653</v>
      </c>
      <c r="AH431" s="328">
        <f t="shared" si="299"/>
        <v>2.5975971962190414</v>
      </c>
      <c r="AI431" s="328">
        <f t="shared" si="300"/>
        <v>1.6999195009860431</v>
      </c>
      <c r="AJ431" s="328">
        <f t="shared" si="301"/>
        <v>8.5364370026774363</v>
      </c>
      <c r="AK431" s="337">
        <f t="shared" si="302"/>
        <v>571.46237210366803</v>
      </c>
      <c r="AL431" s="42">
        <f t="shared" si="303"/>
        <v>26.120052296617132</v>
      </c>
    </row>
    <row r="432" spans="2:38" ht="15" x14ac:dyDescent="0.15">
      <c r="B432" s="328">
        <f t="shared" si="273"/>
        <v>2890.0855874098056</v>
      </c>
      <c r="C432" s="328">
        <f t="shared" si="274"/>
        <v>2887.7048188951653</v>
      </c>
      <c r="D432" s="328">
        <f t="shared" si="275"/>
        <v>2.5975971962190414</v>
      </c>
      <c r="E432" s="328">
        <f t="shared" si="241"/>
        <v>182.45346176110328</v>
      </c>
      <c r="F432" s="328">
        <f t="shared" si="276"/>
        <v>182.53393158722963</v>
      </c>
      <c r="G432" s="328">
        <f t="shared" si="277"/>
        <v>882.56080839431013</v>
      </c>
      <c r="H432" s="313">
        <f t="shared" si="278"/>
        <v>0.02</v>
      </c>
      <c r="I432" s="328">
        <f t="shared" si="279"/>
        <v>1.9046148117122357</v>
      </c>
      <c r="J432" s="328">
        <f t="shared" si="246"/>
        <v>850</v>
      </c>
      <c r="K432" s="335">
        <f t="shared" si="280"/>
        <v>-1</v>
      </c>
      <c r="L432" s="323">
        <f t="shared" si="281"/>
        <v>2.5775971962190414</v>
      </c>
      <c r="M432" s="323">
        <f t="shared" si="282"/>
        <v>2.5875971962190416</v>
      </c>
      <c r="N432" s="328">
        <f t="shared" si="283"/>
        <v>-3.6187661005845584E-2</v>
      </c>
      <c r="O432" s="328">
        <f t="shared" si="284"/>
        <v>2.7922698458726636E-3</v>
      </c>
      <c r="P432" s="332">
        <f t="shared" si="271"/>
        <v>33.092048594462142</v>
      </c>
      <c r="Q432" s="328">
        <f t="shared" si="285"/>
        <v>42.365341866890049</v>
      </c>
      <c r="R432" s="277">
        <f>IF(H432&gt;0, rate1(1,$L$52,$L$51,$L$54,L432,$L$53,$L$50,P432),"")</f>
        <v>1403.6936933933682</v>
      </c>
      <c r="S432" s="323">
        <f t="shared" si="286"/>
        <v>10.808887091317764</v>
      </c>
      <c r="T432" s="323">
        <f t="shared" si="287"/>
        <v>3.689272867446575E-3</v>
      </c>
      <c r="U432" s="328">
        <f t="shared" si="288"/>
        <v>2.5975971962190414</v>
      </c>
      <c r="V432" s="336">
        <f t="shared" si="289"/>
        <v>2.5975971962190414</v>
      </c>
      <c r="W432" s="328">
        <f t="shared" si="290"/>
        <v>4.0597993716495751E-4</v>
      </c>
      <c r="X432" s="328">
        <f t="shared" si="291"/>
        <v>53.149404276516179</v>
      </c>
      <c r="Y432" s="328">
        <f t="shared" si="272"/>
        <v>33.348317168477983</v>
      </c>
      <c r="Z432" s="108">
        <f>IF(H432&gt;0, rate1(1,$L$52,$L$51,$L$54,U432,$L$53,$L$50,Y432),"")</f>
        <v>1408.744900392913</v>
      </c>
      <c r="AA432" s="336">
        <f t="shared" si="292"/>
        <v>13.511658428583932</v>
      </c>
      <c r="AB432" s="336">
        <f t="shared" si="293"/>
        <v>-3.2448131435354914E-5</v>
      </c>
      <c r="AC432" s="328">
        <f t="shared" si="294"/>
        <v>3.689272867446575E-3</v>
      </c>
      <c r="AD432" s="328">
        <f t="shared" si="295"/>
        <v>-5.4211224592455887</v>
      </c>
      <c r="AE432" s="328">
        <f t="shared" si="296"/>
        <v>959.73465465926211</v>
      </c>
      <c r="AF432" s="328">
        <f t="shared" si="297"/>
        <v>2890.0457104759325</v>
      </c>
      <c r="AG432" s="328">
        <f t="shared" si="298"/>
        <v>2887.7011296222977</v>
      </c>
      <c r="AH432" s="328">
        <f t="shared" si="299"/>
        <v>2.5777798745286153</v>
      </c>
      <c r="AI432" s="328">
        <f t="shared" si="300"/>
        <v>2.6282606275218914</v>
      </c>
      <c r="AJ432" s="328">
        <f t="shared" si="301"/>
        <v>8.5371670750739703</v>
      </c>
      <c r="AK432" s="337">
        <f t="shared" si="302"/>
        <v>571.46390516187682</v>
      </c>
      <c r="AL432" s="42">
        <f t="shared" si="303"/>
        <v>26.121497228192972</v>
      </c>
    </row>
    <row r="433" spans="2:40" ht="15" x14ac:dyDescent="0.15">
      <c r="B433" s="328">
        <f t="shared" si="273"/>
        <v>2890.0457104759325</v>
      </c>
      <c r="C433" s="328">
        <f t="shared" si="274"/>
        <v>2887.7011296222977</v>
      </c>
      <c r="D433" s="328">
        <f t="shared" si="275"/>
        <v>2.5777798745286153</v>
      </c>
      <c r="E433" s="328">
        <f t="shared" si="241"/>
        <v>182.29635845602934</v>
      </c>
      <c r="F433" s="328">
        <f t="shared" si="276"/>
        <v>182.37491010856633</v>
      </c>
      <c r="G433" s="328">
        <f t="shared" si="277"/>
        <v>861.60888330687931</v>
      </c>
      <c r="H433" s="313">
        <f t="shared" si="278"/>
        <v>0.02</v>
      </c>
      <c r="I433" s="328">
        <f t="shared" si="279"/>
        <v>1.8756646829078818</v>
      </c>
      <c r="J433" s="328">
        <f t="shared" si="246"/>
        <v>850</v>
      </c>
      <c r="K433" s="335">
        <f t="shared" si="280"/>
        <v>-1</v>
      </c>
      <c r="L433" s="323">
        <f t="shared" si="281"/>
        <v>2.5577798745286153</v>
      </c>
      <c r="M433" s="323">
        <f t="shared" si="282"/>
        <v>2.5677798745286156</v>
      </c>
      <c r="N433" s="328">
        <f t="shared" si="283"/>
        <v>-3.5914117040260152E-2</v>
      </c>
      <c r="O433" s="328">
        <f t="shared" si="284"/>
        <v>2.7922698458726636E-3</v>
      </c>
      <c r="P433" s="332">
        <f t="shared" si="271"/>
        <v>32.753747175280218</v>
      </c>
      <c r="Q433" s="328">
        <f t="shared" si="285"/>
        <v>21.268346818544387</v>
      </c>
      <c r="R433" s="277">
        <f>IF(H433&gt;0, rate1(1,$L$52,$L$51,$L$54,L433,$L$53,$L$50,P433),"")</f>
        <v>1396.9613139218211</v>
      </c>
      <c r="S433" s="323">
        <f t="shared" si="286"/>
        <v>5.4524534682339949</v>
      </c>
      <c r="T433" s="323">
        <f t="shared" si="287"/>
        <v>8.0661409033220052E-3</v>
      </c>
      <c r="U433" s="328">
        <f t="shared" si="288"/>
        <v>2.5777798745286153</v>
      </c>
      <c r="V433" s="336">
        <f t="shared" si="289"/>
        <v>2.5777798745286153</v>
      </c>
      <c r="W433" s="328">
        <f t="shared" si="290"/>
        <v>3.9980904560010799E-4</v>
      </c>
      <c r="X433" s="328">
        <f t="shared" si="291"/>
        <v>31.867115158318256</v>
      </c>
      <c r="Y433" s="328">
        <f t="shared" si="272"/>
        <v>33.009357290773643</v>
      </c>
      <c r="Z433" s="108">
        <f>IF(H433&gt;0, rate1(1,$L$52,$L$51,$L$54,U433,$L$53,$L$50,Y433),"")</f>
        <v>1402.0548812827456</v>
      </c>
      <c r="AA433" s="336">
        <f t="shared" si="292"/>
        <v>8.1399239934530527</v>
      </c>
      <c r="AB433" s="336">
        <f t="shared" si="293"/>
        <v>-5.5996260739849969E-5</v>
      </c>
      <c r="AC433" s="328">
        <f t="shared" si="294"/>
        <v>8.0661409033220052E-3</v>
      </c>
      <c r="AD433" s="328">
        <f t="shared" si="295"/>
        <v>-2.4795004500557494</v>
      </c>
      <c r="AE433" s="328">
        <f t="shared" si="296"/>
        <v>500.47102833667645</v>
      </c>
      <c r="AF433" s="328">
        <f t="shared" si="297"/>
        <v>2890.001730217989</v>
      </c>
      <c r="AG433" s="328">
        <f t="shared" si="298"/>
        <v>2887.6930634813943</v>
      </c>
      <c r="AH433" s="328">
        <f t="shared" si="299"/>
        <v>2.5579605626983937</v>
      </c>
      <c r="AI433" s="328">
        <f t="shared" si="300"/>
        <v>5.7740617602911044</v>
      </c>
      <c r="AJ433" s="328">
        <f t="shared" si="301"/>
        <v>8.5387709811184962</v>
      </c>
      <c r="AK433" s="337">
        <f t="shared" si="302"/>
        <v>571.46622476170091</v>
      </c>
      <c r="AL433" s="42">
        <f t="shared" si="303"/>
        <v>26.123731249726365</v>
      </c>
    </row>
    <row r="434" spans="2:40" ht="15" x14ac:dyDescent="0.15">
      <c r="B434" s="328">
        <f t="shared" si="273"/>
        <v>2890.001730217989</v>
      </c>
      <c r="C434" s="328">
        <f t="shared" si="274"/>
        <v>2887.6930634813943</v>
      </c>
      <c r="D434" s="328">
        <f t="shared" si="275"/>
        <v>2.5579605626983937</v>
      </c>
      <c r="E434" s="328">
        <f t="shared" si="241"/>
        <v>182.14928560412523</v>
      </c>
      <c r="F434" s="328">
        <f t="shared" si="276"/>
        <v>182.22282203007728</v>
      </c>
      <c r="G434" s="328">
        <f t="shared" si="277"/>
        <v>841.03225144723103</v>
      </c>
      <c r="H434" s="313">
        <f t="shared" si="278"/>
        <v>0.02</v>
      </c>
      <c r="I434" s="328">
        <f t="shared" si="279"/>
        <v>1.8469333892757278</v>
      </c>
      <c r="J434" s="328">
        <f t="shared" si="246"/>
        <v>850</v>
      </c>
      <c r="K434" s="335">
        <f t="shared" si="280"/>
        <v>-1</v>
      </c>
      <c r="L434" s="323">
        <f t="shared" si="281"/>
        <v>2.5379605626983937</v>
      </c>
      <c r="M434" s="323">
        <f t="shared" si="282"/>
        <v>2.5479605626983934</v>
      </c>
      <c r="N434" s="328">
        <f t="shared" si="283"/>
        <v>-3.5640498338501914E-2</v>
      </c>
      <c r="O434" s="328">
        <f t="shared" si="284"/>
        <v>2.7922698458726636E-3</v>
      </c>
      <c r="P434" s="332">
        <f t="shared" si="271"/>
        <v>32.41628455425748</v>
      </c>
      <c r="Q434" s="328">
        <f t="shared" si="285"/>
        <v>0.56233759608016953</v>
      </c>
      <c r="R434" s="277">
        <f>IF(H434&gt;0, rate1(1,$L$52,$L$51,$L$54,L434,$L$53,$L$50,P434),"")</f>
        <v>1390.1716708294939</v>
      </c>
      <c r="S434" s="323">
        <f t="shared" si="286"/>
        <v>0.14486761142486967</v>
      </c>
      <c r="T434" s="323">
        <f t="shared" si="287"/>
        <v>-4.1678339885930546E-2</v>
      </c>
      <c r="U434" s="328">
        <f t="shared" si="288"/>
        <v>2.5579605626983937</v>
      </c>
      <c r="V434" s="336">
        <f t="shared" si="289"/>
        <v>2.5579605626983937</v>
      </c>
      <c r="W434" s="328">
        <f t="shared" si="290"/>
        <v>3.9368480005119721E-4</v>
      </c>
      <c r="X434" s="328">
        <f t="shared" si="291"/>
        <v>10.963762562553484</v>
      </c>
      <c r="Y434" s="328">
        <f t="shared" si="272"/>
        <v>32.671232744961507</v>
      </c>
      <c r="Z434" s="108">
        <f>IF(H434&gt;0, rate1(1,$L$52,$L$51,$L$54,U434,$L$53,$L$50,Y434),"")</f>
        <v>1395.3080181838861</v>
      </c>
      <c r="AA434" s="336">
        <f t="shared" si="292"/>
        <v>2.8140521750081469</v>
      </c>
      <c r="AB434" s="336">
        <f t="shared" si="293"/>
        <v>-2.1701955736164489E-4</v>
      </c>
      <c r="AC434" s="328">
        <f t="shared" si="294"/>
        <v>-2.1701955736164489E-4</v>
      </c>
      <c r="AD434" s="328">
        <f t="shared" si="295"/>
        <v>92.157592813958601</v>
      </c>
      <c r="AE434" s="328">
        <f t="shared" si="296"/>
        <v>24114.06043880833</v>
      </c>
      <c r="AF434" s="328">
        <f t="shared" si="297"/>
        <v>2889.966306739208</v>
      </c>
      <c r="AG434" s="328">
        <f t="shared" si="298"/>
        <v>2887.6932805009519</v>
      </c>
      <c r="AH434" s="328">
        <f t="shared" si="299"/>
        <v>2.5381392558343605</v>
      </c>
      <c r="AI434" s="328">
        <f t="shared" si="300"/>
        <v>-0.15610989773094189</v>
      </c>
      <c r="AJ434" s="328">
        <f t="shared" si="301"/>
        <v>8.5387276172580151</v>
      </c>
      <c r="AK434" s="337">
        <f t="shared" si="302"/>
        <v>571.47119974460634</v>
      </c>
      <c r="AL434" s="42">
        <f t="shared" si="303"/>
        <v>26.128639202222612</v>
      </c>
    </row>
    <row r="435" spans="2:40" ht="15" x14ac:dyDescent="0.15">
      <c r="B435" s="328">
        <f t="shared" si="273"/>
        <v>2889.966306739208</v>
      </c>
      <c r="C435" s="328">
        <f t="shared" si="274"/>
        <v>2887.6932805009519</v>
      </c>
      <c r="D435" s="328">
        <f t="shared" si="275"/>
        <v>2.5381392558343605</v>
      </c>
      <c r="E435" s="328">
        <f t="shared" si="241"/>
        <v>181.98682489929436</v>
      </c>
      <c r="F435" s="328">
        <f t="shared" si="276"/>
        <v>182.06805525170978</v>
      </c>
      <c r="G435" s="328">
        <f t="shared" si="277"/>
        <v>901.19629006079845</v>
      </c>
      <c r="H435" s="313">
        <f t="shared" si="278"/>
        <v>0.06</v>
      </c>
      <c r="I435" s="328">
        <f t="shared" si="279"/>
        <v>1.8184209906048636</v>
      </c>
      <c r="J435" s="328">
        <f t="shared" si="246"/>
        <v>850</v>
      </c>
      <c r="K435" s="335">
        <f t="shared" si="280"/>
        <v>1</v>
      </c>
      <c r="L435" s="323">
        <f t="shared" si="281"/>
        <v>2.5981392558343606</v>
      </c>
      <c r="M435" s="323">
        <f t="shared" si="282"/>
        <v>2.5681392558343603</v>
      </c>
      <c r="N435" s="328">
        <f t="shared" si="283"/>
        <v>0.10849772321018136</v>
      </c>
      <c r="O435" s="328">
        <f t="shared" si="284"/>
        <v>2.7922698458726636E-3</v>
      </c>
      <c r="P435" s="332">
        <f t="shared" si="271"/>
        <v>33.102819401392189</v>
      </c>
      <c r="Q435" s="328">
        <f t="shared" si="285"/>
        <v>20.154213071466984</v>
      </c>
      <c r="R435" s="277">
        <f>IF(H435&gt;0, rate1(1,$L$52,$L$51,$L$54,L435,$L$53,$L$50,P435),"")</f>
        <v>1403.9068323936992</v>
      </c>
      <c r="S435" s="323">
        <f t="shared" si="286"/>
        <v>5.1412671553616089</v>
      </c>
      <c r="T435" s="323">
        <f t="shared" si="287"/>
        <v>-2.6199160580527077E-2</v>
      </c>
      <c r="U435" s="328">
        <f t="shared" si="288"/>
        <v>2.5381392558343605</v>
      </c>
      <c r="V435" s="336">
        <f t="shared" si="289"/>
        <v>2.5381392558343605</v>
      </c>
      <c r="W435" s="328">
        <f t="shared" si="290"/>
        <v>3.8760721326269731E-4</v>
      </c>
      <c r="X435" s="328">
        <f t="shared" si="291"/>
        <v>-9.6104125238081224</v>
      </c>
      <c r="Y435" s="328">
        <f t="shared" si="272"/>
        <v>32.333948191125053</v>
      </c>
      <c r="Z435" s="108">
        <f>IF(H435&gt;0, rate1(1,$L$52,$L$51,$L$54,U435,$L$53,$L$50,Y435),"")</f>
        <v>1388.5037406026809</v>
      </c>
      <c r="AA435" s="336">
        <f t="shared" si="292"/>
        <v>-2.4787777524308918</v>
      </c>
      <c r="AB435" s="336">
        <f t="shared" si="293"/>
        <v>1.1142051629824472E-4</v>
      </c>
      <c r="AC435" s="328">
        <f t="shared" si="294"/>
        <v>1.1142051629824472E-4</v>
      </c>
      <c r="AD435" s="328">
        <f t="shared" si="295"/>
        <v>538.50046646162616</v>
      </c>
      <c r="AE435" s="328">
        <f t="shared" si="296"/>
        <v>-8453540.2812926974</v>
      </c>
      <c r="AF435" s="328">
        <f t="shared" si="297"/>
        <v>2890.0746930419018</v>
      </c>
      <c r="AG435" s="328">
        <f t="shared" si="298"/>
        <v>2887.6931690804358</v>
      </c>
      <c r="AH435" s="328">
        <f t="shared" si="299"/>
        <v>2.5980092881338561</v>
      </c>
      <c r="AI435" s="328">
        <f t="shared" si="300"/>
        <v>7.9364608624540783E-2</v>
      </c>
      <c r="AJ435" s="328">
        <f t="shared" si="301"/>
        <v>8.5387496629826334</v>
      </c>
      <c r="AK435" s="337">
        <f t="shared" si="302"/>
        <v>571.47106845114763</v>
      </c>
      <c r="AL435" s="42">
        <f t="shared" si="303"/>
        <v>26.12850650880954</v>
      </c>
    </row>
    <row r="436" spans="2:40" ht="15" x14ac:dyDescent="0.15">
      <c r="B436" s="328">
        <f t="shared" si="273"/>
        <v>2890.0746930419018</v>
      </c>
      <c r="C436" s="328">
        <f t="shared" si="274"/>
        <v>2887.6931690804358</v>
      </c>
      <c r="D436" s="328">
        <f t="shared" si="275"/>
        <v>2.5980092881338561</v>
      </c>
      <c r="E436" s="328">
        <f t="shared" si="241"/>
        <v>182.48028924272487</v>
      </c>
      <c r="F436" s="328">
        <f t="shared" si="276"/>
        <v>182.23355707100961</v>
      </c>
      <c r="G436" s="328">
        <f t="shared" si="277"/>
        <v>881.53116257876081</v>
      </c>
      <c r="H436" s="313">
        <f t="shared" si="278"/>
        <v>0.02</v>
      </c>
      <c r="I436" s="328">
        <f t="shared" si="279"/>
        <v>1.9052191691727787</v>
      </c>
      <c r="J436" s="328">
        <f t="shared" si="246"/>
        <v>850</v>
      </c>
      <c r="K436" s="335">
        <f t="shared" si="280"/>
        <v>-1</v>
      </c>
      <c r="L436" s="323">
        <f t="shared" si="281"/>
        <v>2.5780092881338561</v>
      </c>
      <c r="M436" s="323">
        <f t="shared" si="282"/>
        <v>2.5880092881338559</v>
      </c>
      <c r="N436" s="328">
        <f t="shared" si="283"/>
        <v>-3.6193348722805219E-2</v>
      </c>
      <c r="O436" s="328">
        <f t="shared" si="284"/>
        <v>2.7922698458726636E-3</v>
      </c>
      <c r="P436" s="332">
        <f t="shared" si="271"/>
        <v>33.099092643605353</v>
      </c>
      <c r="Q436" s="328">
        <f t="shared" si="285"/>
        <v>42.923028735696789</v>
      </c>
      <c r="R436" s="277">
        <f>IF(H436&gt;0, rate1(1,$L$52,$L$51,$L$54,L436,$L$53,$L$50,P436),"")</f>
        <v>1403.8330935126148</v>
      </c>
      <c r="S436" s="323">
        <f t="shared" si="286"/>
        <v>10.950085156745221</v>
      </c>
      <c r="T436" s="323">
        <f t="shared" si="287"/>
        <v>3.6374913533548541E-3</v>
      </c>
      <c r="U436" s="328">
        <f t="shared" si="288"/>
        <v>2.5980092881338561</v>
      </c>
      <c r="V436" s="336">
        <f t="shared" si="289"/>
        <v>2.5980092881338561</v>
      </c>
      <c r="W436" s="328">
        <f t="shared" si="290"/>
        <v>4.0610875953994707E-4</v>
      </c>
      <c r="X436" s="328">
        <f t="shared" si="291"/>
        <v>52.092395154589894</v>
      </c>
      <c r="Y436" s="328">
        <f t="shared" si="272"/>
        <v>33.355374874187106</v>
      </c>
      <c r="Z436" s="108">
        <f>IF(H436&gt;0, rate1(1,$L$52,$L$51,$L$54,U436,$L$53,$L$50,Y436),"")</f>
        <v>1408.883424033738</v>
      </c>
      <c r="AA436" s="336">
        <f t="shared" si="292"/>
        <v>13.241643166771095</v>
      </c>
      <c r="AB436" s="336">
        <f t="shared" si="293"/>
        <v>-3.317436670938873E-5</v>
      </c>
      <c r="AC436" s="328">
        <f t="shared" si="294"/>
        <v>3.6374913533548541E-3</v>
      </c>
      <c r="AD436" s="328">
        <f t="shared" si="295"/>
        <v>-5.4982948568534802</v>
      </c>
      <c r="AE436" s="328">
        <f t="shared" si="296"/>
        <v>-290216.88438294386</v>
      </c>
      <c r="AF436" s="328">
        <f t="shared" si="297"/>
        <v>2890.0348622018255</v>
      </c>
      <c r="AG436" s="328">
        <f t="shared" si="298"/>
        <v>2887.6895315890824</v>
      </c>
      <c r="AH436" s="328">
        <f t="shared" si="299"/>
        <v>2.5781920077781249</v>
      </c>
      <c r="AI436" s="328">
        <f t="shared" si="300"/>
        <v>2.5911138369400235</v>
      </c>
      <c r="AJ436" s="328">
        <f t="shared" si="301"/>
        <v>8.5394694168262273</v>
      </c>
      <c r="AK436" s="337">
        <f t="shared" si="302"/>
        <v>571.47113997423844</v>
      </c>
      <c r="AL436" s="42">
        <f t="shared" si="303"/>
        <v>26.128573968726872</v>
      </c>
    </row>
    <row r="437" spans="2:40" ht="15" x14ac:dyDescent="0.15">
      <c r="B437" s="328">
        <f t="shared" si="273"/>
        <v>2890.0348622018255</v>
      </c>
      <c r="C437" s="328">
        <f t="shared" si="274"/>
        <v>2887.6895315890824</v>
      </c>
      <c r="D437" s="328">
        <f t="shared" si="275"/>
        <v>2.5781920077781249</v>
      </c>
      <c r="E437" s="328">
        <f t="shared" si="241"/>
        <v>182.32305468640089</v>
      </c>
      <c r="F437" s="328">
        <f t="shared" si="276"/>
        <v>182.40167196456287</v>
      </c>
      <c r="G437" s="328">
        <f t="shared" si="277"/>
        <v>862.15194853082562</v>
      </c>
      <c r="H437" s="313">
        <f t="shared" si="278"/>
        <v>0.02</v>
      </c>
      <c r="I437" s="328">
        <f t="shared" si="279"/>
        <v>1.8762644901944441</v>
      </c>
      <c r="J437" s="328">
        <f t="shared" si="246"/>
        <v>850</v>
      </c>
      <c r="K437" s="335">
        <f t="shared" si="280"/>
        <v>-1</v>
      </c>
      <c r="L437" s="323">
        <f t="shared" si="281"/>
        <v>2.5581920077781248</v>
      </c>
      <c r="M437" s="323">
        <f t="shared" si="282"/>
        <v>2.5681920077781246</v>
      </c>
      <c r="N437" s="328">
        <f t="shared" si="283"/>
        <v>-3.5919806310541702E-2</v>
      </c>
      <c r="O437" s="328">
        <f t="shared" si="284"/>
        <v>2.7922698458726636E-3</v>
      </c>
      <c r="P437" s="332">
        <f t="shared" si="271"/>
        <v>32.760773830627507</v>
      </c>
      <c r="Q437" s="328">
        <f t="shared" si="285"/>
        <v>21.81558810189199</v>
      </c>
      <c r="R437" s="277">
        <f>IF(H437&gt;0, rate1(1,$L$52,$L$51,$L$54,L437,$L$53,$L$50,P437),"")</f>
        <v>1397.1018988151491</v>
      </c>
      <c r="S437" s="323">
        <f t="shared" si="286"/>
        <v>5.5921840424548499</v>
      </c>
      <c r="T437" s="323">
        <f t="shared" si="287"/>
        <v>7.8219439766486366E-3</v>
      </c>
      <c r="U437" s="328">
        <f t="shared" si="288"/>
        <v>2.5781920077781249</v>
      </c>
      <c r="V437" s="336">
        <f t="shared" si="289"/>
        <v>2.5781920077781249</v>
      </c>
      <c r="W437" s="328">
        <f t="shared" si="290"/>
        <v>3.9993689808071053E-4</v>
      </c>
      <c r="X437" s="328">
        <f t="shared" si="291"/>
        <v>32.419627315708453</v>
      </c>
      <c r="Y437" s="328">
        <f t="shared" si="272"/>
        <v>33.016397674294168</v>
      </c>
      <c r="Z437" s="108">
        <f>IF(H437&gt;0, rate1(1,$L$52,$L$51,$L$54,U437,$L$53,$L$50,Y437),"")</f>
        <v>1402.1945810059617</v>
      </c>
      <c r="AA437" s="336">
        <f t="shared" si="292"/>
        <v>8.2802289890068508</v>
      </c>
      <c r="AB437" s="336">
        <f t="shared" si="293"/>
        <v>-5.493465915489958E-5</v>
      </c>
      <c r="AC437" s="328">
        <f t="shared" si="294"/>
        <v>7.8219439766486366E-3</v>
      </c>
      <c r="AD437" s="328">
        <f t="shared" si="295"/>
        <v>-2.5569091340601919</v>
      </c>
      <c r="AE437" s="328">
        <f t="shared" si="296"/>
        <v>513.35613633458013</v>
      </c>
      <c r="AF437" s="328">
        <f t="shared" si="297"/>
        <v>2889.9911204515383</v>
      </c>
      <c r="AG437" s="328">
        <f t="shared" si="298"/>
        <v>2887.6817096451059</v>
      </c>
      <c r="AH437" s="328">
        <f t="shared" si="299"/>
        <v>2.5583727373833987</v>
      </c>
      <c r="AI437" s="328">
        <f t="shared" si="300"/>
        <v>5.5986925386632516</v>
      </c>
      <c r="AJ437" s="328">
        <f t="shared" si="301"/>
        <v>8.5410246091980788</v>
      </c>
      <c r="AK437" s="337">
        <f t="shared" si="302"/>
        <v>571.4734241218315</v>
      </c>
      <c r="AL437" s="42">
        <f t="shared" si="303"/>
        <v>26.13077641548827</v>
      </c>
    </row>
    <row r="438" spans="2:40" ht="15" x14ac:dyDescent="0.15">
      <c r="B438" s="328">
        <f t="shared" si="273"/>
        <v>2889.9911204515383</v>
      </c>
      <c r="C438" s="328">
        <f t="shared" si="274"/>
        <v>2887.6817096451059</v>
      </c>
      <c r="D438" s="328">
        <f t="shared" si="275"/>
        <v>2.5583727373833987</v>
      </c>
      <c r="E438" s="328">
        <f t="shared" si="241"/>
        <v>182.17546427097281</v>
      </c>
      <c r="F438" s="328">
        <f t="shared" si="276"/>
        <v>182.24925947868684</v>
      </c>
      <c r="G438" s="328">
        <f t="shared" si="277"/>
        <v>841.56417020188667</v>
      </c>
      <c r="H438" s="313">
        <f t="shared" si="278"/>
        <v>0.02</v>
      </c>
      <c r="I438" s="328">
        <f t="shared" si="279"/>
        <v>1.8475286451459398</v>
      </c>
      <c r="J438" s="328">
        <f t="shared" si="246"/>
        <v>850</v>
      </c>
      <c r="K438" s="335">
        <f t="shared" si="280"/>
        <v>-1</v>
      </c>
      <c r="L438" s="323">
        <f t="shared" si="281"/>
        <v>2.5383727373833986</v>
      </c>
      <c r="M438" s="323">
        <f t="shared" si="282"/>
        <v>2.5483727373833984</v>
      </c>
      <c r="N438" s="328">
        <f t="shared" si="283"/>
        <v>-3.5646189163790254E-2</v>
      </c>
      <c r="O438" s="328">
        <f t="shared" si="284"/>
        <v>2.7922698458726636E-3</v>
      </c>
      <c r="P438" s="332">
        <f t="shared" si="271"/>
        <v>32.423293718595055</v>
      </c>
      <c r="Q438" s="328">
        <f t="shared" si="285"/>
        <v>1.0974848275403701</v>
      </c>
      <c r="R438" s="277">
        <f>IF(H438&gt;0, rate1(1,$L$52,$L$51,$L$54,L438,$L$53,$L$50,P438),"")</f>
        <v>1390.3134523796314</v>
      </c>
      <c r="S438" s="323">
        <f t="shared" si="286"/>
        <v>0.28270169582704407</v>
      </c>
      <c r="T438" s="323">
        <f t="shared" si="287"/>
        <v>-4.9695069619452491E-2</v>
      </c>
      <c r="U438" s="328">
        <f t="shared" si="288"/>
        <v>2.5583727373833987</v>
      </c>
      <c r="V438" s="336">
        <f t="shared" si="289"/>
        <v>2.5583727373833987</v>
      </c>
      <c r="W438" s="328">
        <f t="shared" si="290"/>
        <v>3.9381168236918285E-4</v>
      </c>
      <c r="X438" s="328">
        <f t="shared" si="291"/>
        <v>11.504993172107447</v>
      </c>
      <c r="Y438" s="328">
        <f t="shared" si="272"/>
        <v>32.678255710014938</v>
      </c>
      <c r="Z438" s="108">
        <f>IF(H438&gt;0, rate1(1,$L$52,$L$51,$L$54,U438,$L$53,$L$50,Y438),"")</f>
        <v>1395.4489058041686</v>
      </c>
      <c r="AA438" s="336">
        <f t="shared" si="292"/>
        <v>2.9526708697947655</v>
      </c>
      <c r="AB438" s="336">
        <f t="shared" si="293"/>
        <v>-2.0167847457599152E-4</v>
      </c>
      <c r="AC438" s="328">
        <f t="shared" si="294"/>
        <v>-2.0167847457599152E-4</v>
      </c>
      <c r="AD438" s="328">
        <f t="shared" si="295"/>
        <v>99.16774728710125</v>
      </c>
      <c r="AE438" s="328">
        <f t="shared" si="296"/>
        <v>26698.454638750642</v>
      </c>
      <c r="AF438" s="328">
        <f t="shared" si="297"/>
        <v>2889.9556759408492</v>
      </c>
      <c r="AG438" s="328">
        <f t="shared" si="298"/>
        <v>2887.6819113235806</v>
      </c>
      <c r="AH438" s="328">
        <f t="shared" si="299"/>
        <v>2.5385514720578999</v>
      </c>
      <c r="AI438" s="328">
        <f t="shared" si="300"/>
        <v>-0.14505971601641549</v>
      </c>
      <c r="AJ438" s="328">
        <f t="shared" si="301"/>
        <v>8.5409843148325191</v>
      </c>
      <c r="AK438" s="337">
        <f t="shared" si="302"/>
        <v>571.47825104551293</v>
      </c>
      <c r="AL438" s="42">
        <f t="shared" si="303"/>
        <v>26.135535304146135</v>
      </c>
    </row>
    <row r="439" spans="2:40" ht="15" x14ac:dyDescent="0.15">
      <c r="B439" s="328">
        <f t="shared" si="273"/>
        <v>2889.9556759408492</v>
      </c>
      <c r="C439" s="328">
        <f t="shared" si="274"/>
        <v>2887.6819113235806</v>
      </c>
      <c r="D439" s="328">
        <f t="shared" si="275"/>
        <v>2.5385514720578999</v>
      </c>
      <c r="E439" s="328">
        <f t="shared" si="241"/>
        <v>182.01300713062932</v>
      </c>
      <c r="F439" s="328">
        <f t="shared" si="276"/>
        <v>182.09423570080105</v>
      </c>
      <c r="G439" s="328">
        <f t="shared" si="277"/>
        <v>881.28858536195673</v>
      </c>
      <c r="H439" s="313">
        <f t="shared" si="278"/>
        <v>0.04</v>
      </c>
      <c r="I439" s="328">
        <f t="shared" si="279"/>
        <v>1.8190116938149004</v>
      </c>
      <c r="J439" s="328">
        <f t="shared" si="246"/>
        <v>850</v>
      </c>
      <c r="K439" s="335">
        <f t="shared" si="280"/>
        <v>1</v>
      </c>
      <c r="L439" s="323">
        <f t="shared" si="281"/>
        <v>2.5785514720578999</v>
      </c>
      <c r="M439" s="323">
        <f t="shared" si="282"/>
        <v>2.5585514720578999</v>
      </c>
      <c r="N439" s="328">
        <f t="shared" si="283"/>
        <v>7.2331633727436007E-2</v>
      </c>
      <c r="O439" s="328">
        <f t="shared" si="284"/>
        <v>2.7922698458726636E-3</v>
      </c>
      <c r="P439" s="332">
        <f t="shared" si="271"/>
        <v>32.85255804516401</v>
      </c>
      <c r="Q439" s="328">
        <f t="shared" si="285"/>
        <v>10.568551378194456</v>
      </c>
      <c r="R439" s="277">
        <f>IF(H439&gt;0, rate1(1,$L$52,$L$51,$L$54,L439,$L$53,$L$50,P439),"")</f>
        <v>1398.9353234281496</v>
      </c>
      <c r="S439" s="323">
        <f t="shared" si="286"/>
        <v>2.7055803765593414</v>
      </c>
      <c r="T439" s="323">
        <f t="shared" si="287"/>
        <v>-4.2408809764421802E-2</v>
      </c>
      <c r="U439" s="328">
        <f t="shared" si="288"/>
        <v>2.5385514720578999</v>
      </c>
      <c r="V439" s="336">
        <f t="shared" si="289"/>
        <v>2.5385514720578999</v>
      </c>
      <c r="W439" s="328">
        <f t="shared" si="290"/>
        <v>3.8773312515161251E-4</v>
      </c>
      <c r="X439" s="328">
        <f t="shared" si="291"/>
        <v>-9.0799833703797503</v>
      </c>
      <c r="Y439" s="328">
        <f t="shared" si="272"/>
        <v>32.340953640198499</v>
      </c>
      <c r="Z439" s="108">
        <f>IF(H439&gt;0, rate1(1,$L$52,$L$51,$L$54,U439,$L$53,$L$50,Y439),"")</f>
        <v>1388.6458280308007</v>
      </c>
      <c r="AA439" s="336">
        <f t="shared" si="292"/>
        <v>-2.3417265130946974</v>
      </c>
      <c r="AB439" s="336">
        <f t="shared" si="293"/>
        <v>1.1602778492861812E-4</v>
      </c>
      <c r="AC439" s="328">
        <f t="shared" si="294"/>
        <v>1.1602778492861812E-4</v>
      </c>
      <c r="AD439" s="328">
        <f t="shared" si="295"/>
        <v>344.74501107306793</v>
      </c>
      <c r="AE439" s="328">
        <f t="shared" si="296"/>
        <v>-5734390.8098584162</v>
      </c>
      <c r="AF439" s="328">
        <f t="shared" si="297"/>
        <v>2890.0278915467916</v>
      </c>
      <c r="AG439" s="328">
        <f t="shared" si="298"/>
        <v>2887.6817952957958</v>
      </c>
      <c r="AH439" s="328">
        <f t="shared" si="299"/>
        <v>2.5786128016181102</v>
      </c>
      <c r="AI439" s="328">
        <f t="shared" si="300"/>
        <v>8.294006376526912E-2</v>
      </c>
      <c r="AJ439" s="328">
        <f t="shared" si="301"/>
        <v>8.5410073537391202</v>
      </c>
      <c r="AK439" s="337">
        <f t="shared" si="302"/>
        <v>571.47812896845335</v>
      </c>
      <c r="AL439" s="42">
        <f t="shared" si="303"/>
        <v>26.135412003387522</v>
      </c>
    </row>
    <row r="440" spans="2:40" ht="15" x14ac:dyDescent="0.15">
      <c r="B440" s="328">
        <f t="shared" si="273"/>
        <v>2890.0278915467916</v>
      </c>
      <c r="C440" s="328">
        <f t="shared" si="274"/>
        <v>2887.6817952957958</v>
      </c>
      <c r="D440" s="328">
        <f t="shared" si="275"/>
        <v>2.5786128016181102</v>
      </c>
      <c r="E440" s="328">
        <f t="shared" si="241"/>
        <v>182.34206912123554</v>
      </c>
      <c r="F440" s="328">
        <f t="shared" si="276"/>
        <v>182.17753812593241</v>
      </c>
      <c r="G440" s="328">
        <f t="shared" si="277"/>
        <v>861.51754527455364</v>
      </c>
      <c r="H440" s="313">
        <f t="shared" si="278"/>
        <v>0.02</v>
      </c>
      <c r="I440" s="328">
        <f t="shared" si="279"/>
        <v>1.8768770007965943</v>
      </c>
      <c r="J440" s="328">
        <f t="shared" si="246"/>
        <v>850</v>
      </c>
      <c r="K440" s="335">
        <f t="shared" si="280"/>
        <v>-1</v>
      </c>
      <c r="L440" s="323">
        <f t="shared" si="281"/>
        <v>2.5586128016181102</v>
      </c>
      <c r="M440" s="323">
        <f t="shared" si="282"/>
        <v>2.5686128016181105</v>
      </c>
      <c r="N440" s="328">
        <f t="shared" si="283"/>
        <v>-3.5925615114365428E-2</v>
      </c>
      <c r="O440" s="328">
        <f t="shared" si="284"/>
        <v>2.7922698458726636E-3</v>
      </c>
      <c r="P440" s="332">
        <f t="shared" si="271"/>
        <v>32.767948533843722</v>
      </c>
      <c r="Q440" s="328">
        <f t="shared" si="285"/>
        <v>22.33516094346237</v>
      </c>
      <c r="R440" s="277">
        <f>IF(H440&gt;0, rate1(1,$L$52,$L$51,$L$54,L440,$L$53,$L$50,P440),"")</f>
        <v>1397.2454127252709</v>
      </c>
      <c r="S440" s="323">
        <f t="shared" si="286"/>
        <v>5.7247827131080475</v>
      </c>
      <c r="T440" s="323">
        <f t="shared" si="287"/>
        <v>7.6036544526579741E-3</v>
      </c>
      <c r="U440" s="328">
        <f t="shared" si="288"/>
        <v>2.5786128016181102</v>
      </c>
      <c r="V440" s="336">
        <f t="shared" si="289"/>
        <v>2.5786128016181102</v>
      </c>
      <c r="W440" s="328">
        <f t="shared" si="290"/>
        <v>4.0006745834464397E-4</v>
      </c>
      <c r="X440" s="328">
        <f t="shared" si="291"/>
        <v>31.766922491541095</v>
      </c>
      <c r="Y440" s="328">
        <f t="shared" si="272"/>
        <v>33.023586392651602</v>
      </c>
      <c r="Z440" s="108">
        <f>IF(H440&gt;0, rate1(1,$L$52,$L$51,$L$54,U440,$L$53,$L$50,Y440),"")</f>
        <v>1402.3371913302562</v>
      </c>
      <c r="AA440" s="336">
        <f t="shared" si="292"/>
        <v>8.1126979167268072</v>
      </c>
      <c r="AB440" s="336">
        <f t="shared" si="293"/>
        <v>-5.62469351332653E-5</v>
      </c>
      <c r="AC440" s="328">
        <f t="shared" si="294"/>
        <v>7.6036544526579741E-3</v>
      </c>
      <c r="AD440" s="328">
        <f t="shared" si="295"/>
        <v>-2.6303141633440079</v>
      </c>
      <c r="AE440" s="328">
        <f t="shared" si="296"/>
        <v>-89997.311947651368</v>
      </c>
      <c r="AF440" s="328">
        <f t="shared" si="297"/>
        <v>2889.9843622772246</v>
      </c>
      <c r="AG440" s="328">
        <f t="shared" si="298"/>
        <v>2887.674191641343</v>
      </c>
      <c r="AH440" s="328">
        <f t="shared" si="299"/>
        <v>2.55879357352778</v>
      </c>
      <c r="AI440" s="328">
        <f t="shared" si="300"/>
        <v>5.4418890077637494</v>
      </c>
      <c r="AJ440" s="328">
        <f t="shared" si="301"/>
        <v>8.5425189895746101</v>
      </c>
      <c r="AK440" s="337">
        <f t="shared" si="302"/>
        <v>571.47820206258484</v>
      </c>
      <c r="AL440" s="42">
        <f t="shared" si="303"/>
        <v>26.135482502441722</v>
      </c>
    </row>
    <row r="441" spans="2:40" ht="15" x14ac:dyDescent="0.15">
      <c r="B441" s="328">
        <f t="shared" si="273"/>
        <v>2889.9843622772246</v>
      </c>
      <c r="C441" s="328">
        <f t="shared" si="274"/>
        <v>2887.674191641343</v>
      </c>
      <c r="D441" s="328">
        <f t="shared" si="275"/>
        <v>2.55879357352778</v>
      </c>
      <c r="E441" s="328">
        <f t="shared" si="241"/>
        <v>182.19401308986863</v>
      </c>
      <c r="F441" s="328">
        <f t="shared" si="276"/>
        <v>182.26804110555207</v>
      </c>
      <c r="G441" s="328">
        <f t="shared" si="277"/>
        <v>842.06959062807698</v>
      </c>
      <c r="H441" s="313">
        <f t="shared" si="278"/>
        <v>0.02</v>
      </c>
      <c r="I441" s="328">
        <f t="shared" si="279"/>
        <v>1.8481365087052837</v>
      </c>
      <c r="J441" s="328">
        <f t="shared" si="246"/>
        <v>850</v>
      </c>
      <c r="K441" s="335">
        <f t="shared" si="280"/>
        <v>-1</v>
      </c>
      <c r="L441" s="323">
        <f t="shared" si="281"/>
        <v>2.53879357352778</v>
      </c>
      <c r="M441" s="323">
        <f t="shared" si="282"/>
        <v>2.5487935735277798</v>
      </c>
      <c r="N441" s="328">
        <f t="shared" si="283"/>
        <v>-3.5651999555273761E-2</v>
      </c>
      <c r="O441" s="328">
        <f t="shared" si="284"/>
        <v>2.7922698458726636E-3</v>
      </c>
      <c r="P441" s="332">
        <f t="shared" si="271"/>
        <v>32.430450565310281</v>
      </c>
      <c r="Q441" s="328">
        <f t="shared" si="285"/>
        <v>1.605903388765455</v>
      </c>
      <c r="R441" s="277">
        <f>IF(H441&gt;0, rate1(1,$L$52,$L$51,$L$54,L441,$L$53,$L$50,P441),"")</f>
        <v>1390.4581878398878</v>
      </c>
      <c r="S441" s="323">
        <f t="shared" si="286"/>
        <v>0.41362244205049997</v>
      </c>
      <c r="T441" s="323">
        <f t="shared" si="287"/>
        <v>-6.0800416168628635E-2</v>
      </c>
      <c r="U441" s="328">
        <f t="shared" si="288"/>
        <v>2.55879357352778</v>
      </c>
      <c r="V441" s="336">
        <f t="shared" si="289"/>
        <v>2.55879357352778</v>
      </c>
      <c r="W441" s="328">
        <f t="shared" si="290"/>
        <v>3.9394125209035735E-4</v>
      </c>
      <c r="X441" s="328">
        <f t="shared" si="291"/>
        <v>12.019025369114388</v>
      </c>
      <c r="Y441" s="328">
        <f t="shared" si="272"/>
        <v>32.685426645918319</v>
      </c>
      <c r="Z441" s="108">
        <f>IF(H441&gt;0, rate1(1,$L$52,$L$51,$L$54,U441,$L$53,$L$50,Y441),"")</f>
        <v>1395.5927287362076</v>
      </c>
      <c r="AA441" s="336">
        <f t="shared" si="292"/>
        <v>3.0842755243401179</v>
      </c>
      <c r="AB441" s="336">
        <f t="shared" si="293"/>
        <v>-1.8900632257584047E-4</v>
      </c>
      <c r="AC441" s="328">
        <f t="shared" si="294"/>
        <v>-1.8900632257584047E-4</v>
      </c>
      <c r="AD441" s="328">
        <f t="shared" si="295"/>
        <v>105.81656596156894</v>
      </c>
      <c r="AE441" s="328">
        <f t="shared" si="296"/>
        <v>29252.063812692799</v>
      </c>
      <c r="AF441" s="328">
        <f t="shared" si="297"/>
        <v>2889.948899283992</v>
      </c>
      <c r="AG441" s="328">
        <f t="shared" si="298"/>
        <v>2887.6743806476657</v>
      </c>
      <c r="AH441" s="328">
        <f t="shared" si="299"/>
        <v>2.5389723506115245</v>
      </c>
      <c r="AI441" s="328">
        <f t="shared" si="300"/>
        <v>-0.13593096450420175</v>
      </c>
      <c r="AJ441" s="328">
        <f t="shared" si="301"/>
        <v>8.5424812309733582</v>
      </c>
      <c r="AK441" s="337">
        <f t="shared" si="302"/>
        <v>571.4828903454445</v>
      </c>
      <c r="AL441" s="42">
        <f t="shared" si="303"/>
        <v>26.140108108098321</v>
      </c>
    </row>
    <row r="442" spans="2:40" ht="15" x14ac:dyDescent="0.15">
      <c r="B442" s="328">
        <f t="shared" si="273"/>
        <v>2889.948899283992</v>
      </c>
      <c r="C442" s="328">
        <f t="shared" si="274"/>
        <v>2887.6743806476657</v>
      </c>
      <c r="D442" s="328">
        <f t="shared" si="275"/>
        <v>2.5389723506115245</v>
      </c>
      <c r="E442" s="328">
        <f t="shared" si="241"/>
        <v>182.03155407273994</v>
      </c>
      <c r="F442" s="328">
        <f t="shared" si="276"/>
        <v>182.11278358130429</v>
      </c>
      <c r="G442" s="328">
        <f t="shared" si="277"/>
        <v>881.81005851088844</v>
      </c>
      <c r="H442" s="313">
        <f t="shared" si="278"/>
        <v>0.04</v>
      </c>
      <c r="I442" s="328">
        <f t="shared" si="279"/>
        <v>1.8196149090610563</v>
      </c>
      <c r="J442" s="328">
        <f t="shared" si="246"/>
        <v>850</v>
      </c>
      <c r="K442" s="335">
        <f t="shared" si="280"/>
        <v>1</v>
      </c>
      <c r="L442" s="323">
        <f t="shared" si="281"/>
        <v>2.5789723506115245</v>
      </c>
      <c r="M442" s="323">
        <f t="shared" si="282"/>
        <v>2.5589723506115245</v>
      </c>
      <c r="N442" s="328">
        <f t="shared" si="283"/>
        <v>7.2343643425933912E-2</v>
      </c>
      <c r="O442" s="328">
        <f t="shared" si="284"/>
        <v>2.7922698458726636E-3</v>
      </c>
      <c r="P442" s="332">
        <f t="shared" si="271"/>
        <v>32.859739095049164</v>
      </c>
      <c r="Q442" s="328">
        <f t="shared" si="285"/>
        <v>11.081042981514884</v>
      </c>
      <c r="R442" s="277">
        <f>IF(H442&gt;0, rate1(1,$L$52,$L$51,$L$54,L442,$L$53,$L$50,P442),"")</f>
        <v>1399.0785379500692</v>
      </c>
      <c r="S442" s="323">
        <f t="shared" si="286"/>
        <v>2.8364893585216731</v>
      </c>
      <c r="T442" s="323">
        <f t="shared" si="287"/>
        <v>-3.9392356449137661E-2</v>
      </c>
      <c r="U442" s="328">
        <f t="shared" si="288"/>
        <v>2.5389723506115245</v>
      </c>
      <c r="V442" s="336">
        <f t="shared" si="289"/>
        <v>2.5389723506115245</v>
      </c>
      <c r="W442" s="328">
        <f t="shared" si="290"/>
        <v>3.8786170405824549E-4</v>
      </c>
      <c r="X442" s="328">
        <f t="shared" si="291"/>
        <v>-8.5759559799893168</v>
      </c>
      <c r="Y442" s="328">
        <f t="shared" si="272"/>
        <v>32.348106694107081</v>
      </c>
      <c r="Z442" s="108">
        <f>IF(H442&gt;0, rate1(1,$L$52,$L$51,$L$54,U442,$L$53,$L$50,Y442),"")</f>
        <v>1388.7908757295202</v>
      </c>
      <c r="AA442" s="336">
        <f t="shared" si="292"/>
        <v>-2.2115069179229989</v>
      </c>
      <c r="AB442" s="336">
        <f t="shared" si="293"/>
        <v>1.2077249527118879E-4</v>
      </c>
      <c r="AC442" s="328">
        <f t="shared" si="294"/>
        <v>1.2077249527118879E-4</v>
      </c>
      <c r="AD442" s="328">
        <f t="shared" si="295"/>
        <v>331.20123841261983</v>
      </c>
      <c r="AE442" s="328">
        <f t="shared" si="296"/>
        <v>-6606244.4788491549</v>
      </c>
      <c r="AF442" s="328">
        <f t="shared" si="297"/>
        <v>2890.0211221549225</v>
      </c>
      <c r="AG442" s="328">
        <f t="shared" si="298"/>
        <v>2887.6742598751703</v>
      </c>
      <c r="AH442" s="328">
        <f t="shared" si="299"/>
        <v>2.5790337413694742</v>
      </c>
      <c r="AI442" s="328">
        <f t="shared" si="300"/>
        <v>8.6322884666749838E-2</v>
      </c>
      <c r="AJ442" s="328">
        <f t="shared" si="301"/>
        <v>8.5425052095524325</v>
      </c>
      <c r="AK442" s="337">
        <f t="shared" si="302"/>
        <v>571.48277588211283</v>
      </c>
      <c r="AL442" s="42">
        <f t="shared" si="303"/>
        <v>26.139992566778492</v>
      </c>
    </row>
    <row r="443" spans="2:40" ht="15" x14ac:dyDescent="0.15">
      <c r="B443" s="328">
        <f t="shared" si="273"/>
        <v>2890.0211221549225</v>
      </c>
      <c r="C443" s="328">
        <f t="shared" si="274"/>
        <v>2887.6742598751703</v>
      </c>
      <c r="D443" s="328">
        <f t="shared" si="275"/>
        <v>2.5790337413694742</v>
      </c>
      <c r="E443" s="328">
        <f t="shared" si="241"/>
        <v>182.36068202394125</v>
      </c>
      <c r="F443" s="328">
        <f t="shared" si="276"/>
        <v>182.19611804834059</v>
      </c>
      <c r="G443" s="328">
        <f t="shared" si="277"/>
        <v>862.03074310455986</v>
      </c>
      <c r="H443" s="313">
        <f t="shared" si="278"/>
        <v>0.02</v>
      </c>
      <c r="I443" s="328">
        <f t="shared" si="279"/>
        <v>1.877489823801807</v>
      </c>
      <c r="J443" s="328">
        <f t="shared" si="246"/>
        <v>850</v>
      </c>
      <c r="K443" s="335">
        <f t="shared" si="280"/>
        <v>-1</v>
      </c>
      <c r="L443" s="323">
        <f t="shared" si="281"/>
        <v>2.5590337413694741</v>
      </c>
      <c r="M443" s="323">
        <f t="shared" si="282"/>
        <v>2.5690337413694744</v>
      </c>
      <c r="N443" s="328">
        <f t="shared" si="283"/>
        <v>-3.5931425911090109E-2</v>
      </c>
      <c r="O443" s="328">
        <f t="shared" si="284"/>
        <v>2.7922698458726636E-3</v>
      </c>
      <c r="P443" s="332">
        <f t="shared" si="271"/>
        <v>32.775126118469579</v>
      </c>
      <c r="Q443" s="328">
        <f t="shared" si="285"/>
        <v>22.853190492607155</v>
      </c>
      <c r="R443" s="277">
        <f>IF(H443&gt;0, rate1(1,$L$52,$L$51,$L$54,L443,$L$53,$L$50,P443),"")</f>
        <v>1397.3889508869659</v>
      </c>
      <c r="S443" s="323">
        <f t="shared" si="286"/>
        <v>5.8569585213176421</v>
      </c>
      <c r="T443" s="323">
        <f t="shared" si="287"/>
        <v>7.3979272734950776E-3</v>
      </c>
      <c r="U443" s="328">
        <f t="shared" si="288"/>
        <v>2.5790337413694742</v>
      </c>
      <c r="V443" s="336">
        <f t="shared" si="289"/>
        <v>2.5790337413694742</v>
      </c>
      <c r="W443" s="328">
        <f t="shared" si="290"/>
        <v>4.0019808520064259E-4</v>
      </c>
      <c r="X443" s="328">
        <f t="shared" si="291"/>
        <v>32.28879275518284</v>
      </c>
      <c r="Y443" s="328">
        <f t="shared" si="272"/>
        <v>33.030777995745758</v>
      </c>
      <c r="Z443" s="108">
        <f>IF(H443&gt;0, rate1(1,$L$52,$L$51,$L$54,U443,$L$53,$L$50,Y443),"")</f>
        <v>1402.4798257800951</v>
      </c>
      <c r="AA443" s="336">
        <f t="shared" si="292"/>
        <v>8.2451355220813465</v>
      </c>
      <c r="AB443" s="336">
        <f t="shared" si="293"/>
        <v>-5.5236797708053866E-5</v>
      </c>
      <c r="AC443" s="328">
        <f t="shared" si="294"/>
        <v>7.3979272734950776E-3</v>
      </c>
      <c r="AD443" s="328">
        <f t="shared" si="295"/>
        <v>-2.7034599369008392</v>
      </c>
      <c r="AE443" s="328">
        <f t="shared" si="296"/>
        <v>-88819.798267941922</v>
      </c>
      <c r="AF443" s="328">
        <f t="shared" si="297"/>
        <v>2889.9777928017379</v>
      </c>
      <c r="AG443" s="328">
        <f t="shared" si="298"/>
        <v>2887.6668619478969</v>
      </c>
      <c r="AH443" s="328">
        <f t="shared" si="299"/>
        <v>2.5592145555956995</v>
      </c>
      <c r="AI443" s="328">
        <f t="shared" si="300"/>
        <v>5.2941074629217484</v>
      </c>
      <c r="AJ443" s="328">
        <f t="shared" si="301"/>
        <v>8.5439757949587989</v>
      </c>
      <c r="AK443" s="337">
        <f t="shared" si="302"/>
        <v>571.48285200250086</v>
      </c>
      <c r="AL443" s="42">
        <f t="shared" si="303"/>
        <v>26.140065941230457</v>
      </c>
    </row>
    <row r="444" spans="2:40" ht="15" x14ac:dyDescent="0.15">
      <c r="B444" s="328">
        <f t="shared" si="273"/>
        <v>2889.9777928017379</v>
      </c>
      <c r="C444" s="328">
        <f t="shared" si="274"/>
        <v>2887.6668619478969</v>
      </c>
      <c r="D444" s="328">
        <f t="shared" si="275"/>
        <v>2.5592145555956995</v>
      </c>
      <c r="E444" s="328">
        <f t="shared" si="241"/>
        <v>182.21218561424612</v>
      </c>
      <c r="F444" s="328">
        <f t="shared" si="276"/>
        <v>182.2864338190937</v>
      </c>
      <c r="G444" s="328">
        <f t="shared" si="277"/>
        <v>842.57358380129074</v>
      </c>
      <c r="H444" s="313">
        <f t="shared" si="278"/>
        <v>0.02</v>
      </c>
      <c r="I444" s="328">
        <f t="shared" si="279"/>
        <v>1.8487446830728005</v>
      </c>
      <c r="J444" s="328">
        <f t="shared" si="246"/>
        <v>850</v>
      </c>
      <c r="K444" s="335">
        <f t="shared" si="280"/>
        <v>-1</v>
      </c>
      <c r="L444" s="323">
        <f t="shared" si="281"/>
        <v>2.5392145555956995</v>
      </c>
      <c r="M444" s="323">
        <f t="shared" si="282"/>
        <v>2.5492145555956993</v>
      </c>
      <c r="N444" s="328">
        <f t="shared" si="283"/>
        <v>-3.5657811940168038E-2</v>
      </c>
      <c r="O444" s="328">
        <f t="shared" si="284"/>
        <v>2.7922698458726636E-3</v>
      </c>
      <c r="P444" s="332">
        <f t="shared" si="271"/>
        <v>32.437610289319878</v>
      </c>
      <c r="Q444" s="328">
        <f t="shared" si="285"/>
        <v>2.1129337352948596</v>
      </c>
      <c r="R444" s="277">
        <f>IF(H444&gt;0, rate1(1,$L$52,$L$51,$L$54,L444,$L$53,$L$50,P444),"")</f>
        <v>1390.6029477190552</v>
      </c>
      <c r="S444" s="323">
        <f t="shared" si="286"/>
        <v>0.54415840945302441</v>
      </c>
      <c r="T444" s="323">
        <f t="shared" si="287"/>
        <v>-7.8224130223355323E-2</v>
      </c>
      <c r="U444" s="328">
        <f t="shared" si="288"/>
        <v>2.5592145555956995</v>
      </c>
      <c r="V444" s="336">
        <f t="shared" si="289"/>
        <v>2.5592145555956995</v>
      </c>
      <c r="W444" s="328">
        <f t="shared" si="290"/>
        <v>3.9407088806076018E-4</v>
      </c>
      <c r="X444" s="328">
        <f t="shared" si="291"/>
        <v>12.531592427612622</v>
      </c>
      <c r="Y444" s="328">
        <f t="shared" si="272"/>
        <v>32.692600462448496</v>
      </c>
      <c r="Z444" s="108">
        <f>IF(H444&gt;0, rate1(1,$L$52,$L$51,$L$54,U444,$L$53,$L$50,Y444),"")</f>
        <v>1395.736575959477</v>
      </c>
      <c r="AA444" s="336">
        <f t="shared" si="292"/>
        <v>3.2154770612593655</v>
      </c>
      <c r="AB444" s="336">
        <f t="shared" si="293"/>
        <v>-1.7787179788571341E-4</v>
      </c>
      <c r="AC444" s="328">
        <f t="shared" si="294"/>
        <v>-1.7787179788571341E-4</v>
      </c>
      <c r="AD444" s="328">
        <f t="shared" si="295"/>
        <v>112.4405343496356</v>
      </c>
      <c r="AE444" s="328">
        <f t="shared" si="296"/>
        <v>31895.598219574185</v>
      </c>
      <c r="AF444" s="328">
        <f t="shared" si="297"/>
        <v>2889.9423128615958</v>
      </c>
      <c r="AG444" s="328">
        <f t="shared" si="298"/>
        <v>2887.6670398196948</v>
      </c>
      <c r="AH444" s="328">
        <f t="shared" si="299"/>
        <v>2.5393933751013686</v>
      </c>
      <c r="AI444" s="328">
        <f t="shared" si="300"/>
        <v>-0.12790983808675846</v>
      </c>
      <c r="AJ444" s="328">
        <f t="shared" si="301"/>
        <v>8.543940264448219</v>
      </c>
      <c r="AK444" s="337">
        <f t="shared" si="302"/>
        <v>571.48741568589116</v>
      </c>
      <c r="AL444" s="42">
        <f t="shared" si="303"/>
        <v>26.14456593257394</v>
      </c>
    </row>
    <row r="445" spans="2:40" ht="15" x14ac:dyDescent="0.15">
      <c r="B445" s="328">
        <f t="shared" si="273"/>
        <v>2889.9423128615958</v>
      </c>
      <c r="C445" s="328">
        <f t="shared" si="274"/>
        <v>2887.6670398196948</v>
      </c>
      <c r="D445" s="328">
        <f t="shared" si="275"/>
        <v>2.5393933751013686</v>
      </c>
      <c r="E445" s="328">
        <f t="shared" si="241"/>
        <v>182.04972164676656</v>
      </c>
      <c r="F445" s="328">
        <f t="shared" si="276"/>
        <v>182.13095363050633</v>
      </c>
      <c r="G445" s="328">
        <f t="shared" si="277"/>
        <v>862.08235097790168</v>
      </c>
      <c r="H445" s="313">
        <f t="shared" si="278"/>
        <v>0.02</v>
      </c>
      <c r="I445" s="328">
        <f t="shared" si="279"/>
        <v>1.8202184335208587</v>
      </c>
      <c r="J445" s="328">
        <f t="shared" si="246"/>
        <v>850</v>
      </c>
      <c r="K445" s="335">
        <f t="shared" si="280"/>
        <v>1</v>
      </c>
      <c r="L445" s="323">
        <f t="shared" si="281"/>
        <v>2.5593933751013687</v>
      </c>
      <c r="M445" s="323">
        <f t="shared" si="282"/>
        <v>2.5493933751013689</v>
      </c>
      <c r="N445" s="328">
        <f t="shared" si="283"/>
        <v>3.6301250504377158E-2</v>
      </c>
      <c r="O445" s="328">
        <f t="shared" si="284"/>
        <v>2.7922698458726636E-3</v>
      </c>
      <c r="P445" s="332">
        <f t="shared" si="271"/>
        <v>32.610591079110854</v>
      </c>
      <c r="Q445" s="328">
        <f t="shared" si="285"/>
        <v>1.5323450213581964</v>
      </c>
      <c r="R445" s="277">
        <f>IF(H445&gt;0, rate1(1,$L$52,$L$51,$L$54,L445,$L$53,$L$50,P445),"")</f>
        <v>1394.0901492162138</v>
      </c>
      <c r="S445" s="323">
        <f t="shared" si="286"/>
        <v>0.39364824254595321</v>
      </c>
      <c r="T445" s="323">
        <f t="shared" si="287"/>
        <v>5.9868302611670587E-2</v>
      </c>
      <c r="U445" s="328">
        <f t="shared" si="288"/>
        <v>2.5393933751013686</v>
      </c>
      <c r="V445" s="336">
        <f t="shared" si="289"/>
        <v>2.5393933751013686</v>
      </c>
      <c r="W445" s="328">
        <f t="shared" si="290"/>
        <v>3.8799034887215811E-4</v>
      </c>
      <c r="X445" s="328">
        <f t="shared" si="291"/>
        <v>-8.0733060522279629</v>
      </c>
      <c r="Y445" s="328">
        <f t="shared" si="272"/>
        <v>32.355262624533921</v>
      </c>
      <c r="Z445" s="108">
        <f>IF(H445&gt;0, rate1(1,$L$52,$L$51,$L$54,U445,$L$53,$L$50,Y445),"")</f>
        <v>1388.9359478875056</v>
      </c>
      <c r="AA445" s="336">
        <f t="shared" si="292"/>
        <v>-2.0816696572003734</v>
      </c>
      <c r="AB445" s="336">
        <f t="shared" si="293"/>
        <v>1.2590264111067586E-4</v>
      </c>
      <c r="AC445" s="328">
        <f t="shared" si="294"/>
        <v>5.9868302611670587E-2</v>
      </c>
      <c r="AD445" s="328">
        <f t="shared" si="295"/>
        <v>0.33406659496808994</v>
      </c>
      <c r="AE445" s="328">
        <f t="shared" si="296"/>
        <v>-3756.2626446575318</v>
      </c>
      <c r="AF445" s="328">
        <f t="shared" si="297"/>
        <v>2889.9187458094884</v>
      </c>
      <c r="AG445" s="328">
        <f t="shared" si="298"/>
        <v>2887.6071715170833</v>
      </c>
      <c r="AH445" s="328">
        <f t="shared" si="299"/>
        <v>2.5595708152234065</v>
      </c>
      <c r="AI445" s="328">
        <f t="shared" si="300"/>
        <v>42.944355245125131</v>
      </c>
      <c r="AJ445" s="328">
        <f t="shared" si="301"/>
        <v>8.5558692520163095</v>
      </c>
      <c r="AK445" s="337">
        <f t="shared" si="302"/>
        <v>571.48730791244043</v>
      </c>
      <c r="AL445" s="42">
        <f t="shared" si="303"/>
        <v>26.144457209211566</v>
      </c>
    </row>
    <row r="446" spans="2:40" ht="15" x14ac:dyDescent="0.15">
      <c r="B446" s="328">
        <f t="shared" si="273"/>
        <v>2889.9187458094884</v>
      </c>
      <c r="C446" s="328">
        <f t="shared" si="274"/>
        <v>2887.6071715170833</v>
      </c>
      <c r="D446" s="328">
        <f t="shared" si="275"/>
        <v>2.5595708152234065</v>
      </c>
      <c r="E446" s="328">
        <f t="shared" ref="E446:E509" si="304">bb2wang($B$6,$H$12,C446,$H$8,$H$9,I446,$H$10,$H$11,$K$10,$K$11,$H$13)</f>
        <v>182.33495608821147</v>
      </c>
      <c r="F446" s="328">
        <f t="shared" si="276"/>
        <v>182.19233886748901</v>
      </c>
      <c r="G446" s="328">
        <f t="shared" si="277"/>
        <v>903.50565849453983</v>
      </c>
      <c r="H446" s="313">
        <f t="shared" si="278"/>
        <v>0.04</v>
      </c>
      <c r="I446" s="328">
        <f t="shared" si="279"/>
        <v>1.8492594339240895</v>
      </c>
      <c r="J446" s="328">
        <f t="shared" ref="J446:J509" si="305">$B$7</f>
        <v>850</v>
      </c>
      <c r="K446" s="335">
        <f t="shared" si="280"/>
        <v>1</v>
      </c>
      <c r="L446" s="323">
        <f t="shared" si="281"/>
        <v>2.5995708152234065</v>
      </c>
      <c r="M446" s="323">
        <f t="shared" si="282"/>
        <v>2.5795708152234065</v>
      </c>
      <c r="N446" s="328">
        <f t="shared" si="283"/>
        <v>7.2931443187766121E-2</v>
      </c>
      <c r="O446" s="328">
        <f t="shared" si="284"/>
        <v>2.7922698458726636E-3</v>
      </c>
      <c r="P446" s="332">
        <f t="shared" si="271"/>
        <v>33.21167052563311</v>
      </c>
      <c r="Q446" s="328">
        <f t="shared" si="285"/>
        <v>33.512853729146627</v>
      </c>
      <c r="R446" s="277">
        <f>IF(H446&gt;0, rate1(1,$L$52,$L$51,$L$54,L446,$L$53,$L$50,P446),"")</f>
        <v>1406.0566965514904</v>
      </c>
      <c r="S446" s="323">
        <f t="shared" si="286"/>
        <v>8.5359368121329133</v>
      </c>
      <c r="T446" s="323">
        <f t="shared" si="287"/>
        <v>-9.6778204231152739E-3</v>
      </c>
      <c r="U446" s="328">
        <f t="shared" si="288"/>
        <v>2.5595708152234065</v>
      </c>
      <c r="V446" s="336">
        <f t="shared" si="289"/>
        <v>2.5595708152234065</v>
      </c>
      <c r="W446" s="328">
        <f t="shared" si="290"/>
        <v>3.9418061025564555E-4</v>
      </c>
      <c r="X446" s="328">
        <f t="shared" si="291"/>
        <v>12.446434321809306</v>
      </c>
      <c r="Y446" s="328">
        <f t="shared" si="272"/>
        <v>32.69867167314495</v>
      </c>
      <c r="Z446" s="108">
        <f>IF(H446&gt;0, rate1(1,$L$52,$L$51,$L$54,U446,$L$53,$L$50,Y446),"")</f>
        <v>1395.8582879042015</v>
      </c>
      <c r="AA446" s="336">
        <f t="shared" si="292"/>
        <v>3.193347903264832</v>
      </c>
      <c r="AB446" s="336">
        <f t="shared" si="293"/>
        <v>-1.7971640963519817E-4</v>
      </c>
      <c r="AC446" s="328">
        <f t="shared" si="294"/>
        <v>-1.7971640963519817E-4</v>
      </c>
      <c r="AD446" s="328">
        <f t="shared" si="295"/>
        <v>-222.57288625560125</v>
      </c>
      <c r="AE446" s="328">
        <f t="shared" si="296"/>
        <v>-7468.9975767249171</v>
      </c>
      <c r="AF446" s="328">
        <f t="shared" si="297"/>
        <v>2889.9918569690858</v>
      </c>
      <c r="AG446" s="328">
        <f t="shared" si="298"/>
        <v>2887.6073512334929</v>
      </c>
      <c r="AH446" s="328">
        <f t="shared" si="299"/>
        <v>2.5996351910688889</v>
      </c>
      <c r="AI446" s="328">
        <f t="shared" si="300"/>
        <v>-0.1278159053443382</v>
      </c>
      <c r="AJ446" s="328">
        <f t="shared" si="301"/>
        <v>8.5558337475981592</v>
      </c>
      <c r="AK446" s="337">
        <f t="shared" si="302"/>
        <v>571.52432948317141</v>
      </c>
      <c r="AL446" s="42">
        <f t="shared" si="303"/>
        <v>26.180959911169921</v>
      </c>
      <c r="AM446" s="8">
        <v>0</v>
      </c>
      <c r="AN446" s="8">
        <v>0</v>
      </c>
    </row>
    <row r="447" spans="2:40" ht="15" x14ac:dyDescent="0.15">
      <c r="B447" s="328">
        <f t="shared" si="273"/>
        <v>2889.9918569690858</v>
      </c>
      <c r="C447" s="328">
        <f t="shared" si="274"/>
        <v>2887.6073512334929</v>
      </c>
      <c r="D447" s="328">
        <f t="shared" si="275"/>
        <v>2.5996351910688889</v>
      </c>
      <c r="E447" s="328">
        <f t="shared" si="304"/>
        <v>182.66616939480764</v>
      </c>
      <c r="F447" s="328">
        <f t="shared" si="276"/>
        <v>182.50056274150955</v>
      </c>
      <c r="G447" s="328">
        <f t="shared" si="277"/>
        <v>884.49421083571372</v>
      </c>
      <c r="H447" s="313">
        <f t="shared" si="278"/>
        <v>0.02</v>
      </c>
      <c r="I447" s="328">
        <f t="shared" si="279"/>
        <v>1.9076045884743509</v>
      </c>
      <c r="J447" s="328">
        <f t="shared" si="305"/>
        <v>850</v>
      </c>
      <c r="K447" s="335">
        <f t="shared" si="280"/>
        <v>-1</v>
      </c>
      <c r="L447" s="323">
        <f t="shared" si="281"/>
        <v>2.5796351910688888</v>
      </c>
      <c r="M447" s="323">
        <f t="shared" si="282"/>
        <v>2.5896351910688891</v>
      </c>
      <c r="N447" s="328">
        <f t="shared" si="283"/>
        <v>-3.6215789331814463E-2</v>
      </c>
      <c r="O447" s="328">
        <f t="shared" si="284"/>
        <v>2.7922698458726636E-3</v>
      </c>
      <c r="P447" s="332">
        <f t="shared" ref="P447:P510" si="306">IF(H447&gt;0, $C$54*$L$55*$L$55*M447*M447/(($B$19*(B447-C447))^0.333)*1000,"")</f>
        <v>33.126888503583146</v>
      </c>
      <c r="Q447" s="328">
        <f t="shared" si="285"/>
        <v>45.518283322188836</v>
      </c>
      <c r="R447" s="277">
        <f>IF(H447&gt;0, rate1(1,$L$52,$L$51,$L$54,L447,$L$53,$L$50,P447),"")</f>
        <v>1404.3828584801363</v>
      </c>
      <c r="S447" s="323">
        <f t="shared" si="286"/>
        <v>11.607614288429037</v>
      </c>
      <c r="T447" s="323">
        <f t="shared" si="287"/>
        <v>3.4141314292808751E-3</v>
      </c>
      <c r="U447" s="328">
        <f t="shared" si="288"/>
        <v>2.5996351910688889</v>
      </c>
      <c r="V447" s="336">
        <f t="shared" si="289"/>
        <v>2.5996351910688889</v>
      </c>
      <c r="W447" s="328">
        <f t="shared" si="290"/>
        <v>4.0661722580459525E-4</v>
      </c>
      <c r="X447" s="328">
        <f t="shared" si="291"/>
        <v>55.111329475417165</v>
      </c>
      <c r="Y447" s="328">
        <f t="shared" ref="Y447:Y510" si="307">IF(H447&gt;0, $C$54*$L$55*$L$55*V447*V447/(($B$19*(B447-C447))^0.333)*1000,"")</f>
        <v>33.383224601804876</v>
      </c>
      <c r="Z447" s="108">
        <f>IF(H447&gt;0, rate1(1,$L$52,$L$51,$L$54,U447,$L$53,$L$50,Y447),"")</f>
        <v>1409.4297326060284</v>
      </c>
      <c r="AA447" s="336">
        <f t="shared" si="292"/>
        <v>14.00361210894574</v>
      </c>
      <c r="AB447" s="336">
        <f t="shared" si="293"/>
        <v>-3.1269559749853342E-5</v>
      </c>
      <c r="AC447" s="328">
        <f t="shared" si="294"/>
        <v>3.4141314292808751E-3</v>
      </c>
      <c r="AD447" s="328">
        <f t="shared" si="295"/>
        <v>-5.8580052977669457</v>
      </c>
      <c r="AE447" s="328">
        <f t="shared" si="296"/>
        <v>134005.61130313756</v>
      </c>
      <c r="AF447" s="328">
        <f t="shared" si="297"/>
        <v>2889.9522270483249</v>
      </c>
      <c r="AG447" s="328">
        <f t="shared" si="298"/>
        <v>2887.6039371020638</v>
      </c>
      <c r="AH447" s="328">
        <f t="shared" si="299"/>
        <v>2.5798180737804377</v>
      </c>
      <c r="AI447" s="328">
        <f t="shared" si="300"/>
        <v>2.4310546149614405</v>
      </c>
      <c r="AJ447" s="328">
        <f t="shared" si="301"/>
        <v>8.556509040546759</v>
      </c>
      <c r="AK447" s="337">
        <f t="shared" si="302"/>
        <v>571.52421400077765</v>
      </c>
      <c r="AL447" s="42">
        <f t="shared" si="303"/>
        <v>26.180851267650379</v>
      </c>
      <c r="AM447" s="8">
        <f>AJ447/24+AM446</f>
        <v>0.35652121002278164</v>
      </c>
    </row>
    <row r="448" spans="2:40" ht="15" x14ac:dyDescent="0.15">
      <c r="B448" s="328">
        <f t="shared" si="273"/>
        <v>2889.9522270483249</v>
      </c>
      <c r="C448" s="328">
        <f t="shared" si="274"/>
        <v>2887.6039371020638</v>
      </c>
      <c r="D448" s="328">
        <f t="shared" si="275"/>
        <v>2.5798180737804377</v>
      </c>
      <c r="E448" s="328">
        <f t="shared" si="304"/>
        <v>182.5083738382061</v>
      </c>
      <c r="F448" s="328">
        <f t="shared" si="276"/>
        <v>182.58727161650688</v>
      </c>
      <c r="G448" s="328">
        <f t="shared" si="277"/>
        <v>864.6760160077373</v>
      </c>
      <c r="H448" s="313">
        <f t="shared" si="278"/>
        <v>0.02</v>
      </c>
      <c r="I448" s="328">
        <f t="shared" si="279"/>
        <v>1.8786319570088381</v>
      </c>
      <c r="J448" s="328">
        <f t="shared" si="305"/>
        <v>850</v>
      </c>
      <c r="K448" s="335">
        <f t="shared" si="280"/>
        <v>-1</v>
      </c>
      <c r="L448" s="323">
        <f t="shared" si="281"/>
        <v>2.5598180737804377</v>
      </c>
      <c r="M448" s="323">
        <f t="shared" si="282"/>
        <v>2.5698180737804375</v>
      </c>
      <c r="N448" s="328">
        <f t="shared" si="283"/>
        <v>-3.5942253047869244E-2</v>
      </c>
      <c r="O448" s="328">
        <f t="shared" si="284"/>
        <v>2.7922698458726636E-3</v>
      </c>
      <c r="P448" s="332">
        <f t="shared" si="306"/>
        <v>32.788501082881751</v>
      </c>
      <c r="Q448" s="328">
        <f t="shared" si="285"/>
        <v>24.360448765545243</v>
      </c>
      <c r="R448" s="277">
        <f>IF(H448&gt;0, rate1(1,$L$52,$L$51,$L$54,L448,$L$53,$L$50,P448),"")</f>
        <v>1397.6563359163408</v>
      </c>
      <c r="S448" s="323">
        <f t="shared" si="286"/>
        <v>6.2420537007178769</v>
      </c>
      <c r="T448" s="323">
        <f t="shared" si="287"/>
        <v>6.856521336846875E-3</v>
      </c>
      <c r="U448" s="328">
        <f t="shared" si="288"/>
        <v>2.5798180737804377</v>
      </c>
      <c r="V448" s="336">
        <f t="shared" si="289"/>
        <v>2.5798180737804377</v>
      </c>
      <c r="W448" s="328">
        <f t="shared" si="290"/>
        <v>4.0044153766327639E-4</v>
      </c>
      <c r="X448" s="328">
        <f t="shared" si="291"/>
        <v>34.989897788908024</v>
      </c>
      <c r="Y448" s="328">
        <f t="shared" si="307"/>
        <v>33.044179076527939</v>
      </c>
      <c r="Z448" s="108">
        <f>IF(H448&gt;0, rate1(1,$L$52,$L$51,$L$54,U448,$L$53,$L$50,Y448),"")</f>
        <v>1402.7455274327008</v>
      </c>
      <c r="AA448" s="336">
        <f t="shared" si="292"/>
        <v>8.9331863746113154</v>
      </c>
      <c r="AB448" s="336">
        <f t="shared" si="293"/>
        <v>-5.0476759117221159E-5</v>
      </c>
      <c r="AC448" s="328">
        <f t="shared" si="294"/>
        <v>6.856521336846875E-3</v>
      </c>
      <c r="AD448" s="328">
        <f t="shared" si="295"/>
        <v>-2.9169310525616257</v>
      </c>
      <c r="AE448" s="328">
        <f t="shared" si="296"/>
        <v>572.71418130401196</v>
      </c>
      <c r="AF448" s="328">
        <f t="shared" si="297"/>
        <v>2889.9094282739402</v>
      </c>
      <c r="AG448" s="328">
        <f t="shared" si="298"/>
        <v>2887.5970805807269</v>
      </c>
      <c r="AH448" s="328">
        <f t="shared" si="299"/>
        <v>2.5599989668495455</v>
      </c>
      <c r="AI448" s="328">
        <f t="shared" si="300"/>
        <v>4.9057276532514393</v>
      </c>
      <c r="AJ448" s="328">
        <f t="shared" si="301"/>
        <v>8.5578717426726616</v>
      </c>
      <c r="AK448" s="337">
        <f t="shared" si="302"/>
        <v>571.52636425451078</v>
      </c>
      <c r="AL448" s="42">
        <f t="shared" ref="AL448:AL511" si="308">IF(H448&gt;0, AL447+AI447*J447/1000000,"")</f>
        <v>26.182917664073095</v>
      </c>
    </row>
    <row r="449" spans="2:38" ht="15" x14ac:dyDescent="0.15">
      <c r="B449" s="328">
        <f t="shared" si="273"/>
        <v>2889.9094282739402</v>
      </c>
      <c r="C449" s="328">
        <f t="shared" si="274"/>
        <v>2887.5970805807269</v>
      </c>
      <c r="D449" s="328">
        <f t="shared" si="275"/>
        <v>2.5599989668495455</v>
      </c>
      <c r="E449" s="328">
        <f t="shared" si="304"/>
        <v>182.35873259700239</v>
      </c>
      <c r="F449" s="328">
        <f t="shared" si="276"/>
        <v>182.43355321760424</v>
      </c>
      <c r="G449" s="328">
        <f t="shared" si="277"/>
        <v>844.03536251452215</v>
      </c>
      <c r="H449" s="313">
        <f t="shared" si="278"/>
        <v>0.02</v>
      </c>
      <c r="I449" s="328">
        <f t="shared" si="279"/>
        <v>1.8498781545706153</v>
      </c>
      <c r="J449" s="328">
        <f t="shared" si="305"/>
        <v>850</v>
      </c>
      <c r="K449" s="335">
        <f t="shared" si="280"/>
        <v>-1</v>
      </c>
      <c r="L449" s="323">
        <f t="shared" si="281"/>
        <v>2.5399989668495455</v>
      </c>
      <c r="M449" s="323">
        <f t="shared" si="282"/>
        <v>2.5499989668495457</v>
      </c>
      <c r="N449" s="328">
        <f t="shared" si="283"/>
        <v>-3.5668642036077891E-2</v>
      </c>
      <c r="O449" s="328">
        <f t="shared" si="284"/>
        <v>2.7922698458726636E-3</v>
      </c>
      <c r="P449" s="332">
        <f t="shared" si="306"/>
        <v>32.450951979807627</v>
      </c>
      <c r="Q449" s="328">
        <f t="shared" si="285"/>
        <v>3.5857371435967025</v>
      </c>
      <c r="R449" s="277">
        <f>IF(H449&gt;0, rate1(1,$L$52,$L$51,$L$54,L449,$L$53,$L$50,P449),"")</f>
        <v>1390.8726084782086</v>
      </c>
      <c r="S449" s="323">
        <f t="shared" si="286"/>
        <v>0.92328059799505569</v>
      </c>
      <c r="T449" s="323">
        <f t="shared" si="287"/>
        <v>-0.46492335841954507</v>
      </c>
      <c r="U449" s="328">
        <f t="shared" si="288"/>
        <v>2.5599989668495455</v>
      </c>
      <c r="V449" s="336">
        <f t="shared" si="289"/>
        <v>2.5599989668495455</v>
      </c>
      <c r="W449" s="328">
        <f t="shared" si="290"/>
        <v>3.9431249423049763E-4</v>
      </c>
      <c r="X449" s="328">
        <f t="shared" si="291"/>
        <v>14.021716172454035</v>
      </c>
      <c r="Y449" s="328">
        <f t="shared" si="307"/>
        <v>32.70596840723281</v>
      </c>
      <c r="Z449" s="108">
        <f>IF(H449&gt;0, rate1(1,$L$52,$L$51,$L$54,U449,$L$53,$L$50,Y449),"")</f>
        <v>1396.0045366803884</v>
      </c>
      <c r="AA449" s="336">
        <f t="shared" si="292"/>
        <v>3.5971368118883364</v>
      </c>
      <c r="AB449" s="336">
        <f t="shared" si="293"/>
        <v>-1.5182584622632929E-4</v>
      </c>
      <c r="AC449" s="328">
        <f t="shared" si="294"/>
        <v>-1.5182584622632929E-4</v>
      </c>
      <c r="AD449" s="328">
        <f t="shared" si="295"/>
        <v>131.72987667847852</v>
      </c>
      <c r="AE449" s="328">
        <f t="shared" si="296"/>
        <v>40164.928569657699</v>
      </c>
      <c r="AF449" s="328">
        <f t="shared" si="297"/>
        <v>2889.8739114577502</v>
      </c>
      <c r="AG449" s="328">
        <f t="shared" si="298"/>
        <v>2887.5972324065733</v>
      </c>
      <c r="AH449" s="328">
        <f t="shared" si="299"/>
        <v>2.540177865393173</v>
      </c>
      <c r="AI449" s="328">
        <f t="shared" si="300"/>
        <v>-0.10915870030142161</v>
      </c>
      <c r="AJ449" s="328">
        <f t="shared" si="301"/>
        <v>8.5578414208114673</v>
      </c>
      <c r="AK449" s="337">
        <f t="shared" si="302"/>
        <v>571.53060611955357</v>
      </c>
      <c r="AL449" s="42">
        <f t="shared" si="308"/>
        <v>26.18708753257836</v>
      </c>
    </row>
    <row r="450" spans="2:38" ht="15" x14ac:dyDescent="0.15">
      <c r="B450" s="328">
        <f t="shared" si="273"/>
        <v>2889.8739114577502</v>
      </c>
      <c r="C450" s="328">
        <f t="shared" si="274"/>
        <v>2887.5972324065733</v>
      </c>
      <c r="D450" s="328">
        <f t="shared" si="275"/>
        <v>2.540177865393173</v>
      </c>
      <c r="E450" s="328">
        <f t="shared" si="304"/>
        <v>182.19626331053942</v>
      </c>
      <c r="F450" s="328">
        <f t="shared" si="276"/>
        <v>182.2774979537709</v>
      </c>
      <c r="G450" s="328">
        <f t="shared" si="277"/>
        <v>848.51713674636983</v>
      </c>
      <c r="H450" s="313">
        <f t="shared" si="278"/>
        <v>5.0000000000000001E-3</v>
      </c>
      <c r="I450" s="328">
        <f t="shared" si="279"/>
        <v>1.8213432409414965</v>
      </c>
      <c r="J450" s="328">
        <f t="shared" si="305"/>
        <v>850</v>
      </c>
      <c r="K450" s="335">
        <f t="shared" si="280"/>
        <v>1</v>
      </c>
      <c r="L450" s="323">
        <f t="shared" si="281"/>
        <v>2.5451778653931729</v>
      </c>
      <c r="M450" s="323">
        <f t="shared" si="282"/>
        <v>2.542677865393173</v>
      </c>
      <c r="N450" s="328">
        <f t="shared" si="283"/>
        <v>9.35608085308548E-3</v>
      </c>
      <c r="O450" s="328">
        <f t="shared" si="284"/>
        <v>2.7922698458726636E-3</v>
      </c>
      <c r="P450" s="332">
        <f t="shared" si="306"/>
        <v>32.43234185020242</v>
      </c>
      <c r="Q450" s="328">
        <f t="shared" si="285"/>
        <v>-4.4991197206046536</v>
      </c>
      <c r="R450" s="277">
        <f>IF(H450&gt;0, rate1(1,$L$52,$L$51,$L$54,L450,$L$53,$L$50,P450),"")</f>
        <v>1390.4964303296526</v>
      </c>
      <c r="S450" s="323">
        <f t="shared" si="286"/>
        <v>-1.1587781170596199</v>
      </c>
      <c r="T450" s="323">
        <f t="shared" si="287"/>
        <v>4.3339705823167238E-3</v>
      </c>
      <c r="U450" s="328">
        <f t="shared" si="288"/>
        <v>2.540177865393173</v>
      </c>
      <c r="V450" s="336">
        <f t="shared" si="289"/>
        <v>2.540177865393173</v>
      </c>
      <c r="W450" s="328">
        <f t="shared" si="290"/>
        <v>3.8823010824362569E-4</v>
      </c>
      <c r="X450" s="328">
        <f t="shared" si="291"/>
        <v>-6.6147298510961718</v>
      </c>
      <c r="Y450" s="328">
        <f t="shared" si="307"/>
        <v>32.368597247902144</v>
      </c>
      <c r="Z450" s="108">
        <f>IF(H450&gt;0, rate1(1,$L$52,$L$51,$L$54,U450,$L$53,$L$50,Y450),"")</f>
        <v>1389.2061903308638</v>
      </c>
      <c r="AA450" s="336">
        <f t="shared" si="292"/>
        <v>-1.7052498337860706</v>
      </c>
      <c r="AB450" s="336">
        <f t="shared" si="293"/>
        <v>1.435098908037958E-4</v>
      </c>
      <c r="AC450" s="328">
        <f t="shared" si="294"/>
        <v>4.3339705823167238E-3</v>
      </c>
      <c r="AD450" s="328">
        <f t="shared" si="295"/>
        <v>1.1536764971134739</v>
      </c>
      <c r="AE450" s="328">
        <f t="shared" si="296"/>
        <v>-62444.610801983828</v>
      </c>
      <c r="AF450" s="328">
        <f t="shared" si="297"/>
        <v>2889.8789335680208</v>
      </c>
      <c r="AG450" s="328">
        <f t="shared" si="298"/>
        <v>2887.5928984359912</v>
      </c>
      <c r="AH450" s="328">
        <f t="shared" si="299"/>
        <v>2.5453919825596212</v>
      </c>
      <c r="AI450" s="328">
        <f t="shared" si="300"/>
        <v>3.1168512825949835</v>
      </c>
      <c r="AJ450" s="328">
        <f t="shared" si="301"/>
        <v>8.5587072128344097</v>
      </c>
      <c r="AK450" s="337">
        <f t="shared" si="302"/>
        <v>571.53051398575042</v>
      </c>
      <c r="AL450" s="42">
        <f t="shared" si="308"/>
        <v>26.186994747683105</v>
      </c>
    </row>
    <row r="451" spans="2:38" ht="15" x14ac:dyDescent="0.15">
      <c r="B451" s="328">
        <f t="shared" si="273"/>
        <v>2889.8789335680208</v>
      </c>
      <c r="C451" s="328">
        <f t="shared" si="274"/>
        <v>2887.5928984359912</v>
      </c>
      <c r="D451" s="328">
        <f t="shared" si="275"/>
        <v>2.5453919825596212</v>
      </c>
      <c r="E451" s="328">
        <f t="shared" si="304"/>
        <v>182.24750118744564</v>
      </c>
      <c r="F451" s="328">
        <f t="shared" si="276"/>
        <v>182.22188224899253</v>
      </c>
      <c r="G451" s="328">
        <f t="shared" si="277"/>
        <v>930.36164095010099</v>
      </c>
      <c r="H451" s="313">
        <f t="shared" si="278"/>
        <v>0.08</v>
      </c>
      <c r="I451" s="328">
        <f t="shared" si="279"/>
        <v>1.8288281056236884</v>
      </c>
      <c r="J451" s="328">
        <f t="shared" si="305"/>
        <v>850</v>
      </c>
      <c r="K451" s="335">
        <f t="shared" si="280"/>
        <v>1</v>
      </c>
      <c r="L451" s="323">
        <f t="shared" si="281"/>
        <v>2.6253919825596213</v>
      </c>
      <c r="M451" s="323">
        <f t="shared" si="282"/>
        <v>2.5853919825596212</v>
      </c>
      <c r="N451" s="328">
        <f t="shared" si="283"/>
        <v>0.14522841941372988</v>
      </c>
      <c r="O451" s="328">
        <f t="shared" si="284"/>
        <v>2.7922698458726636E-3</v>
      </c>
      <c r="P451" s="332">
        <f t="shared" si="306"/>
        <v>33.485386566654675</v>
      </c>
      <c r="Q451" s="328">
        <f t="shared" si="285"/>
        <v>39.081035385183327</v>
      </c>
      <c r="R451" s="277">
        <f>IF(H451&gt;0, rate1(1,$L$52,$L$51,$L$54,L451,$L$53,$L$50,P451),"")</f>
        <v>1411.4295989445291</v>
      </c>
      <c r="S451" s="323">
        <f t="shared" si="286"/>
        <v>9.9162953628014279</v>
      </c>
      <c r="T451" s="323">
        <f t="shared" si="287"/>
        <v>-1.6287977630218418E-2</v>
      </c>
      <c r="U451" s="328">
        <f t="shared" si="288"/>
        <v>2.5453919825596212</v>
      </c>
      <c r="V451" s="336">
        <f t="shared" si="289"/>
        <v>2.5453919825596212</v>
      </c>
      <c r="W451" s="328">
        <f t="shared" si="290"/>
        <v>3.8982555151889642E-4</v>
      </c>
      <c r="X451" s="328">
        <f t="shared" si="291"/>
        <v>-1.6694345444716419</v>
      </c>
      <c r="Y451" s="328">
        <f t="shared" si="307"/>
        <v>32.457260804290144</v>
      </c>
      <c r="Z451" s="108">
        <f>IF(H451&gt;0, rate1(1,$L$52,$L$51,$L$54,U451,$L$53,$L$50,Y451),"")</f>
        <v>1391.0000809281714</v>
      </c>
      <c r="AA451" s="336">
        <f t="shared" si="292"/>
        <v>-0.42981825258474232</v>
      </c>
      <c r="AB451" s="336">
        <f t="shared" si="293"/>
        <v>2.7263993225306254E-4</v>
      </c>
      <c r="AC451" s="328">
        <f t="shared" si="294"/>
        <v>2.7263993225306254E-4</v>
      </c>
      <c r="AD451" s="328">
        <f t="shared" si="295"/>
        <v>293.4273029592178</v>
      </c>
      <c r="AE451" s="328">
        <f t="shared" si="296"/>
        <v>126893.13565264585</v>
      </c>
      <c r="AF451" s="328">
        <f t="shared" si="297"/>
        <v>2890.0238893475021</v>
      </c>
      <c r="AG451" s="328">
        <f t="shared" si="298"/>
        <v>2887.5926257960591</v>
      </c>
      <c r="AH451" s="328">
        <f t="shared" si="299"/>
        <v>2.6249995985496244</v>
      </c>
      <c r="AI451" s="328">
        <f t="shared" si="300"/>
        <v>0.19316580327984012</v>
      </c>
      <c r="AJ451" s="328">
        <f t="shared" si="301"/>
        <v>8.5587608700019882</v>
      </c>
      <c r="AK451" s="337">
        <f t="shared" si="302"/>
        <v>571.53315868747643</v>
      </c>
      <c r="AL451" s="42">
        <f t="shared" si="308"/>
        <v>26.18964407127331</v>
      </c>
    </row>
    <row r="452" spans="2:38" ht="15" x14ac:dyDescent="0.15">
      <c r="B452" s="328">
        <f t="shared" si="273"/>
        <v>2890.0238893475021</v>
      </c>
      <c r="C452" s="328">
        <f t="shared" si="274"/>
        <v>2887.5926257960591</v>
      </c>
      <c r="D452" s="328">
        <f t="shared" si="275"/>
        <v>2.6249995985496244</v>
      </c>
      <c r="E452" s="328">
        <f t="shared" si="304"/>
        <v>182.90831949744759</v>
      </c>
      <c r="F452" s="328">
        <f t="shared" si="276"/>
        <v>182.57791034244661</v>
      </c>
      <c r="G452" s="328">
        <f t="shared" si="277"/>
        <v>911.22891716104834</v>
      </c>
      <c r="H452" s="313">
        <f t="shared" si="278"/>
        <v>0.02</v>
      </c>
      <c r="I452" s="328">
        <f t="shared" si="279"/>
        <v>1.9450108411543625</v>
      </c>
      <c r="J452" s="328">
        <f t="shared" si="305"/>
        <v>850</v>
      </c>
      <c r="K452" s="335">
        <f t="shared" si="280"/>
        <v>-1</v>
      </c>
      <c r="L452" s="323">
        <f t="shared" si="281"/>
        <v>2.6049995985496244</v>
      </c>
      <c r="M452" s="323">
        <f t="shared" si="282"/>
        <v>2.6149995985496242</v>
      </c>
      <c r="N452" s="328">
        <f t="shared" si="283"/>
        <v>-3.6565826082211927E-2</v>
      </c>
      <c r="O452" s="328">
        <f t="shared" si="284"/>
        <v>2.7922698458726636E-3</v>
      </c>
      <c r="P452" s="332">
        <f t="shared" si="306"/>
        <v>33.561264174469038</v>
      </c>
      <c r="Q452" s="328">
        <f t="shared" si="285"/>
        <v>73.312914841058273</v>
      </c>
      <c r="R452" s="277">
        <f>IF(H452&gt;0, rate1(1,$L$52,$L$51,$L$54,L452,$L$53,$L$50,P452),"")</f>
        <v>1412.9107065914318</v>
      </c>
      <c r="S452" s="323">
        <f t="shared" si="286"/>
        <v>18.582681550257668</v>
      </c>
      <c r="T452" s="323">
        <f t="shared" si="287"/>
        <v>2.0796501362828849E-3</v>
      </c>
      <c r="U452" s="328">
        <f t="shared" si="288"/>
        <v>2.6249995985496244</v>
      </c>
      <c r="V452" s="336">
        <f t="shared" si="289"/>
        <v>2.6249995985496244</v>
      </c>
      <c r="W452" s="328">
        <f t="shared" si="290"/>
        <v>4.1459059029769207E-4</v>
      </c>
      <c r="X452" s="328">
        <f t="shared" si="291"/>
        <v>82.258876564033244</v>
      </c>
      <c r="Y452" s="328">
        <f t="shared" si="307"/>
        <v>33.818437711934735</v>
      </c>
      <c r="Z452" s="108">
        <f>IF(H452&gt;0, rate1(1,$L$52,$L$51,$L$54,U452,$L$53,$L$50,Y452),"")</f>
        <v>1417.9040181058838</v>
      </c>
      <c r="AA452" s="336">
        <f t="shared" si="292"/>
        <v>20.776794982153731</v>
      </c>
      <c r="AB452" s="336">
        <f t="shared" si="293"/>
        <v>-2.0963487292648384E-5</v>
      </c>
      <c r="AC452" s="328">
        <f t="shared" si="294"/>
        <v>2.0796501362828849E-3</v>
      </c>
      <c r="AD452" s="328">
        <f t="shared" si="295"/>
        <v>-9.6170022308403773</v>
      </c>
      <c r="AE452" s="328">
        <f t="shared" si="296"/>
        <v>-257658.95902342635</v>
      </c>
      <c r="AF452" s="328">
        <f t="shared" si="297"/>
        <v>2889.9852438712837</v>
      </c>
      <c r="AG452" s="328">
        <f t="shared" si="298"/>
        <v>2887.5905461459229</v>
      </c>
      <c r="AH452" s="328">
        <f t="shared" si="299"/>
        <v>2.6051850211916117</v>
      </c>
      <c r="AI452" s="328">
        <f t="shared" si="300"/>
        <v>1.471890705181168</v>
      </c>
      <c r="AJ452" s="328">
        <f t="shared" si="301"/>
        <v>8.5591697285312058</v>
      </c>
      <c r="AK452" s="337">
        <f t="shared" si="302"/>
        <v>571.53333840153016</v>
      </c>
      <c r="AL452" s="42">
        <f t="shared" si="308"/>
        <v>26.1898082622061</v>
      </c>
    </row>
    <row r="453" spans="2:38" ht="15" x14ac:dyDescent="0.15">
      <c r="B453" s="328">
        <f t="shared" si="273"/>
        <v>2889.9852438712837</v>
      </c>
      <c r="C453" s="328">
        <f t="shared" si="274"/>
        <v>2887.5905461459229</v>
      </c>
      <c r="D453" s="328">
        <f t="shared" si="275"/>
        <v>2.6051850211916117</v>
      </c>
      <c r="E453" s="328">
        <f t="shared" si="304"/>
        <v>182.74625154672611</v>
      </c>
      <c r="F453" s="328">
        <f t="shared" si="276"/>
        <v>182.82728552208687</v>
      </c>
      <c r="G453" s="328">
        <f t="shared" si="277"/>
        <v>891.80908892788216</v>
      </c>
      <c r="H453" s="313">
        <f t="shared" si="278"/>
        <v>0.02</v>
      </c>
      <c r="I453" s="328">
        <f t="shared" si="279"/>
        <v>1.9157581802886854</v>
      </c>
      <c r="J453" s="328">
        <f t="shared" si="305"/>
        <v>850</v>
      </c>
      <c r="K453" s="335">
        <f t="shared" si="280"/>
        <v>-1</v>
      </c>
      <c r="L453" s="323">
        <f t="shared" si="281"/>
        <v>2.5851850211916116</v>
      </c>
      <c r="M453" s="323">
        <f t="shared" si="282"/>
        <v>2.5951850211916119</v>
      </c>
      <c r="N453" s="328">
        <f t="shared" si="283"/>
        <v>-3.6292385338458466E-2</v>
      </c>
      <c r="O453" s="328">
        <f t="shared" si="284"/>
        <v>2.7922698458726636E-3</v>
      </c>
      <c r="P453" s="332">
        <f t="shared" si="306"/>
        <v>33.22181041131639</v>
      </c>
      <c r="Q453" s="328">
        <f t="shared" si="285"/>
        <v>51.683300247552779</v>
      </c>
      <c r="R453" s="277">
        <f>IF(H453&gt;0, rate1(1,$L$52,$L$51,$L$54,L453,$L$53,$L$50,P453),"")</f>
        <v>1406.2565810563046</v>
      </c>
      <c r="S453" s="323">
        <f t="shared" si="286"/>
        <v>13.162193877176726</v>
      </c>
      <c r="T453" s="323">
        <f t="shared" si="287"/>
        <v>2.9840327908736814E-3</v>
      </c>
      <c r="U453" s="328">
        <f t="shared" si="288"/>
        <v>2.6051850211916117</v>
      </c>
      <c r="V453" s="336">
        <f t="shared" si="289"/>
        <v>2.6051850211916117</v>
      </c>
      <c r="W453" s="328">
        <f t="shared" si="290"/>
        <v>4.0835521223048232E-4</v>
      </c>
      <c r="X453" s="328">
        <f t="shared" si="291"/>
        <v>62.551324527527868</v>
      </c>
      <c r="Y453" s="328">
        <f t="shared" si="307"/>
        <v>33.47833021064703</v>
      </c>
      <c r="Z453" s="108">
        <f>IF(H453&gt;0, rate1(1,$L$52,$L$51,$L$54,U453,$L$53,$L$50,Y453),"")</f>
        <v>1411.291678050191</v>
      </c>
      <c r="AA453" s="336">
        <f t="shared" si="292"/>
        <v>15.873121602502101</v>
      </c>
      <c r="AB453" s="336">
        <f t="shared" si="293"/>
        <v>-2.7455918343448819E-5</v>
      </c>
      <c r="AC453" s="328">
        <f t="shared" si="294"/>
        <v>2.9840327908736814E-3</v>
      </c>
      <c r="AD453" s="328">
        <f t="shared" si="295"/>
        <v>-6.7023392173060845</v>
      </c>
      <c r="AE453" s="328">
        <f t="shared" si="296"/>
        <v>1151.2028124442527</v>
      </c>
      <c r="AF453" s="328">
        <f t="shared" si="297"/>
        <v>2889.9459674531545</v>
      </c>
      <c r="AG453" s="328">
        <f t="shared" si="298"/>
        <v>2887.5875621131322</v>
      </c>
      <c r="AH453" s="328">
        <f t="shared" si="299"/>
        <v>2.5853684602826048</v>
      </c>
      <c r="AI453" s="328">
        <f t="shared" si="300"/>
        <v>2.1219689429877979</v>
      </c>
      <c r="AJ453" s="328">
        <f t="shared" si="301"/>
        <v>8.5597591643487032</v>
      </c>
      <c r="AK453" s="337">
        <f t="shared" si="302"/>
        <v>571.53467963090361</v>
      </c>
      <c r="AL453" s="42">
        <f t="shared" si="308"/>
        <v>26.191059369305503</v>
      </c>
    </row>
    <row r="454" spans="2:38" ht="15" x14ac:dyDescent="0.15">
      <c r="B454" s="328">
        <f t="shared" si="273"/>
        <v>2889.9459674531545</v>
      </c>
      <c r="C454" s="328">
        <f t="shared" si="274"/>
        <v>2887.5875621131322</v>
      </c>
      <c r="D454" s="328">
        <f t="shared" si="275"/>
        <v>2.5853684602826048</v>
      </c>
      <c r="E454" s="328">
        <f t="shared" si="304"/>
        <v>182.58724220135264</v>
      </c>
      <c r="F454" s="328">
        <f t="shared" si="276"/>
        <v>182.66674687403938</v>
      </c>
      <c r="G454" s="328">
        <f t="shared" si="277"/>
        <v>870.6917754201437</v>
      </c>
      <c r="H454" s="313">
        <f t="shared" si="278"/>
        <v>0.02</v>
      </c>
      <c r="I454" s="328">
        <f t="shared" si="279"/>
        <v>1.8867242720178183</v>
      </c>
      <c r="J454" s="328">
        <f t="shared" si="305"/>
        <v>850</v>
      </c>
      <c r="K454" s="335">
        <f t="shared" si="280"/>
        <v>-1</v>
      </c>
      <c r="L454" s="323">
        <f t="shared" si="281"/>
        <v>2.5653684602826048</v>
      </c>
      <c r="M454" s="323">
        <f t="shared" si="282"/>
        <v>2.575368460282605</v>
      </c>
      <c r="N454" s="328">
        <f t="shared" si="283"/>
        <v>-3.6018869969137945E-2</v>
      </c>
      <c r="O454" s="328">
        <f t="shared" si="284"/>
        <v>2.7922698458726636E-3</v>
      </c>
      <c r="P454" s="332">
        <f t="shared" si="306"/>
        <v>32.883189036982102</v>
      </c>
      <c r="Q454" s="328">
        <f t="shared" si="285"/>
        <v>30.418416212853913</v>
      </c>
      <c r="R454" s="277">
        <f>IF(H454&gt;0, rate1(1,$L$52,$L$51,$L$54,L454,$L$53,$L$50,P454),"")</f>
        <v>1399.5459777439414</v>
      </c>
      <c r="S454" s="323">
        <f t="shared" si="286"/>
        <v>7.7838066811017104</v>
      </c>
      <c r="T454" s="323">
        <f t="shared" si="287"/>
        <v>5.3095366159945428E-3</v>
      </c>
      <c r="U454" s="328">
        <f t="shared" si="288"/>
        <v>2.5853684602826048</v>
      </c>
      <c r="V454" s="336">
        <f t="shared" si="289"/>
        <v>2.5853684602826048</v>
      </c>
      <c r="W454" s="328">
        <f t="shared" si="290"/>
        <v>4.0216646257729138E-4</v>
      </c>
      <c r="X454" s="328">
        <f t="shared" si="291"/>
        <v>41.101972070036936</v>
      </c>
      <c r="Y454" s="328">
        <f t="shared" si="307"/>
        <v>33.139051693238031</v>
      </c>
      <c r="Z454" s="108">
        <f>IF(H454&gt;0, rate1(1,$L$52,$L$51,$L$54,U454,$L$53,$L$50,Y454),"")</f>
        <v>1404.6232752853798</v>
      </c>
      <c r="AA454" s="336">
        <f t="shared" si="292"/>
        <v>10.479617051419268</v>
      </c>
      <c r="AB454" s="336">
        <f t="shared" si="293"/>
        <v>-4.2424336383617933E-5</v>
      </c>
      <c r="AC454" s="328">
        <f t="shared" si="294"/>
        <v>5.3095366159945428E-3</v>
      </c>
      <c r="AD454" s="328">
        <f t="shared" si="295"/>
        <v>-3.7668070580305715</v>
      </c>
      <c r="AE454" s="328">
        <f t="shared" si="296"/>
        <v>707.90561102544962</v>
      </c>
      <c r="AF454" s="328">
        <f t="shared" si="297"/>
        <v>2889.9046390465692</v>
      </c>
      <c r="AG454" s="328">
        <f t="shared" si="298"/>
        <v>2887.5822525765161</v>
      </c>
      <c r="AH454" s="328">
        <f t="shared" si="299"/>
        <v>2.5655499110789202</v>
      </c>
      <c r="AI454" s="328">
        <f t="shared" si="300"/>
        <v>3.7937564756203863</v>
      </c>
      <c r="AJ454" s="328">
        <f t="shared" si="301"/>
        <v>8.5608129855919319</v>
      </c>
      <c r="AK454" s="337">
        <f t="shared" si="302"/>
        <v>571.53657202209342</v>
      </c>
      <c r="AL454" s="42">
        <f t="shared" si="308"/>
        <v>26.192863042907042</v>
      </c>
    </row>
    <row r="455" spans="2:38" ht="15" x14ac:dyDescent="0.15">
      <c r="B455" s="328">
        <f t="shared" si="273"/>
        <v>2889.9046390465692</v>
      </c>
      <c r="C455" s="328">
        <f t="shared" si="274"/>
        <v>2887.5822525765161</v>
      </c>
      <c r="D455" s="328">
        <f t="shared" si="275"/>
        <v>2.5655499110789202</v>
      </c>
      <c r="E455" s="328">
        <f t="shared" si="304"/>
        <v>182.4341448100763</v>
      </c>
      <c r="F455" s="328">
        <f t="shared" si="276"/>
        <v>182.51069350571447</v>
      </c>
      <c r="G455" s="328">
        <f t="shared" si="277"/>
        <v>849.94056546415675</v>
      </c>
      <c r="H455" s="313">
        <f t="shared" si="278"/>
        <v>0.02</v>
      </c>
      <c r="I455" s="328">
        <f t="shared" si="279"/>
        <v>1.8579091760424491</v>
      </c>
      <c r="J455" s="328">
        <f t="shared" si="305"/>
        <v>850</v>
      </c>
      <c r="K455" s="335">
        <f t="shared" si="280"/>
        <v>-1</v>
      </c>
      <c r="L455" s="323">
        <f t="shared" si="281"/>
        <v>2.5455499110789201</v>
      </c>
      <c r="M455" s="323">
        <f t="shared" si="282"/>
        <v>2.5555499110789199</v>
      </c>
      <c r="N455" s="328">
        <f t="shared" si="283"/>
        <v>-3.5745279894562998E-2</v>
      </c>
      <c r="O455" s="328">
        <f t="shared" si="284"/>
        <v>2.7922698458726636E-3</v>
      </c>
      <c r="P455" s="332">
        <f t="shared" si="306"/>
        <v>32.545404674847639</v>
      </c>
      <c r="Q455" s="328">
        <f t="shared" si="285"/>
        <v>9.5275438046177214</v>
      </c>
      <c r="R455" s="277">
        <f>IF(H455&gt;0, rate1(1,$L$52,$L$51,$L$54,L455,$L$53,$L$50,P455),"")</f>
        <v>1392.7783292899639</v>
      </c>
      <c r="S455" s="323">
        <f t="shared" si="286"/>
        <v>2.4498616934420223</v>
      </c>
      <c r="T455" s="323">
        <f t="shared" si="287"/>
        <v>2.4654268787323054E-2</v>
      </c>
      <c r="U455" s="328">
        <f t="shared" si="288"/>
        <v>2.5655499110789202</v>
      </c>
      <c r="V455" s="336">
        <f t="shared" si="289"/>
        <v>2.5655499110789202</v>
      </c>
      <c r="W455" s="328">
        <f t="shared" si="290"/>
        <v>3.9602435406393965E-4</v>
      </c>
      <c r="X455" s="328">
        <f t="shared" si="291"/>
        <v>20.022111700222467</v>
      </c>
      <c r="Y455" s="328">
        <f t="shared" si="307"/>
        <v>32.800606738919065</v>
      </c>
      <c r="Z455" s="108">
        <f>IF(H455&gt;0, rate1(1,$L$52,$L$51,$L$54,U455,$L$53,$L$50,Y455),"")</f>
        <v>1397.8982457550392</v>
      </c>
      <c r="AA455" s="336">
        <f t="shared" si="292"/>
        <v>5.1295224356258604</v>
      </c>
      <c r="AB455" s="336">
        <f t="shared" si="293"/>
        <v>-9.5900763402419716E-5</v>
      </c>
      <c r="AC455" s="328">
        <f t="shared" si="294"/>
        <v>2.4654268787323054E-2</v>
      </c>
      <c r="AD455" s="328">
        <f t="shared" si="295"/>
        <v>-0.81121854282223826</v>
      </c>
      <c r="AE455" s="328">
        <f t="shared" si="296"/>
        <v>197.27724669317803</v>
      </c>
      <c r="AF455" s="328">
        <f t="shared" si="297"/>
        <v>2889.8442394978874</v>
      </c>
      <c r="AG455" s="328">
        <f t="shared" si="298"/>
        <v>2887.5575983077288</v>
      </c>
      <c r="AH455" s="328">
        <f t="shared" si="299"/>
        <v>2.545729368728801</v>
      </c>
      <c r="AI455" s="328">
        <f t="shared" si="300"/>
        <v>17.701502291388866</v>
      </c>
      <c r="AJ455" s="328">
        <f t="shared" si="301"/>
        <v>8.5657300695617629</v>
      </c>
      <c r="AK455" s="337">
        <f t="shared" si="302"/>
        <v>571.53987521465467</v>
      </c>
      <c r="AL455" s="42">
        <f t="shared" si="308"/>
        <v>26.19608773591132</v>
      </c>
    </row>
    <row r="456" spans="2:38" ht="15" x14ac:dyDescent="0.15">
      <c r="B456" s="328">
        <f t="shared" si="273"/>
        <v>2889.8442394978874</v>
      </c>
      <c r="C456" s="328">
        <f t="shared" si="274"/>
        <v>2887.5575983077288</v>
      </c>
      <c r="D456" s="328">
        <f t="shared" si="275"/>
        <v>2.545729368728801</v>
      </c>
      <c r="E456" s="328">
        <f t="shared" si="304"/>
        <v>182.32112805605868</v>
      </c>
      <c r="F456" s="328">
        <f t="shared" si="276"/>
        <v>182.37763643306749</v>
      </c>
      <c r="G456" s="328">
        <f t="shared" si="277"/>
        <v>829.6350804668142</v>
      </c>
      <c r="H456" s="313">
        <f t="shared" si="278"/>
        <v>0.02</v>
      </c>
      <c r="I456" s="328">
        <f t="shared" si="279"/>
        <v>1.8293129521269293</v>
      </c>
      <c r="J456" s="328">
        <f t="shared" si="305"/>
        <v>850</v>
      </c>
      <c r="K456" s="335">
        <f t="shared" si="280"/>
        <v>-1</v>
      </c>
      <c r="L456" s="323">
        <f t="shared" si="281"/>
        <v>2.5257293687288009</v>
      </c>
      <c r="M456" s="323">
        <f t="shared" si="282"/>
        <v>2.5357293687288012</v>
      </c>
      <c r="N456" s="328">
        <f t="shared" si="283"/>
        <v>-3.5471615033515924E-2</v>
      </c>
      <c r="O456" s="328">
        <f t="shared" si="284"/>
        <v>2.7922698458726636E-3</v>
      </c>
      <c r="P456" s="332">
        <f t="shared" si="306"/>
        <v>32.208462007470047</v>
      </c>
      <c r="Q456" s="328">
        <f t="shared" si="285"/>
        <v>-10.837105468677123</v>
      </c>
      <c r="R456" s="277">
        <f>IF(H456&gt;0, rate1(1,$L$52,$L$51,$L$54,L456,$L$53,$L$50,P456),"")</f>
        <v>1385.9530637072783</v>
      </c>
      <c r="S456" s="323">
        <f t="shared" si="286"/>
        <v>-2.8003182505886333</v>
      </c>
      <c r="T456" s="323">
        <f t="shared" si="287"/>
        <v>-9.3338538234322109E-3</v>
      </c>
      <c r="U456" s="328">
        <f t="shared" si="288"/>
        <v>2.545729368728801</v>
      </c>
      <c r="V456" s="336">
        <f t="shared" si="289"/>
        <v>2.545729368728801</v>
      </c>
      <c r="W456" s="328">
        <f t="shared" si="290"/>
        <v>3.8992889942512932E-4</v>
      </c>
      <c r="X456" s="328">
        <f t="shared" si="291"/>
        <v>-0.60665765233261482</v>
      </c>
      <c r="Y456" s="328">
        <f t="shared" si="307"/>
        <v>32.462999985150802</v>
      </c>
      <c r="Z456" s="108">
        <f>IF(H456&gt;0, rate1(1,$L$52,$L$51,$L$54,U456,$L$53,$L$50,Y456),"")</f>
        <v>1391.116020738845</v>
      </c>
      <c r="AA456" s="336">
        <f t="shared" si="292"/>
        <v>-0.15617910926943787</v>
      </c>
      <c r="AB456" s="336">
        <f t="shared" si="293"/>
        <v>3.3725648240739807E-4</v>
      </c>
      <c r="AC456" s="328">
        <f t="shared" si="294"/>
        <v>3.3725648240739807E-4</v>
      </c>
      <c r="AD456" s="328">
        <f t="shared" si="295"/>
        <v>-59.302047679666124</v>
      </c>
      <c r="AE456" s="328">
        <f t="shared" si="296"/>
        <v>-4680.8530896421544</v>
      </c>
      <c r="AF456" s="328">
        <f t="shared" si="297"/>
        <v>2889.8084306263713</v>
      </c>
      <c r="AG456" s="328">
        <f t="shared" si="298"/>
        <v>2887.5572610512463</v>
      </c>
      <c r="AH456" s="328">
        <f t="shared" si="299"/>
        <v>2.5259068282686536</v>
      </c>
      <c r="AI456" s="328">
        <f t="shared" si="300"/>
        <v>0.24333903595932216</v>
      </c>
      <c r="AJ456" s="328">
        <f t="shared" si="301"/>
        <v>8.5657976637384188</v>
      </c>
      <c r="AK456" s="337">
        <f t="shared" si="302"/>
        <v>571.55492043952177</v>
      </c>
      <c r="AL456" s="42">
        <f t="shared" si="308"/>
        <v>26.211134012858999</v>
      </c>
    </row>
    <row r="457" spans="2:38" ht="15" x14ac:dyDescent="0.15">
      <c r="B457" s="328">
        <f t="shared" si="273"/>
        <v>2889.8084306263713</v>
      </c>
      <c r="C457" s="328">
        <f t="shared" si="274"/>
        <v>2887.5572610512463</v>
      </c>
      <c r="D457" s="328">
        <f t="shared" si="275"/>
        <v>2.5259068282686536</v>
      </c>
      <c r="E457" s="328">
        <f t="shared" si="304"/>
        <v>182.16053170677984</v>
      </c>
      <c r="F457" s="328">
        <f t="shared" si="276"/>
        <v>182.24082988141924</v>
      </c>
      <c r="G457" s="328">
        <f t="shared" si="277"/>
        <v>909.88514281284858</v>
      </c>
      <c r="H457" s="313">
        <f t="shared" si="278"/>
        <v>0.08</v>
      </c>
      <c r="I457" s="328">
        <f t="shared" si="279"/>
        <v>1.8009356601000037</v>
      </c>
      <c r="J457" s="328">
        <f t="shared" si="305"/>
        <v>850</v>
      </c>
      <c r="K457" s="335">
        <f t="shared" si="280"/>
        <v>1</v>
      </c>
      <c r="L457" s="323">
        <f t="shared" si="281"/>
        <v>2.6059068282686537</v>
      </c>
      <c r="M457" s="323">
        <f t="shared" si="282"/>
        <v>2.5659068282686537</v>
      </c>
      <c r="N457" s="328">
        <f t="shared" si="283"/>
        <v>0.14412236827130798</v>
      </c>
      <c r="O457" s="328">
        <f t="shared" si="284"/>
        <v>2.7922698458726636E-3</v>
      </c>
      <c r="P457" s="332">
        <f t="shared" si="306"/>
        <v>33.151788129332466</v>
      </c>
      <c r="Q457" s="328">
        <f t="shared" si="285"/>
        <v>18.715366657030813</v>
      </c>
      <c r="R457" s="277">
        <f>IF(H457&gt;0, rate1(1,$L$52,$L$51,$L$54,L457,$L$53,$L$50,P457),"")</f>
        <v>1404.8749218998632</v>
      </c>
      <c r="S457" s="323">
        <f t="shared" si="286"/>
        <v>4.7709327345335213</v>
      </c>
      <c r="T457" s="323">
        <f t="shared" si="287"/>
        <v>-3.8219289077066093E-2</v>
      </c>
      <c r="U457" s="328">
        <f t="shared" si="288"/>
        <v>2.5259068282686536</v>
      </c>
      <c r="V457" s="336">
        <f t="shared" si="289"/>
        <v>2.5259068282686536</v>
      </c>
      <c r="W457" s="328">
        <f t="shared" si="290"/>
        <v>3.8388011141510248E-4</v>
      </c>
      <c r="X457" s="328">
        <f t="shared" si="291"/>
        <v>-20.916568353295247</v>
      </c>
      <c r="Y457" s="328">
        <f t="shared" si="307"/>
        <v>32.126236128845044</v>
      </c>
      <c r="Z457" s="108">
        <f>IF(H457&gt;0, rate1(1,$L$52,$L$51,$L$54,U457,$L$53,$L$50,Y457),"")</f>
        <v>1384.276026901003</v>
      </c>
      <c r="AA457" s="336">
        <f t="shared" si="292"/>
        <v>-5.4114088804634024</v>
      </c>
      <c r="AB457" s="336">
        <f t="shared" si="293"/>
        <v>5.9874532816780276E-5</v>
      </c>
      <c r="AC457" s="328">
        <f t="shared" si="294"/>
        <v>5.9874532816780276E-5</v>
      </c>
      <c r="AD457" s="328">
        <f t="shared" si="295"/>
        <v>1336.1273355535798</v>
      </c>
      <c r="AE457" s="328">
        <f t="shared" si="296"/>
        <v>7027551.7637197562</v>
      </c>
      <c r="AF457" s="328">
        <f t="shared" si="297"/>
        <v>2889.9524931201099</v>
      </c>
      <c r="AG457" s="328">
        <f t="shared" si="298"/>
        <v>2887.5572011767135</v>
      </c>
      <c r="AH457" s="328">
        <f t="shared" si="299"/>
        <v>2.6055082252202908</v>
      </c>
      <c r="AI457" s="328">
        <f t="shared" si="300"/>
        <v>4.2619119953974105E-2</v>
      </c>
      <c r="AJ457" s="328">
        <f t="shared" si="301"/>
        <v>8.5658095023828498</v>
      </c>
      <c r="AK457" s="337">
        <f t="shared" si="302"/>
        <v>571.55512232212243</v>
      </c>
      <c r="AL457" s="42">
        <f t="shared" si="308"/>
        <v>26.211340851039566</v>
      </c>
    </row>
    <row r="458" spans="2:38" ht="15" x14ac:dyDescent="0.15">
      <c r="B458" s="328">
        <f t="shared" si="273"/>
        <v>2889.9524931201099</v>
      </c>
      <c r="C458" s="328">
        <f t="shared" si="274"/>
        <v>2887.5572011767135</v>
      </c>
      <c r="D458" s="328">
        <f t="shared" si="275"/>
        <v>2.6055082252202908</v>
      </c>
      <c r="E458" s="328">
        <f t="shared" si="304"/>
        <v>182.81591141266927</v>
      </c>
      <c r="F458" s="328">
        <f t="shared" si="276"/>
        <v>182.48822155972454</v>
      </c>
      <c r="G458" s="328">
        <f t="shared" si="277"/>
        <v>890.48909392892597</v>
      </c>
      <c r="H458" s="313">
        <f t="shared" si="278"/>
        <v>0.02</v>
      </c>
      <c r="I458" s="328">
        <f t="shared" si="279"/>
        <v>1.9162335547171097</v>
      </c>
      <c r="J458" s="328">
        <f t="shared" si="305"/>
        <v>850</v>
      </c>
      <c r="K458" s="335">
        <f t="shared" si="280"/>
        <v>-1</v>
      </c>
      <c r="L458" s="323">
        <f t="shared" si="281"/>
        <v>2.5855082252202908</v>
      </c>
      <c r="M458" s="323">
        <f t="shared" si="282"/>
        <v>2.595508225220291</v>
      </c>
      <c r="N458" s="328">
        <f t="shared" si="283"/>
        <v>-3.6296845926179877E-2</v>
      </c>
      <c r="O458" s="328">
        <f t="shared" si="284"/>
        <v>2.7922698458726636E-3</v>
      </c>
      <c r="P458" s="332">
        <f t="shared" si="306"/>
        <v>33.227340448963204</v>
      </c>
      <c r="Q458" s="328">
        <f t="shared" si="285"/>
        <v>52.364064070664313</v>
      </c>
      <c r="R458" s="277">
        <f>IF(H458&gt;0, rate1(1,$L$52,$L$51,$L$54,L458,$L$53,$L$50,P458),"")</f>
        <v>1406.3655655443436</v>
      </c>
      <c r="S458" s="323">
        <f t="shared" si="286"/>
        <v>13.334530680426772</v>
      </c>
      <c r="T458" s="323">
        <f t="shared" si="287"/>
        <v>2.9427018235706408E-3</v>
      </c>
      <c r="U458" s="328">
        <f t="shared" si="288"/>
        <v>2.6055082252202908</v>
      </c>
      <c r="V458" s="336">
        <f t="shared" si="289"/>
        <v>2.6055082252202908</v>
      </c>
      <c r="W458" s="328">
        <f t="shared" si="290"/>
        <v>4.0845654110821528E-4</v>
      </c>
      <c r="X458" s="328">
        <f t="shared" si="291"/>
        <v>61.197994932800157</v>
      </c>
      <c r="Y458" s="328">
        <f t="shared" si="307"/>
        <v>33.483870938367637</v>
      </c>
      <c r="Z458" s="108">
        <f>IF(H458&gt;0, rate1(1,$L$52,$L$51,$L$54,U458,$L$53,$L$50,Y458),"")</f>
        <v>1411.3999776702142</v>
      </c>
      <c r="AA458" s="336">
        <f t="shared" si="292"/>
        <v>15.528506949612259</v>
      </c>
      <c r="AB458" s="336">
        <f t="shared" si="293"/>
        <v>-2.8114144318120472E-5</v>
      </c>
      <c r="AC458" s="328">
        <f t="shared" si="294"/>
        <v>2.9427018235706408E-3</v>
      </c>
      <c r="AD458" s="328">
        <f t="shared" si="295"/>
        <v>-6.7964752119303169</v>
      </c>
      <c r="AE458" s="328">
        <f t="shared" si="296"/>
        <v>-894514.34459522751</v>
      </c>
      <c r="AF458" s="328">
        <f t="shared" si="297"/>
        <v>2889.9132535723602</v>
      </c>
      <c r="AG458" s="328">
        <f t="shared" si="298"/>
        <v>2887.55425847489</v>
      </c>
      <c r="AH458" s="328">
        <f t="shared" si="299"/>
        <v>2.5856916967020367</v>
      </c>
      <c r="AI458" s="328">
        <f t="shared" si="300"/>
        <v>2.09241600880042</v>
      </c>
      <c r="AJ458" s="328">
        <f t="shared" si="301"/>
        <v>8.5663907290519603</v>
      </c>
      <c r="AK458" s="337">
        <f t="shared" si="302"/>
        <v>571.55516110062649</v>
      </c>
      <c r="AL458" s="42">
        <f t="shared" si="308"/>
        <v>26.211377077291527</v>
      </c>
    </row>
    <row r="459" spans="2:38" ht="15" x14ac:dyDescent="0.15">
      <c r="B459" s="328">
        <f t="shared" si="273"/>
        <v>2889.9132535723602</v>
      </c>
      <c r="C459" s="328">
        <f t="shared" si="274"/>
        <v>2887.55425847489</v>
      </c>
      <c r="D459" s="328">
        <f t="shared" si="275"/>
        <v>2.5856916967020367</v>
      </c>
      <c r="E459" s="328">
        <f t="shared" si="304"/>
        <v>182.65679471505746</v>
      </c>
      <c r="F459" s="328">
        <f t="shared" si="276"/>
        <v>182.73635306386336</v>
      </c>
      <c r="G459" s="328">
        <f t="shared" si="277"/>
        <v>871.35285558272835</v>
      </c>
      <c r="H459" s="313">
        <f t="shared" si="278"/>
        <v>0.02</v>
      </c>
      <c r="I459" s="328">
        <f t="shared" si="279"/>
        <v>1.8871960779761139</v>
      </c>
      <c r="J459" s="328">
        <f t="shared" si="305"/>
        <v>850</v>
      </c>
      <c r="K459" s="335">
        <f t="shared" si="280"/>
        <v>-1</v>
      </c>
      <c r="L459" s="323">
        <f t="shared" si="281"/>
        <v>2.5656916967020367</v>
      </c>
      <c r="M459" s="323">
        <f t="shared" si="282"/>
        <v>2.5756916967020365</v>
      </c>
      <c r="N459" s="328">
        <f t="shared" si="283"/>
        <v>-3.6023331774681644E-2</v>
      </c>
      <c r="O459" s="328">
        <f t="shared" si="284"/>
        <v>2.7922698458726636E-3</v>
      </c>
      <c r="P459" s="332">
        <f t="shared" si="306"/>
        <v>32.888705460917123</v>
      </c>
      <c r="Q459" s="328">
        <f t="shared" si="285"/>
        <v>31.085465681313963</v>
      </c>
      <c r="R459" s="277">
        <f>IF(H459&gt;0, rate1(1,$L$52,$L$51,$L$54,L459,$L$53,$L$50,P459),"")</f>
        <v>1399.6558879587349</v>
      </c>
      <c r="S459" s="323">
        <f t="shared" si="286"/>
        <v>7.9538741665951216</v>
      </c>
      <c r="T459" s="323">
        <f t="shared" si="287"/>
        <v>5.1803255151969515E-3</v>
      </c>
      <c r="U459" s="328">
        <f t="shared" si="288"/>
        <v>2.5856916967020367</v>
      </c>
      <c r="V459" s="336">
        <f t="shared" si="289"/>
        <v>2.5856916967020367</v>
      </c>
      <c r="W459" s="328">
        <f t="shared" si="290"/>
        <v>4.0226703081458481E-4</v>
      </c>
      <c r="X459" s="328">
        <f t="shared" si="291"/>
        <v>41.775931471381455</v>
      </c>
      <c r="Y459" s="328">
        <f t="shared" si="307"/>
        <v>33.144578863135415</v>
      </c>
      <c r="Z459" s="108">
        <f>IF(H459&gt;0, rate1(1,$L$52,$L$51,$L$54,U459,$L$53,$L$50,Y459),"")</f>
        <v>1404.7324938354941</v>
      </c>
      <c r="AA459" s="336">
        <f t="shared" si="292"/>
        <v>10.650625819930125</v>
      </c>
      <c r="AB459" s="336">
        <f t="shared" si="293"/>
        <v>-4.1682999457282593E-5</v>
      </c>
      <c r="AC459" s="328">
        <f t="shared" si="294"/>
        <v>5.1803255151969515E-3</v>
      </c>
      <c r="AD459" s="328">
        <f t="shared" si="295"/>
        <v>-3.8607612477880395</v>
      </c>
      <c r="AE459" s="328">
        <f t="shared" si="296"/>
        <v>722.81277452592633</v>
      </c>
      <c r="AF459" s="328">
        <f t="shared" si="297"/>
        <v>2889.8720499150704</v>
      </c>
      <c r="AG459" s="328">
        <f t="shared" si="298"/>
        <v>2887.549078149375</v>
      </c>
      <c r="AH459" s="328">
        <f t="shared" si="299"/>
        <v>2.5658731799673431</v>
      </c>
      <c r="AI459" s="328">
        <f t="shared" si="300"/>
        <v>3.701142230574948</v>
      </c>
      <c r="AJ459" s="328">
        <f t="shared" si="301"/>
        <v>8.5674188241160092</v>
      </c>
      <c r="AK459" s="337">
        <f t="shared" si="302"/>
        <v>571.55702437426226</v>
      </c>
      <c r="AL459" s="42">
        <f t="shared" si="308"/>
        <v>26.213155630899006</v>
      </c>
    </row>
    <row r="460" spans="2:38" ht="15" x14ac:dyDescent="0.15">
      <c r="B460" s="328">
        <f t="shared" si="273"/>
        <v>2889.8720499150704</v>
      </c>
      <c r="C460" s="328">
        <f t="shared" si="274"/>
        <v>2887.549078149375</v>
      </c>
      <c r="D460" s="328">
        <f t="shared" si="275"/>
        <v>2.5658731799673431</v>
      </c>
      <c r="E460" s="328">
        <f t="shared" si="304"/>
        <v>182.5034135489293</v>
      </c>
      <c r="F460" s="328">
        <f t="shared" si="276"/>
        <v>182.58010413199338</v>
      </c>
      <c r="G460" s="328">
        <f t="shared" si="277"/>
        <v>850.58779173544133</v>
      </c>
      <c r="H460" s="313">
        <f t="shared" si="278"/>
        <v>0.02</v>
      </c>
      <c r="I460" s="328">
        <f t="shared" si="279"/>
        <v>1.858377412556365</v>
      </c>
      <c r="J460" s="328">
        <f t="shared" si="305"/>
        <v>850</v>
      </c>
      <c r="K460" s="335">
        <f t="shared" si="280"/>
        <v>-1</v>
      </c>
      <c r="L460" s="323">
        <f t="shared" si="281"/>
        <v>2.5458731799673431</v>
      </c>
      <c r="M460" s="323">
        <f t="shared" si="282"/>
        <v>2.5558731799673433</v>
      </c>
      <c r="N460" s="328">
        <f t="shared" si="283"/>
        <v>-3.5749742919241712E-2</v>
      </c>
      <c r="O460" s="328">
        <f t="shared" si="284"/>
        <v>2.7922698458726636E-3</v>
      </c>
      <c r="P460" s="332">
        <f t="shared" si="306"/>
        <v>32.55090740918935</v>
      </c>
      <c r="Q460" s="328">
        <f t="shared" si="285"/>
        <v>10.180246898987207</v>
      </c>
      <c r="R460" s="277">
        <f>IF(H460&gt;0, rate1(1,$L$52,$L$51,$L$54,L460,$L$53,$L$50,P460),"")</f>
        <v>1392.8891745228036</v>
      </c>
      <c r="S460" s="323">
        <f t="shared" si="286"/>
        <v>2.6174859642784329</v>
      </c>
      <c r="T460" s="323">
        <f t="shared" si="287"/>
        <v>2.2102042125101109E-2</v>
      </c>
      <c r="U460" s="328">
        <f t="shared" si="288"/>
        <v>2.5658731799673431</v>
      </c>
      <c r="V460" s="336">
        <f t="shared" si="289"/>
        <v>2.5658731799673431</v>
      </c>
      <c r="W460" s="328">
        <f t="shared" si="290"/>
        <v>3.9612416145207163E-4</v>
      </c>
      <c r="X460" s="328">
        <f t="shared" si="291"/>
        <v>20.682034392715195</v>
      </c>
      <c r="Y460" s="328">
        <f t="shared" si="307"/>
        <v>32.80612027583949</v>
      </c>
      <c r="Z460" s="108">
        <f>IF(H460&gt;0, rate1(1,$L$52,$L$51,$L$54,U460,$L$53,$L$50,Y460),"")</f>
        <v>1398.0083924728992</v>
      </c>
      <c r="AA460" s="336">
        <f t="shared" si="292"/>
        <v>5.2981724630411042</v>
      </c>
      <c r="AB460" s="336">
        <f t="shared" si="293"/>
        <v>-9.2161067257827116E-5</v>
      </c>
      <c r="AC460" s="328">
        <f t="shared" si="294"/>
        <v>2.2102042125101109E-2</v>
      </c>
      <c r="AD460" s="328">
        <f t="shared" si="295"/>
        <v>-0.90489375989769583</v>
      </c>
      <c r="AE460" s="328">
        <f t="shared" si="296"/>
        <v>216.68702121910493</v>
      </c>
      <c r="AF460" s="328">
        <f t="shared" si="297"/>
        <v>2889.8141981300259</v>
      </c>
      <c r="AG460" s="328">
        <f t="shared" si="298"/>
        <v>2887.52697610725</v>
      </c>
      <c r="AH460" s="328">
        <f t="shared" si="299"/>
        <v>2.5460526701659614</v>
      </c>
      <c r="AI460" s="328">
        <f t="shared" si="300"/>
        <v>15.86776789522623</v>
      </c>
      <c r="AJ460" s="328">
        <f t="shared" si="301"/>
        <v>8.5718265374202378</v>
      </c>
      <c r="AK460" s="337">
        <f t="shared" si="302"/>
        <v>571.56024937511381</v>
      </c>
      <c r="AL460" s="42">
        <f t="shared" si="308"/>
        <v>26.216301601794996</v>
      </c>
    </row>
    <row r="461" spans="2:38" ht="15" x14ac:dyDescent="0.15">
      <c r="B461" s="328">
        <f t="shared" si="273"/>
        <v>2889.8141981300259</v>
      </c>
      <c r="C461" s="328">
        <f t="shared" si="274"/>
        <v>2887.52697610725</v>
      </c>
      <c r="D461" s="328">
        <f t="shared" si="275"/>
        <v>2.5460526701659614</v>
      </c>
      <c r="E461" s="328">
        <f t="shared" si="304"/>
        <v>182.38524834914196</v>
      </c>
      <c r="F461" s="328">
        <f t="shared" si="276"/>
        <v>182.44433094903565</v>
      </c>
      <c r="G461" s="328">
        <f t="shared" si="277"/>
        <v>830.25722844203881</v>
      </c>
      <c r="H461" s="313">
        <f t="shared" si="278"/>
        <v>0.02</v>
      </c>
      <c r="I461" s="328">
        <f t="shared" si="279"/>
        <v>1.8297776182207599</v>
      </c>
      <c r="J461" s="328">
        <f t="shared" si="305"/>
        <v>850</v>
      </c>
      <c r="K461" s="335">
        <f t="shared" si="280"/>
        <v>-1</v>
      </c>
      <c r="L461" s="323">
        <f t="shared" si="281"/>
        <v>2.5260526701659614</v>
      </c>
      <c r="M461" s="323">
        <f t="shared" si="282"/>
        <v>2.5360526701659616</v>
      </c>
      <c r="N461" s="328">
        <f t="shared" si="283"/>
        <v>-3.5476079278666361E-2</v>
      </c>
      <c r="O461" s="328">
        <f t="shared" si="284"/>
        <v>2.7922698458726636E-3</v>
      </c>
      <c r="P461" s="332">
        <f t="shared" si="306"/>
        <v>32.213950975357115</v>
      </c>
      <c r="Q461" s="328">
        <f t="shared" si="285"/>
        <v>-10.220851700734329</v>
      </c>
      <c r="R461" s="277">
        <f>IF(H461&gt;0, rate1(1,$L$52,$L$51,$L$54,L461,$L$53,$L$50,P461),"")</f>
        <v>1386.0648533243466</v>
      </c>
      <c r="S461" s="323">
        <f t="shared" si="286"/>
        <v>-2.640864687510811</v>
      </c>
      <c r="T461" s="323">
        <f t="shared" si="287"/>
        <v>-9.7438609570850796E-3</v>
      </c>
      <c r="U461" s="328">
        <f t="shared" si="288"/>
        <v>2.5460526701659614</v>
      </c>
      <c r="V461" s="336">
        <f t="shared" si="289"/>
        <v>2.5460526701659614</v>
      </c>
      <c r="W461" s="328">
        <f t="shared" si="290"/>
        <v>3.9002794575626609E-4</v>
      </c>
      <c r="X461" s="328">
        <f t="shared" si="291"/>
        <v>2.7733025343877671E-2</v>
      </c>
      <c r="Y461" s="328">
        <f t="shared" si="307"/>
        <v>32.468499812976063</v>
      </c>
      <c r="Z461" s="108">
        <f>IF(H461&gt;0, rate1(1,$L$52,$L$51,$L$54,U461,$L$53,$L$50,Y461),"")</f>
        <v>1391.227104937705</v>
      </c>
      <c r="AA461" s="336">
        <f t="shared" si="292"/>
        <v>7.1390731486174856E-3</v>
      </c>
      <c r="AB461" s="336">
        <f t="shared" si="293"/>
        <v>3.9283240503092923E-4</v>
      </c>
      <c r="AC461" s="328">
        <f t="shared" si="294"/>
        <v>3.9283240503092923E-4</v>
      </c>
      <c r="AD461" s="328">
        <f t="shared" si="295"/>
        <v>-50.912296806128616</v>
      </c>
      <c r="AE461" s="328">
        <f t="shared" si="296"/>
        <v>-4446.1153121121579</v>
      </c>
      <c r="AF461" s="328">
        <f t="shared" si="297"/>
        <v>2889.7783292183422</v>
      </c>
      <c r="AG461" s="328">
        <f t="shared" si="298"/>
        <v>2887.5265832748451</v>
      </c>
      <c r="AH461" s="328">
        <f t="shared" si="299"/>
        <v>2.5262301623366321</v>
      </c>
      <c r="AI461" s="328">
        <f t="shared" si="300"/>
        <v>0.28341560215509215</v>
      </c>
      <c r="AJ461" s="328">
        <f t="shared" si="301"/>
        <v>8.571905263976392</v>
      </c>
      <c r="AK461" s="337">
        <f t="shared" si="302"/>
        <v>571.57374630476761</v>
      </c>
      <c r="AL461" s="42">
        <f t="shared" si="308"/>
        <v>26.229789204505938</v>
      </c>
    </row>
    <row r="462" spans="2:38" ht="15" x14ac:dyDescent="0.15">
      <c r="B462" s="328">
        <f t="shared" si="273"/>
        <v>2889.7783292183422</v>
      </c>
      <c r="C462" s="328">
        <f t="shared" si="274"/>
        <v>2887.5265832748451</v>
      </c>
      <c r="D462" s="328">
        <f t="shared" si="275"/>
        <v>2.5262301623366321</v>
      </c>
      <c r="E462" s="328">
        <f t="shared" si="304"/>
        <v>182.22473962644511</v>
      </c>
      <c r="F462" s="328">
        <f t="shared" si="276"/>
        <v>182.30499398779352</v>
      </c>
      <c r="G462" s="328">
        <f t="shared" si="277"/>
        <v>910.54450930768292</v>
      </c>
      <c r="H462" s="313">
        <f t="shared" si="278"/>
        <v>0.08</v>
      </c>
      <c r="I462" s="328">
        <f t="shared" si="279"/>
        <v>1.801396754797679</v>
      </c>
      <c r="J462" s="328">
        <f t="shared" si="305"/>
        <v>850</v>
      </c>
      <c r="K462" s="335">
        <f t="shared" si="280"/>
        <v>1</v>
      </c>
      <c r="L462" s="323">
        <f t="shared" si="281"/>
        <v>2.6062301623366322</v>
      </c>
      <c r="M462" s="323">
        <f t="shared" si="282"/>
        <v>2.5662301623366321</v>
      </c>
      <c r="N462" s="328">
        <f t="shared" si="283"/>
        <v>0.14414072156460733</v>
      </c>
      <c r="O462" s="328">
        <f t="shared" si="284"/>
        <v>2.7922698458726636E-3</v>
      </c>
      <c r="P462" s="332">
        <f t="shared" si="306"/>
        <v>33.157316984744867</v>
      </c>
      <c r="Q462" s="328">
        <f t="shared" si="285"/>
        <v>19.350133171222865</v>
      </c>
      <c r="R462" s="277">
        <f>IF(H462&gt;0, rate1(1,$L$52,$L$51,$L$54,L462,$L$53,$L$50,P462),"")</f>
        <v>1404.984128945134</v>
      </c>
      <c r="S462" s="323">
        <f t="shared" si="286"/>
        <v>4.9323643890708988</v>
      </c>
      <c r="T462" s="323">
        <f t="shared" si="287"/>
        <v>-3.6654975811807593E-2</v>
      </c>
      <c r="U462" s="328">
        <f t="shared" si="288"/>
        <v>2.5262301623366321</v>
      </c>
      <c r="V462" s="336">
        <f t="shared" si="289"/>
        <v>2.5262301623366321</v>
      </c>
      <c r="W462" s="328">
        <f t="shared" si="290"/>
        <v>3.8397839648318666E-4</v>
      </c>
      <c r="X462" s="328">
        <f t="shared" si="291"/>
        <v>-20.306122597301055</v>
      </c>
      <c r="Y462" s="328">
        <f t="shared" si="307"/>
        <v>32.131722170485631</v>
      </c>
      <c r="Z462" s="108">
        <f>IF(H462&gt;0, rate1(1,$L$52,$L$51,$L$54,U462,$L$53,$L$50,Y462),"")</f>
        <v>1384.3880579691449</v>
      </c>
      <c r="AA462" s="336">
        <f t="shared" si="292"/>
        <v>-5.2530528868544035</v>
      </c>
      <c r="AB462" s="336">
        <f t="shared" si="293"/>
        <v>6.1406548678072487E-5</v>
      </c>
      <c r="AC462" s="328">
        <f t="shared" si="294"/>
        <v>6.1406548678072487E-5</v>
      </c>
      <c r="AD462" s="328">
        <f t="shared" si="295"/>
        <v>1302.7926454457618</v>
      </c>
      <c r="AE462" s="328">
        <f t="shared" si="296"/>
        <v>5960320.8011927214</v>
      </c>
      <c r="AF462" s="328">
        <f t="shared" si="297"/>
        <v>2889.9224085333581</v>
      </c>
      <c r="AG462" s="328">
        <f t="shared" si="298"/>
        <v>2887.5265218682962</v>
      </c>
      <c r="AH462" s="328">
        <f t="shared" si="299"/>
        <v>2.6058316630424865</v>
      </c>
      <c r="AI462" s="328">
        <f t="shared" si="300"/>
        <v>4.3706222307419731E-2</v>
      </c>
      <c r="AJ462" s="328">
        <f t="shared" si="301"/>
        <v>8.5719174045936999</v>
      </c>
      <c r="AK462" s="337">
        <f t="shared" si="302"/>
        <v>571.57398161261995</v>
      </c>
      <c r="AL462" s="42">
        <f t="shared" si="308"/>
        <v>26.230030107767771</v>
      </c>
    </row>
    <row r="463" spans="2:38" ht="15" x14ac:dyDescent="0.15">
      <c r="B463" s="328">
        <f t="shared" si="273"/>
        <v>2889.9224085333581</v>
      </c>
      <c r="C463" s="328">
        <f t="shared" si="274"/>
        <v>2887.5265218682962</v>
      </c>
      <c r="D463" s="328">
        <f t="shared" si="275"/>
        <v>2.6058316630424865</v>
      </c>
      <c r="E463" s="328">
        <f t="shared" si="304"/>
        <v>182.88022069581103</v>
      </c>
      <c r="F463" s="328">
        <f t="shared" si="276"/>
        <v>182.55248016112807</v>
      </c>
      <c r="G463" s="328">
        <f t="shared" si="277"/>
        <v>891.13701736364476</v>
      </c>
      <c r="H463" s="313">
        <f t="shared" si="278"/>
        <v>0.02</v>
      </c>
      <c r="I463" s="328">
        <f t="shared" si="279"/>
        <v>1.9167093320495043</v>
      </c>
      <c r="J463" s="328">
        <f t="shared" si="305"/>
        <v>850</v>
      </c>
      <c r="K463" s="335">
        <f t="shared" si="280"/>
        <v>-1</v>
      </c>
      <c r="L463" s="323">
        <f t="shared" si="281"/>
        <v>2.5858316630424865</v>
      </c>
      <c r="M463" s="323">
        <f t="shared" si="282"/>
        <v>2.5958316630424862</v>
      </c>
      <c r="N463" s="328">
        <f t="shared" si="283"/>
        <v>-3.6301309727931219E-2</v>
      </c>
      <c r="O463" s="328">
        <f t="shared" si="284"/>
        <v>2.7922698458726636E-3</v>
      </c>
      <c r="P463" s="332">
        <f t="shared" si="306"/>
        <v>33.23287471753293</v>
      </c>
      <c r="Q463" s="328">
        <f t="shared" si="285"/>
        <v>53.018992837246856</v>
      </c>
      <c r="R463" s="277">
        <f>IF(H463&gt;0, rate1(1,$L$52,$L$51,$L$54,L463,$L$53,$L$50,P463),"")</f>
        <v>1406.4746140068132</v>
      </c>
      <c r="S463" s="323">
        <f t="shared" si="286"/>
        <v>13.500261763542127</v>
      </c>
      <c r="T463" s="323">
        <f t="shared" si="287"/>
        <v>2.904043964407728E-3</v>
      </c>
      <c r="U463" s="328">
        <f t="shared" si="288"/>
        <v>2.6058316630424865</v>
      </c>
      <c r="V463" s="336">
        <f t="shared" si="289"/>
        <v>2.6058316630424865</v>
      </c>
      <c r="W463" s="328">
        <f t="shared" si="290"/>
        <v>4.0855795586836052E-4</v>
      </c>
      <c r="X463" s="328">
        <f t="shared" si="291"/>
        <v>61.858349737380763</v>
      </c>
      <c r="Y463" s="328">
        <f t="shared" si="307"/>
        <v>33.489415903854848</v>
      </c>
      <c r="Z463" s="108">
        <f>IF(H463&gt;0, rate1(1,$L$52,$L$51,$L$54,U463,$L$53,$L$50,Y463),"")</f>
        <v>1411.5083408786713</v>
      </c>
      <c r="AA463" s="336">
        <f t="shared" si="292"/>
        <v>15.694861749739724</v>
      </c>
      <c r="AB463" s="336">
        <f t="shared" si="293"/>
        <v>-2.780277642799851E-5</v>
      </c>
      <c r="AC463" s="328">
        <f t="shared" si="294"/>
        <v>2.904043964407728E-3</v>
      </c>
      <c r="AD463" s="328">
        <f t="shared" si="295"/>
        <v>-6.8869480783080865</v>
      </c>
      <c r="AE463" s="328">
        <f t="shared" si="296"/>
        <v>-883292.15931594698</v>
      </c>
      <c r="AF463" s="328">
        <f t="shared" si="297"/>
        <v>2889.8832031796655</v>
      </c>
      <c r="AG463" s="328">
        <f t="shared" si="298"/>
        <v>2887.5236178243317</v>
      </c>
      <c r="AH463" s="328">
        <f t="shared" si="299"/>
        <v>2.5860151669371394</v>
      </c>
      <c r="AI463" s="328">
        <f t="shared" si="300"/>
        <v>2.0647681340899484</v>
      </c>
      <c r="AJ463" s="328">
        <f t="shared" si="301"/>
        <v>8.5724909512976133</v>
      </c>
      <c r="AK463" s="337">
        <f t="shared" si="302"/>
        <v>571.57402140908073</v>
      </c>
      <c r="AL463" s="42">
        <f t="shared" si="308"/>
        <v>26.230067258056732</v>
      </c>
    </row>
    <row r="464" spans="2:38" ht="15" x14ac:dyDescent="0.15">
      <c r="B464" s="328">
        <f t="shared" si="273"/>
        <v>2889.8832031796655</v>
      </c>
      <c r="C464" s="328">
        <f t="shared" si="274"/>
        <v>2887.5236178243317</v>
      </c>
      <c r="D464" s="328">
        <f t="shared" si="275"/>
        <v>2.5860151669371394</v>
      </c>
      <c r="E464" s="328">
        <f t="shared" si="304"/>
        <v>182.72100232851287</v>
      </c>
      <c r="F464" s="328">
        <f t="shared" si="276"/>
        <v>182.80061151216194</v>
      </c>
      <c r="G464" s="328">
        <f t="shared" si="277"/>
        <v>871.98899840173237</v>
      </c>
      <c r="H464" s="313">
        <f t="shared" si="278"/>
        <v>0.02</v>
      </c>
      <c r="I464" s="328">
        <f t="shared" si="279"/>
        <v>1.8876682842670562</v>
      </c>
      <c r="J464" s="328">
        <f t="shared" si="305"/>
        <v>850</v>
      </c>
      <c r="K464" s="335">
        <f t="shared" si="280"/>
        <v>-1</v>
      </c>
      <c r="L464" s="323">
        <f t="shared" si="281"/>
        <v>2.5660151669371394</v>
      </c>
      <c r="M464" s="323">
        <f t="shared" si="282"/>
        <v>2.5760151669371396</v>
      </c>
      <c r="N464" s="328">
        <f t="shared" si="283"/>
        <v>-3.6027796795122136E-2</v>
      </c>
      <c r="O464" s="328">
        <f t="shared" si="284"/>
        <v>2.7922698458726636E-3</v>
      </c>
      <c r="P464" s="332">
        <f t="shared" si="306"/>
        <v>32.894226107135097</v>
      </c>
      <c r="Q464" s="328">
        <f t="shared" si="285"/>
        <v>31.727299106700684</v>
      </c>
      <c r="R464" s="277">
        <f>IF(H464&gt;0, rate1(1,$L$52,$L$51,$L$54,L464,$L$53,$L$50,P464),"")</f>
        <v>1399.7658626680006</v>
      </c>
      <c r="S464" s="323">
        <f t="shared" si="286"/>
        <v>8.1174630189538401</v>
      </c>
      <c r="T464" s="323">
        <f t="shared" si="287"/>
        <v>5.0618874589414701E-3</v>
      </c>
      <c r="U464" s="328">
        <f t="shared" si="288"/>
        <v>2.5860151669371394</v>
      </c>
      <c r="V464" s="336">
        <f t="shared" si="289"/>
        <v>2.5860151669371394</v>
      </c>
      <c r="W464" s="328">
        <f t="shared" si="290"/>
        <v>4.023676843845081E-4</v>
      </c>
      <c r="X464" s="328">
        <f t="shared" si="291"/>
        <v>42.424363914639684</v>
      </c>
      <c r="Y464" s="328">
        <f t="shared" si="307"/>
        <v>33.150110262188157</v>
      </c>
      <c r="Z464" s="108">
        <f>IF(H464&gt;0, rate1(1,$L$52,$L$51,$L$54,U464,$L$53,$L$50,Y464),"")</f>
        <v>1404.8417764900373</v>
      </c>
      <c r="AA464" s="336">
        <f t="shared" si="292"/>
        <v>10.815100003370251</v>
      </c>
      <c r="AB464" s="336">
        <f t="shared" si="293"/>
        <v>-4.0994761565989695E-5</v>
      </c>
      <c r="AC464" s="328">
        <f t="shared" si="294"/>
        <v>5.0618874589414701E-3</v>
      </c>
      <c r="AD464" s="328">
        <f t="shared" si="295"/>
        <v>-3.9510953497536576</v>
      </c>
      <c r="AE464" s="328">
        <f t="shared" si="296"/>
        <v>737.10218492442857</v>
      </c>
      <c r="AF464" s="328">
        <f t="shared" si="297"/>
        <v>2889.8421134954115</v>
      </c>
      <c r="AG464" s="328">
        <f t="shared" si="298"/>
        <v>2887.5185559368729</v>
      </c>
      <c r="AH464" s="328">
        <f t="shared" si="299"/>
        <v>2.5661966826935934</v>
      </c>
      <c r="AI464" s="328">
        <f t="shared" si="300"/>
        <v>3.6162386824417498</v>
      </c>
      <c r="AJ464" s="328">
        <f t="shared" si="301"/>
        <v>8.5734954620427359</v>
      </c>
      <c r="AK464" s="337">
        <f t="shared" si="302"/>
        <v>571.57586140039734</v>
      </c>
      <c r="AL464" s="42">
        <f t="shared" si="308"/>
        <v>26.231822310970706</v>
      </c>
    </row>
    <row r="465" spans="2:38" ht="15" x14ac:dyDescent="0.15">
      <c r="B465" s="328">
        <f t="shared" si="273"/>
        <v>2889.8421134954115</v>
      </c>
      <c r="C465" s="328">
        <f t="shared" si="274"/>
        <v>2887.5185559368729</v>
      </c>
      <c r="D465" s="328">
        <f t="shared" si="275"/>
        <v>2.5661966826935934</v>
      </c>
      <c r="E465" s="328">
        <f t="shared" si="304"/>
        <v>182.56735933214347</v>
      </c>
      <c r="F465" s="328">
        <f t="shared" si="276"/>
        <v>182.64418083032817</v>
      </c>
      <c r="G465" s="328">
        <f t="shared" si="277"/>
        <v>851.21072249943552</v>
      </c>
      <c r="H465" s="313">
        <f t="shared" si="278"/>
        <v>0.02</v>
      </c>
      <c r="I465" s="328">
        <f t="shared" si="279"/>
        <v>1.8588460468308767</v>
      </c>
      <c r="J465" s="328">
        <f t="shared" si="305"/>
        <v>850</v>
      </c>
      <c r="K465" s="335">
        <f t="shared" si="280"/>
        <v>-1</v>
      </c>
      <c r="L465" s="323">
        <f t="shared" si="281"/>
        <v>2.5461966826935933</v>
      </c>
      <c r="M465" s="323">
        <f t="shared" si="282"/>
        <v>2.5561966826935931</v>
      </c>
      <c r="N465" s="328">
        <f t="shared" si="283"/>
        <v>-3.5754209159683192E-2</v>
      </c>
      <c r="O465" s="328">
        <f t="shared" si="284"/>
        <v>2.7922698458726636E-3</v>
      </c>
      <c r="P465" s="332">
        <f t="shared" si="306"/>
        <v>32.556414357134337</v>
      </c>
      <c r="Q465" s="328">
        <f t="shared" si="285"/>
        <v>10.808418728878564</v>
      </c>
      <c r="R465" s="277">
        <f>IF(H465&gt;0, rate1(1,$L$52,$L$51,$L$54,L465,$L$53,$L$50,P465),"")</f>
        <v>1393.0000847756521</v>
      </c>
      <c r="S465" s="323">
        <f t="shared" si="286"/>
        <v>2.7787765942979923</v>
      </c>
      <c r="T465" s="323">
        <f t="shared" si="287"/>
        <v>2.0100449530478483E-2</v>
      </c>
      <c r="U465" s="328">
        <f t="shared" si="288"/>
        <v>2.5661966826935934</v>
      </c>
      <c r="V465" s="336">
        <f t="shared" si="289"/>
        <v>2.5661966826935934</v>
      </c>
      <c r="W465" s="328">
        <f t="shared" si="290"/>
        <v>3.9622405362482738E-4</v>
      </c>
      <c r="X465" s="328">
        <f t="shared" si="291"/>
        <v>21.317082534030305</v>
      </c>
      <c r="Y465" s="328">
        <f t="shared" si="307"/>
        <v>32.811638033264657</v>
      </c>
      <c r="Z465" s="108">
        <f>IF(H465&gt;0, rate1(1,$L$52,$L$51,$L$54,U465,$L$53,$L$50,Y465),"")</f>
        <v>1398.1186038166288</v>
      </c>
      <c r="AA465" s="336">
        <f t="shared" si="292"/>
        <v>5.4604239860815307</v>
      </c>
      <c r="AB465" s="336">
        <f t="shared" si="293"/>
        <v>-8.8831029261168741E-5</v>
      </c>
      <c r="AC465" s="328">
        <f t="shared" si="294"/>
        <v>2.0100449530478483E-2</v>
      </c>
      <c r="AD465" s="328">
        <f t="shared" si="295"/>
        <v>-0.99500262268631501</v>
      </c>
      <c r="AE465" s="328">
        <f t="shared" si="296"/>
        <v>234.96169917049403</v>
      </c>
      <c r="AF465" s="328">
        <f t="shared" si="297"/>
        <v>2889.7862588367211</v>
      </c>
      <c r="AG465" s="328">
        <f t="shared" si="298"/>
        <v>2887.4984554873422</v>
      </c>
      <c r="AH465" s="328">
        <f t="shared" si="299"/>
        <v>2.5463762054636123</v>
      </c>
      <c r="AI465" s="328">
        <f t="shared" si="300"/>
        <v>14.429611132231722</v>
      </c>
      <c r="AJ465" s="328">
        <f t="shared" si="301"/>
        <v>8.577503687357245</v>
      </c>
      <c r="AK465" s="337">
        <f t="shared" si="302"/>
        <v>571.579014720744</v>
      </c>
      <c r="AL465" s="42">
        <f t="shared" si="308"/>
        <v>26.23489611385078</v>
      </c>
    </row>
    <row r="466" spans="2:38" ht="15" x14ac:dyDescent="0.15">
      <c r="B466" s="328">
        <f t="shared" si="273"/>
        <v>2889.7862588367211</v>
      </c>
      <c r="C466" s="328">
        <f t="shared" si="274"/>
        <v>2887.4984554873422</v>
      </c>
      <c r="D466" s="328">
        <f t="shared" si="275"/>
        <v>2.5463762054636123</v>
      </c>
      <c r="E466" s="328">
        <f t="shared" si="304"/>
        <v>182.44515152177851</v>
      </c>
      <c r="F466" s="328">
        <f t="shared" si="276"/>
        <v>182.50625542696099</v>
      </c>
      <c r="G466" s="328">
        <f t="shared" si="277"/>
        <v>830.85820628650276</v>
      </c>
      <c r="H466" s="313">
        <f t="shared" si="278"/>
        <v>0.02</v>
      </c>
      <c r="I466" s="328">
        <f t="shared" si="279"/>
        <v>1.8302426795031352</v>
      </c>
      <c r="J466" s="328">
        <f t="shared" si="305"/>
        <v>850</v>
      </c>
      <c r="K466" s="335">
        <f t="shared" si="280"/>
        <v>-1</v>
      </c>
      <c r="L466" s="323">
        <f t="shared" si="281"/>
        <v>2.5263762054636123</v>
      </c>
      <c r="M466" s="323">
        <f t="shared" si="282"/>
        <v>2.5363762054636121</v>
      </c>
      <c r="N466" s="328">
        <f t="shared" si="283"/>
        <v>-3.548054674044554E-2</v>
      </c>
      <c r="O466" s="328">
        <f t="shared" si="284"/>
        <v>2.7922698458726636E-3</v>
      </c>
      <c r="P466" s="332">
        <f t="shared" si="306"/>
        <v>32.219444148136304</v>
      </c>
      <c r="Q466" s="328">
        <f t="shared" si="285"/>
        <v>-9.6234826071072348</v>
      </c>
      <c r="R466" s="277">
        <f>IF(H466&gt;0, rate1(1,$L$52,$L$51,$L$54,L466,$L$53,$L$50,P466),"")</f>
        <v>1386.1767084926987</v>
      </c>
      <c r="S466" s="323">
        <f t="shared" si="286"/>
        <v>-2.4863157559821905</v>
      </c>
      <c r="T466" s="323">
        <f t="shared" si="287"/>
        <v>-1.0177089289621645E-2</v>
      </c>
      <c r="U466" s="328">
        <f t="shared" si="288"/>
        <v>2.5463762054636123</v>
      </c>
      <c r="V466" s="336">
        <f t="shared" si="289"/>
        <v>2.5463762054636123</v>
      </c>
      <c r="W466" s="328">
        <f t="shared" si="290"/>
        <v>3.9012707632579691E-4</v>
      </c>
      <c r="X466" s="328">
        <f t="shared" si="291"/>
        <v>0.64044446944114952</v>
      </c>
      <c r="Y466" s="328">
        <f t="shared" si="307"/>
        <v>32.474003852624243</v>
      </c>
      <c r="Z466" s="108">
        <f>IF(H466&gt;0, rate1(1,$L$52,$L$51,$L$54,U466,$L$53,$L$50,Y466),"")</f>
        <v>1391.3382542895631</v>
      </c>
      <c r="AA466" s="336">
        <f t="shared" si="292"/>
        <v>0.16485091698953483</v>
      </c>
      <c r="AB466" s="336">
        <f t="shared" si="293"/>
        <v>4.6713465207852986E-4</v>
      </c>
      <c r="AC466" s="328">
        <f t="shared" si="294"/>
        <v>4.6713465207852986E-4</v>
      </c>
      <c r="AD466" s="328">
        <f t="shared" si="295"/>
        <v>-42.814207661558378</v>
      </c>
      <c r="AE466" s="328">
        <f t="shared" si="296"/>
        <v>-4066.5159960145588</v>
      </c>
      <c r="AF466" s="328">
        <f t="shared" si="297"/>
        <v>2889.7503111553287</v>
      </c>
      <c r="AG466" s="328">
        <f t="shared" si="298"/>
        <v>2887.4979883526903</v>
      </c>
      <c r="AH466" s="328">
        <f t="shared" si="299"/>
        <v>2.526553730287517</v>
      </c>
      <c r="AI466" s="328">
        <f t="shared" si="300"/>
        <v>0.33699502322938535</v>
      </c>
      <c r="AJ466" s="328">
        <f t="shared" si="301"/>
        <v>8.5775972970859193</v>
      </c>
      <c r="AK466" s="337">
        <f t="shared" si="302"/>
        <v>571.59129736046123</v>
      </c>
      <c r="AL466" s="42">
        <f t="shared" si="308"/>
        <v>26.247161283313176</v>
      </c>
    </row>
    <row r="467" spans="2:38" ht="15" x14ac:dyDescent="0.15">
      <c r="B467" s="328">
        <f t="shared" si="273"/>
        <v>2889.7503111553287</v>
      </c>
      <c r="C467" s="328">
        <f t="shared" si="274"/>
        <v>2887.4979883526903</v>
      </c>
      <c r="D467" s="328">
        <f t="shared" si="275"/>
        <v>2.526553730287517</v>
      </c>
      <c r="E467" s="328">
        <f t="shared" si="304"/>
        <v>182.28476825703083</v>
      </c>
      <c r="F467" s="328">
        <f t="shared" si="276"/>
        <v>182.36495988940467</v>
      </c>
      <c r="G467" s="328">
        <f t="shared" si="277"/>
        <v>911.18346775572945</v>
      </c>
      <c r="H467" s="313">
        <f t="shared" si="278"/>
        <v>0.08</v>
      </c>
      <c r="I467" s="328">
        <f t="shared" si="279"/>
        <v>1.8018582421107567</v>
      </c>
      <c r="J467" s="328">
        <f t="shared" si="305"/>
        <v>850</v>
      </c>
      <c r="K467" s="335">
        <f t="shared" si="280"/>
        <v>1</v>
      </c>
      <c r="L467" s="323">
        <f t="shared" si="281"/>
        <v>2.606553730287517</v>
      </c>
      <c r="M467" s="323">
        <f t="shared" si="282"/>
        <v>2.566553730287517</v>
      </c>
      <c r="N467" s="328">
        <f t="shared" si="283"/>
        <v>0.14415908814630729</v>
      </c>
      <c r="O467" s="328">
        <f t="shared" si="284"/>
        <v>2.7922698458726636E-3</v>
      </c>
      <c r="P467" s="332">
        <f t="shared" si="306"/>
        <v>33.162850070657768</v>
      </c>
      <c r="Q467" s="328">
        <f t="shared" si="285"/>
        <v>19.96550597946748</v>
      </c>
      <c r="R467" s="277">
        <f>IF(H467&gt;0, rate1(1,$L$52,$L$51,$L$54,L467,$L$53,$L$50,P467),"")</f>
        <v>1405.0934000872337</v>
      </c>
      <c r="S467" s="323">
        <f t="shared" si="286"/>
        <v>5.088827630892383</v>
      </c>
      <c r="T467" s="323">
        <f t="shared" si="287"/>
        <v>-3.5256826934239018E-2</v>
      </c>
      <c r="U467" s="328">
        <f t="shared" si="288"/>
        <v>2.526553730287517</v>
      </c>
      <c r="V467" s="336">
        <f t="shared" si="289"/>
        <v>2.526553730287517</v>
      </c>
      <c r="W467" s="328">
        <f t="shared" si="290"/>
        <v>3.8407676523899426E-4</v>
      </c>
      <c r="X467" s="328">
        <f t="shared" si="291"/>
        <v>-19.714254374298093</v>
      </c>
      <c r="Y467" s="328">
        <f t="shared" si="307"/>
        <v>32.137212415222834</v>
      </c>
      <c r="Z467" s="108">
        <f>IF(H467&gt;0, rate1(1,$L$52,$L$51,$L$54,U467,$L$53,$L$50,Y467),"")</f>
        <v>1384.5001547229094</v>
      </c>
      <c r="AA467" s="336">
        <f t="shared" si="292"/>
        <v>-5.0995277689054426</v>
      </c>
      <c r="AB467" s="336">
        <f t="shared" si="293"/>
        <v>6.296827882265985E-5</v>
      </c>
      <c r="AC467" s="328">
        <f t="shared" si="294"/>
        <v>6.296827882265985E-5</v>
      </c>
      <c r="AD467" s="328">
        <f t="shared" si="295"/>
        <v>1270.4809706694905</v>
      </c>
      <c r="AE467" s="328">
        <f t="shared" si="296"/>
        <v>4954868.5803280147</v>
      </c>
      <c r="AF467" s="328">
        <f t="shared" si="297"/>
        <v>2889.894407275196</v>
      </c>
      <c r="AG467" s="328">
        <f t="shared" si="298"/>
        <v>2887.4979253844117</v>
      </c>
      <c r="AH467" s="328">
        <f t="shared" si="299"/>
        <v>2.6061553348033364</v>
      </c>
      <c r="AI467" s="328">
        <f t="shared" si="300"/>
        <v>4.4814301183644115E-2</v>
      </c>
      <c r="AJ467" s="328">
        <f t="shared" si="301"/>
        <v>8.5776097455029152</v>
      </c>
      <c r="AK467" s="337">
        <f t="shared" si="302"/>
        <v>571.59157735554174</v>
      </c>
      <c r="AL467" s="42">
        <f t="shared" si="308"/>
        <v>26.247447729082921</v>
      </c>
    </row>
    <row r="468" spans="2:38" ht="15" x14ac:dyDescent="0.15">
      <c r="B468" s="328">
        <f t="shared" si="273"/>
        <v>2889.894407275196</v>
      </c>
      <c r="C468" s="328">
        <f t="shared" si="274"/>
        <v>2887.4979253844117</v>
      </c>
      <c r="D468" s="328">
        <f t="shared" si="275"/>
        <v>2.6061553348033364</v>
      </c>
      <c r="E468" s="328">
        <f t="shared" si="304"/>
        <v>182.94034979411168</v>
      </c>
      <c r="F468" s="328">
        <f t="shared" si="276"/>
        <v>182.61255902557127</v>
      </c>
      <c r="G468" s="328">
        <f t="shared" si="277"/>
        <v>891.76509067712971</v>
      </c>
      <c r="H468" s="313">
        <f t="shared" si="278"/>
        <v>0.02</v>
      </c>
      <c r="I468" s="328">
        <f t="shared" si="279"/>
        <v>1.9171855126274751</v>
      </c>
      <c r="J468" s="328">
        <f t="shared" si="305"/>
        <v>850</v>
      </c>
      <c r="K468" s="335">
        <f t="shared" si="280"/>
        <v>-1</v>
      </c>
      <c r="L468" s="323">
        <f t="shared" si="281"/>
        <v>2.5861553348033364</v>
      </c>
      <c r="M468" s="323">
        <f t="shared" si="282"/>
        <v>2.5961553348033366</v>
      </c>
      <c r="N468" s="328">
        <f t="shared" si="283"/>
        <v>-3.6305776745699347E-2</v>
      </c>
      <c r="O468" s="328">
        <f t="shared" si="284"/>
        <v>2.7922698458726636E-3</v>
      </c>
      <c r="P468" s="332">
        <f t="shared" si="306"/>
        <v>33.238413219990441</v>
      </c>
      <c r="Q468" s="328">
        <f t="shared" si="285"/>
        <v>53.653838923012131</v>
      </c>
      <c r="R468" s="277">
        <f>IF(H468&gt;0, rate1(1,$L$52,$L$51,$L$54,L468,$L$53,$L$50,P468),"")</f>
        <v>1406.5837264627794</v>
      </c>
      <c r="S468" s="323">
        <f t="shared" si="286"/>
        <v>13.660853257761417</v>
      </c>
      <c r="T468" s="323">
        <f t="shared" si="287"/>
        <v>2.8675616095181424E-3</v>
      </c>
      <c r="U468" s="328">
        <f t="shared" si="288"/>
        <v>2.6061553348033364</v>
      </c>
      <c r="V468" s="336">
        <f t="shared" si="289"/>
        <v>2.6061553348033364</v>
      </c>
      <c r="W468" s="328">
        <f t="shared" si="290"/>
        <v>4.0865945658108416E-4</v>
      </c>
      <c r="X468" s="328">
        <f t="shared" si="291"/>
        <v>62.498387835615858</v>
      </c>
      <c r="Y468" s="328">
        <f t="shared" si="307"/>
        <v>33.494965110076507</v>
      </c>
      <c r="Z468" s="108">
        <f>IF(H468&gt;0, rate1(1,$L$52,$L$51,$L$54,U468,$L$53,$L$50,Y468),"")</f>
        <v>1411.6167676945433</v>
      </c>
      <c r="AA468" s="336">
        <f t="shared" si="292"/>
        <v>15.856035882849779</v>
      </c>
      <c r="AB468" s="336">
        <f t="shared" si="293"/>
        <v>-2.7507974523193766E-5</v>
      </c>
      <c r="AC468" s="328">
        <f t="shared" si="294"/>
        <v>2.8675616095181424E-3</v>
      </c>
      <c r="AD468" s="328">
        <f t="shared" si="295"/>
        <v>-6.9745668004534167</v>
      </c>
      <c r="AE468" s="328">
        <f t="shared" si="296"/>
        <v>-871825.63300400903</v>
      </c>
      <c r="AF468" s="328">
        <f t="shared" si="297"/>
        <v>2889.8552339368407</v>
      </c>
      <c r="AG468" s="328">
        <f t="shared" si="298"/>
        <v>2887.4950578228022</v>
      </c>
      <c r="AH468" s="328">
        <f t="shared" si="299"/>
        <v>2.586338871133151</v>
      </c>
      <c r="AI468" s="328">
        <f t="shared" si="300"/>
        <v>2.0386711118358889</v>
      </c>
      <c r="AJ468" s="328">
        <f t="shared" si="301"/>
        <v>8.5781760430339808</v>
      </c>
      <c r="AK468" s="337">
        <f t="shared" si="302"/>
        <v>571.59161818959205</v>
      </c>
      <c r="AL468" s="42">
        <f t="shared" si="308"/>
        <v>26.247485821238929</v>
      </c>
    </row>
    <row r="469" spans="2:38" ht="15" x14ac:dyDescent="0.15">
      <c r="B469" s="328">
        <f t="shared" si="273"/>
        <v>2889.8552339368407</v>
      </c>
      <c r="C469" s="328">
        <f t="shared" si="274"/>
        <v>2887.4950578228022</v>
      </c>
      <c r="D469" s="328">
        <f t="shared" si="275"/>
        <v>2.586338871133151</v>
      </c>
      <c r="E469" s="328">
        <f t="shared" si="304"/>
        <v>182.78103436834951</v>
      </c>
      <c r="F469" s="328">
        <f t="shared" si="276"/>
        <v>182.86069208123058</v>
      </c>
      <c r="G469" s="328">
        <f t="shared" si="277"/>
        <v>872.60575816424534</v>
      </c>
      <c r="H469" s="313">
        <f t="shared" si="278"/>
        <v>0.02</v>
      </c>
      <c r="I469" s="328">
        <f t="shared" si="279"/>
        <v>1.8881408912307962</v>
      </c>
      <c r="J469" s="328">
        <f t="shared" si="305"/>
        <v>850</v>
      </c>
      <c r="K469" s="335">
        <f t="shared" si="280"/>
        <v>-1</v>
      </c>
      <c r="L469" s="323">
        <f t="shared" si="281"/>
        <v>2.566338871133151</v>
      </c>
      <c r="M469" s="323">
        <f t="shared" si="282"/>
        <v>2.5763388711331512</v>
      </c>
      <c r="N469" s="328">
        <f t="shared" si="283"/>
        <v>-3.6032265032435618E-2</v>
      </c>
      <c r="O469" s="328">
        <f t="shared" si="284"/>
        <v>2.7922698458726636E-3</v>
      </c>
      <c r="P469" s="332">
        <f t="shared" si="306"/>
        <v>32.899750978598618</v>
      </c>
      <c r="Q469" s="328">
        <f t="shared" si="285"/>
        <v>32.349532784425151</v>
      </c>
      <c r="R469" s="277">
        <f>IF(H469&gt;0, rate1(1,$L$52,$L$51,$L$54,L469,$L$53,$L$50,P469),"")</f>
        <v>1399.8759018909445</v>
      </c>
      <c r="S469" s="323">
        <f t="shared" si="286"/>
        <v>8.2760115645108066</v>
      </c>
      <c r="T469" s="323">
        <f t="shared" si="287"/>
        <v>4.9522000773315434E-3</v>
      </c>
      <c r="U469" s="328">
        <f t="shared" si="288"/>
        <v>2.586338871133151</v>
      </c>
      <c r="V469" s="336">
        <f t="shared" si="289"/>
        <v>2.586338871133151</v>
      </c>
      <c r="W469" s="328">
        <f t="shared" si="290"/>
        <v>4.0246842336078004E-4</v>
      </c>
      <c r="X469" s="328">
        <f t="shared" si="291"/>
        <v>43.05295405900597</v>
      </c>
      <c r="Y469" s="328">
        <f t="shared" si="307"/>
        <v>33.155645893361914</v>
      </c>
      <c r="Z469" s="108">
        <f>IF(H469&gt;0, rate1(1,$L$52,$L$51,$L$54,U469,$L$53,$L$50,Y469),"")</f>
        <v>1404.9511232681298</v>
      </c>
      <c r="AA469" s="336">
        <f t="shared" si="292"/>
        <v>10.974490162141013</v>
      </c>
      <c r="AB469" s="336">
        <f t="shared" si="293"/>
        <v>-4.0349773955202406E-5</v>
      </c>
      <c r="AC469" s="328">
        <f t="shared" si="294"/>
        <v>4.9522000773315434E-3</v>
      </c>
      <c r="AD469" s="328">
        <f t="shared" si="295"/>
        <v>-4.0386090399596402</v>
      </c>
      <c r="AE469" s="328">
        <f t="shared" si="296"/>
        <v>750.90722149016619</v>
      </c>
      <c r="AF469" s="328">
        <f t="shared" si="297"/>
        <v>2889.8142494717308</v>
      </c>
      <c r="AG469" s="328">
        <f t="shared" si="298"/>
        <v>2887.490105622725</v>
      </c>
      <c r="AH469" s="328">
        <f t="shared" si="299"/>
        <v>2.566520419403008</v>
      </c>
      <c r="AI469" s="328">
        <f t="shared" si="300"/>
        <v>3.5375993476579883</v>
      </c>
      <c r="AJ469" s="328">
        <f t="shared" si="301"/>
        <v>8.5791587095194419</v>
      </c>
      <c r="AK469" s="337">
        <f t="shared" si="302"/>
        <v>571.59343620532093</v>
      </c>
      <c r="AL469" s="42">
        <f t="shared" si="308"/>
        <v>26.249218691683989</v>
      </c>
    </row>
    <row r="470" spans="2:38" ht="15" x14ac:dyDescent="0.15">
      <c r="B470" s="328">
        <f t="shared" si="273"/>
        <v>2889.8142494717308</v>
      </c>
      <c r="C470" s="328">
        <f t="shared" si="274"/>
        <v>2887.490105622725</v>
      </c>
      <c r="D470" s="328">
        <f t="shared" si="275"/>
        <v>2.566520419403008</v>
      </c>
      <c r="E470" s="328">
        <f t="shared" si="304"/>
        <v>182.62714735375096</v>
      </c>
      <c r="F470" s="328">
        <f t="shared" si="276"/>
        <v>182.70409086105025</v>
      </c>
      <c r="G470" s="328">
        <f t="shared" si="277"/>
        <v>851.81477207836247</v>
      </c>
      <c r="H470" s="313">
        <f t="shared" si="278"/>
        <v>0.02</v>
      </c>
      <c r="I470" s="328">
        <f t="shared" si="279"/>
        <v>1.85931507920468</v>
      </c>
      <c r="J470" s="328">
        <f t="shared" si="305"/>
        <v>850</v>
      </c>
      <c r="K470" s="335">
        <f t="shared" si="280"/>
        <v>-1</v>
      </c>
      <c r="L470" s="323">
        <f t="shared" si="281"/>
        <v>2.546520419403008</v>
      </c>
      <c r="M470" s="323">
        <f t="shared" si="282"/>
        <v>2.5565204194030082</v>
      </c>
      <c r="N470" s="328">
        <f t="shared" si="283"/>
        <v>-3.5758678617858308E-2</v>
      </c>
      <c r="O470" s="328">
        <f t="shared" si="284"/>
        <v>2.7922698458726636E-3</v>
      </c>
      <c r="P470" s="332">
        <f t="shared" si="306"/>
        <v>32.561925521642941</v>
      </c>
      <c r="Q470" s="328">
        <f t="shared" si="285"/>
        <v>11.417527381839022</v>
      </c>
      <c r="R470" s="277">
        <f>IF(H470&gt;0, rate1(1,$L$52,$L$51,$L$54,L470,$L$53,$L$50,P470),"")</f>
        <v>1393.1110600678571</v>
      </c>
      <c r="S470" s="323">
        <f t="shared" si="286"/>
        <v>2.9351407725936358</v>
      </c>
      <c r="T470" s="323">
        <f t="shared" si="287"/>
        <v>1.8478592939743379E-2</v>
      </c>
      <c r="U470" s="328">
        <f t="shared" si="288"/>
        <v>2.566520419403008</v>
      </c>
      <c r="V470" s="336">
        <f t="shared" si="289"/>
        <v>2.566520419403008</v>
      </c>
      <c r="W470" s="328">
        <f t="shared" si="290"/>
        <v>3.963240306559257E-4</v>
      </c>
      <c r="X470" s="328">
        <f t="shared" si="291"/>
        <v>21.932798540871772</v>
      </c>
      <c r="Y470" s="328">
        <f t="shared" si="307"/>
        <v>32.817160014157928</v>
      </c>
      <c r="Z470" s="108">
        <f>IF(H470&gt;0, rate1(1,$L$52,$L$51,$L$54,U470,$L$53,$L$50,Y470),"")</f>
        <v>1398.2288798054892</v>
      </c>
      <c r="AA470" s="336">
        <f t="shared" si="292"/>
        <v>5.6176980871284945</v>
      </c>
      <c r="AB470" s="336">
        <f t="shared" si="293"/>
        <v>-8.5827185575568655E-5</v>
      </c>
      <c r="AC470" s="328">
        <f t="shared" si="294"/>
        <v>1.8478592939743379E-2</v>
      </c>
      <c r="AD470" s="328">
        <f t="shared" si="295"/>
        <v>-1.0823334907164068</v>
      </c>
      <c r="AE470" s="328">
        <f t="shared" si="296"/>
        <v>252.34105794787919</v>
      </c>
      <c r="AF470" s="328">
        <f t="shared" si="297"/>
        <v>2889.7600122001732</v>
      </c>
      <c r="AG470" s="328">
        <f t="shared" si="298"/>
        <v>2887.4716270297854</v>
      </c>
      <c r="AH470" s="328">
        <f t="shared" si="299"/>
        <v>2.5466999747664327</v>
      </c>
      <c r="AI470" s="328">
        <f t="shared" si="300"/>
        <v>13.264264041406221</v>
      </c>
      <c r="AJ470" s="328">
        <f t="shared" si="301"/>
        <v>8.5828432273087216</v>
      </c>
      <c r="AK470" s="337">
        <f t="shared" si="302"/>
        <v>571.59652313488175</v>
      </c>
      <c r="AL470" s="42">
        <f t="shared" si="308"/>
        <v>26.2522256511295</v>
      </c>
    </row>
    <row r="471" spans="2:38" ht="15" x14ac:dyDescent="0.15">
      <c r="B471" s="328">
        <f t="shared" si="273"/>
        <v>2889.7600122001732</v>
      </c>
      <c r="C471" s="328">
        <f t="shared" si="274"/>
        <v>2887.4716270297854</v>
      </c>
      <c r="D471" s="328">
        <f t="shared" si="275"/>
        <v>2.5466999747664327</v>
      </c>
      <c r="E471" s="328">
        <f t="shared" si="304"/>
        <v>182.50165957839093</v>
      </c>
      <c r="F471" s="328">
        <f t="shared" si="276"/>
        <v>182.56440346607093</v>
      </c>
      <c r="G471" s="328">
        <f t="shared" si="277"/>
        <v>831.4425147141734</v>
      </c>
      <c r="H471" s="313">
        <f t="shared" si="278"/>
        <v>0.02</v>
      </c>
      <c r="I471" s="328">
        <f t="shared" si="279"/>
        <v>1.8307081363102045</v>
      </c>
      <c r="J471" s="328">
        <f t="shared" si="305"/>
        <v>850</v>
      </c>
      <c r="K471" s="335">
        <f t="shared" si="280"/>
        <v>-1</v>
      </c>
      <c r="L471" s="323">
        <f t="shared" si="281"/>
        <v>2.5266999747664327</v>
      </c>
      <c r="M471" s="323">
        <f t="shared" si="282"/>
        <v>2.5366999747664325</v>
      </c>
      <c r="N471" s="328">
        <f t="shared" si="283"/>
        <v>-3.5485017420819887E-2</v>
      </c>
      <c r="O471" s="328">
        <f t="shared" si="284"/>
        <v>2.7922698458726636E-3</v>
      </c>
      <c r="P471" s="332">
        <f t="shared" si="306"/>
        <v>32.224941528752794</v>
      </c>
      <c r="Q471" s="328">
        <f t="shared" si="285"/>
        <v>-9.0412320867654898</v>
      </c>
      <c r="R471" s="277">
        <f>IF(H471&gt;0, rate1(1,$L$52,$L$51,$L$54,L471,$L$53,$L$50,P471),"")</f>
        <v>1386.288629231565</v>
      </c>
      <c r="S471" s="323">
        <f t="shared" si="286"/>
        <v>-2.335697362191675</v>
      </c>
      <c r="T471" s="323">
        <f t="shared" si="287"/>
        <v>-1.0637960692424727E-2</v>
      </c>
      <c r="U471" s="328">
        <f t="shared" si="288"/>
        <v>2.5466999747664327</v>
      </c>
      <c r="V471" s="336">
        <f t="shared" si="289"/>
        <v>2.5466999747664327</v>
      </c>
      <c r="W471" s="328">
        <f t="shared" si="290"/>
        <v>3.9022629120388785E-4</v>
      </c>
      <c r="X471" s="328">
        <f t="shared" si="291"/>
        <v>1.2360847337075711</v>
      </c>
      <c r="Y471" s="328">
        <f t="shared" si="307"/>
        <v>32.47951210704354</v>
      </c>
      <c r="Z471" s="108">
        <f>IF(H471&gt;0, rate1(1,$L$52,$L$51,$L$54,U471,$L$53,$L$50,Y471),"")</f>
        <v>1391.4494688135615</v>
      </c>
      <c r="AA471" s="336">
        <f t="shared" si="292"/>
        <v>0.31814376550781237</v>
      </c>
      <c r="AB471" s="336">
        <f t="shared" si="293"/>
        <v>5.7229995336848221E-4</v>
      </c>
      <c r="AC471" s="328">
        <f t="shared" si="294"/>
        <v>5.7229995336848221E-4</v>
      </c>
      <c r="AD471" s="328">
        <f t="shared" si="295"/>
        <v>-34.946709120423009</v>
      </c>
      <c r="AE471" s="328">
        <f t="shared" si="296"/>
        <v>-3555.1483932756532</v>
      </c>
      <c r="AF471" s="328">
        <f t="shared" si="297"/>
        <v>2889.7239548827988</v>
      </c>
      <c r="AG471" s="328">
        <f t="shared" si="298"/>
        <v>2887.4710547298318</v>
      </c>
      <c r="AH471" s="328">
        <f t="shared" si="299"/>
        <v>2.5268775322658299</v>
      </c>
      <c r="AI471" s="328">
        <f t="shared" si="300"/>
        <v>0.41282885922949131</v>
      </c>
      <c r="AJ471" s="328">
        <f t="shared" si="301"/>
        <v>8.5829579019918416</v>
      </c>
      <c r="AK471" s="337">
        <f t="shared" si="302"/>
        <v>571.60782183093295</v>
      </c>
      <c r="AL471" s="42">
        <f t="shared" si="308"/>
        <v>26.263500275564695</v>
      </c>
    </row>
    <row r="472" spans="2:38" ht="15" x14ac:dyDescent="0.15">
      <c r="B472" s="328">
        <f t="shared" si="273"/>
        <v>2889.7239548827988</v>
      </c>
      <c r="C472" s="328">
        <f t="shared" si="274"/>
        <v>2887.4710547298318</v>
      </c>
      <c r="D472" s="328">
        <f t="shared" si="275"/>
        <v>2.5268775322658299</v>
      </c>
      <c r="E472" s="328">
        <f t="shared" si="304"/>
        <v>182.34146391862993</v>
      </c>
      <c r="F472" s="328">
        <f t="shared" si="276"/>
        <v>182.42156174851044</v>
      </c>
      <c r="G472" s="328">
        <f t="shared" si="277"/>
        <v>911.8061648156787</v>
      </c>
      <c r="H472" s="313">
        <f t="shared" si="278"/>
        <v>0.08</v>
      </c>
      <c r="I472" s="328">
        <f t="shared" si="279"/>
        <v>1.802320122373567</v>
      </c>
      <c r="J472" s="328">
        <f t="shared" si="305"/>
        <v>850</v>
      </c>
      <c r="K472" s="335">
        <f t="shared" si="280"/>
        <v>1</v>
      </c>
      <c r="L472" s="323">
        <f t="shared" si="281"/>
        <v>2.60687753226583</v>
      </c>
      <c r="M472" s="323">
        <f t="shared" si="282"/>
        <v>2.5668775322658299</v>
      </c>
      <c r="N472" s="328">
        <f t="shared" si="283"/>
        <v>0.14417746802464482</v>
      </c>
      <c r="O472" s="328">
        <f t="shared" si="284"/>
        <v>2.7922698458726636E-3</v>
      </c>
      <c r="P472" s="332">
        <f t="shared" si="306"/>
        <v>33.16838739002494</v>
      </c>
      <c r="Q472" s="328">
        <f t="shared" si="285"/>
        <v>20.565503752199561</v>
      </c>
      <c r="R472" s="277">
        <f>IF(H472&gt;0, rate1(1,$L$52,$L$51,$L$54,L472,$L$53,$L$50,P472),"")</f>
        <v>1405.2027353450251</v>
      </c>
      <c r="S472" s="323">
        <f t="shared" si="286"/>
        <v>5.2413478005174907</v>
      </c>
      <c r="T472" s="323">
        <f t="shared" si="287"/>
        <v>-3.3993314108089319E-2</v>
      </c>
      <c r="U472" s="328">
        <f t="shared" si="288"/>
        <v>2.5268775322658299</v>
      </c>
      <c r="V472" s="336">
        <f t="shared" si="289"/>
        <v>2.5268775322658299</v>
      </c>
      <c r="W472" s="328">
        <f t="shared" si="290"/>
        <v>3.841752177553559E-4</v>
      </c>
      <c r="X472" s="328">
        <f t="shared" si="291"/>
        <v>-19.137185773150122</v>
      </c>
      <c r="Y472" s="328">
        <f t="shared" si="307"/>
        <v>32.142706865998264</v>
      </c>
      <c r="Z472" s="108">
        <f>IF(H472&gt;0, rate1(1,$L$52,$L$51,$L$54,U472,$L$53,$L$50,Y472),"")</f>
        <v>1384.6123171814932</v>
      </c>
      <c r="AA472" s="336">
        <f t="shared" si="292"/>
        <v>-4.949855214008724</v>
      </c>
      <c r="AB472" s="336">
        <f t="shared" si="293"/>
        <v>6.4568834692116365E-5</v>
      </c>
      <c r="AC472" s="328">
        <f t="shared" si="294"/>
        <v>6.4568834692116365E-5</v>
      </c>
      <c r="AD472" s="328">
        <f t="shared" si="295"/>
        <v>1238.9878241022016</v>
      </c>
      <c r="AE472" s="328">
        <f t="shared" si="296"/>
        <v>4000618.5170481573</v>
      </c>
      <c r="AF472" s="328">
        <f t="shared" si="297"/>
        <v>2889.8680677819889</v>
      </c>
      <c r="AG472" s="328">
        <f t="shared" si="298"/>
        <v>2887.4709901609972</v>
      </c>
      <c r="AH472" s="328">
        <f t="shared" si="299"/>
        <v>2.6064792406483397</v>
      </c>
      <c r="AI472" s="328">
        <f t="shared" si="300"/>
        <v>4.5949835613053026E-2</v>
      </c>
      <c r="AJ472" s="328">
        <f t="shared" si="301"/>
        <v>8.5829706658350666</v>
      </c>
      <c r="AK472" s="337">
        <f t="shared" si="302"/>
        <v>571.60816507439779</v>
      </c>
      <c r="AL472" s="42">
        <f t="shared" si="308"/>
        <v>26.263851180095042</v>
      </c>
    </row>
    <row r="473" spans="2:38" ht="15" x14ac:dyDescent="0.15">
      <c r="B473" s="328">
        <f t="shared" si="273"/>
        <v>2889.8680677819889</v>
      </c>
      <c r="C473" s="328">
        <f t="shared" si="274"/>
        <v>2887.4709901609972</v>
      </c>
      <c r="D473" s="328">
        <f t="shared" si="275"/>
        <v>2.6064792406483397</v>
      </c>
      <c r="E473" s="328">
        <f t="shared" si="304"/>
        <v>182.99714525171129</v>
      </c>
      <c r="F473" s="328">
        <f t="shared" si="276"/>
        <v>182.66930458517061</v>
      </c>
      <c r="G473" s="328">
        <f t="shared" si="277"/>
        <v>892.37742654111162</v>
      </c>
      <c r="H473" s="313">
        <f t="shared" si="278"/>
        <v>0.02</v>
      </c>
      <c r="I473" s="328">
        <f t="shared" si="279"/>
        <v>1.917662096793356</v>
      </c>
      <c r="J473" s="328">
        <f t="shared" si="305"/>
        <v>850</v>
      </c>
      <c r="K473" s="335">
        <f t="shared" si="280"/>
        <v>-1</v>
      </c>
      <c r="L473" s="323">
        <f t="shared" si="281"/>
        <v>2.5864792406483397</v>
      </c>
      <c r="M473" s="323">
        <f t="shared" si="282"/>
        <v>2.5964792406483399</v>
      </c>
      <c r="N473" s="328">
        <f t="shared" si="283"/>
        <v>-3.6310246981457794E-2</v>
      </c>
      <c r="O473" s="328">
        <f t="shared" si="284"/>
        <v>2.7922698458726636E-3</v>
      </c>
      <c r="P473" s="332">
        <f t="shared" si="306"/>
        <v>33.243955959307407</v>
      </c>
      <c r="Q473" s="328">
        <f t="shared" si="285"/>
        <v>54.272762993706124</v>
      </c>
      <c r="R473" s="277">
        <f>IF(H473&gt;0, rate1(1,$L$52,$L$51,$L$54,L473,$L$53,$L$50,P473),"")</f>
        <v>1406.6929029313887</v>
      </c>
      <c r="S473" s="323">
        <f t="shared" si="286"/>
        <v>13.817365605674114</v>
      </c>
      <c r="T473" s="323">
        <f t="shared" si="287"/>
        <v>2.8328946913540195E-3</v>
      </c>
      <c r="U473" s="328">
        <f t="shared" si="288"/>
        <v>2.6064792406483397</v>
      </c>
      <c r="V473" s="336">
        <f t="shared" si="289"/>
        <v>2.6064792406483397</v>
      </c>
      <c r="W473" s="328">
        <f t="shared" si="290"/>
        <v>4.0876104332099317E-4</v>
      </c>
      <c r="X473" s="328">
        <f t="shared" si="291"/>
        <v>63.12231767921071</v>
      </c>
      <c r="Y473" s="328">
        <f t="shared" si="307"/>
        <v>33.500518560007414</v>
      </c>
      <c r="Z473" s="108">
        <f>IF(H473&gt;0, rate1(1,$L$52,$L$51,$L$54,U473,$L$53,$L$50,Y473),"")</f>
        <v>1411.7252581368937</v>
      </c>
      <c r="AA473" s="336">
        <f t="shared" si="292"/>
        <v>16.013098135904396</v>
      </c>
      <c r="AB473" s="336">
        <f t="shared" si="293"/>
        <v>-2.7226961392027775E-5</v>
      </c>
      <c r="AC473" s="328">
        <f t="shared" si="294"/>
        <v>2.8328946913540195E-3</v>
      </c>
      <c r="AD473" s="328">
        <f t="shared" si="295"/>
        <v>-7.0599165090887075</v>
      </c>
      <c r="AE473" s="328">
        <f t="shared" si="296"/>
        <v>-860095.5486826374</v>
      </c>
      <c r="AF473" s="328">
        <f t="shared" si="297"/>
        <v>2889.828924640316</v>
      </c>
      <c r="AG473" s="328">
        <f t="shared" si="298"/>
        <v>2887.4681572663058</v>
      </c>
      <c r="AH473" s="328">
        <f t="shared" si="299"/>
        <v>2.5866628094356701</v>
      </c>
      <c r="AI473" s="328">
        <f t="shared" si="300"/>
        <v>2.013868617272887</v>
      </c>
      <c r="AJ473" s="328">
        <f t="shared" si="301"/>
        <v>8.5835300737843099</v>
      </c>
      <c r="AK473" s="337">
        <f t="shared" si="302"/>
        <v>571.6082069717412</v>
      </c>
      <c r="AL473" s="42">
        <f t="shared" si="308"/>
        <v>26.263890237455314</v>
      </c>
    </row>
    <row r="474" spans="2:38" ht="15" x14ac:dyDescent="0.15">
      <c r="B474" s="328">
        <f t="shared" si="273"/>
        <v>2889.828924640316</v>
      </c>
      <c r="C474" s="328">
        <f t="shared" si="274"/>
        <v>2887.4681572663058</v>
      </c>
      <c r="D474" s="328">
        <f t="shared" si="275"/>
        <v>2.5866628094356701</v>
      </c>
      <c r="E474" s="328">
        <f t="shared" si="304"/>
        <v>182.83773660355126</v>
      </c>
      <c r="F474" s="328">
        <f t="shared" si="276"/>
        <v>182.91744092763128</v>
      </c>
      <c r="G474" s="328">
        <f t="shared" si="277"/>
        <v>873.20715226016853</v>
      </c>
      <c r="H474" s="313">
        <f t="shared" si="278"/>
        <v>0.02</v>
      </c>
      <c r="I474" s="328">
        <f t="shared" si="279"/>
        <v>1.8886138992082124</v>
      </c>
      <c r="J474" s="328">
        <f t="shared" si="305"/>
        <v>850</v>
      </c>
      <c r="K474" s="335">
        <f t="shared" si="280"/>
        <v>-1</v>
      </c>
      <c r="L474" s="323">
        <f t="shared" si="281"/>
        <v>2.56666280943567</v>
      </c>
      <c r="M474" s="323">
        <f t="shared" si="282"/>
        <v>2.5766628094356703</v>
      </c>
      <c r="N474" s="328">
        <f t="shared" si="283"/>
        <v>-3.6036736488607168E-2</v>
      </c>
      <c r="O474" s="328">
        <f t="shared" si="284"/>
        <v>2.7922698458726636E-3</v>
      </c>
      <c r="P474" s="332">
        <f t="shared" si="306"/>
        <v>32.905280078277137</v>
      </c>
      <c r="Q474" s="328">
        <f t="shared" si="285"/>
        <v>32.956228954376684</v>
      </c>
      <c r="R474" s="277">
        <f>IF(H474&gt;0, rate1(1,$L$52,$L$51,$L$54,L474,$L$53,$L$50,P474),"")</f>
        <v>1399.9860056468549</v>
      </c>
      <c r="S474" s="323">
        <f t="shared" si="286"/>
        <v>8.4305601346787036</v>
      </c>
      <c r="T474" s="323">
        <f t="shared" si="287"/>
        <v>4.8498008004029692E-3</v>
      </c>
      <c r="U474" s="328">
        <f t="shared" si="288"/>
        <v>2.5866628094356701</v>
      </c>
      <c r="V474" s="336">
        <f t="shared" si="289"/>
        <v>2.5866628094356701</v>
      </c>
      <c r="W474" s="328">
        <f t="shared" si="290"/>
        <v>4.0256924781445491E-4</v>
      </c>
      <c r="X474" s="328">
        <f t="shared" si="291"/>
        <v>43.665813591392066</v>
      </c>
      <c r="Y474" s="328">
        <f t="shared" si="307"/>
        <v>33.161185759629227</v>
      </c>
      <c r="Z474" s="108">
        <f>IF(H474&gt;0, rate1(1,$L$52,$L$51,$L$54,U474,$L$53,$L$50,Y474),"")</f>
        <v>1405.0605341889752</v>
      </c>
      <c r="AA474" s="336">
        <f t="shared" si="292"/>
        <v>11.129845476520792</v>
      </c>
      <c r="AB474" s="336">
        <f t="shared" si="293"/>
        <v>-3.9740907079731859E-5</v>
      </c>
      <c r="AC474" s="328">
        <f t="shared" si="294"/>
        <v>4.8498008004029692E-3</v>
      </c>
      <c r="AD474" s="328">
        <f t="shared" si="295"/>
        <v>-4.1238807165725655</v>
      </c>
      <c r="AE474" s="328">
        <f t="shared" si="296"/>
        <v>764.32439517258206</v>
      </c>
      <c r="AF474" s="328">
        <f t="shared" si="297"/>
        <v>2889.7880381030268</v>
      </c>
      <c r="AG474" s="328">
        <f t="shared" si="298"/>
        <v>2887.4633074655053</v>
      </c>
      <c r="AH474" s="328">
        <f t="shared" si="299"/>
        <v>2.5668443902412892</v>
      </c>
      <c r="AI474" s="328">
        <f t="shared" si="300"/>
        <v>3.4641780566671798</v>
      </c>
      <c r="AJ474" s="328">
        <f t="shared" si="301"/>
        <v>8.5844923454667175</v>
      </c>
      <c r="AK474" s="337">
        <f t="shared" si="302"/>
        <v>571.61000410263523</v>
      </c>
      <c r="AL474" s="42">
        <f t="shared" si="308"/>
        <v>26.265602025779994</v>
      </c>
    </row>
    <row r="475" spans="2:38" ht="15" x14ac:dyDescent="0.15">
      <c r="B475" s="328">
        <f t="shared" si="273"/>
        <v>2889.7880381030268</v>
      </c>
      <c r="C475" s="328">
        <f t="shared" si="274"/>
        <v>2887.4633074655053</v>
      </c>
      <c r="D475" s="328">
        <f t="shared" si="275"/>
        <v>2.5668443902412892</v>
      </c>
      <c r="E475" s="328">
        <f t="shared" si="304"/>
        <v>182.68362039409809</v>
      </c>
      <c r="F475" s="328">
        <f t="shared" si="276"/>
        <v>182.76067849882469</v>
      </c>
      <c r="G475" s="328">
        <f t="shared" si="277"/>
        <v>852.40385663008738</v>
      </c>
      <c r="H475" s="313">
        <f t="shared" si="278"/>
        <v>0.02</v>
      </c>
      <c r="I475" s="328">
        <f t="shared" si="279"/>
        <v>1.8597845100171981</v>
      </c>
      <c r="J475" s="328">
        <f t="shared" si="305"/>
        <v>850</v>
      </c>
      <c r="K475" s="335">
        <f t="shared" si="280"/>
        <v>-1</v>
      </c>
      <c r="L475" s="323">
        <f t="shared" si="281"/>
        <v>2.5468443902412892</v>
      </c>
      <c r="M475" s="323">
        <f t="shared" si="282"/>
        <v>2.556844390241289</v>
      </c>
      <c r="N475" s="328">
        <f t="shared" si="283"/>
        <v>-3.5763151295754803E-2</v>
      </c>
      <c r="O475" s="328">
        <f t="shared" si="284"/>
        <v>2.7922698458726636E-3</v>
      </c>
      <c r="P475" s="332">
        <f t="shared" si="306"/>
        <v>32.567440905682382</v>
      </c>
      <c r="Q475" s="328">
        <f t="shared" si="285"/>
        <v>12.011527907168784</v>
      </c>
      <c r="R475" s="277">
        <f>IF(H475&gt;0, rate1(1,$L$52,$L$51,$L$54,L475,$L$53,$L$50,P475),"")</f>
        <v>1393.2221004188511</v>
      </c>
      <c r="S475" s="323">
        <f t="shared" si="286"/>
        <v>3.0875963107631548</v>
      </c>
      <c r="T475" s="323">
        <f t="shared" si="287"/>
        <v>1.7131258141896696E-2</v>
      </c>
      <c r="U475" s="328">
        <f t="shared" si="288"/>
        <v>2.5668443902412892</v>
      </c>
      <c r="V475" s="336">
        <f t="shared" si="289"/>
        <v>2.5668443902412892</v>
      </c>
      <c r="W475" s="328">
        <f t="shared" si="290"/>
        <v>3.9642409261464451E-4</v>
      </c>
      <c r="X475" s="328">
        <f t="shared" si="291"/>
        <v>22.533191220786534</v>
      </c>
      <c r="Y475" s="328">
        <f t="shared" si="307"/>
        <v>32.822686221489654</v>
      </c>
      <c r="Z475" s="108">
        <f>IF(H475&gt;0, rate1(1,$L$52,$L$51,$L$54,U475,$L$53,$L$50,Y475),"")</f>
        <v>1398.3392204588267</v>
      </c>
      <c r="AA475" s="336">
        <f t="shared" si="292"/>
        <v>5.771022625946383</v>
      </c>
      <c r="AB475" s="336">
        <f t="shared" si="293"/>
        <v>-8.3089962822385395E-5</v>
      </c>
      <c r="AC475" s="328">
        <f t="shared" si="294"/>
        <v>1.7131258141896696E-2</v>
      </c>
      <c r="AD475" s="328">
        <f t="shared" si="295"/>
        <v>-1.1674565775812711</v>
      </c>
      <c r="AE475" s="328">
        <f t="shared" si="296"/>
        <v>268.99742607960013</v>
      </c>
      <c r="AF475" s="328">
        <f t="shared" si="297"/>
        <v>2889.7351436935892</v>
      </c>
      <c r="AG475" s="328">
        <f t="shared" si="298"/>
        <v>2887.4461762073634</v>
      </c>
      <c r="AH475" s="328">
        <f t="shared" si="299"/>
        <v>2.547023978220734</v>
      </c>
      <c r="AI475" s="328">
        <f t="shared" si="300"/>
        <v>12.296142974437775</v>
      </c>
      <c r="AJ475" s="328">
        <f t="shared" si="301"/>
        <v>8.5879079407373951</v>
      </c>
      <c r="AK475" s="337">
        <f t="shared" si="302"/>
        <v>571.61302904769104</v>
      </c>
      <c r="AL475" s="42">
        <f t="shared" si="308"/>
        <v>26.268546577128163</v>
      </c>
    </row>
    <row r="476" spans="2:38" ht="15" x14ac:dyDescent="0.15">
      <c r="B476" s="328">
        <f t="shared" si="273"/>
        <v>2889.7351436935892</v>
      </c>
      <c r="C476" s="328">
        <f t="shared" si="274"/>
        <v>2887.4461762073634</v>
      </c>
      <c r="D476" s="328">
        <f t="shared" si="275"/>
        <v>2.547023978220734</v>
      </c>
      <c r="E476" s="328">
        <f t="shared" si="304"/>
        <v>182.55540400557541</v>
      </c>
      <c r="F476" s="328">
        <f t="shared" si="276"/>
        <v>182.61951219983675</v>
      </c>
      <c r="G476" s="328">
        <f t="shared" si="277"/>
        <v>832.01349290000655</v>
      </c>
      <c r="H476" s="313">
        <f t="shared" si="278"/>
        <v>0.02</v>
      </c>
      <c r="I476" s="328">
        <f t="shared" si="279"/>
        <v>1.8311739889806633</v>
      </c>
      <c r="J476" s="328">
        <f t="shared" si="305"/>
        <v>850</v>
      </c>
      <c r="K476" s="335">
        <f t="shared" si="280"/>
        <v>-1</v>
      </c>
      <c r="L476" s="323">
        <f t="shared" si="281"/>
        <v>2.527023978220734</v>
      </c>
      <c r="M476" s="323">
        <f t="shared" si="282"/>
        <v>2.5370239782207342</v>
      </c>
      <c r="N476" s="328">
        <f t="shared" si="283"/>
        <v>-3.5489491321781585E-2</v>
      </c>
      <c r="O476" s="328">
        <f t="shared" si="284"/>
        <v>2.7922698458726636E-3</v>
      </c>
      <c r="P476" s="332">
        <f t="shared" si="306"/>
        <v>32.230443120180183</v>
      </c>
      <c r="Q476" s="328">
        <f t="shared" si="285"/>
        <v>-8.4712065069697928</v>
      </c>
      <c r="R476" s="277">
        <f>IF(H476&gt;0, rate1(1,$L$52,$L$51,$L$54,L476,$L$53,$L$50,P476),"")</f>
        <v>1386.4006155606978</v>
      </c>
      <c r="S476" s="323">
        <f t="shared" si="286"/>
        <v>-2.188261099522856</v>
      </c>
      <c r="T476" s="323">
        <f t="shared" si="287"/>
        <v>-1.113130017083382E-2</v>
      </c>
      <c r="U476" s="328">
        <f t="shared" si="288"/>
        <v>2.547023978220734</v>
      </c>
      <c r="V476" s="336">
        <f t="shared" si="289"/>
        <v>2.547023978220734</v>
      </c>
      <c r="W476" s="328">
        <f t="shared" si="290"/>
        <v>3.9032559046159321E-4</v>
      </c>
      <c r="X476" s="328">
        <f t="shared" si="291"/>
        <v>1.8180726288209144</v>
      </c>
      <c r="Y476" s="328">
        <f t="shared" si="307"/>
        <v>32.485024579210673</v>
      </c>
      <c r="Z476" s="108">
        <f>IF(H476&gt;0, rate1(1,$L$52,$L$51,$L$54,U476,$L$53,$L$50,Y476),"")</f>
        <v>1391.5607485293647</v>
      </c>
      <c r="AA476" s="336">
        <f t="shared" si="292"/>
        <v>0.46789852055819597</v>
      </c>
      <c r="AB476" s="336">
        <f t="shared" si="293"/>
        <v>7.3355479272686969E-4</v>
      </c>
      <c r="AC476" s="328">
        <f t="shared" si="294"/>
        <v>7.3355479272686969E-4</v>
      </c>
      <c r="AD476" s="328">
        <f t="shared" si="295"/>
        <v>-27.264493666046786</v>
      </c>
      <c r="AE476" s="328">
        <f t="shared" si="296"/>
        <v>-2921.6132499083919</v>
      </c>
      <c r="AF476" s="328">
        <f t="shared" si="297"/>
        <v>2889.6989206474746</v>
      </c>
      <c r="AG476" s="328">
        <f t="shared" si="298"/>
        <v>2887.4454426525708</v>
      </c>
      <c r="AH476" s="328">
        <f t="shared" si="299"/>
        <v>2.5272015684177376</v>
      </c>
      <c r="AI476" s="328">
        <f t="shared" si="300"/>
        <v>0.5291073766800084</v>
      </c>
      <c r="AJ476" s="328">
        <f t="shared" si="301"/>
        <v>8.5880549150086942</v>
      </c>
      <c r="AK476" s="337">
        <f t="shared" si="302"/>
        <v>571.62351032738411</v>
      </c>
      <c r="AL476" s="42">
        <f t="shared" si="308"/>
        <v>26.278998298656436</v>
      </c>
    </row>
    <row r="477" spans="2:38" ht="15" x14ac:dyDescent="0.15">
      <c r="B477" s="328">
        <f t="shared" si="273"/>
        <v>2889.6989206474746</v>
      </c>
      <c r="C477" s="328">
        <f t="shared" si="274"/>
        <v>2887.4454426525708</v>
      </c>
      <c r="D477" s="328">
        <f t="shared" si="275"/>
        <v>2.5272015684177376</v>
      </c>
      <c r="E477" s="328">
        <f t="shared" si="304"/>
        <v>182.39550870304188</v>
      </c>
      <c r="F477" s="328">
        <f t="shared" si="276"/>
        <v>182.47545635430865</v>
      </c>
      <c r="G477" s="328">
        <f t="shared" si="277"/>
        <v>912.41586642320374</v>
      </c>
      <c r="H477" s="313">
        <f t="shared" si="278"/>
        <v>0.08</v>
      </c>
      <c r="I477" s="328">
        <f t="shared" si="279"/>
        <v>1.8027823959229865</v>
      </c>
      <c r="J477" s="328">
        <f t="shared" si="305"/>
        <v>850</v>
      </c>
      <c r="K477" s="335">
        <f t="shared" si="280"/>
        <v>1</v>
      </c>
      <c r="L477" s="323">
        <f t="shared" si="281"/>
        <v>2.6072015684177376</v>
      </c>
      <c r="M477" s="323">
        <f t="shared" si="282"/>
        <v>2.5672015684177376</v>
      </c>
      <c r="N477" s="328">
        <f t="shared" si="283"/>
        <v>0.14419586120794037</v>
      </c>
      <c r="O477" s="328">
        <f t="shared" si="284"/>
        <v>2.7922698458726636E-3</v>
      </c>
      <c r="P477" s="332">
        <f t="shared" si="306"/>
        <v>33.173928945828955</v>
      </c>
      <c r="Q477" s="328">
        <f t="shared" si="285"/>
        <v>21.153366856345883</v>
      </c>
      <c r="R477" s="277">
        <f>IF(H477&gt;0, rate1(1,$L$52,$L$51,$L$54,L477,$L$53,$L$50,P477),"")</f>
        <v>1405.3121347378858</v>
      </c>
      <c r="S477" s="323">
        <f t="shared" si="286"/>
        <v>5.3907515766563643</v>
      </c>
      <c r="T477" s="323">
        <f t="shared" si="287"/>
        <v>-3.2840815220465759E-2</v>
      </c>
      <c r="U477" s="328">
        <f t="shared" si="288"/>
        <v>2.5272015684177376</v>
      </c>
      <c r="V477" s="336">
        <f t="shared" si="289"/>
        <v>2.5272015684177376</v>
      </c>
      <c r="W477" s="328">
        <f t="shared" si="290"/>
        <v>3.8427375410421405E-4</v>
      </c>
      <c r="X477" s="328">
        <f t="shared" si="291"/>
        <v>-18.571941255881256</v>
      </c>
      <c r="Y477" s="328">
        <f t="shared" si="307"/>
        <v>32.148205525782181</v>
      </c>
      <c r="Z477" s="108">
        <f>IF(H477&gt;0, rate1(1,$L$52,$L$51,$L$54,U477,$L$53,$L$50,Y477),"")</f>
        <v>1384.7245453646226</v>
      </c>
      <c r="AA477" s="336">
        <f t="shared" si="292"/>
        <v>-4.8032647432709963</v>
      </c>
      <c r="AB477" s="336">
        <f t="shared" si="293"/>
        <v>6.6216822961555786E-5</v>
      </c>
      <c r="AC477" s="328">
        <f t="shared" si="294"/>
        <v>6.6216822961555786E-5</v>
      </c>
      <c r="AD477" s="328">
        <f t="shared" si="295"/>
        <v>1208.1521948953434</v>
      </c>
      <c r="AE477" s="328">
        <f t="shared" si="296"/>
        <v>3089423.6912820949</v>
      </c>
      <c r="AF477" s="328">
        <f t="shared" si="297"/>
        <v>2889.8430502918595</v>
      </c>
      <c r="AG477" s="328">
        <f t="shared" si="298"/>
        <v>2887.4453764357477</v>
      </c>
      <c r="AH477" s="328">
        <f t="shared" si="299"/>
        <v>2.6068033807228588</v>
      </c>
      <c r="AI477" s="328">
        <f t="shared" si="300"/>
        <v>4.7118943418151246E-2</v>
      </c>
      <c r="AJ477" s="328">
        <f t="shared" si="301"/>
        <v>8.5880680036040875</v>
      </c>
      <c r="AK477" s="337">
        <f t="shared" si="302"/>
        <v>571.62395055186073</v>
      </c>
      <c r="AL477" s="42">
        <f t="shared" si="308"/>
        <v>26.279448039926613</v>
      </c>
    </row>
    <row r="478" spans="2:38" ht="15" x14ac:dyDescent="0.15">
      <c r="B478" s="328">
        <f t="shared" si="273"/>
        <v>2889.8430502918595</v>
      </c>
      <c r="C478" s="328">
        <f t="shared" si="274"/>
        <v>2887.4453764357477</v>
      </c>
      <c r="D478" s="328">
        <f t="shared" si="275"/>
        <v>2.6068033807228588</v>
      </c>
      <c r="E478" s="328">
        <f t="shared" si="304"/>
        <v>183.05128934327567</v>
      </c>
      <c r="F478" s="328">
        <f t="shared" si="276"/>
        <v>182.72339902315878</v>
      </c>
      <c r="G478" s="328">
        <f t="shared" si="277"/>
        <v>892.97734111097816</v>
      </c>
      <c r="H478" s="313">
        <f t="shared" si="278"/>
        <v>0.02</v>
      </c>
      <c r="I478" s="328">
        <f t="shared" si="279"/>
        <v>1.9181390848894808</v>
      </c>
      <c r="J478" s="328">
        <f t="shared" si="305"/>
        <v>850</v>
      </c>
      <c r="K478" s="335">
        <f t="shared" si="280"/>
        <v>-1</v>
      </c>
      <c r="L478" s="323">
        <f t="shared" si="281"/>
        <v>2.5868033807228588</v>
      </c>
      <c r="M478" s="323">
        <f t="shared" si="282"/>
        <v>2.596803380722859</v>
      </c>
      <c r="N478" s="328">
        <f t="shared" si="283"/>
        <v>-3.631472043718631E-2</v>
      </c>
      <c r="O478" s="328">
        <f t="shared" si="284"/>
        <v>2.7922698458726636E-3</v>
      </c>
      <c r="P478" s="332">
        <f t="shared" si="306"/>
        <v>33.249502938453915</v>
      </c>
      <c r="Q478" s="328">
        <f t="shared" si="285"/>
        <v>54.879119903234255</v>
      </c>
      <c r="R478" s="277">
        <f>IF(H478&gt;0, rate1(1,$L$52,$L$51,$L$54,L478,$L$53,$L$50,P478),"")</f>
        <v>1406.8021434317041</v>
      </c>
      <c r="S478" s="323">
        <f t="shared" si="286"/>
        <v>13.970653785245059</v>
      </c>
      <c r="T478" s="323">
        <f t="shared" si="287"/>
        <v>2.7997602155179417E-3</v>
      </c>
      <c r="U478" s="328">
        <f t="shared" si="288"/>
        <v>2.6068033807228588</v>
      </c>
      <c r="V478" s="336">
        <f t="shared" si="289"/>
        <v>2.6068033807228588</v>
      </c>
      <c r="W478" s="328">
        <f t="shared" si="290"/>
        <v>4.0886271616091818E-4</v>
      </c>
      <c r="X478" s="328">
        <f t="shared" si="291"/>
        <v>63.733532640891212</v>
      </c>
      <c r="Y478" s="328">
        <f t="shared" si="307"/>
        <v>33.50607625662068</v>
      </c>
      <c r="Z478" s="108">
        <f>IF(H478&gt;0, rate1(1,$L$52,$L$51,$L$54,U478,$L$53,$L$50,Y478),"")</f>
        <v>1411.8338122246994</v>
      </c>
      <c r="AA478" s="336">
        <f t="shared" si="292"/>
        <v>16.16691021225947</v>
      </c>
      <c r="AB478" s="336">
        <f t="shared" si="293"/>
        <v>-2.6957548402339253E-5</v>
      </c>
      <c r="AC478" s="328">
        <f t="shared" si="294"/>
        <v>2.7997602155179417E-3</v>
      </c>
      <c r="AD478" s="328">
        <f t="shared" si="295"/>
        <v>-7.1434688903528478</v>
      </c>
      <c r="AE478" s="328">
        <f t="shared" si="296"/>
        <v>-848084.71768528456</v>
      </c>
      <c r="AF478" s="328">
        <f t="shared" si="297"/>
        <v>2889.8039358112069</v>
      </c>
      <c r="AG478" s="328">
        <f t="shared" si="298"/>
        <v>2887.4425766755321</v>
      </c>
      <c r="AH478" s="328">
        <f t="shared" si="299"/>
        <v>2.5869869819899103</v>
      </c>
      <c r="AI478" s="328">
        <f t="shared" si="300"/>
        <v>1.9901591908925473</v>
      </c>
      <c r="AJ478" s="328">
        <f t="shared" si="301"/>
        <v>8.5886208256015575</v>
      </c>
      <c r="AK478" s="337">
        <f t="shared" si="302"/>
        <v>571.62399354393233</v>
      </c>
      <c r="AL478" s="42">
        <f t="shared" si="308"/>
        <v>26.279488091028519</v>
      </c>
    </row>
    <row r="479" spans="2:38" ht="15" x14ac:dyDescent="0.15">
      <c r="B479" s="328">
        <f t="shared" si="273"/>
        <v>2889.8039358112069</v>
      </c>
      <c r="C479" s="328">
        <f t="shared" si="274"/>
        <v>2887.4425766755321</v>
      </c>
      <c r="D479" s="328">
        <f t="shared" si="275"/>
        <v>2.5869869819899103</v>
      </c>
      <c r="E479" s="328">
        <f t="shared" si="304"/>
        <v>182.89179069856914</v>
      </c>
      <c r="F479" s="328">
        <f t="shared" si="276"/>
        <v>182.97154002092242</v>
      </c>
      <c r="G479" s="328">
        <f t="shared" si="277"/>
        <v>873.79642006943482</v>
      </c>
      <c r="H479" s="313">
        <f t="shared" si="278"/>
        <v>0.02</v>
      </c>
      <c r="I479" s="328">
        <f t="shared" si="279"/>
        <v>1.8890873085398199</v>
      </c>
      <c r="J479" s="328">
        <f t="shared" si="305"/>
        <v>850</v>
      </c>
      <c r="K479" s="335">
        <f t="shared" si="280"/>
        <v>-1</v>
      </c>
      <c r="L479" s="323">
        <f t="shared" si="281"/>
        <v>2.5669869819899103</v>
      </c>
      <c r="M479" s="323">
        <f t="shared" si="282"/>
        <v>2.5769869819899105</v>
      </c>
      <c r="N479" s="328">
        <f t="shared" si="283"/>
        <v>-3.6041211165612097E-2</v>
      </c>
      <c r="O479" s="328">
        <f t="shared" si="284"/>
        <v>2.7922698458726636E-3</v>
      </c>
      <c r="P479" s="332">
        <f t="shared" si="306"/>
        <v>32.910813409134214</v>
      </c>
      <c r="Q479" s="328">
        <f t="shared" si="285"/>
        <v>33.550663190079376</v>
      </c>
      <c r="R479" s="277">
        <f>IF(H479&gt;0, rate1(1,$L$52,$L$51,$L$54,L479,$L$53,$L$50,P479),"")</f>
        <v>1400.0961739548482</v>
      </c>
      <c r="S479" s="323">
        <f t="shared" si="286"/>
        <v>8.5819475128798359</v>
      </c>
      <c r="T479" s="323">
        <f t="shared" si="287"/>
        <v>4.7535558778779565E-3</v>
      </c>
      <c r="U479" s="328">
        <f t="shared" si="288"/>
        <v>2.5869869819899103</v>
      </c>
      <c r="V479" s="336">
        <f t="shared" si="289"/>
        <v>2.5869869819899103</v>
      </c>
      <c r="W479" s="328">
        <f t="shared" si="290"/>
        <v>4.0267015782013971E-4</v>
      </c>
      <c r="X479" s="328">
        <f t="shared" si="291"/>
        <v>44.266257914633002</v>
      </c>
      <c r="Y479" s="328">
        <f t="shared" si="307"/>
        <v>33.166729863956689</v>
      </c>
      <c r="Z479" s="108">
        <f>IF(H479&gt;0, rate1(1,$L$52,$L$51,$L$54,U479,$L$53,$L$50,Y479),"")</f>
        <v>1405.1700092716046</v>
      </c>
      <c r="AA479" s="336">
        <f t="shared" si="292"/>
        <v>11.28201185461509</v>
      </c>
      <c r="AB479" s="336">
        <f t="shared" si="293"/>
        <v>-3.9162584474107644E-5</v>
      </c>
      <c r="AC479" s="328">
        <f t="shared" si="294"/>
        <v>4.7535558778779565E-3</v>
      </c>
      <c r="AD479" s="328">
        <f t="shared" si="295"/>
        <v>-4.207376648936803</v>
      </c>
      <c r="AE479" s="328">
        <f t="shared" si="296"/>
        <v>777.43131761244911</v>
      </c>
      <c r="AF479" s="328">
        <f t="shared" si="297"/>
        <v>2889.7631410441636</v>
      </c>
      <c r="AG479" s="328">
        <f t="shared" si="298"/>
        <v>2887.4378231196542</v>
      </c>
      <c r="AH479" s="328">
        <f t="shared" si="299"/>
        <v>2.5671685953537495</v>
      </c>
      <c r="AI479" s="328">
        <f t="shared" si="300"/>
        <v>3.3951638225327043</v>
      </c>
      <c r="AJ479" s="328">
        <f t="shared" si="301"/>
        <v>8.5895639266633719</v>
      </c>
      <c r="AK479" s="337">
        <f t="shared" si="302"/>
        <v>571.62577071099497</v>
      </c>
      <c r="AL479" s="42">
        <f t="shared" si="308"/>
        <v>26.281179726340778</v>
      </c>
    </row>
    <row r="480" spans="2:38" ht="15" x14ac:dyDescent="0.15">
      <c r="B480" s="328">
        <f t="shared" ref="B480:B543" si="309">IF(H480&gt;0, AF479,"")</f>
        <v>2889.7631410441636</v>
      </c>
      <c r="C480" s="328">
        <f t="shared" ref="C480:C543" si="310">IF(H480&gt;0, AG479,"")</f>
        <v>2887.4378231196542</v>
      </c>
      <c r="D480" s="328">
        <f t="shared" ref="D480:D543" si="311">IF(H480&gt;0, AH479,"")</f>
        <v>2.5671685953537495</v>
      </c>
      <c r="E480" s="328">
        <f t="shared" si="304"/>
        <v>182.73745779939122</v>
      </c>
      <c r="F480" s="328">
        <f t="shared" ref="F480:F543" si="312">IF(H480&gt;0, (E480+E479)/2,"")</f>
        <v>182.81462424898018</v>
      </c>
      <c r="G480" s="328">
        <f t="shared" ref="G480:G543" si="313">IF(H480&gt;0, F480*$S$53*$C$55*(B480-C480+N480)^1.5,"")</f>
        <v>852.98113416630724</v>
      </c>
      <c r="H480" s="313">
        <f t="shared" ref="H480:H543" si="314">dv(S479)</f>
        <v>0.02</v>
      </c>
      <c r="I480" s="328">
        <f t="shared" ref="I480:I543" si="315">IF(H480&gt;0, (B480-C480)*B$19,"")</f>
        <v>1.8602543396074909</v>
      </c>
      <c r="J480" s="328">
        <f t="shared" si="305"/>
        <v>850</v>
      </c>
      <c r="K480" s="335">
        <f t="shared" ref="K480:K543" si="316">IF(H480&gt;0, IF((1-S479-0.015)&gt;0,1,-1),"")</f>
        <v>-1</v>
      </c>
      <c r="L480" s="323">
        <f t="shared" ref="L480:L543" si="317">IF(H480&gt;0, D480+K480*H480,"")</f>
        <v>2.5471685953537495</v>
      </c>
      <c r="M480" s="323">
        <f t="shared" ref="M480:M543" si="318">IF(H480&gt;0, (D480+L480)/2,"")</f>
        <v>2.5571685953537493</v>
      </c>
      <c r="N480" s="328">
        <f t="shared" ref="N480:N543" si="319">IF(H480&gt;0, 2*($P$53*M480/$S$52/$S$51)^2-(B480-C480)*2,"")</f>
        <v>-3.5767627195351537E-2</v>
      </c>
      <c r="O480" s="328">
        <f t="shared" ref="O480:O543" si="320">IF(wh(B479,$F$51,$F$52,$F$53)&gt;0,wh(B479,$F$51,$F$52,$F$53),O479)</f>
        <v>2.7922698458726636E-3</v>
      </c>
      <c r="P480" s="332">
        <f t="shared" si="306"/>
        <v>32.572960512213967</v>
      </c>
      <c r="Q480" s="328">
        <f t="shared" ref="Q480:Q543" si="321">IF(H480&gt;0, M480/$S$54*(B480-C480+N480/2)*E480-J480,"")</f>
        <v>12.593609888343508</v>
      </c>
      <c r="R480" s="277">
        <f>IF(H480&gt;0, rate1(1,$L$52,$L$51,$L$54,L480,$L$53,$L$50,P480),"")</f>
        <v>1393.333205847892</v>
      </c>
      <c r="S480" s="323">
        <f t="shared" ref="S480:S543" si="322">IF(H480&gt;0, Q480/O480/R480,"")</f>
        <v>3.2369639477251391</v>
      </c>
      <c r="T480" s="323">
        <f t="shared" ref="T480:T543" si="323">IF(H480&gt;0, N480/(1-S480),"")</f>
        <v>1.5989362381868117E-2</v>
      </c>
      <c r="U480" s="328">
        <f t="shared" ref="U480:U543" si="324">L480-K480*H480</f>
        <v>2.5671685953537495</v>
      </c>
      <c r="V480" s="336">
        <f t="shared" ref="V480:V543" si="325">IF(H480&gt;0, (D480+U480)/2,"")</f>
        <v>2.5671685953537495</v>
      </c>
      <c r="W480" s="328">
        <f t="shared" ref="W480:W543" si="326">IF(H480&gt;0, 2*($P$53*V480/$S$52/$S$51)^2-(B480-C480)*2,"")</f>
        <v>3.9652423958003169E-4</v>
      </c>
      <c r="X480" s="328">
        <f t="shared" ref="X480:X543" si="327">IF(H480&gt;0, V480/$S$54*(B480-C480+W480/2)*F480-J480,"")</f>
        <v>23.121493286288228</v>
      </c>
      <c r="Y480" s="328">
        <f t="shared" si="307"/>
        <v>32.8282166582242</v>
      </c>
      <c r="Z480" s="108">
        <f>IF(H480&gt;0, rate1(1,$L$52,$L$51,$L$54,U480,$L$53,$L$50,Y480),"")</f>
        <v>1398.4496257958131</v>
      </c>
      <c r="AA480" s="336">
        <f t="shared" ref="AA480:AA543" si="328">IF(H480&gt;0, X480/O480/Z480,"")</f>
        <v>5.9212263874550493</v>
      </c>
      <c r="AB480" s="336">
        <f t="shared" ref="AB480:AB543" si="329">IF(H480&gt;0, W480/(1-AA480),"")</f>
        <v>-8.0574273232142293E-5</v>
      </c>
      <c r="AC480" s="328">
        <f t="shared" ref="AC480:AC543" si="330">IF(H480&gt;0, delta_z(N480,S480,H480,AE479,AB480),"")</f>
        <v>1.5989362381868117E-2</v>
      </c>
      <c r="AD480" s="328">
        <f t="shared" ref="AD480:AD543" si="331">IF(H480&gt;0, H480/AC480*K480,"")</f>
        <v>-1.2508316168179372</v>
      </c>
      <c r="AE480" s="328">
        <f t="shared" ref="AE480:AE543" si="332">IF(H480&gt;0, (AD480-AD479)/(AC480+AC479)*2,"")</f>
        <v>285.06548549211305</v>
      </c>
      <c r="AF480" s="328">
        <f t="shared" ref="AF480:AF543" si="333">IF(H480&gt;0, B480-(AC480-N480),"")</f>
        <v>2889.7113840545862</v>
      </c>
      <c r="AG480" s="328">
        <f t="shared" ref="AG480:AG543" si="334">IF(H480&gt;0, C480-AC480,"")</f>
        <v>2887.4218337572725</v>
      </c>
      <c r="AH480" s="328">
        <f t="shared" ref="AH480:AH543" si="335">IF(H480&gt;0, $S$54*$S$53*$C$55*SQRT(AF480-AG480),"")</f>
        <v>2.5473482159711729</v>
      </c>
      <c r="AI480" s="328">
        <f t="shared" ref="AI480:AI543" si="336">IF(H480&gt;0, AC480/R480*1000000,"")</f>
        <v>11.475619984336792</v>
      </c>
      <c r="AJ480" s="328">
        <f t="shared" ref="AJ480:AJ543" si="337">IF(H480&gt;0, AJ479+AI480/3600,"")</f>
        <v>8.5927515988812431</v>
      </c>
      <c r="AK480" s="337">
        <f t="shared" ref="AK480:AK543" si="338">IF(H480&gt;0, AK479+AI479*G479/1000000,"")</f>
        <v>571.62873739298868</v>
      </c>
      <c r="AL480" s="42">
        <f t="shared" si="308"/>
        <v>26.284065615589931</v>
      </c>
    </row>
    <row r="481" spans="2:38" ht="15" x14ac:dyDescent="0.15">
      <c r="B481" s="328">
        <f t="shared" si="309"/>
        <v>2889.7113840545862</v>
      </c>
      <c r="C481" s="328">
        <f t="shared" si="310"/>
        <v>2887.4218337572725</v>
      </c>
      <c r="D481" s="328">
        <f t="shared" si="311"/>
        <v>2.5473482159711729</v>
      </c>
      <c r="E481" s="328">
        <f t="shared" si="304"/>
        <v>182.6069254083356</v>
      </c>
      <c r="F481" s="328">
        <f t="shared" si="312"/>
        <v>182.67219160386341</v>
      </c>
      <c r="G481" s="328">
        <f t="shared" si="313"/>
        <v>832.57390559732085</v>
      </c>
      <c r="H481" s="313">
        <f t="shared" si="314"/>
        <v>0.02</v>
      </c>
      <c r="I481" s="328">
        <f t="shared" si="315"/>
        <v>1.8316402378510248</v>
      </c>
      <c r="J481" s="328">
        <f t="shared" si="305"/>
        <v>850</v>
      </c>
      <c r="K481" s="335">
        <f t="shared" si="316"/>
        <v>-1</v>
      </c>
      <c r="L481" s="323">
        <f t="shared" si="317"/>
        <v>2.5273482159711729</v>
      </c>
      <c r="M481" s="323">
        <f t="shared" si="318"/>
        <v>2.5373482159711731</v>
      </c>
      <c r="N481" s="328">
        <f t="shared" si="319"/>
        <v>-3.5493968445303281E-2</v>
      </c>
      <c r="O481" s="328">
        <f t="shared" si="320"/>
        <v>2.7922698458726636E-3</v>
      </c>
      <c r="P481" s="332">
        <f t="shared" si="306"/>
        <v>32.235948925364681</v>
      </c>
      <c r="Q481" s="328">
        <f t="shared" si="321"/>
        <v>-7.9109269052434001</v>
      </c>
      <c r="R481" s="277">
        <f>IF(H481&gt;0, rate1(1,$L$52,$L$51,$L$54,L481,$L$53,$L$50,P481),"")</f>
        <v>1386.5126674992364</v>
      </c>
      <c r="S481" s="323">
        <f t="shared" si="322"/>
        <v>-2.0433659101242383</v>
      </c>
      <c r="T481" s="323">
        <f t="shared" si="323"/>
        <v>-1.1662734450440868E-2</v>
      </c>
      <c r="U481" s="328">
        <f t="shared" si="324"/>
        <v>2.5473482159711729</v>
      </c>
      <c r="V481" s="336">
        <f t="shared" si="325"/>
        <v>2.5473482159711729</v>
      </c>
      <c r="W481" s="328">
        <f t="shared" si="326"/>
        <v>3.9042497417085542E-4</v>
      </c>
      <c r="X481" s="328">
        <f t="shared" si="327"/>
        <v>2.3892388312073081</v>
      </c>
      <c r="Y481" s="328">
        <f t="shared" si="307"/>
        <v>32.490541272074907</v>
      </c>
      <c r="Z481" s="108">
        <f>IF(H481&gt;0, rate1(1,$L$52,$L$51,$L$54,U481,$L$53,$L$50,Y481),"")</f>
        <v>1391.6720934560267</v>
      </c>
      <c r="AA481" s="336">
        <f t="shared" si="328"/>
        <v>0.61484445340216909</v>
      </c>
      <c r="AB481" s="336">
        <f t="shared" si="329"/>
        <v>1.0136812973863952E-3</v>
      </c>
      <c r="AC481" s="328">
        <f t="shared" si="330"/>
        <v>1.0136812973863952E-3</v>
      </c>
      <c r="AD481" s="328">
        <f t="shared" si="331"/>
        <v>-19.730067084759874</v>
      </c>
      <c r="AE481" s="328">
        <f t="shared" si="332"/>
        <v>-2173.6385339630142</v>
      </c>
      <c r="AF481" s="328">
        <f t="shared" si="333"/>
        <v>2889.6748764048434</v>
      </c>
      <c r="AG481" s="328">
        <f t="shared" si="334"/>
        <v>2887.4208200759749</v>
      </c>
      <c r="AH481" s="328">
        <f t="shared" si="335"/>
        <v>2.5275258388885025</v>
      </c>
      <c r="AI481" s="328">
        <f t="shared" si="336"/>
        <v>0.73110136037538476</v>
      </c>
      <c r="AJ481" s="328">
        <f t="shared" si="337"/>
        <v>8.5929546825924579</v>
      </c>
      <c r="AK481" s="337">
        <f t="shared" si="338"/>
        <v>571.63852588033819</v>
      </c>
      <c r="AL481" s="42">
        <f t="shared" si="308"/>
        <v>26.293819892576618</v>
      </c>
    </row>
    <row r="482" spans="2:38" ht="15" x14ac:dyDescent="0.15">
      <c r="B482" s="328">
        <f t="shared" si="309"/>
        <v>2889.6748764048434</v>
      </c>
      <c r="C482" s="328">
        <f t="shared" si="310"/>
        <v>2887.4208200759749</v>
      </c>
      <c r="D482" s="328">
        <f t="shared" si="311"/>
        <v>2.5275258388885025</v>
      </c>
      <c r="E482" s="328">
        <f t="shared" si="304"/>
        <v>182.44756922012735</v>
      </c>
      <c r="F482" s="328">
        <f t="shared" si="312"/>
        <v>182.52724731423149</v>
      </c>
      <c r="G482" s="328">
        <f t="shared" si="313"/>
        <v>913.01557736229302</v>
      </c>
      <c r="H482" s="313">
        <f t="shared" si="314"/>
        <v>0.08</v>
      </c>
      <c r="I482" s="328">
        <f t="shared" si="315"/>
        <v>1.8032450630948007</v>
      </c>
      <c r="J482" s="328">
        <f t="shared" si="305"/>
        <v>850</v>
      </c>
      <c r="K482" s="335">
        <f t="shared" si="316"/>
        <v>1</v>
      </c>
      <c r="L482" s="323">
        <f t="shared" si="317"/>
        <v>2.6075258388885025</v>
      </c>
      <c r="M482" s="323">
        <f t="shared" si="318"/>
        <v>2.5675258388885025</v>
      </c>
      <c r="N482" s="328">
        <f t="shared" si="319"/>
        <v>0.14421426770446288</v>
      </c>
      <c r="O482" s="328">
        <f t="shared" si="320"/>
        <v>2.7922698458726636E-3</v>
      </c>
      <c r="P482" s="332">
        <f t="shared" si="306"/>
        <v>33.179474741037666</v>
      </c>
      <c r="Q482" s="328">
        <f t="shared" si="321"/>
        <v>21.732266589513415</v>
      </c>
      <c r="R482" s="277">
        <f>IF(H482&gt;0, rate1(1,$L$52,$L$51,$L$54,L482,$L$53,$L$50,P482),"")</f>
        <v>1405.4215982848475</v>
      </c>
      <c r="S482" s="323">
        <f t="shared" si="322"/>
        <v>5.5378477811984421</v>
      </c>
      <c r="T482" s="323">
        <f t="shared" si="323"/>
        <v>-3.1780322888304555E-2</v>
      </c>
      <c r="U482" s="328">
        <f t="shared" si="324"/>
        <v>2.5275258388885025</v>
      </c>
      <c r="V482" s="336">
        <f t="shared" si="325"/>
        <v>2.5275258388885025</v>
      </c>
      <c r="W482" s="328">
        <f t="shared" si="326"/>
        <v>3.8437237435040572E-4</v>
      </c>
      <c r="X482" s="328">
        <f t="shared" si="327"/>
        <v>-18.015783120683523</v>
      </c>
      <c r="Y482" s="328">
        <f t="shared" si="307"/>
        <v>32.153708397530181</v>
      </c>
      <c r="Z482" s="108">
        <f>IF(H482&gt;0, rate1(1,$L$52,$L$51,$L$54,U482,$L$53,$L$50,Y482),"")</f>
        <v>1384.836839291668</v>
      </c>
      <c r="AA482" s="336">
        <f t="shared" si="328"/>
        <v>-4.6590476332445938</v>
      </c>
      <c r="AB482" s="336">
        <f t="shared" si="329"/>
        <v>6.7921742183680347E-5</v>
      </c>
      <c r="AC482" s="328">
        <f t="shared" si="330"/>
        <v>6.7921742183680347E-5</v>
      </c>
      <c r="AD482" s="328">
        <f t="shared" si="331"/>
        <v>1177.8260896732668</v>
      </c>
      <c r="AE482" s="328">
        <f t="shared" si="332"/>
        <v>2214409.7472840706</v>
      </c>
      <c r="AF482" s="328">
        <f t="shared" si="333"/>
        <v>2889.8190227508057</v>
      </c>
      <c r="AG482" s="328">
        <f t="shared" si="334"/>
        <v>2887.4207521542326</v>
      </c>
      <c r="AH482" s="328">
        <f t="shared" si="335"/>
        <v>2.6071277551723679</v>
      </c>
      <c r="AI482" s="328">
        <f t="shared" si="336"/>
        <v>4.8328375105783833E-2</v>
      </c>
      <c r="AJ482" s="328">
        <f t="shared" si="337"/>
        <v>8.5929681071410986</v>
      </c>
      <c r="AK482" s="337">
        <f t="shared" si="338"/>
        <v>571.63913457625324</v>
      </c>
      <c r="AL482" s="42">
        <f t="shared" si="308"/>
        <v>26.294441328732937</v>
      </c>
    </row>
    <row r="483" spans="2:38" ht="15" x14ac:dyDescent="0.15">
      <c r="B483" s="328">
        <f t="shared" si="309"/>
        <v>2889.8190227508057</v>
      </c>
      <c r="C483" s="328">
        <f t="shared" si="310"/>
        <v>2887.4207521542326</v>
      </c>
      <c r="D483" s="328">
        <f t="shared" si="311"/>
        <v>2.6071277551723679</v>
      </c>
      <c r="E483" s="328">
        <f t="shared" si="304"/>
        <v>183.10344885912596</v>
      </c>
      <c r="F483" s="328">
        <f t="shared" si="312"/>
        <v>182.77550903962666</v>
      </c>
      <c r="G483" s="328">
        <f t="shared" si="313"/>
        <v>893.56807982936084</v>
      </c>
      <c r="H483" s="313">
        <f t="shared" si="314"/>
        <v>0.02</v>
      </c>
      <c r="I483" s="328">
        <f t="shared" si="315"/>
        <v>1.9186164772585472</v>
      </c>
      <c r="J483" s="328">
        <f t="shared" si="305"/>
        <v>850</v>
      </c>
      <c r="K483" s="335">
        <f t="shared" si="316"/>
        <v>-1</v>
      </c>
      <c r="L483" s="323">
        <f t="shared" si="317"/>
        <v>2.5871277551723679</v>
      </c>
      <c r="M483" s="323">
        <f t="shared" si="318"/>
        <v>2.5971277551723677</v>
      </c>
      <c r="N483" s="328">
        <f t="shared" si="319"/>
        <v>-3.6319197114871749E-2</v>
      </c>
      <c r="O483" s="328">
        <f t="shared" si="320"/>
        <v>2.7922698458726636E-3</v>
      </c>
      <c r="P483" s="332">
        <f t="shared" si="306"/>
        <v>33.255054160402622</v>
      </c>
      <c r="Q483" s="328">
        <f t="shared" si="321"/>
        <v>55.476192953940085</v>
      </c>
      <c r="R483" s="277">
        <f>IF(H483&gt;0, rate1(1,$L$52,$L$51,$L$54,L483,$L$53,$L$50,P483),"")</f>
        <v>1406.9114479827831</v>
      </c>
      <c r="S483" s="323">
        <f t="shared" si="322"/>
        <v>14.121554296282486</v>
      </c>
      <c r="T483" s="323">
        <f t="shared" si="323"/>
        <v>2.7679035802306946E-3</v>
      </c>
      <c r="U483" s="328">
        <f t="shared" si="324"/>
        <v>2.6071277551723679</v>
      </c>
      <c r="V483" s="336">
        <f t="shared" si="325"/>
        <v>2.6071277551723679</v>
      </c>
      <c r="W483" s="328">
        <f t="shared" si="326"/>
        <v>4.0896447517280166E-4</v>
      </c>
      <c r="X483" s="328">
        <f t="shared" si="327"/>
        <v>64.335353698018707</v>
      </c>
      <c r="Y483" s="328">
        <f t="shared" si="307"/>
        <v>33.511638202892065</v>
      </c>
      <c r="Z483" s="108">
        <f>IF(H483&gt;0, rate1(1,$L$52,$L$51,$L$54,U483,$L$53,$L$50,Y483),"")</f>
        <v>1411.9424299769366</v>
      </c>
      <c r="AA483" s="336">
        <f t="shared" si="328"/>
        <v>16.318315188525158</v>
      </c>
      <c r="AB483" s="336">
        <f t="shared" si="329"/>
        <v>-2.6697745159281879E-5</v>
      </c>
      <c r="AC483" s="328">
        <f t="shared" si="330"/>
        <v>2.7679035802306946E-3</v>
      </c>
      <c r="AD483" s="328">
        <f t="shared" si="331"/>
        <v>-7.2256852235918831</v>
      </c>
      <c r="AE483" s="328">
        <f t="shared" si="332"/>
        <v>-835772.05234060402</v>
      </c>
      <c r="AF483" s="328">
        <f t="shared" si="333"/>
        <v>2889.7799356501105</v>
      </c>
      <c r="AG483" s="328">
        <f t="shared" si="334"/>
        <v>2887.4179842506524</v>
      </c>
      <c r="AH483" s="328">
        <f t="shared" si="335"/>
        <v>2.5873113889411985</v>
      </c>
      <c r="AI483" s="328">
        <f t="shared" si="336"/>
        <v>1.9673616162547329</v>
      </c>
      <c r="AJ483" s="328">
        <f t="shared" si="337"/>
        <v>8.593514596478947</v>
      </c>
      <c r="AK483" s="337">
        <f t="shared" si="338"/>
        <v>571.63917870081252</v>
      </c>
      <c r="AL483" s="42">
        <f t="shared" si="308"/>
        <v>26.294482407851778</v>
      </c>
    </row>
    <row r="484" spans="2:38" ht="15" x14ac:dyDescent="0.15">
      <c r="B484" s="328">
        <f t="shared" si="309"/>
        <v>2889.7799356501105</v>
      </c>
      <c r="C484" s="328">
        <f t="shared" si="310"/>
        <v>2887.4179842506524</v>
      </c>
      <c r="D484" s="328">
        <f t="shared" si="311"/>
        <v>2.5873113889411985</v>
      </c>
      <c r="E484" s="328">
        <f t="shared" si="304"/>
        <v>182.9438628916032</v>
      </c>
      <c r="F484" s="328">
        <f t="shared" si="312"/>
        <v>183.02365587536457</v>
      </c>
      <c r="G484" s="328">
        <f t="shared" si="313"/>
        <v>874.37673204124667</v>
      </c>
      <c r="H484" s="313">
        <f t="shared" si="314"/>
        <v>0.02</v>
      </c>
      <c r="I484" s="328">
        <f t="shared" si="315"/>
        <v>1.889561119566497</v>
      </c>
      <c r="J484" s="328">
        <f t="shared" si="305"/>
        <v>850</v>
      </c>
      <c r="K484" s="335">
        <f t="shared" si="316"/>
        <v>-1</v>
      </c>
      <c r="L484" s="323">
        <f t="shared" si="317"/>
        <v>2.5673113889411985</v>
      </c>
      <c r="M484" s="323">
        <f t="shared" si="318"/>
        <v>2.5773113889411983</v>
      </c>
      <c r="N484" s="328">
        <f t="shared" si="319"/>
        <v>-3.6045689065429265E-2</v>
      </c>
      <c r="O484" s="328">
        <f t="shared" si="320"/>
        <v>2.7922698458726636E-3</v>
      </c>
      <c r="P484" s="332">
        <f t="shared" si="306"/>
        <v>32.916350974136066</v>
      </c>
      <c r="Q484" s="328">
        <f t="shared" si="321"/>
        <v>34.136041453367397</v>
      </c>
      <c r="R484" s="277">
        <f>IF(H484&gt;0, rate1(1,$L$52,$L$51,$L$54,L484,$L$53,$L$50,P484),"")</f>
        <v>1400.2064068340403</v>
      </c>
      <c r="S484" s="323">
        <f t="shared" si="322"/>
        <v>8.7309944148769461</v>
      </c>
      <c r="T484" s="323">
        <f t="shared" si="323"/>
        <v>4.6624906358832237E-3</v>
      </c>
      <c r="U484" s="328">
        <f t="shared" si="324"/>
        <v>2.5873113889411985</v>
      </c>
      <c r="V484" s="336">
        <f t="shared" si="325"/>
        <v>2.5873113889411985</v>
      </c>
      <c r="W484" s="328">
        <f t="shared" si="326"/>
        <v>4.027711534488887E-4</v>
      </c>
      <c r="X484" s="328">
        <f t="shared" si="327"/>
        <v>44.857531847365067</v>
      </c>
      <c r="Y484" s="328">
        <f t="shared" si="307"/>
        <v>33.172278209313603</v>
      </c>
      <c r="Z484" s="108">
        <f>IF(H484&gt;0, rate1(1,$L$52,$L$51,$L$54,U484,$L$53,$L$50,Y484),"")</f>
        <v>1405.2795485350498</v>
      </c>
      <c r="AA484" s="336">
        <f t="shared" si="328"/>
        <v>11.431816953691452</v>
      </c>
      <c r="AB484" s="336">
        <f t="shared" si="329"/>
        <v>-3.8609875464346812E-5</v>
      </c>
      <c r="AC484" s="328">
        <f t="shared" si="330"/>
        <v>4.6624906358832237E-3</v>
      </c>
      <c r="AD484" s="328">
        <f t="shared" si="331"/>
        <v>-4.289552851018513</v>
      </c>
      <c r="AE484" s="328">
        <f t="shared" si="332"/>
        <v>790.30325637526175</v>
      </c>
      <c r="AF484" s="328">
        <f t="shared" si="333"/>
        <v>2889.7392274704093</v>
      </c>
      <c r="AG484" s="328">
        <f t="shared" si="334"/>
        <v>2887.4133217600165</v>
      </c>
      <c r="AH484" s="328">
        <f t="shared" si="335"/>
        <v>2.5674930348853136</v>
      </c>
      <c r="AI484" s="328">
        <f t="shared" si="336"/>
        <v>3.3298595215154205</v>
      </c>
      <c r="AJ484" s="328">
        <f t="shared" si="337"/>
        <v>8.5944395574571466</v>
      </c>
      <c r="AK484" s="337">
        <f t="shared" si="338"/>
        <v>571.64093667235431</v>
      </c>
      <c r="AL484" s="42">
        <f t="shared" si="308"/>
        <v>26.296154665225593</v>
      </c>
    </row>
    <row r="485" spans="2:38" ht="15" x14ac:dyDescent="0.15">
      <c r="B485" s="328">
        <f t="shared" si="309"/>
        <v>2889.7392274704093</v>
      </c>
      <c r="C485" s="328">
        <f t="shared" si="310"/>
        <v>2887.4133217600165</v>
      </c>
      <c r="D485" s="328">
        <f t="shared" si="311"/>
        <v>2.5674930348853136</v>
      </c>
      <c r="E485" s="328">
        <f t="shared" si="304"/>
        <v>182.78932381008934</v>
      </c>
      <c r="F485" s="328">
        <f t="shared" si="312"/>
        <v>182.86659335084627</v>
      </c>
      <c r="G485" s="328">
        <f t="shared" si="313"/>
        <v>853.54969626250113</v>
      </c>
      <c r="H485" s="313">
        <f t="shared" si="314"/>
        <v>0.02</v>
      </c>
      <c r="I485" s="328">
        <f t="shared" si="315"/>
        <v>1.8607245683142537</v>
      </c>
      <c r="J485" s="328">
        <f t="shared" si="305"/>
        <v>850</v>
      </c>
      <c r="K485" s="335">
        <f t="shared" si="316"/>
        <v>-1</v>
      </c>
      <c r="L485" s="323">
        <f t="shared" si="317"/>
        <v>2.5474930348853135</v>
      </c>
      <c r="M485" s="323">
        <f t="shared" si="318"/>
        <v>2.5574930348853133</v>
      </c>
      <c r="N485" s="328">
        <f t="shared" si="319"/>
        <v>-3.5772106318620267E-2</v>
      </c>
      <c r="O485" s="328">
        <f t="shared" si="320"/>
        <v>2.7922698458726636E-3</v>
      </c>
      <c r="P485" s="332">
        <f t="shared" si="306"/>
        <v>32.578484344193136</v>
      </c>
      <c r="Q485" s="328">
        <f t="shared" si="321"/>
        <v>13.166896424971242</v>
      </c>
      <c r="R485" s="277">
        <f>IF(H485&gt;0, rate1(1,$L$52,$L$51,$L$54,L485,$L$53,$L$50,P485),"")</f>
        <v>1393.4443763740637</v>
      </c>
      <c r="S485" s="323">
        <f t="shared" si="322"/>
        <v>3.3840470744326634</v>
      </c>
      <c r="T485" s="323">
        <f t="shared" si="323"/>
        <v>1.5004781869558104E-2</v>
      </c>
      <c r="U485" s="328">
        <f t="shared" si="324"/>
        <v>2.5674930348853136</v>
      </c>
      <c r="V485" s="336">
        <f t="shared" si="325"/>
        <v>2.5674930348853136</v>
      </c>
      <c r="W485" s="328">
        <f t="shared" si="326"/>
        <v>3.9662447161337155E-4</v>
      </c>
      <c r="X485" s="328">
        <f t="shared" si="327"/>
        <v>23.700869406691595</v>
      </c>
      <c r="Y485" s="328">
        <f t="shared" si="307"/>
        <v>32.833751327320016</v>
      </c>
      <c r="Z485" s="108">
        <f>IF(H485&gt;0, rate1(1,$L$52,$L$51,$L$54,U485,$L$53,$L$50,Y485),"")</f>
        <v>1398.5600958354473</v>
      </c>
      <c r="AA485" s="336">
        <f t="shared" si="328"/>
        <v>6.0691204718717335</v>
      </c>
      <c r="AB485" s="336">
        <f t="shared" si="329"/>
        <v>-7.8243252219831544E-5</v>
      </c>
      <c r="AC485" s="328">
        <f t="shared" si="330"/>
        <v>1.5004781869558104E-2</v>
      </c>
      <c r="AD485" s="328">
        <f t="shared" si="331"/>
        <v>-1.3329084137221787</v>
      </c>
      <c r="AE485" s="328">
        <f t="shared" si="332"/>
        <v>300.66644334930754</v>
      </c>
      <c r="AF485" s="328">
        <f t="shared" si="333"/>
        <v>2889.6884505822213</v>
      </c>
      <c r="AG485" s="328">
        <f t="shared" si="334"/>
        <v>2887.3983169781468</v>
      </c>
      <c r="AH485" s="328">
        <f t="shared" si="335"/>
        <v>2.5476726881635305</v>
      </c>
      <c r="AI485" s="328">
        <f t="shared" si="336"/>
        <v>10.768124027026207</v>
      </c>
      <c r="AJ485" s="328">
        <f t="shared" si="337"/>
        <v>8.5974307030202102</v>
      </c>
      <c r="AK485" s="337">
        <f t="shared" si="338"/>
        <v>571.64384822404088</v>
      </c>
      <c r="AL485" s="42">
        <f t="shared" si="308"/>
        <v>26.298985045818881</v>
      </c>
    </row>
    <row r="486" spans="2:38" ht="15" x14ac:dyDescent="0.15">
      <c r="B486" s="328">
        <f t="shared" si="309"/>
        <v>2889.6884505822213</v>
      </c>
      <c r="C486" s="328">
        <f t="shared" si="310"/>
        <v>2887.3983169781468</v>
      </c>
      <c r="D486" s="328">
        <f t="shared" si="311"/>
        <v>2.5476726881635305</v>
      </c>
      <c r="E486" s="328">
        <f t="shared" si="304"/>
        <v>182.65679136706581</v>
      </c>
      <c r="F486" s="328">
        <f t="shared" si="312"/>
        <v>182.72305758857757</v>
      </c>
      <c r="G486" s="328">
        <f t="shared" si="313"/>
        <v>833.12654887355586</v>
      </c>
      <c r="H486" s="313">
        <f t="shared" si="314"/>
        <v>0.02</v>
      </c>
      <c r="I486" s="328">
        <f t="shared" si="315"/>
        <v>1.8321068832596212</v>
      </c>
      <c r="J486" s="328">
        <f t="shared" si="305"/>
        <v>850</v>
      </c>
      <c r="K486" s="335">
        <f t="shared" si="316"/>
        <v>-1</v>
      </c>
      <c r="L486" s="323">
        <f t="shared" si="317"/>
        <v>2.5276726881635305</v>
      </c>
      <c r="M486" s="323">
        <f t="shared" si="318"/>
        <v>2.5376726881635303</v>
      </c>
      <c r="N486" s="328">
        <f t="shared" si="319"/>
        <v>-3.5498448793371828E-2</v>
      </c>
      <c r="O486" s="328">
        <f t="shared" si="320"/>
        <v>2.7922698458726636E-3</v>
      </c>
      <c r="P486" s="332">
        <f t="shared" si="306"/>
        <v>32.241458947272292</v>
      </c>
      <c r="Q486" s="328">
        <f t="shared" si="321"/>
        <v>-7.3577860755226538</v>
      </c>
      <c r="R486" s="277">
        <f>IF(H486&gt;0, rate1(1,$L$52,$L$51,$L$54,L486,$L$53,$L$50,P486),"")</f>
        <v>1386.6247850666675</v>
      </c>
      <c r="S486" s="323">
        <f t="shared" si="322"/>
        <v>-1.9003378203727799</v>
      </c>
      <c r="T486" s="323">
        <f t="shared" si="323"/>
        <v>-1.2239418644276832E-2</v>
      </c>
      <c r="U486" s="328">
        <f t="shared" si="324"/>
        <v>2.5476726881635305</v>
      </c>
      <c r="V486" s="336">
        <f t="shared" si="325"/>
        <v>2.5476726881635305</v>
      </c>
      <c r="W486" s="328">
        <f t="shared" si="326"/>
        <v>3.9052444240805784E-4</v>
      </c>
      <c r="X486" s="328">
        <f t="shared" si="327"/>
        <v>2.9524460423360779</v>
      </c>
      <c r="Y486" s="328">
        <f t="shared" si="307"/>
        <v>32.496062188605336</v>
      </c>
      <c r="Z486" s="108">
        <f>IF(H486&gt;0, rate1(1,$L$52,$L$51,$L$54,U486,$L$53,$L$50,Y486),"")</f>
        <v>1391.7835036129472</v>
      </c>
      <c r="AA486" s="336">
        <f t="shared" si="328"/>
        <v>0.75971884341386042</v>
      </c>
      <c r="AB486" s="336">
        <f t="shared" si="329"/>
        <v>1.6252811829131379E-3</v>
      </c>
      <c r="AC486" s="328">
        <f t="shared" si="330"/>
        <v>1.6252811829131379E-3</v>
      </c>
      <c r="AD486" s="328">
        <f t="shared" si="331"/>
        <v>-12.305563006735978</v>
      </c>
      <c r="AE486" s="328">
        <f t="shared" si="332"/>
        <v>-1319.616715630342</v>
      </c>
      <c r="AF486" s="328">
        <f t="shared" si="333"/>
        <v>2889.6513268522449</v>
      </c>
      <c r="AG486" s="328">
        <f t="shared" si="334"/>
        <v>2887.3966916969639</v>
      </c>
      <c r="AH486" s="328">
        <f t="shared" si="335"/>
        <v>2.5278503438232476</v>
      </c>
      <c r="AI486" s="328">
        <f t="shared" si="336"/>
        <v>1.1721131775637459</v>
      </c>
      <c r="AJ486" s="328">
        <f t="shared" si="337"/>
        <v>8.5977562900139777</v>
      </c>
      <c r="AK486" s="337">
        <f t="shared" si="338"/>
        <v>571.65303935303348</v>
      </c>
      <c r="AL486" s="42">
        <f t="shared" si="308"/>
        <v>26.308137951241854</v>
      </c>
    </row>
    <row r="487" spans="2:38" ht="15" x14ac:dyDescent="0.15">
      <c r="B487" s="328">
        <f t="shared" si="309"/>
        <v>2889.6513268522449</v>
      </c>
      <c r="C487" s="328">
        <f t="shared" si="310"/>
        <v>2887.3966916969639</v>
      </c>
      <c r="D487" s="328">
        <f t="shared" si="311"/>
        <v>2.5278503438232476</v>
      </c>
      <c r="E487" s="328">
        <f t="shared" si="304"/>
        <v>182.49863982119319</v>
      </c>
      <c r="F487" s="328">
        <f t="shared" si="312"/>
        <v>182.5777155941295</v>
      </c>
      <c r="G487" s="328">
        <f t="shared" si="313"/>
        <v>913.60919439186694</v>
      </c>
      <c r="H487" s="313">
        <f t="shared" si="314"/>
        <v>0.08</v>
      </c>
      <c r="I487" s="328">
        <f t="shared" si="315"/>
        <v>1.8037081242247952</v>
      </c>
      <c r="J487" s="328">
        <f t="shared" si="305"/>
        <v>850</v>
      </c>
      <c r="K487" s="335">
        <f t="shared" si="316"/>
        <v>1</v>
      </c>
      <c r="L487" s="323">
        <f t="shared" si="317"/>
        <v>2.6078503438232477</v>
      </c>
      <c r="M487" s="323">
        <f t="shared" si="318"/>
        <v>2.5678503438232476</v>
      </c>
      <c r="N487" s="328">
        <f t="shared" si="319"/>
        <v>0.14423268752248664</v>
      </c>
      <c r="O487" s="328">
        <f t="shared" si="320"/>
        <v>2.7922698458726636E-3</v>
      </c>
      <c r="P487" s="332">
        <f t="shared" si="306"/>
        <v>33.185024778617226</v>
      </c>
      <c r="Q487" s="328">
        <f t="shared" si="321"/>
        <v>22.30694559153676</v>
      </c>
      <c r="R487" s="277">
        <f>IF(H487&gt;0, rate1(1,$L$52,$L$51,$L$54,L487,$L$53,$L$50,P487),"")</f>
        <v>1405.5311260048568</v>
      </c>
      <c r="S487" s="323">
        <f t="shared" si="322"/>
        <v>5.6838453652745953</v>
      </c>
      <c r="T487" s="323">
        <f t="shared" si="323"/>
        <v>-3.0793648439337587E-2</v>
      </c>
      <c r="U487" s="328">
        <f t="shared" si="324"/>
        <v>2.5278503438232476</v>
      </c>
      <c r="V487" s="336">
        <f t="shared" si="325"/>
        <v>2.5278503438232476</v>
      </c>
      <c r="W487" s="328">
        <f t="shared" si="326"/>
        <v>3.8447107857653151E-4</v>
      </c>
      <c r="X487" s="328">
        <f t="shared" si="327"/>
        <v>-17.465160718267953</v>
      </c>
      <c r="Y487" s="328">
        <f t="shared" si="307"/>
        <v>32.159215484196231</v>
      </c>
      <c r="Z487" s="108">
        <f>IF(H487&gt;0, rate1(1,$L$52,$L$51,$L$54,U487,$L$53,$L$50,Y487),"")</f>
        <v>1384.9491989819107</v>
      </c>
      <c r="AA487" s="336">
        <f t="shared" si="328"/>
        <v>-4.5162851709465075</v>
      </c>
      <c r="AB487" s="336">
        <f t="shared" si="329"/>
        <v>6.9697462451993278E-5</v>
      </c>
      <c r="AC487" s="328">
        <f t="shared" si="330"/>
        <v>6.9697462451993278E-5</v>
      </c>
      <c r="AD487" s="328">
        <f t="shared" si="331"/>
        <v>1147.8179719254913</v>
      </c>
      <c r="AE487" s="328">
        <f t="shared" si="332"/>
        <v>1368894.5735151896</v>
      </c>
      <c r="AF487" s="328">
        <f t="shared" si="333"/>
        <v>2889.795489842305</v>
      </c>
      <c r="AG487" s="328">
        <f t="shared" si="334"/>
        <v>2887.3966219995013</v>
      </c>
      <c r="AH487" s="328">
        <f t="shared" si="335"/>
        <v>2.6074523641419596</v>
      </c>
      <c r="AI487" s="328">
        <f t="shared" si="336"/>
        <v>4.9587989310563609E-2</v>
      </c>
      <c r="AJ487" s="328">
        <f t="shared" si="337"/>
        <v>8.5977700644554531</v>
      </c>
      <c r="AK487" s="337">
        <f t="shared" si="338"/>
        <v>571.65401587164001</v>
      </c>
      <c r="AL487" s="42">
        <f t="shared" si="308"/>
        <v>26.309134247442781</v>
      </c>
    </row>
    <row r="488" spans="2:38" ht="15" x14ac:dyDescent="0.15">
      <c r="B488" s="328">
        <f t="shared" si="309"/>
        <v>2889.795489842305</v>
      </c>
      <c r="C488" s="328">
        <f t="shared" si="310"/>
        <v>2887.3966219995013</v>
      </c>
      <c r="D488" s="328">
        <f t="shared" si="311"/>
        <v>2.6074523641419596</v>
      </c>
      <c r="E488" s="328">
        <f t="shared" si="304"/>
        <v>183.15461841809531</v>
      </c>
      <c r="F488" s="328">
        <f t="shared" si="312"/>
        <v>182.82662911964425</v>
      </c>
      <c r="G488" s="328">
        <f t="shared" si="313"/>
        <v>894.15449612478346</v>
      </c>
      <c r="H488" s="313">
        <f t="shared" si="314"/>
        <v>0.02</v>
      </c>
      <c r="I488" s="328">
        <f t="shared" si="315"/>
        <v>1.9190942742428889</v>
      </c>
      <c r="J488" s="328">
        <f t="shared" si="305"/>
        <v>850</v>
      </c>
      <c r="K488" s="335">
        <f t="shared" si="316"/>
        <v>-1</v>
      </c>
      <c r="L488" s="323">
        <f t="shared" si="317"/>
        <v>2.5874523641419596</v>
      </c>
      <c r="M488" s="323">
        <f t="shared" si="318"/>
        <v>2.5974523641419598</v>
      </c>
      <c r="N488" s="328">
        <f t="shared" si="319"/>
        <v>-3.6323677016474321E-2</v>
      </c>
      <c r="O488" s="328">
        <f t="shared" si="320"/>
        <v>2.7922698458726636E-3</v>
      </c>
      <c r="P488" s="332">
        <f t="shared" si="306"/>
        <v>33.260609628120427</v>
      </c>
      <c r="Q488" s="328">
        <f t="shared" si="321"/>
        <v>56.068892139071295</v>
      </c>
      <c r="R488" s="277">
        <f>IF(H488&gt;0, rate1(1,$L$52,$L$51,$L$54,L488,$L$53,$L$50,P488),"")</f>
        <v>1407.0208166035168</v>
      </c>
      <c r="S488" s="323">
        <f t="shared" si="322"/>
        <v>14.271317423986114</v>
      </c>
      <c r="T488" s="323">
        <f t="shared" si="323"/>
        <v>2.7370061204944267E-3</v>
      </c>
      <c r="U488" s="328">
        <f t="shared" si="324"/>
        <v>2.6074523641419596</v>
      </c>
      <c r="V488" s="336">
        <f t="shared" si="325"/>
        <v>2.6074523641419596</v>
      </c>
      <c r="W488" s="328">
        <f t="shared" si="326"/>
        <v>4.0906632043125057E-4</v>
      </c>
      <c r="X488" s="328">
        <f t="shared" si="327"/>
        <v>64.932747141620894</v>
      </c>
      <c r="Y488" s="328">
        <f t="shared" si="307"/>
        <v>33.517204401791453</v>
      </c>
      <c r="Z488" s="108">
        <f>IF(H488&gt;0, rate1(1,$L$52,$L$51,$L$54,U488,$L$53,$L$50,Y488),"")</f>
        <v>1412.0511114124122</v>
      </c>
      <c r="AA488" s="336">
        <f t="shared" si="328"/>
        <v>16.468573175438028</v>
      </c>
      <c r="AB488" s="336">
        <f t="shared" si="329"/>
        <v>-2.6444993716730887E-5</v>
      </c>
      <c r="AC488" s="328">
        <f t="shared" si="330"/>
        <v>2.7370061204944267E-3</v>
      </c>
      <c r="AD488" s="328">
        <f t="shared" si="331"/>
        <v>-7.3072543938583152</v>
      </c>
      <c r="AE488" s="328">
        <f t="shared" si="332"/>
        <v>-823118.7884163548</v>
      </c>
      <c r="AF488" s="328">
        <f t="shared" si="333"/>
        <v>2889.756429159168</v>
      </c>
      <c r="AG488" s="328">
        <f t="shared" si="334"/>
        <v>2887.3938849933807</v>
      </c>
      <c r="AH488" s="328">
        <f t="shared" si="335"/>
        <v>2.5876360304352217</v>
      </c>
      <c r="AI488" s="328">
        <f t="shared" si="336"/>
        <v>1.9452492018571783</v>
      </c>
      <c r="AJ488" s="328">
        <f t="shared" si="337"/>
        <v>8.5983104114559694</v>
      </c>
      <c r="AK488" s="337">
        <f t="shared" si="338"/>
        <v>571.65406117568295</v>
      </c>
      <c r="AL488" s="42">
        <f t="shared" si="308"/>
        <v>26.309176397233696</v>
      </c>
    </row>
    <row r="489" spans="2:38" ht="15" x14ac:dyDescent="0.15">
      <c r="B489" s="328">
        <f t="shared" si="309"/>
        <v>2889.756429159168</v>
      </c>
      <c r="C489" s="328">
        <f t="shared" si="310"/>
        <v>2887.3938849933807</v>
      </c>
      <c r="D489" s="328">
        <f t="shared" si="311"/>
        <v>2.5876360304352217</v>
      </c>
      <c r="E489" s="328">
        <f t="shared" si="304"/>
        <v>182.99494710093828</v>
      </c>
      <c r="F489" s="328">
        <f t="shared" si="312"/>
        <v>183.07478275951678</v>
      </c>
      <c r="G489" s="328">
        <f t="shared" si="313"/>
        <v>874.9528298369795</v>
      </c>
      <c r="H489" s="313">
        <f t="shared" si="314"/>
        <v>0.02</v>
      </c>
      <c r="I489" s="328">
        <f t="shared" si="315"/>
        <v>1.89003533262985</v>
      </c>
      <c r="J489" s="328">
        <f t="shared" si="305"/>
        <v>850</v>
      </c>
      <c r="K489" s="335">
        <f t="shared" si="316"/>
        <v>-1</v>
      </c>
      <c r="L489" s="323">
        <f t="shared" si="317"/>
        <v>2.5676360304352217</v>
      </c>
      <c r="M489" s="323">
        <f t="shared" si="318"/>
        <v>2.5776360304352215</v>
      </c>
      <c r="N489" s="328">
        <f t="shared" si="319"/>
        <v>-3.6050170190043751E-2</v>
      </c>
      <c r="O489" s="328">
        <f t="shared" si="320"/>
        <v>2.7922698458726636E-3</v>
      </c>
      <c r="P489" s="332">
        <f t="shared" si="306"/>
        <v>32.921892776255767</v>
      </c>
      <c r="Q489" s="328">
        <f t="shared" si="321"/>
        <v>34.717158766070497</v>
      </c>
      <c r="R489" s="277">
        <f>IF(H489&gt;0, rate1(1,$L$52,$L$51,$L$54,L489,$L$53,$L$50,P489),"")</f>
        <v>1400.3167043036271</v>
      </c>
      <c r="S489" s="323">
        <f t="shared" si="322"/>
        <v>8.87892770147098</v>
      </c>
      <c r="T489" s="323">
        <f t="shared" si="323"/>
        <v>4.5755173236725162E-3</v>
      </c>
      <c r="U489" s="328">
        <f t="shared" si="324"/>
        <v>2.5876360304352217</v>
      </c>
      <c r="V489" s="336">
        <f t="shared" si="325"/>
        <v>2.5876360304352217</v>
      </c>
      <c r="W489" s="328">
        <f t="shared" si="326"/>
        <v>4.0287223477442069E-4</v>
      </c>
      <c r="X489" s="328">
        <f t="shared" si="327"/>
        <v>45.44448818056037</v>
      </c>
      <c r="Y489" s="328">
        <f t="shared" si="307"/>
        <v>33.177830798676084</v>
      </c>
      <c r="Z489" s="108">
        <f>IF(H489&gt;0, rate1(1,$L$52,$L$51,$L$54,U489,$L$53,$L$50,Y489),"")</f>
        <v>1405.389151998422</v>
      </c>
      <c r="AA489" s="336">
        <f t="shared" si="328"/>
        <v>11.580497929002306</v>
      </c>
      <c r="AB489" s="336">
        <f t="shared" si="329"/>
        <v>-3.8076869111245102E-5</v>
      </c>
      <c r="AC489" s="328">
        <f t="shared" si="330"/>
        <v>4.5755173236725162E-3</v>
      </c>
      <c r="AD489" s="328">
        <f t="shared" si="331"/>
        <v>-4.3710904331025677</v>
      </c>
      <c r="AE489" s="328">
        <f t="shared" si="332"/>
        <v>803.0508163629529</v>
      </c>
      <c r="AF489" s="328">
        <f t="shared" si="333"/>
        <v>2889.7158034716545</v>
      </c>
      <c r="AG489" s="328">
        <f t="shared" si="334"/>
        <v>2887.389309476057</v>
      </c>
      <c r="AH489" s="328">
        <f t="shared" si="335"/>
        <v>2.5678177089820236</v>
      </c>
      <c r="AI489" s="328">
        <f t="shared" si="336"/>
        <v>3.2674874973714649</v>
      </c>
      <c r="AJ489" s="328">
        <f t="shared" si="337"/>
        <v>8.5992180468719059</v>
      </c>
      <c r="AK489" s="337">
        <f t="shared" si="338"/>
        <v>571.65580052900293</v>
      </c>
      <c r="AL489" s="42">
        <f t="shared" si="308"/>
        <v>26.310829859055275</v>
      </c>
    </row>
    <row r="490" spans="2:38" ht="15" x14ac:dyDescent="0.15">
      <c r="B490" s="328">
        <f t="shared" si="309"/>
        <v>2889.7158034716545</v>
      </c>
      <c r="C490" s="328">
        <f t="shared" si="310"/>
        <v>2887.389309476057</v>
      </c>
      <c r="D490" s="328">
        <f t="shared" si="311"/>
        <v>2.5678177089820236</v>
      </c>
      <c r="E490" s="328">
        <f t="shared" si="304"/>
        <v>182.84021010003383</v>
      </c>
      <c r="F490" s="328">
        <f t="shared" si="312"/>
        <v>182.91757860048605</v>
      </c>
      <c r="G490" s="328">
        <f t="shared" si="313"/>
        <v>854.11416870927258</v>
      </c>
      <c r="H490" s="313">
        <f t="shared" si="314"/>
        <v>0.02</v>
      </c>
      <c r="I490" s="328">
        <f t="shared" si="315"/>
        <v>1.861195196478002</v>
      </c>
      <c r="J490" s="328">
        <f t="shared" si="305"/>
        <v>850</v>
      </c>
      <c r="K490" s="335">
        <f t="shared" si="316"/>
        <v>-1</v>
      </c>
      <c r="L490" s="323">
        <f t="shared" si="317"/>
        <v>2.5478177089820235</v>
      </c>
      <c r="M490" s="323">
        <f t="shared" si="318"/>
        <v>2.5578177089820233</v>
      </c>
      <c r="N490" s="328">
        <f t="shared" si="319"/>
        <v>-3.5776588667552289E-2</v>
      </c>
      <c r="O490" s="328">
        <f t="shared" si="320"/>
        <v>2.7922698458726636E-3</v>
      </c>
      <c r="P490" s="332">
        <f t="shared" si="306"/>
        <v>32.584012404595022</v>
      </c>
      <c r="Q490" s="328">
        <f t="shared" si="321"/>
        <v>13.736062163137035</v>
      </c>
      <c r="R490" s="277">
        <f>IF(H490&gt;0, rate1(1,$L$52,$L$51,$L$54,L490,$L$53,$L$50,P490),"")</f>
        <v>1393.5556120167926</v>
      </c>
      <c r="S490" s="323">
        <f t="shared" si="322"/>
        <v>3.5300475600270578</v>
      </c>
      <c r="T490" s="323">
        <f t="shared" si="323"/>
        <v>1.4140678314825701E-2</v>
      </c>
      <c r="U490" s="328">
        <f t="shared" si="324"/>
        <v>2.5678177089820236</v>
      </c>
      <c r="V490" s="336">
        <f t="shared" si="325"/>
        <v>2.5678177089820236</v>
      </c>
      <c r="W490" s="328">
        <f t="shared" si="326"/>
        <v>3.9672478879637652E-4</v>
      </c>
      <c r="X490" s="328">
        <f t="shared" si="327"/>
        <v>24.276054644777446</v>
      </c>
      <c r="Y490" s="328">
        <f t="shared" si="307"/>
        <v>32.839290231755321</v>
      </c>
      <c r="Z490" s="108">
        <f>IF(H490&gt;0, rate1(1,$L$52,$L$51,$L$54,U490,$L$53,$L$50,Y490),"")</f>
        <v>1398.6706305970688</v>
      </c>
      <c r="AA490" s="336">
        <f t="shared" si="328"/>
        <v>6.2159178253189253</v>
      </c>
      <c r="AB490" s="336">
        <f t="shared" si="329"/>
        <v>-7.6060398588069953E-5</v>
      </c>
      <c r="AC490" s="328">
        <f t="shared" si="330"/>
        <v>1.4140678314825701E-2</v>
      </c>
      <c r="AD490" s="328">
        <f t="shared" si="331"/>
        <v>-1.4143593082823427</v>
      </c>
      <c r="AE490" s="328">
        <f t="shared" si="332"/>
        <v>315.95428707086035</v>
      </c>
      <c r="AF490" s="328">
        <f t="shared" si="333"/>
        <v>2889.665886204672</v>
      </c>
      <c r="AG490" s="328">
        <f t="shared" si="334"/>
        <v>2887.3751687977419</v>
      </c>
      <c r="AH490" s="328">
        <f t="shared" si="335"/>
        <v>2.5479973949429433</v>
      </c>
      <c r="AI490" s="328">
        <f t="shared" si="336"/>
        <v>10.147193404331325</v>
      </c>
      <c r="AJ490" s="328">
        <f t="shared" si="337"/>
        <v>8.6020367117064431</v>
      </c>
      <c r="AK490" s="337">
        <f t="shared" si="338"/>
        <v>571.65865942643518</v>
      </c>
      <c r="AL490" s="42">
        <f t="shared" si="308"/>
        <v>26.31360722342804</v>
      </c>
    </row>
    <row r="491" spans="2:38" ht="15" x14ac:dyDescent="0.15">
      <c r="B491" s="328">
        <f t="shared" si="309"/>
        <v>2889.665886204672</v>
      </c>
      <c r="C491" s="328">
        <f t="shared" si="310"/>
        <v>2887.3751687977419</v>
      </c>
      <c r="D491" s="328">
        <f t="shared" si="311"/>
        <v>2.5479973949429433</v>
      </c>
      <c r="E491" s="328">
        <f t="shared" si="304"/>
        <v>182.70591953413617</v>
      </c>
      <c r="F491" s="328">
        <f t="shared" si="312"/>
        <v>182.77306481708501</v>
      </c>
      <c r="G491" s="328">
        <f t="shared" si="313"/>
        <v>833.67576824044102</v>
      </c>
      <c r="H491" s="313">
        <f t="shared" si="314"/>
        <v>0.02</v>
      </c>
      <c r="I491" s="328">
        <f t="shared" si="315"/>
        <v>1.8325739255440567</v>
      </c>
      <c r="J491" s="328">
        <f t="shared" si="305"/>
        <v>850</v>
      </c>
      <c r="K491" s="335">
        <f t="shared" si="316"/>
        <v>-1</v>
      </c>
      <c r="L491" s="323">
        <f t="shared" si="317"/>
        <v>2.5279973949429433</v>
      </c>
      <c r="M491" s="323">
        <f t="shared" si="318"/>
        <v>2.5379973949429431</v>
      </c>
      <c r="N491" s="328">
        <f t="shared" si="319"/>
        <v>-3.5502932367961648E-2</v>
      </c>
      <c r="O491" s="328">
        <f t="shared" si="320"/>
        <v>2.7922698458726636E-3</v>
      </c>
      <c r="P491" s="332">
        <f t="shared" si="306"/>
        <v>32.246973188858824</v>
      </c>
      <c r="Q491" s="328">
        <f t="shared" si="321"/>
        <v>-6.8075572228068495</v>
      </c>
      <c r="R491" s="277">
        <f>IF(H491&gt;0, rate1(1,$L$52,$L$51,$L$54,L491,$L$53,$L$50,P491),"")</f>
        <v>1386.7369682822145</v>
      </c>
      <c r="S491" s="323">
        <f t="shared" si="322"/>
        <v>-1.7580848072919666</v>
      </c>
      <c r="T491" s="323">
        <f t="shared" si="323"/>
        <v>-1.2872313524985586E-2</v>
      </c>
      <c r="U491" s="328">
        <f t="shared" si="324"/>
        <v>2.5479973949429433</v>
      </c>
      <c r="V491" s="336">
        <f t="shared" si="325"/>
        <v>2.5479973949429433</v>
      </c>
      <c r="W491" s="328">
        <f t="shared" si="326"/>
        <v>3.9062399523803748E-4</v>
      </c>
      <c r="X491" s="328">
        <f t="shared" si="327"/>
        <v>3.5121432405676387</v>
      </c>
      <c r="Y491" s="328">
        <f t="shared" si="307"/>
        <v>32.501587331760788</v>
      </c>
      <c r="Z491" s="108">
        <f>IF(H491&gt;0, rate1(1,$L$52,$L$51,$L$54,U491,$L$53,$L$50,Y491),"")</f>
        <v>1391.894979019263</v>
      </c>
      <c r="AA491" s="336">
        <f t="shared" si="328"/>
        <v>0.90366688018004726</v>
      </c>
      <c r="AB491" s="336">
        <f t="shared" si="329"/>
        <v>4.054929353145797E-3</v>
      </c>
      <c r="AC491" s="328">
        <f t="shared" si="330"/>
        <v>4.054929353145797E-3</v>
      </c>
      <c r="AD491" s="328">
        <f t="shared" si="331"/>
        <v>-4.9322684215161692</v>
      </c>
      <c r="AE491" s="328">
        <f t="shared" si="332"/>
        <v>-386.67673841156346</v>
      </c>
      <c r="AF491" s="328">
        <f t="shared" si="333"/>
        <v>2889.6263283429507</v>
      </c>
      <c r="AG491" s="328">
        <f t="shared" si="334"/>
        <v>2887.3711138683889</v>
      </c>
      <c r="AH491" s="328">
        <f t="shared" si="335"/>
        <v>2.5281750833674654</v>
      </c>
      <c r="AI491" s="328">
        <f t="shared" si="336"/>
        <v>2.9240796530929281</v>
      </c>
      <c r="AJ491" s="328">
        <f t="shared" si="337"/>
        <v>8.6028489560545243</v>
      </c>
      <c r="AK491" s="337">
        <f t="shared" si="338"/>
        <v>571.6673262880945</v>
      </c>
      <c r="AL491" s="42">
        <f t="shared" si="308"/>
        <v>26.32223233782172</v>
      </c>
    </row>
    <row r="492" spans="2:38" ht="15" x14ac:dyDescent="0.15">
      <c r="B492" s="328">
        <f t="shared" si="309"/>
        <v>2889.6263283429507</v>
      </c>
      <c r="C492" s="328">
        <f t="shared" si="310"/>
        <v>2887.3711138683889</v>
      </c>
      <c r="D492" s="328">
        <f t="shared" si="311"/>
        <v>2.5281750833674654</v>
      </c>
      <c r="E492" s="328">
        <f t="shared" si="304"/>
        <v>182.55262244994546</v>
      </c>
      <c r="F492" s="328">
        <f t="shared" si="312"/>
        <v>182.6292709920408</v>
      </c>
      <c r="G492" s="328">
        <f t="shared" si="313"/>
        <v>914.20877372849702</v>
      </c>
      <c r="H492" s="313">
        <f t="shared" si="314"/>
        <v>0.08</v>
      </c>
      <c r="I492" s="328">
        <f t="shared" si="315"/>
        <v>1.8041715796494828</v>
      </c>
      <c r="J492" s="328">
        <f t="shared" si="305"/>
        <v>850</v>
      </c>
      <c r="K492" s="335">
        <f t="shared" si="316"/>
        <v>1</v>
      </c>
      <c r="L492" s="323">
        <f t="shared" si="317"/>
        <v>2.6081750833674655</v>
      </c>
      <c r="M492" s="323">
        <f t="shared" si="318"/>
        <v>2.5681750833674655</v>
      </c>
      <c r="N492" s="328">
        <f t="shared" si="319"/>
        <v>0.14425112067029389</v>
      </c>
      <c r="O492" s="328">
        <f t="shared" si="320"/>
        <v>2.7922698458726636E-3</v>
      </c>
      <c r="P492" s="332">
        <f t="shared" si="306"/>
        <v>33.190579061540788</v>
      </c>
      <c r="Q492" s="328">
        <f t="shared" si="321"/>
        <v>22.896056678518562</v>
      </c>
      <c r="R492" s="277">
        <f>IF(H492&gt;0, rate1(1,$L$52,$L$51,$L$54,L492,$L$53,$L$50,P492),"")</f>
        <v>1405.6407179169423</v>
      </c>
      <c r="S492" s="323">
        <f t="shared" si="322"/>
        <v>5.8334969624056052</v>
      </c>
      <c r="T492" s="323">
        <f t="shared" si="323"/>
        <v>-2.9844049099908999E-2</v>
      </c>
      <c r="U492" s="328">
        <f t="shared" si="324"/>
        <v>2.5281750833674654</v>
      </c>
      <c r="V492" s="336">
        <f t="shared" si="325"/>
        <v>2.5281750833674654</v>
      </c>
      <c r="W492" s="328">
        <f t="shared" si="326"/>
        <v>3.8456986684831662E-4</v>
      </c>
      <c r="X492" s="328">
        <f t="shared" si="327"/>
        <v>-16.909087766319089</v>
      </c>
      <c r="Y492" s="328">
        <f t="shared" si="307"/>
        <v>32.164726788741241</v>
      </c>
      <c r="Z492" s="108">
        <f>IF(H492&gt;0, rate1(1,$L$52,$L$51,$L$54,U492,$L$53,$L$50,Y492),"")</f>
        <v>1385.0616244547184</v>
      </c>
      <c r="AA492" s="336">
        <f t="shared" si="328"/>
        <v>-4.3721363298267413</v>
      </c>
      <c r="AB492" s="336">
        <f t="shared" si="329"/>
        <v>7.1586021507521853E-5</v>
      </c>
      <c r="AC492" s="328">
        <f t="shared" si="330"/>
        <v>7.1586021507521853E-5</v>
      </c>
      <c r="AD492" s="328">
        <f t="shared" si="331"/>
        <v>1117.5366128091648</v>
      </c>
      <c r="AE492" s="328">
        <f t="shared" si="332"/>
        <v>544027.48048647854</v>
      </c>
      <c r="AF492" s="328">
        <f t="shared" si="333"/>
        <v>2889.7705078775994</v>
      </c>
      <c r="AG492" s="328">
        <f t="shared" si="334"/>
        <v>2887.3710422823674</v>
      </c>
      <c r="AH492" s="328">
        <f t="shared" si="335"/>
        <v>2.607777207777084</v>
      </c>
      <c r="AI492" s="328">
        <f t="shared" si="336"/>
        <v>5.0927680590817793E-2</v>
      </c>
      <c r="AJ492" s="328">
        <f t="shared" si="337"/>
        <v>8.6028631026324653</v>
      </c>
      <c r="AK492" s="337">
        <f t="shared" si="338"/>
        <v>571.66976402244563</v>
      </c>
      <c r="AL492" s="42">
        <f t="shared" si="308"/>
        <v>26.324717805526848</v>
      </c>
    </row>
    <row r="493" spans="2:38" ht="15" x14ac:dyDescent="0.15">
      <c r="B493" s="328">
        <f t="shared" si="309"/>
        <v>2889.7705078775994</v>
      </c>
      <c r="C493" s="328">
        <f t="shared" si="310"/>
        <v>2887.3710422823674</v>
      </c>
      <c r="D493" s="328">
        <f t="shared" si="311"/>
        <v>2.607777207777084</v>
      </c>
      <c r="E493" s="328">
        <f t="shared" si="304"/>
        <v>183.20870098530165</v>
      </c>
      <c r="F493" s="328">
        <f t="shared" si="312"/>
        <v>182.88066171762355</v>
      </c>
      <c r="G493" s="328">
        <f t="shared" si="313"/>
        <v>894.75567816559044</v>
      </c>
      <c r="H493" s="313">
        <f t="shared" si="314"/>
        <v>0.02</v>
      </c>
      <c r="I493" s="328">
        <f t="shared" si="315"/>
        <v>1.9195724761855673</v>
      </c>
      <c r="J493" s="328">
        <f t="shared" si="305"/>
        <v>850</v>
      </c>
      <c r="K493" s="335">
        <f t="shared" si="316"/>
        <v>-1</v>
      </c>
      <c r="L493" s="323">
        <f t="shared" si="317"/>
        <v>2.587777207777084</v>
      </c>
      <c r="M493" s="323">
        <f t="shared" si="318"/>
        <v>2.5977772077770842</v>
      </c>
      <c r="N493" s="328">
        <f t="shared" si="319"/>
        <v>-3.6328160143988875E-2</v>
      </c>
      <c r="O493" s="328">
        <f t="shared" si="320"/>
        <v>2.7922698458726636E-3</v>
      </c>
      <c r="P493" s="332">
        <f t="shared" si="306"/>
        <v>33.266169344580959</v>
      </c>
      <c r="Q493" s="328">
        <f t="shared" si="321"/>
        <v>56.676527852054846</v>
      </c>
      <c r="R493" s="277">
        <f>IF(H493&gt;0, rate1(1,$L$52,$L$51,$L$54,L493,$L$53,$L$50,P493),"")</f>
        <v>1407.1302493128755</v>
      </c>
      <c r="S493" s="323">
        <f t="shared" si="322"/>
        <v>14.424858140337903</v>
      </c>
      <c r="T493" s="323">
        <f t="shared" si="323"/>
        <v>2.7060367986186033E-3</v>
      </c>
      <c r="U493" s="328">
        <f t="shared" si="324"/>
        <v>2.607777207777084</v>
      </c>
      <c r="V493" s="336">
        <f t="shared" si="325"/>
        <v>2.607777207777084</v>
      </c>
      <c r="W493" s="328">
        <f t="shared" si="326"/>
        <v>4.0916825200998375E-4</v>
      </c>
      <c r="X493" s="328">
        <f t="shared" si="327"/>
        <v>65.545244687920331</v>
      </c>
      <c r="Y493" s="328">
        <f t="shared" si="307"/>
        <v>33.52277485629557</v>
      </c>
      <c r="Z493" s="108">
        <f>IF(H493&gt;0, rate1(1,$L$52,$L$51,$L$54,U493,$L$53,$L$50,Y493),"")</f>
        <v>1412.1598565500142</v>
      </c>
      <c r="AA493" s="336">
        <f t="shared" si="328"/>
        <v>16.62263776888555</v>
      </c>
      <c r="AB493" s="336">
        <f t="shared" si="329"/>
        <v>-2.6190727715961887E-5</v>
      </c>
      <c r="AC493" s="328">
        <f t="shared" si="330"/>
        <v>2.7060367986186033E-3</v>
      </c>
      <c r="AD493" s="328">
        <f t="shared" si="331"/>
        <v>-7.3908824928802668</v>
      </c>
      <c r="AE493" s="328">
        <f t="shared" si="332"/>
        <v>-809992.98187719018</v>
      </c>
      <c r="AF493" s="328">
        <f t="shared" si="333"/>
        <v>2889.7314736806566</v>
      </c>
      <c r="AG493" s="328">
        <f t="shared" si="334"/>
        <v>2887.3683362455686</v>
      </c>
      <c r="AH493" s="328">
        <f t="shared" si="335"/>
        <v>2.5879609066167841</v>
      </c>
      <c r="AI493" s="328">
        <f t="shared" si="336"/>
        <v>1.923089067227433</v>
      </c>
      <c r="AJ493" s="328">
        <f t="shared" si="337"/>
        <v>8.603397294040029</v>
      </c>
      <c r="AK493" s="337">
        <f t="shared" si="338"/>
        <v>571.66981058097804</v>
      </c>
      <c r="AL493" s="42">
        <f t="shared" si="308"/>
        <v>26.324761094055351</v>
      </c>
    </row>
    <row r="494" spans="2:38" ht="15" x14ac:dyDescent="0.15">
      <c r="B494" s="328">
        <f t="shared" si="309"/>
        <v>2889.7314736806566</v>
      </c>
      <c r="C494" s="328">
        <f t="shared" si="310"/>
        <v>2887.3683362455686</v>
      </c>
      <c r="D494" s="328">
        <f t="shared" si="311"/>
        <v>2.5879609066167841</v>
      </c>
      <c r="E494" s="328">
        <f t="shared" si="304"/>
        <v>183.04894398427791</v>
      </c>
      <c r="F494" s="328">
        <f t="shared" si="312"/>
        <v>183.12882248478979</v>
      </c>
      <c r="G494" s="328">
        <f t="shared" si="313"/>
        <v>875.54336334596849</v>
      </c>
      <c r="H494" s="313">
        <f t="shared" si="314"/>
        <v>0.02</v>
      </c>
      <c r="I494" s="328">
        <f t="shared" si="315"/>
        <v>1.890509948070394</v>
      </c>
      <c r="J494" s="328">
        <f t="shared" si="305"/>
        <v>850</v>
      </c>
      <c r="K494" s="335">
        <f t="shared" si="316"/>
        <v>-1</v>
      </c>
      <c r="L494" s="323">
        <f t="shared" si="317"/>
        <v>2.5679609066167841</v>
      </c>
      <c r="M494" s="323">
        <f t="shared" si="318"/>
        <v>2.5779609066167843</v>
      </c>
      <c r="N494" s="328">
        <f t="shared" si="319"/>
        <v>-3.6054654541418429E-2</v>
      </c>
      <c r="O494" s="328">
        <f t="shared" si="320"/>
        <v>2.7922698458726636E-3</v>
      </c>
      <c r="P494" s="332">
        <f t="shared" si="306"/>
        <v>32.927438818452032</v>
      </c>
      <c r="Q494" s="328">
        <f t="shared" si="321"/>
        <v>35.312875789356326</v>
      </c>
      <c r="R494" s="277">
        <f>IF(H494&gt;0, rate1(1,$L$52,$L$51,$L$54,L494,$L$53,$L$50,P494),"")</f>
        <v>1400.4270663824657</v>
      </c>
      <c r="S494" s="323">
        <f t="shared" si="322"/>
        <v>9.0305708569536129</v>
      </c>
      <c r="T494" s="323">
        <f t="shared" si="323"/>
        <v>4.4896751655206383E-3</v>
      </c>
      <c r="U494" s="328">
        <f t="shared" si="324"/>
        <v>2.5879609066167841</v>
      </c>
      <c r="V494" s="336">
        <f t="shared" si="325"/>
        <v>2.5879609066167841</v>
      </c>
      <c r="W494" s="328">
        <f t="shared" si="326"/>
        <v>4.0297340186867814E-4</v>
      </c>
      <c r="X494" s="328">
        <f t="shared" si="327"/>
        <v>46.046213569035558</v>
      </c>
      <c r="Y494" s="328">
        <f t="shared" si="307"/>
        <v>33.183387635005879</v>
      </c>
      <c r="Z494" s="108">
        <f>IF(H494&gt;0, rate1(1,$L$52,$L$51,$L$54,U494,$L$53,$L$50,Y494),"")</f>
        <v>1405.4988196804957</v>
      </c>
      <c r="AA494" s="336">
        <f t="shared" si="328"/>
        <v>11.732918444919504</v>
      </c>
      <c r="AB494" s="336">
        <f t="shared" si="329"/>
        <v>-3.7545557057635914E-5</v>
      </c>
      <c r="AC494" s="328">
        <f t="shared" si="330"/>
        <v>4.4896751655206383E-3</v>
      </c>
      <c r="AD494" s="328">
        <f t="shared" si="331"/>
        <v>-4.4546652625548537</v>
      </c>
      <c r="AE494" s="328">
        <f t="shared" si="332"/>
        <v>816.10193541888009</v>
      </c>
      <c r="AF494" s="328">
        <f t="shared" si="333"/>
        <v>2889.6909293509498</v>
      </c>
      <c r="AG494" s="328">
        <f t="shared" si="334"/>
        <v>2887.363846570403</v>
      </c>
      <c r="AH494" s="328">
        <f t="shared" si="335"/>
        <v>2.5681426177885291</v>
      </c>
      <c r="AI494" s="328">
        <f t="shared" si="336"/>
        <v>3.2059328709764303</v>
      </c>
      <c r="AJ494" s="328">
        <f t="shared" si="337"/>
        <v>8.6042878309486337</v>
      </c>
      <c r="AK494" s="337">
        <f t="shared" si="338"/>
        <v>571.67153127584061</v>
      </c>
      <c r="AL494" s="42">
        <f t="shared" si="308"/>
        <v>26.326395719762495</v>
      </c>
    </row>
    <row r="495" spans="2:38" ht="15" x14ac:dyDescent="0.15">
      <c r="B495" s="328">
        <f t="shared" si="309"/>
        <v>2889.6909293509498</v>
      </c>
      <c r="C495" s="328">
        <f t="shared" si="310"/>
        <v>2887.363846570403</v>
      </c>
      <c r="D495" s="328">
        <f t="shared" si="311"/>
        <v>2.5681426177885291</v>
      </c>
      <c r="E495" s="328">
        <f t="shared" si="304"/>
        <v>182.89401114628794</v>
      </c>
      <c r="F495" s="328">
        <f t="shared" si="312"/>
        <v>182.97147756528292</v>
      </c>
      <c r="G495" s="328">
        <f t="shared" si="313"/>
        <v>854.69275308145916</v>
      </c>
      <c r="H495" s="313">
        <f t="shared" si="314"/>
        <v>0.02</v>
      </c>
      <c r="I495" s="328">
        <f t="shared" si="315"/>
        <v>1.8616662244374311</v>
      </c>
      <c r="J495" s="328">
        <f t="shared" si="305"/>
        <v>850</v>
      </c>
      <c r="K495" s="335">
        <f t="shared" si="316"/>
        <v>-1</v>
      </c>
      <c r="L495" s="323">
        <f t="shared" si="317"/>
        <v>2.5481426177885291</v>
      </c>
      <c r="M495" s="323">
        <f t="shared" si="318"/>
        <v>2.5581426177885289</v>
      </c>
      <c r="N495" s="328">
        <f t="shared" si="319"/>
        <v>-3.5781074244114919E-2</v>
      </c>
      <c r="O495" s="328">
        <f t="shared" si="320"/>
        <v>2.7922698458726636E-3</v>
      </c>
      <c r="P495" s="332">
        <f t="shared" si="306"/>
        <v>32.58954469637176</v>
      </c>
      <c r="Q495" s="328">
        <f t="shared" si="321"/>
        <v>14.319506920654362</v>
      </c>
      <c r="R495" s="277">
        <f>IF(H495&gt;0, rate1(1,$L$52,$L$51,$L$54,L495,$L$53,$L$50,P495),"")</f>
        <v>1393.6669127949856</v>
      </c>
      <c r="S495" s="323">
        <f t="shared" si="322"/>
        <v>3.6796938574707476</v>
      </c>
      <c r="T495" s="323">
        <f t="shared" si="323"/>
        <v>1.335267241232071E-2</v>
      </c>
      <c r="U495" s="328">
        <f t="shared" si="324"/>
        <v>2.5681426177885291</v>
      </c>
      <c r="V495" s="336">
        <f t="shared" si="325"/>
        <v>2.5681426177885291</v>
      </c>
      <c r="W495" s="328">
        <f t="shared" si="326"/>
        <v>3.9682519119832449E-4</v>
      </c>
      <c r="X495" s="328">
        <f t="shared" si="327"/>
        <v>24.865680214101303</v>
      </c>
      <c r="Y495" s="328">
        <f t="shared" si="307"/>
        <v>32.844833374485319</v>
      </c>
      <c r="Z495" s="108">
        <f>IF(H495&gt;0, rate1(1,$L$52,$L$51,$L$54,U495,$L$53,$L$50,Y495),"")</f>
        <v>1398.7812300995022</v>
      </c>
      <c r="AA495" s="336">
        <f t="shared" si="328"/>
        <v>6.3663888584829182</v>
      </c>
      <c r="AB495" s="336">
        <f t="shared" si="329"/>
        <v>-7.3946410083764824E-5</v>
      </c>
      <c r="AC495" s="328">
        <f t="shared" si="330"/>
        <v>1.335267241232071E-2</v>
      </c>
      <c r="AD495" s="328">
        <f t="shared" si="331"/>
        <v>-1.4978275046683316</v>
      </c>
      <c r="AE495" s="328">
        <f t="shared" si="332"/>
        <v>331.44043909991512</v>
      </c>
      <c r="AF495" s="328">
        <f t="shared" si="333"/>
        <v>2889.6417956042933</v>
      </c>
      <c r="AG495" s="328">
        <f t="shared" si="334"/>
        <v>2887.3504938979909</v>
      </c>
      <c r="AH495" s="328">
        <f t="shared" si="335"/>
        <v>2.5483223364544108</v>
      </c>
      <c r="AI495" s="328">
        <f t="shared" si="336"/>
        <v>9.580963923109902</v>
      </c>
      <c r="AJ495" s="328">
        <f t="shared" si="337"/>
        <v>8.6069492098161646</v>
      </c>
      <c r="AK495" s="337">
        <f t="shared" si="338"/>
        <v>571.67433820908911</v>
      </c>
      <c r="AL495" s="42">
        <f t="shared" si="308"/>
        <v>26.329120762702825</v>
      </c>
    </row>
    <row r="496" spans="2:38" ht="15" x14ac:dyDescent="0.15">
      <c r="B496" s="328">
        <f t="shared" si="309"/>
        <v>2889.6417956042933</v>
      </c>
      <c r="C496" s="328">
        <f t="shared" si="310"/>
        <v>2887.3504938979909</v>
      </c>
      <c r="D496" s="328">
        <f t="shared" si="311"/>
        <v>2.5483223364544108</v>
      </c>
      <c r="E496" s="328">
        <f t="shared" si="304"/>
        <v>182.75811504952975</v>
      </c>
      <c r="F496" s="328">
        <f t="shared" si="312"/>
        <v>182.82606309790884</v>
      </c>
      <c r="G496" s="328">
        <f t="shared" si="313"/>
        <v>834.23912651785747</v>
      </c>
      <c r="H496" s="313">
        <f t="shared" si="314"/>
        <v>0.02</v>
      </c>
      <c r="I496" s="328">
        <f t="shared" si="315"/>
        <v>1.8330413650419359</v>
      </c>
      <c r="J496" s="328">
        <f t="shared" si="305"/>
        <v>850</v>
      </c>
      <c r="K496" s="335">
        <f t="shared" si="316"/>
        <v>-1</v>
      </c>
      <c r="L496" s="323">
        <f t="shared" si="317"/>
        <v>2.5283223364544107</v>
      </c>
      <c r="M496" s="323">
        <f t="shared" si="318"/>
        <v>2.538322336454411</v>
      </c>
      <c r="N496" s="328">
        <f t="shared" si="319"/>
        <v>-3.550741917104272E-2</v>
      </c>
      <c r="O496" s="328">
        <f t="shared" si="320"/>
        <v>2.7922698458726636E-3</v>
      </c>
      <c r="P496" s="332">
        <f t="shared" si="306"/>
        <v>32.252491653078444</v>
      </c>
      <c r="Q496" s="328">
        <f t="shared" si="321"/>
        <v>-6.2426761140070539</v>
      </c>
      <c r="R496" s="277">
        <f>IF(H496&gt;0, rate1(1,$L$52,$L$51,$L$54,L496,$L$53,$L$50,P496),"")</f>
        <v>1386.8492171650119</v>
      </c>
      <c r="S496" s="323">
        <f t="shared" si="322"/>
        <v>-1.6120710213726865</v>
      </c>
      <c r="T496" s="323">
        <f t="shared" si="323"/>
        <v>-1.3593588719644761E-2</v>
      </c>
      <c r="U496" s="328">
        <f t="shared" si="324"/>
        <v>2.5483223364544108</v>
      </c>
      <c r="V496" s="336">
        <f t="shared" si="325"/>
        <v>2.5483223364544108</v>
      </c>
      <c r="W496" s="328">
        <f t="shared" si="326"/>
        <v>3.9072363273895405E-4</v>
      </c>
      <c r="X496" s="328">
        <f t="shared" si="327"/>
        <v>4.0863111082522892</v>
      </c>
      <c r="Y496" s="328">
        <f t="shared" si="307"/>
        <v>32.507116704498493</v>
      </c>
      <c r="Z496" s="108">
        <f>IF(H496&gt;0, rate1(1,$L$52,$L$51,$L$54,U496,$L$53,$L$50,Y496),"")</f>
        <v>1392.0065196940234</v>
      </c>
      <c r="AA496" s="336">
        <f t="shared" si="328"/>
        <v>1.0513147860729097</v>
      </c>
      <c r="AB496" s="336">
        <f t="shared" si="329"/>
        <v>-7.6142504459397152E-3</v>
      </c>
      <c r="AC496" s="328">
        <f t="shared" si="330"/>
        <v>-7.6142504459397152E-3</v>
      </c>
      <c r="AD496" s="328">
        <f t="shared" si="331"/>
        <v>2.6266538173386409</v>
      </c>
      <c r="AE496" s="328">
        <f t="shared" si="332"/>
        <v>1437.4967007203643</v>
      </c>
      <c r="AF496" s="328">
        <f t="shared" si="333"/>
        <v>2889.613902435568</v>
      </c>
      <c r="AG496" s="328">
        <f t="shared" si="334"/>
        <v>2887.3581081484367</v>
      </c>
      <c r="AH496" s="328">
        <f t="shared" si="335"/>
        <v>2.5285000576662537</v>
      </c>
      <c r="AI496" s="328">
        <f t="shared" si="336"/>
        <v>-5.4903232101213684</v>
      </c>
      <c r="AJ496" s="328">
        <f t="shared" si="337"/>
        <v>8.6054241200355754</v>
      </c>
      <c r="AK496" s="337">
        <f t="shared" si="338"/>
        <v>571.68252698952176</v>
      </c>
      <c r="AL496" s="42">
        <f t="shared" si="308"/>
        <v>26.33726458203747</v>
      </c>
    </row>
    <row r="497" spans="2:38" ht="15" x14ac:dyDescent="0.15">
      <c r="B497" s="328">
        <f t="shared" si="309"/>
        <v>2889.613902435568</v>
      </c>
      <c r="C497" s="328">
        <f t="shared" si="310"/>
        <v>2887.3581081484367</v>
      </c>
      <c r="D497" s="328">
        <f t="shared" si="311"/>
        <v>2.5285000576662537</v>
      </c>
      <c r="E497" s="328">
        <f t="shared" si="304"/>
        <v>182.58136838100819</v>
      </c>
      <c r="F497" s="328">
        <f t="shared" si="312"/>
        <v>182.66974171526897</v>
      </c>
      <c r="G497" s="328">
        <f t="shared" si="313"/>
        <v>914.75336954121701</v>
      </c>
      <c r="H497" s="313">
        <f t="shared" si="314"/>
        <v>0.08</v>
      </c>
      <c r="I497" s="328">
        <f t="shared" si="315"/>
        <v>1.8046354297050131</v>
      </c>
      <c r="J497" s="328">
        <f t="shared" si="305"/>
        <v>850</v>
      </c>
      <c r="K497" s="335">
        <f t="shared" si="316"/>
        <v>1</v>
      </c>
      <c r="L497" s="323">
        <f t="shared" si="317"/>
        <v>2.6085000576662538</v>
      </c>
      <c r="M497" s="323">
        <f t="shared" si="318"/>
        <v>2.5685000576662538</v>
      </c>
      <c r="N497" s="328">
        <f t="shared" si="319"/>
        <v>0.14426956715614558</v>
      </c>
      <c r="O497" s="328">
        <f t="shared" si="320"/>
        <v>2.7922698458726636E-3</v>
      </c>
      <c r="P497" s="332">
        <f t="shared" si="306"/>
        <v>33.196137592775472</v>
      </c>
      <c r="Q497" s="328">
        <f t="shared" si="321"/>
        <v>23.364968898566076</v>
      </c>
      <c r="R497" s="277">
        <f>IF(H497&gt;0, rate1(1,$L$52,$L$51,$L$54,L497,$L$53,$L$50,P497),"")</f>
        <v>1405.7503740399598</v>
      </c>
      <c r="S497" s="323">
        <f t="shared" si="322"/>
        <v>5.9525028660943926</v>
      </c>
      <c r="T497" s="323">
        <f t="shared" si="323"/>
        <v>-2.91306377920218E-2</v>
      </c>
      <c r="U497" s="328">
        <f t="shared" si="324"/>
        <v>2.5285000576662537</v>
      </c>
      <c r="V497" s="336">
        <f t="shared" si="325"/>
        <v>2.5285000576662537</v>
      </c>
      <c r="W497" s="328">
        <f t="shared" si="326"/>
        <v>3.8466873923770351E-4</v>
      </c>
      <c r="X497" s="328">
        <f t="shared" si="327"/>
        <v>-16.403102812280054</v>
      </c>
      <c r="Y497" s="328">
        <f t="shared" si="307"/>
        <v>32.170242314120173</v>
      </c>
      <c r="Z497" s="108">
        <f>IF(H497&gt;0, rate1(1,$L$52,$L$51,$L$54,U497,$L$53,$L$50,Y497),"")</f>
        <v>1385.1741157292811</v>
      </c>
      <c r="AA497" s="336">
        <f t="shared" si="328"/>
        <v>-4.2409607512094922</v>
      </c>
      <c r="AB497" s="336">
        <f t="shared" si="329"/>
        <v>7.3396607511119196E-5</v>
      </c>
      <c r="AC497" s="328">
        <f t="shared" si="330"/>
        <v>7.3396607511119196E-5</v>
      </c>
      <c r="AD497" s="328">
        <f t="shared" si="331"/>
        <v>1089.9686336031325</v>
      </c>
      <c r="AE497" s="328">
        <f t="shared" si="332"/>
        <v>-288386.9660076531</v>
      </c>
      <c r="AF497" s="328">
        <f t="shared" si="333"/>
        <v>2889.7580986061166</v>
      </c>
      <c r="AG497" s="328">
        <f t="shared" si="334"/>
        <v>2887.3580347518291</v>
      </c>
      <c r="AH497" s="328">
        <f t="shared" si="335"/>
        <v>2.6081022862233034</v>
      </c>
      <c r="AI497" s="328">
        <f t="shared" si="336"/>
        <v>5.2211693389194028E-2</v>
      </c>
      <c r="AJ497" s="328">
        <f t="shared" si="337"/>
        <v>8.6054386232837388</v>
      </c>
      <c r="AK497" s="337">
        <f t="shared" si="338"/>
        <v>571.67794674708261</v>
      </c>
      <c r="AL497" s="42">
        <f t="shared" si="308"/>
        <v>26.332597807308868</v>
      </c>
    </row>
    <row r="498" spans="2:38" ht="15" x14ac:dyDescent="0.15">
      <c r="B498" s="328">
        <f t="shared" si="309"/>
        <v>2889.7580986061166</v>
      </c>
      <c r="C498" s="328">
        <f t="shared" si="310"/>
        <v>2887.3580347518291</v>
      </c>
      <c r="D498" s="328">
        <f t="shared" si="311"/>
        <v>2.6081022862233034</v>
      </c>
      <c r="E498" s="328">
        <f t="shared" si="304"/>
        <v>183.23754069786176</v>
      </c>
      <c r="F498" s="328">
        <f t="shared" si="312"/>
        <v>182.90945453943499</v>
      </c>
      <c r="G498" s="328">
        <f t="shared" si="313"/>
        <v>895.23385381638354</v>
      </c>
      <c r="H498" s="313">
        <f t="shared" si="314"/>
        <v>0.02</v>
      </c>
      <c r="I498" s="328">
        <f t="shared" si="315"/>
        <v>1.9200510834300077</v>
      </c>
      <c r="J498" s="328">
        <f t="shared" si="305"/>
        <v>850</v>
      </c>
      <c r="K498" s="335">
        <f t="shared" si="316"/>
        <v>-1</v>
      </c>
      <c r="L498" s="323">
        <f t="shared" si="317"/>
        <v>2.5881022862233034</v>
      </c>
      <c r="M498" s="323">
        <f t="shared" si="318"/>
        <v>2.5981022862233036</v>
      </c>
      <c r="N498" s="328">
        <f t="shared" si="319"/>
        <v>-3.6332646499388055E-2</v>
      </c>
      <c r="O498" s="328">
        <f t="shared" si="320"/>
        <v>2.7922698458726636E-3</v>
      </c>
      <c r="P498" s="332">
        <f t="shared" si="306"/>
        <v>33.27173331276051</v>
      </c>
      <c r="Q498" s="328">
        <f t="shared" si="321"/>
        <v>57.159724859601738</v>
      </c>
      <c r="R498" s="277">
        <f>IF(H498&gt;0, rate1(1,$L$52,$L$51,$L$54,L498,$L$53,$L$50,P498),"")</f>
        <v>1407.2397461298276</v>
      </c>
      <c r="S498" s="323">
        <f t="shared" si="322"/>
        <v>14.546705629482199</v>
      </c>
      <c r="T498" s="323">
        <f t="shared" si="323"/>
        <v>2.6820281988202332E-3</v>
      </c>
      <c r="U498" s="328">
        <f t="shared" si="324"/>
        <v>2.6081022862233034</v>
      </c>
      <c r="V498" s="336">
        <f t="shared" si="325"/>
        <v>2.6081022862233034</v>
      </c>
      <c r="W498" s="328">
        <f t="shared" si="326"/>
        <v>4.0927026998271998E-4</v>
      </c>
      <c r="X498" s="328">
        <f t="shared" si="327"/>
        <v>66.031873353551418</v>
      </c>
      <c r="Y498" s="328">
        <f t="shared" si="307"/>
        <v>33.528349569383771</v>
      </c>
      <c r="Z498" s="108">
        <f>IF(H498&gt;0, rate1(1,$L$52,$L$51,$L$54,U498,$L$53,$L$50,Y498),"")</f>
        <v>1412.2686654086276</v>
      </c>
      <c r="AA498" s="336">
        <f t="shared" si="328"/>
        <v>16.74475929210578</v>
      </c>
      <c r="AB498" s="336">
        <f t="shared" si="329"/>
        <v>-2.599406331908312E-5</v>
      </c>
      <c r="AC498" s="328">
        <f t="shared" si="330"/>
        <v>2.6820281988202332E-3</v>
      </c>
      <c r="AD498" s="328">
        <f t="shared" si="331"/>
        <v>-7.4570431469727172</v>
      </c>
      <c r="AE498" s="328">
        <f t="shared" si="332"/>
        <v>-796556.43240814656</v>
      </c>
      <c r="AF498" s="328">
        <f t="shared" si="333"/>
        <v>2889.7190839314185</v>
      </c>
      <c r="AG498" s="328">
        <f t="shared" si="334"/>
        <v>2887.3553527236304</v>
      </c>
      <c r="AH498" s="328">
        <f t="shared" si="335"/>
        <v>2.5882860176317983</v>
      </c>
      <c r="AI498" s="328">
        <f t="shared" si="336"/>
        <v>1.9058786579872493</v>
      </c>
      <c r="AJ498" s="328">
        <f t="shared" si="337"/>
        <v>8.6059680340220677</v>
      </c>
      <c r="AK498" s="337">
        <f t="shared" si="338"/>
        <v>571.67799450790505</v>
      </c>
      <c r="AL498" s="42">
        <f t="shared" si="308"/>
        <v>26.332642187248251</v>
      </c>
    </row>
    <row r="499" spans="2:38" ht="15" x14ac:dyDescent="0.15">
      <c r="B499" s="328">
        <f t="shared" si="309"/>
        <v>2889.7190839314185</v>
      </c>
      <c r="C499" s="328">
        <f t="shared" si="310"/>
        <v>2887.3553527236304</v>
      </c>
      <c r="D499" s="328">
        <f t="shared" si="311"/>
        <v>2.5882860176317983</v>
      </c>
      <c r="E499" s="328">
        <f t="shared" si="304"/>
        <v>183.07771350898494</v>
      </c>
      <c r="F499" s="328">
        <f t="shared" si="312"/>
        <v>183.15762710342335</v>
      </c>
      <c r="G499" s="328">
        <f t="shared" si="313"/>
        <v>876.01372190701034</v>
      </c>
      <c r="H499" s="313">
        <f t="shared" si="314"/>
        <v>0.02</v>
      </c>
      <c r="I499" s="328">
        <f t="shared" si="315"/>
        <v>1.8909849662304623</v>
      </c>
      <c r="J499" s="328">
        <f t="shared" si="305"/>
        <v>850</v>
      </c>
      <c r="K499" s="335">
        <f t="shared" si="316"/>
        <v>-1</v>
      </c>
      <c r="L499" s="323">
        <f t="shared" si="317"/>
        <v>2.5682860176317983</v>
      </c>
      <c r="M499" s="323">
        <f t="shared" si="318"/>
        <v>2.5782860176317985</v>
      </c>
      <c r="N499" s="328">
        <f t="shared" si="319"/>
        <v>-3.605914212155259E-2</v>
      </c>
      <c r="O499" s="328">
        <f t="shared" si="320"/>
        <v>2.7922698458726636E-3</v>
      </c>
      <c r="P499" s="332">
        <f t="shared" si="306"/>
        <v>32.932989103703136</v>
      </c>
      <c r="Q499" s="328">
        <f t="shared" si="321"/>
        <v>35.787058879459437</v>
      </c>
      <c r="R499" s="277">
        <f>IF(H499&gt;0, rate1(1,$L$52,$L$51,$L$54,L499,$L$53,$L$50,P499),"")</f>
        <v>1400.5374930897481</v>
      </c>
      <c r="S499" s="323">
        <f t="shared" si="322"/>
        <v>9.1511122361821506</v>
      </c>
      <c r="T499" s="323">
        <f t="shared" si="323"/>
        <v>4.4238308928551953E-3</v>
      </c>
      <c r="U499" s="328">
        <f t="shared" si="324"/>
        <v>2.5882860176317983</v>
      </c>
      <c r="V499" s="336">
        <f t="shared" si="325"/>
        <v>2.5882860176317983</v>
      </c>
      <c r="W499" s="328">
        <f t="shared" si="326"/>
        <v>4.0307465480626803E-4</v>
      </c>
      <c r="X499" s="328">
        <f t="shared" si="327"/>
        <v>46.524945407979772</v>
      </c>
      <c r="Y499" s="328">
        <f t="shared" si="307"/>
        <v>33.188948721284355</v>
      </c>
      <c r="Z499" s="108">
        <f>IF(H499&gt;0, rate1(1,$L$52,$L$51,$L$54,U499,$L$53,$L$50,Y499),"")</f>
        <v>1405.6085516003773</v>
      </c>
      <c r="AA499" s="336">
        <f t="shared" si="328"/>
        <v>11.853977406899253</v>
      </c>
      <c r="AB499" s="336">
        <f t="shared" si="329"/>
        <v>-3.7136124362121531E-5</v>
      </c>
      <c r="AC499" s="328">
        <f t="shared" si="330"/>
        <v>4.4238308928551953E-3</v>
      </c>
      <c r="AD499" s="328">
        <f t="shared" si="331"/>
        <v>-4.5209684737952882</v>
      </c>
      <c r="AE499" s="328">
        <f t="shared" si="332"/>
        <v>826.38133835698045</v>
      </c>
      <c r="AF499" s="328">
        <f t="shared" si="333"/>
        <v>2889.6786009584039</v>
      </c>
      <c r="AG499" s="328">
        <f t="shared" si="334"/>
        <v>2887.3509288927376</v>
      </c>
      <c r="AH499" s="328">
        <f t="shared" si="335"/>
        <v>2.568467761450596</v>
      </c>
      <c r="AI499" s="328">
        <f t="shared" si="336"/>
        <v>3.1586665224475436</v>
      </c>
      <c r="AJ499" s="328">
        <f t="shared" si="337"/>
        <v>8.6068454413894138</v>
      </c>
      <c r="AK499" s="337">
        <f t="shared" si="338"/>
        <v>571.67970071500099</v>
      </c>
      <c r="AL499" s="42">
        <f t="shared" si="308"/>
        <v>26.334262184107541</v>
      </c>
    </row>
    <row r="500" spans="2:38" ht="15" x14ac:dyDescent="0.15">
      <c r="B500" s="328">
        <f t="shared" si="309"/>
        <v>2889.6786009584039</v>
      </c>
      <c r="C500" s="328">
        <f t="shared" si="310"/>
        <v>2887.3509288927376</v>
      </c>
      <c r="D500" s="328">
        <f t="shared" si="311"/>
        <v>2.568467761450596</v>
      </c>
      <c r="E500" s="328">
        <f t="shared" si="304"/>
        <v>182.92262649736008</v>
      </c>
      <c r="F500" s="328">
        <f t="shared" si="312"/>
        <v>183.00017000317251</v>
      </c>
      <c r="G500" s="328">
        <f t="shared" si="313"/>
        <v>855.15406060690384</v>
      </c>
      <c r="H500" s="313">
        <f t="shared" si="314"/>
        <v>0.02</v>
      </c>
      <c r="I500" s="328">
        <f t="shared" si="315"/>
        <v>1.8621376525330562</v>
      </c>
      <c r="J500" s="328">
        <f t="shared" si="305"/>
        <v>850</v>
      </c>
      <c r="K500" s="335">
        <f t="shared" si="316"/>
        <v>-1</v>
      </c>
      <c r="L500" s="323">
        <f t="shared" si="317"/>
        <v>2.5484677614505959</v>
      </c>
      <c r="M500" s="323">
        <f t="shared" si="318"/>
        <v>2.5584677614505962</v>
      </c>
      <c r="N500" s="328">
        <f t="shared" si="319"/>
        <v>-3.5785563050292346E-2</v>
      </c>
      <c r="O500" s="328">
        <f t="shared" si="320"/>
        <v>2.7922698458726636E-3</v>
      </c>
      <c r="P500" s="332">
        <f t="shared" si="306"/>
        <v>32.59508122249521</v>
      </c>
      <c r="Q500" s="328">
        <f t="shared" si="321"/>
        <v>14.784399463651084</v>
      </c>
      <c r="R500" s="277">
        <f>IF(H500&gt;0, rate1(1,$L$52,$L$51,$L$54,L500,$L$53,$L$50,P500),"")</f>
        <v>1393.7782787278927</v>
      </c>
      <c r="S500" s="323">
        <f t="shared" si="322"/>
        <v>3.7988540632244772</v>
      </c>
      <c r="T500" s="323">
        <f t="shared" si="323"/>
        <v>1.2785790985137987E-2</v>
      </c>
      <c r="U500" s="328">
        <f t="shared" si="324"/>
        <v>2.568467761450596</v>
      </c>
      <c r="V500" s="336">
        <f t="shared" si="325"/>
        <v>2.568467761450596</v>
      </c>
      <c r="W500" s="328">
        <f t="shared" si="326"/>
        <v>3.9692567889204611E-4</v>
      </c>
      <c r="X500" s="328">
        <f t="shared" si="327"/>
        <v>25.335256503020219</v>
      </c>
      <c r="Y500" s="328">
        <f t="shared" si="307"/>
        <v>32.85038075848491</v>
      </c>
      <c r="Z500" s="108">
        <f>IF(H500&gt;0, rate1(1,$L$52,$L$51,$L$54,U500,$L$53,$L$50,Y500),"")</f>
        <v>1398.8918943619117</v>
      </c>
      <c r="AA500" s="336">
        <f t="shared" si="328"/>
        <v>6.4861018722355093</v>
      </c>
      <c r="AB500" s="336">
        <f t="shared" si="329"/>
        <v>-7.2351131666154148E-5</v>
      </c>
      <c r="AC500" s="328">
        <f t="shared" si="330"/>
        <v>1.2785790985137987E-2</v>
      </c>
      <c r="AD500" s="328">
        <f t="shared" si="331"/>
        <v>-1.5642364264555633</v>
      </c>
      <c r="AE500" s="328">
        <f t="shared" si="332"/>
        <v>343.61383048405588</v>
      </c>
      <c r="AF500" s="328">
        <f t="shared" si="333"/>
        <v>2889.6300296043682</v>
      </c>
      <c r="AG500" s="328">
        <f t="shared" si="334"/>
        <v>2887.3381431017524</v>
      </c>
      <c r="AH500" s="328">
        <f t="shared" si="335"/>
        <v>2.548647512844056</v>
      </c>
      <c r="AI500" s="328">
        <f t="shared" si="336"/>
        <v>9.1734755665783752</v>
      </c>
      <c r="AJ500" s="328">
        <f t="shared" si="337"/>
        <v>8.6093936290467958</v>
      </c>
      <c r="AK500" s="337">
        <f t="shared" si="338"/>
        <v>571.6824677502176</v>
      </c>
      <c r="AL500" s="42">
        <f t="shared" si="308"/>
        <v>26.33694705065162</v>
      </c>
    </row>
    <row r="501" spans="2:38" ht="15" x14ac:dyDescent="0.15">
      <c r="B501" s="328">
        <f t="shared" si="309"/>
        <v>2889.6300296043682</v>
      </c>
      <c r="C501" s="328">
        <f t="shared" si="310"/>
        <v>2887.3381431017524</v>
      </c>
      <c r="D501" s="328">
        <f t="shared" si="311"/>
        <v>2.548647512844056</v>
      </c>
      <c r="E501" s="328">
        <f t="shared" si="304"/>
        <v>182.78557033528972</v>
      </c>
      <c r="F501" s="328">
        <f t="shared" si="312"/>
        <v>182.85409841632492</v>
      </c>
      <c r="G501" s="328">
        <f t="shared" si="313"/>
        <v>834.68903612549502</v>
      </c>
      <c r="H501" s="313">
        <f t="shared" si="314"/>
        <v>0.02</v>
      </c>
      <c r="I501" s="328">
        <f t="shared" si="315"/>
        <v>1.8335092020926824</v>
      </c>
      <c r="J501" s="328">
        <f t="shared" si="305"/>
        <v>850</v>
      </c>
      <c r="K501" s="335">
        <f t="shared" si="316"/>
        <v>-1</v>
      </c>
      <c r="L501" s="323">
        <f t="shared" si="317"/>
        <v>2.528647512844056</v>
      </c>
      <c r="M501" s="323">
        <f t="shared" si="318"/>
        <v>2.5386475128440562</v>
      </c>
      <c r="N501" s="328">
        <f t="shared" si="319"/>
        <v>-3.5511909204613445E-2</v>
      </c>
      <c r="O501" s="328">
        <f t="shared" si="320"/>
        <v>2.7922698458726636E-3</v>
      </c>
      <c r="P501" s="332">
        <f t="shared" si="306"/>
        <v>32.258014342905085</v>
      </c>
      <c r="Q501" s="328">
        <f t="shared" si="321"/>
        <v>-5.7915571478171159</v>
      </c>
      <c r="R501" s="277">
        <f>IF(H501&gt;0, rate1(1,$L$52,$L$51,$L$54,L501,$L$53,$L$50,P501),"")</f>
        <v>1386.9615317345397</v>
      </c>
      <c r="S501" s="323">
        <f t="shared" si="322"/>
        <v>-1.4954556707640236</v>
      </c>
      <c r="T501" s="323">
        <f t="shared" si="323"/>
        <v>-1.423063115111995E-2</v>
      </c>
      <c r="U501" s="328">
        <f t="shared" si="324"/>
        <v>2.548647512844056</v>
      </c>
      <c r="V501" s="336">
        <f t="shared" si="325"/>
        <v>2.548647512844056</v>
      </c>
      <c r="W501" s="328">
        <f t="shared" si="326"/>
        <v>3.9082335497919729E-4</v>
      </c>
      <c r="X501" s="328">
        <f t="shared" si="327"/>
        <v>4.5443269220177172</v>
      </c>
      <c r="Y501" s="328">
        <f t="shared" si="307"/>
        <v>32.512650309795468</v>
      </c>
      <c r="Z501" s="108">
        <f>IF(H501&gt;0, rate1(1,$L$52,$L$51,$L$54,U501,$L$53,$L$50,Y501),"")</f>
        <v>1392.1181256566217</v>
      </c>
      <c r="AA501" s="336">
        <f t="shared" si="328"/>
        <v>1.1690580932764492</v>
      </c>
      <c r="AB501" s="336">
        <f t="shared" si="329"/>
        <v>-2.3117695663354637E-3</v>
      </c>
      <c r="AC501" s="328">
        <f t="shared" si="330"/>
        <v>-2.3117695663354637E-3</v>
      </c>
      <c r="AD501" s="328">
        <f t="shared" si="331"/>
        <v>8.6513813016854009</v>
      </c>
      <c r="AE501" s="328">
        <f t="shared" si="332"/>
        <v>1950.6581702806748</v>
      </c>
      <c r="AF501" s="328">
        <f t="shared" si="333"/>
        <v>2889.59682946473</v>
      </c>
      <c r="AG501" s="328">
        <f t="shared" si="334"/>
        <v>2887.3404548713188</v>
      </c>
      <c r="AH501" s="328">
        <f t="shared" si="335"/>
        <v>2.5288252668655899</v>
      </c>
      <c r="AI501" s="328">
        <f t="shared" si="336"/>
        <v>-1.6667870834487786</v>
      </c>
      <c r="AJ501" s="328">
        <f t="shared" si="337"/>
        <v>8.6089306326347259</v>
      </c>
      <c r="AK501" s="337">
        <f t="shared" si="338"/>
        <v>571.69031248509827</v>
      </c>
      <c r="AL501" s="42">
        <f t="shared" si="308"/>
        <v>26.344744504883213</v>
      </c>
    </row>
    <row r="502" spans="2:38" ht="15" x14ac:dyDescent="0.15">
      <c r="B502" s="328">
        <f t="shared" si="309"/>
        <v>2889.59682946473</v>
      </c>
      <c r="C502" s="328">
        <f t="shared" si="310"/>
        <v>2887.3404548713188</v>
      </c>
      <c r="D502" s="328">
        <f t="shared" si="311"/>
        <v>2.5288252668655899</v>
      </c>
      <c r="E502" s="328">
        <f t="shared" si="304"/>
        <v>182.61944668659601</v>
      </c>
      <c r="F502" s="328">
        <f t="shared" si="312"/>
        <v>182.70250851094286</v>
      </c>
      <c r="G502" s="328">
        <f t="shared" si="313"/>
        <v>915.25985620759468</v>
      </c>
      <c r="H502" s="313">
        <f t="shared" si="314"/>
        <v>0.08</v>
      </c>
      <c r="I502" s="328">
        <f t="shared" si="315"/>
        <v>1.8050996747289902</v>
      </c>
      <c r="J502" s="328">
        <f t="shared" si="305"/>
        <v>850</v>
      </c>
      <c r="K502" s="335">
        <f t="shared" si="316"/>
        <v>1</v>
      </c>
      <c r="L502" s="323">
        <f t="shared" si="317"/>
        <v>2.60882526686559</v>
      </c>
      <c r="M502" s="323">
        <f t="shared" si="318"/>
        <v>2.56882526686559</v>
      </c>
      <c r="N502" s="328">
        <f t="shared" si="319"/>
        <v>0.1442880269883613</v>
      </c>
      <c r="O502" s="328">
        <f t="shared" si="320"/>
        <v>2.7922698458726636E-3</v>
      </c>
      <c r="P502" s="332">
        <f t="shared" si="306"/>
        <v>33.201700375304135</v>
      </c>
      <c r="Q502" s="328">
        <f t="shared" si="321"/>
        <v>23.87896681338259</v>
      </c>
      <c r="R502" s="277">
        <f>IF(H502&gt;0, rate1(1,$L$52,$L$51,$L$54,L502,$L$53,$L$50,P502),"")</f>
        <v>1405.8600943930223</v>
      </c>
      <c r="S502" s="323">
        <f t="shared" si="322"/>
        <v>6.0829751465252668</v>
      </c>
      <c r="T502" s="323">
        <f t="shared" si="323"/>
        <v>-2.8386530098813666E-2</v>
      </c>
      <c r="U502" s="328">
        <f t="shared" si="324"/>
        <v>2.5288252668655899</v>
      </c>
      <c r="V502" s="336">
        <f t="shared" si="325"/>
        <v>2.5288252668655899</v>
      </c>
      <c r="W502" s="328">
        <f t="shared" si="326"/>
        <v>3.8476769581929915E-4</v>
      </c>
      <c r="X502" s="328">
        <f t="shared" si="327"/>
        <v>-15.931830128513639</v>
      </c>
      <c r="Y502" s="328">
        <f t="shared" si="307"/>
        <v>32.175762063303615</v>
      </c>
      <c r="Z502" s="108">
        <f>IF(H502&gt;0, rate1(1,$L$52,$L$51,$L$54,U502,$L$53,$L$50,Y502),"")</f>
        <v>1385.2866728250508</v>
      </c>
      <c r="AA502" s="336">
        <f t="shared" si="328"/>
        <v>-4.1187802795273578</v>
      </c>
      <c r="AB502" s="336">
        <f t="shared" si="329"/>
        <v>7.5167847574584052E-5</v>
      </c>
      <c r="AC502" s="328">
        <f t="shared" si="330"/>
        <v>7.5167847574584052E-5</v>
      </c>
      <c r="AD502" s="328">
        <f t="shared" si="331"/>
        <v>1064.2848316312547</v>
      </c>
      <c r="AE502" s="328">
        <f t="shared" si="332"/>
        <v>-943961.94143534009</v>
      </c>
      <c r="AF502" s="328">
        <f t="shared" si="333"/>
        <v>2889.7410423238707</v>
      </c>
      <c r="AG502" s="328">
        <f t="shared" si="334"/>
        <v>2887.3403797034712</v>
      </c>
      <c r="AH502" s="328">
        <f t="shared" si="335"/>
        <v>2.6084275996260433</v>
      </c>
      <c r="AI502" s="328">
        <f t="shared" si="336"/>
        <v>5.3467516344176222E-2</v>
      </c>
      <c r="AJ502" s="328">
        <f t="shared" si="337"/>
        <v>8.6089454847226001</v>
      </c>
      <c r="AK502" s="337">
        <f t="shared" si="338"/>
        <v>571.68892123619412</v>
      </c>
      <c r="AL502" s="42">
        <f t="shared" si="308"/>
        <v>26.343327735862282</v>
      </c>
    </row>
    <row r="503" spans="2:38" ht="15" x14ac:dyDescent="0.15">
      <c r="B503" s="328">
        <f t="shared" si="309"/>
        <v>2889.7410423238707</v>
      </c>
      <c r="C503" s="328">
        <f t="shared" si="310"/>
        <v>2887.3403797034712</v>
      </c>
      <c r="D503" s="328">
        <f t="shared" si="311"/>
        <v>2.6084275996260433</v>
      </c>
      <c r="E503" s="328">
        <f t="shared" si="304"/>
        <v>183.27571500403408</v>
      </c>
      <c r="F503" s="328">
        <f t="shared" si="312"/>
        <v>182.94758084531503</v>
      </c>
      <c r="G503" s="328">
        <f t="shared" si="313"/>
        <v>895.75816347055286</v>
      </c>
      <c r="H503" s="313">
        <f t="shared" si="314"/>
        <v>0.02</v>
      </c>
      <c r="I503" s="328">
        <f t="shared" si="315"/>
        <v>1.9205300963196352</v>
      </c>
      <c r="J503" s="328">
        <f t="shared" si="305"/>
        <v>850</v>
      </c>
      <c r="K503" s="335">
        <f t="shared" si="316"/>
        <v>-1</v>
      </c>
      <c r="L503" s="323">
        <f t="shared" si="317"/>
        <v>2.5884275996260433</v>
      </c>
      <c r="M503" s="323">
        <f t="shared" si="318"/>
        <v>2.5984275996260431</v>
      </c>
      <c r="N503" s="328">
        <f t="shared" si="319"/>
        <v>-3.6337136084659605E-2</v>
      </c>
      <c r="O503" s="328">
        <f t="shared" si="320"/>
        <v>2.7922698458726636E-3</v>
      </c>
      <c r="P503" s="332">
        <f t="shared" si="306"/>
        <v>33.277301535633718</v>
      </c>
      <c r="Q503" s="328">
        <f t="shared" si="321"/>
        <v>57.689590901395832</v>
      </c>
      <c r="R503" s="277">
        <f>IF(H503&gt;0, rate1(1,$L$52,$L$51,$L$54,L503,$L$53,$L$50,P503),"")</f>
        <v>1407.349307073255</v>
      </c>
      <c r="S503" s="323">
        <f t="shared" si="322"/>
        <v>14.680409471719335</v>
      </c>
      <c r="T503" s="323">
        <f t="shared" si="323"/>
        <v>2.6561438939219709E-3</v>
      </c>
      <c r="U503" s="328">
        <f t="shared" si="324"/>
        <v>2.6084275996260433</v>
      </c>
      <c r="V503" s="336">
        <f t="shared" si="325"/>
        <v>2.6084275996260433</v>
      </c>
      <c r="W503" s="328">
        <f t="shared" si="326"/>
        <v>4.0937237442051355E-4</v>
      </c>
      <c r="X503" s="328">
        <f t="shared" si="327"/>
        <v>66.565703582537594</v>
      </c>
      <c r="Y503" s="328">
        <f t="shared" si="307"/>
        <v>33.533928544033728</v>
      </c>
      <c r="Z503" s="108">
        <f>IF(H503&gt;0, rate1(1,$L$52,$L$51,$L$54,U503,$L$53,$L$50,Y503),"")</f>
        <v>1412.3775380070513</v>
      </c>
      <c r="AA503" s="336">
        <f t="shared" si="328"/>
        <v>16.878829971208333</v>
      </c>
      <c r="AB503" s="336">
        <f t="shared" si="329"/>
        <v>-2.578101630679288E-5</v>
      </c>
      <c r="AC503" s="328">
        <f t="shared" si="330"/>
        <v>2.6561438939219709E-3</v>
      </c>
      <c r="AD503" s="328">
        <f t="shared" si="331"/>
        <v>-7.5297125452298772</v>
      </c>
      <c r="AE503" s="328">
        <f t="shared" si="332"/>
        <v>-784835.01380857406</v>
      </c>
      <c r="AF503" s="328">
        <f t="shared" si="333"/>
        <v>2889.7020490438922</v>
      </c>
      <c r="AG503" s="328">
        <f t="shared" si="334"/>
        <v>2887.3377235595772</v>
      </c>
      <c r="AH503" s="328">
        <f t="shared" si="335"/>
        <v>2.5886113636257893</v>
      </c>
      <c r="AI503" s="328">
        <f t="shared" si="336"/>
        <v>1.8873380478978088</v>
      </c>
      <c r="AJ503" s="328">
        <f t="shared" si="337"/>
        <v>8.6094697452914613</v>
      </c>
      <c r="AK503" s="337">
        <f t="shared" si="338"/>
        <v>571.68897017286542</v>
      </c>
      <c r="AL503" s="42">
        <f t="shared" si="308"/>
        <v>26.343373183251174</v>
      </c>
    </row>
    <row r="504" spans="2:38" ht="15" x14ac:dyDescent="0.15">
      <c r="B504" s="328">
        <f t="shared" si="309"/>
        <v>2889.7020490438922</v>
      </c>
      <c r="C504" s="328">
        <f t="shared" si="310"/>
        <v>2887.3377235595772</v>
      </c>
      <c r="D504" s="328">
        <f t="shared" si="311"/>
        <v>2.5886113636257893</v>
      </c>
      <c r="E504" s="328">
        <f t="shared" si="304"/>
        <v>183.11581328021288</v>
      </c>
      <c r="F504" s="328">
        <f t="shared" si="312"/>
        <v>183.19576414212349</v>
      </c>
      <c r="G504" s="328">
        <f t="shared" si="313"/>
        <v>876.52916233157453</v>
      </c>
      <c r="H504" s="313">
        <f t="shared" si="314"/>
        <v>0.02</v>
      </c>
      <c r="I504" s="328">
        <f t="shared" si="315"/>
        <v>1.8914603874520255</v>
      </c>
      <c r="J504" s="328">
        <f t="shared" si="305"/>
        <v>850</v>
      </c>
      <c r="K504" s="335">
        <f t="shared" si="316"/>
        <v>-1</v>
      </c>
      <c r="L504" s="323">
        <f t="shared" si="317"/>
        <v>2.5686113636257892</v>
      </c>
      <c r="M504" s="323">
        <f t="shared" si="318"/>
        <v>2.5786113636257895</v>
      </c>
      <c r="N504" s="328">
        <f t="shared" si="319"/>
        <v>-3.6063632932422429E-2</v>
      </c>
      <c r="O504" s="328">
        <f t="shared" si="320"/>
        <v>2.7922698458726636E-3</v>
      </c>
      <c r="P504" s="332">
        <f t="shared" si="306"/>
        <v>32.938543634981507</v>
      </c>
      <c r="Q504" s="328">
        <f t="shared" si="321"/>
        <v>36.306833804528765</v>
      </c>
      <c r="R504" s="277">
        <f>IF(H504&gt;0, rate1(1,$L$52,$L$51,$L$54,L504,$L$53,$L$50,P504),"")</f>
        <v>1400.6479844444941</v>
      </c>
      <c r="S504" s="323">
        <f t="shared" si="322"/>
        <v>9.2832915533634388</v>
      </c>
      <c r="T504" s="323">
        <f t="shared" si="323"/>
        <v>4.3537804627652825E-3</v>
      </c>
      <c r="U504" s="328">
        <f t="shared" si="324"/>
        <v>2.5886113636257893</v>
      </c>
      <c r="V504" s="336">
        <f t="shared" si="325"/>
        <v>2.5886113636257893</v>
      </c>
      <c r="W504" s="328">
        <f t="shared" si="326"/>
        <v>4.0317599365735646E-4</v>
      </c>
      <c r="X504" s="328">
        <f t="shared" si="327"/>
        <v>47.049810463330914</v>
      </c>
      <c r="Y504" s="328">
        <f t="shared" si="307"/>
        <v>33.194514060486988</v>
      </c>
      <c r="Z504" s="108">
        <f>IF(H504&gt;0, rate1(1,$L$52,$L$51,$L$54,U504,$L$53,$L$50,Y504),"")</f>
        <v>1405.7183477770034</v>
      </c>
      <c r="AA504" s="336">
        <f t="shared" si="328"/>
        <v>11.986770173146246</v>
      </c>
      <c r="AB504" s="336">
        <f t="shared" si="329"/>
        <v>-3.6696498361528961E-5</v>
      </c>
      <c r="AC504" s="328">
        <f t="shared" si="330"/>
        <v>4.3537804627652825E-3</v>
      </c>
      <c r="AD504" s="328">
        <f t="shared" si="331"/>
        <v>-4.5937088861152864</v>
      </c>
      <c r="AE504" s="328">
        <f t="shared" si="332"/>
        <v>837.67056810355825</v>
      </c>
      <c r="AF504" s="328">
        <f t="shared" si="333"/>
        <v>2889.6616316304971</v>
      </c>
      <c r="AG504" s="328">
        <f t="shared" si="334"/>
        <v>2887.3333697791145</v>
      </c>
      <c r="AH504" s="328">
        <f t="shared" si="335"/>
        <v>2.5687931401143547</v>
      </c>
      <c r="AI504" s="328">
        <f t="shared" si="336"/>
        <v>3.1084044750130557</v>
      </c>
      <c r="AJ504" s="328">
        <f t="shared" si="337"/>
        <v>8.6103331909789649</v>
      </c>
      <c r="AK504" s="337">
        <f t="shared" si="338"/>
        <v>571.69066077132902</v>
      </c>
      <c r="AL504" s="42">
        <f t="shared" si="308"/>
        <v>26.344977420591889</v>
      </c>
    </row>
    <row r="505" spans="2:38" ht="15" x14ac:dyDescent="0.15">
      <c r="B505" s="328">
        <f t="shared" si="309"/>
        <v>2889.6616316304971</v>
      </c>
      <c r="C505" s="328">
        <f t="shared" si="310"/>
        <v>2887.3333697791145</v>
      </c>
      <c r="D505" s="328">
        <f t="shared" si="311"/>
        <v>2.5687931401143547</v>
      </c>
      <c r="E505" s="328">
        <f t="shared" si="304"/>
        <v>182.96056307195053</v>
      </c>
      <c r="F505" s="328">
        <f t="shared" si="312"/>
        <v>183.03818817608169</v>
      </c>
      <c r="G505" s="328">
        <f t="shared" si="313"/>
        <v>855.65938653213232</v>
      </c>
      <c r="H505" s="313">
        <f t="shared" si="314"/>
        <v>0.02</v>
      </c>
      <c r="I505" s="328">
        <f t="shared" si="315"/>
        <v>1.8626094811061193</v>
      </c>
      <c r="J505" s="328">
        <f t="shared" si="305"/>
        <v>850</v>
      </c>
      <c r="K505" s="335">
        <f t="shared" si="316"/>
        <v>-1</v>
      </c>
      <c r="L505" s="323">
        <f t="shared" si="317"/>
        <v>2.5487931401143546</v>
      </c>
      <c r="M505" s="323">
        <f t="shared" si="318"/>
        <v>2.5587931401143544</v>
      </c>
      <c r="N505" s="328">
        <f t="shared" si="319"/>
        <v>-3.5790055088078532E-2</v>
      </c>
      <c r="O505" s="328">
        <f t="shared" si="320"/>
        <v>2.7922698458726636E-3</v>
      </c>
      <c r="P505" s="332">
        <f t="shared" si="306"/>
        <v>32.60062198594413</v>
      </c>
      <c r="Q505" s="328">
        <f t="shared" si="321"/>
        <v>15.293801157828511</v>
      </c>
      <c r="R505" s="277">
        <f>IF(H505&gt;0, rate1(1,$L$52,$L$51,$L$54,L505,$L$53,$L$50,P505),"")</f>
        <v>1393.8897098348471</v>
      </c>
      <c r="S505" s="323">
        <f t="shared" si="322"/>
        <v>3.9294307649967952</v>
      </c>
      <c r="T505" s="323">
        <f t="shared" si="323"/>
        <v>1.2217409442041442E-2</v>
      </c>
      <c r="U505" s="328">
        <f t="shared" si="324"/>
        <v>2.5687931401143547</v>
      </c>
      <c r="V505" s="336">
        <f t="shared" si="325"/>
        <v>2.5687931401143547</v>
      </c>
      <c r="W505" s="328">
        <f t="shared" si="326"/>
        <v>3.9702625194948382E-4</v>
      </c>
      <c r="X505" s="328">
        <f t="shared" si="327"/>
        <v>25.849885824321404</v>
      </c>
      <c r="Y505" s="328">
        <f t="shared" si="307"/>
        <v>32.855932386735965</v>
      </c>
      <c r="Z505" s="108">
        <f>IF(H505&gt;0, rate1(1,$L$52,$L$51,$L$54,U505,$L$53,$L$50,Y505),"")</f>
        <v>1399.0026234035445</v>
      </c>
      <c r="AA505" s="336">
        <f t="shared" si="328"/>
        <v>6.6173287955322984</v>
      </c>
      <c r="AB505" s="336">
        <f t="shared" si="329"/>
        <v>-7.067883444267242E-5</v>
      </c>
      <c r="AC505" s="328">
        <f t="shared" si="330"/>
        <v>1.2217409442041442E-2</v>
      </c>
      <c r="AD505" s="328">
        <f t="shared" si="331"/>
        <v>-1.6370082458870383</v>
      </c>
      <c r="AE505" s="328">
        <f t="shared" si="332"/>
        <v>356.8483201523884</v>
      </c>
      <c r="AF505" s="328">
        <f t="shared" si="333"/>
        <v>2889.6136241659669</v>
      </c>
      <c r="AG505" s="328">
        <f t="shared" si="334"/>
        <v>2887.3211523696723</v>
      </c>
      <c r="AH505" s="328">
        <f t="shared" si="335"/>
        <v>2.5489729242578631</v>
      </c>
      <c r="AI505" s="328">
        <f t="shared" si="336"/>
        <v>8.7649757049207313</v>
      </c>
      <c r="AJ505" s="328">
        <f t="shared" si="337"/>
        <v>8.6127679064525537</v>
      </c>
      <c r="AK505" s="337">
        <f t="shared" si="338"/>
        <v>571.69338537849967</v>
      </c>
      <c r="AL505" s="42">
        <f t="shared" si="308"/>
        <v>26.34761956439565</v>
      </c>
    </row>
    <row r="506" spans="2:38" ht="15" x14ac:dyDescent="0.15">
      <c r="B506" s="328">
        <f t="shared" si="309"/>
        <v>2889.6136241659669</v>
      </c>
      <c r="C506" s="328">
        <f t="shared" si="310"/>
        <v>2887.3211523696723</v>
      </c>
      <c r="D506" s="328">
        <f t="shared" si="311"/>
        <v>2.5489729242578631</v>
      </c>
      <c r="E506" s="328">
        <f t="shared" si="304"/>
        <v>182.82234325257176</v>
      </c>
      <c r="F506" s="328">
        <f t="shared" si="312"/>
        <v>182.89145316226114</v>
      </c>
      <c r="G506" s="328">
        <f t="shared" si="313"/>
        <v>835.18191772420437</v>
      </c>
      <c r="H506" s="313">
        <f t="shared" si="314"/>
        <v>0.02</v>
      </c>
      <c r="I506" s="328">
        <f t="shared" si="315"/>
        <v>1.8339774370357191</v>
      </c>
      <c r="J506" s="328">
        <f t="shared" si="305"/>
        <v>850</v>
      </c>
      <c r="K506" s="335">
        <f t="shared" si="316"/>
        <v>-1</v>
      </c>
      <c r="L506" s="323">
        <f t="shared" si="317"/>
        <v>2.5289729242578631</v>
      </c>
      <c r="M506" s="323">
        <f t="shared" si="318"/>
        <v>2.5389729242578634</v>
      </c>
      <c r="N506" s="328">
        <f t="shared" si="319"/>
        <v>-3.5516402470656239E-2</v>
      </c>
      <c r="O506" s="328">
        <f t="shared" si="320"/>
        <v>2.7922698458726636E-3</v>
      </c>
      <c r="P506" s="332">
        <f t="shared" si="306"/>
        <v>32.263541261311047</v>
      </c>
      <c r="Q506" s="328">
        <f t="shared" si="321"/>
        <v>-5.2969723495754124</v>
      </c>
      <c r="R506" s="277">
        <f>IF(H506&gt;0, rate1(1,$L$52,$L$51,$L$54,L506,$L$53,$L$50,P506),"")</f>
        <v>1387.0739120101889</v>
      </c>
      <c r="S506" s="323">
        <f t="shared" si="322"/>
        <v>-1.3676366040558479</v>
      </c>
      <c r="T506" s="323">
        <f t="shared" si="323"/>
        <v>-1.5000782810088062E-2</v>
      </c>
      <c r="U506" s="328">
        <f t="shared" si="324"/>
        <v>2.5489729242578631</v>
      </c>
      <c r="V506" s="336">
        <f t="shared" si="325"/>
        <v>2.5489729242578631</v>
      </c>
      <c r="W506" s="328">
        <f t="shared" si="326"/>
        <v>3.9092316203337418E-4</v>
      </c>
      <c r="X506" s="328">
        <f t="shared" si="327"/>
        <v>5.0463327928971466</v>
      </c>
      <c r="Y506" s="328">
        <f t="shared" si="307"/>
        <v>32.518188150627104</v>
      </c>
      <c r="Z506" s="108">
        <f>IF(H506&gt;0, rate1(1,$L$52,$L$51,$L$54,U506,$L$53,$L$50,Y506),"")</f>
        <v>1392.2297969263627</v>
      </c>
      <c r="AA506" s="336">
        <f t="shared" si="328"/>
        <v>1.2980982875035965</v>
      </c>
      <c r="AB506" s="336">
        <f t="shared" si="329"/>
        <v>-1.3113901636508322E-3</v>
      </c>
      <c r="AC506" s="328">
        <f t="shared" si="330"/>
        <v>-1.3113901636508322E-3</v>
      </c>
      <c r="AD506" s="328">
        <f t="shared" si="331"/>
        <v>15.250991317733535</v>
      </c>
      <c r="AE506" s="328">
        <f t="shared" si="332"/>
        <v>3097.0052651718247</v>
      </c>
      <c r="AF506" s="328">
        <f t="shared" si="333"/>
        <v>2889.5794191536597</v>
      </c>
      <c r="AG506" s="328">
        <f t="shared" si="334"/>
        <v>2887.322463759836</v>
      </c>
      <c r="AH506" s="328">
        <f t="shared" si="335"/>
        <v>2.5291507111113098</v>
      </c>
      <c r="AI506" s="328">
        <f t="shared" si="336"/>
        <v>-0.94543639837499815</v>
      </c>
      <c r="AJ506" s="328">
        <f t="shared" si="337"/>
        <v>8.6125052852307835</v>
      </c>
      <c r="AK506" s="337">
        <f t="shared" si="338"/>
        <v>571.70088521223431</v>
      </c>
      <c r="AL506" s="42">
        <f t="shared" si="308"/>
        <v>26.355069793744832</v>
      </c>
    </row>
    <row r="507" spans="2:38" ht="15" x14ac:dyDescent="0.15">
      <c r="B507" s="328">
        <f t="shared" si="309"/>
        <v>2889.5794191536597</v>
      </c>
      <c r="C507" s="328">
        <f t="shared" si="310"/>
        <v>2887.322463759836</v>
      </c>
      <c r="D507" s="328">
        <f t="shared" si="311"/>
        <v>2.5291507111113098</v>
      </c>
      <c r="E507" s="328">
        <f t="shared" si="304"/>
        <v>182.65820545274266</v>
      </c>
      <c r="F507" s="328">
        <f t="shared" si="312"/>
        <v>182.7402743526572</v>
      </c>
      <c r="G507" s="328">
        <f t="shared" si="313"/>
        <v>915.79185112754965</v>
      </c>
      <c r="H507" s="313">
        <f t="shared" si="314"/>
        <v>0.08</v>
      </c>
      <c r="I507" s="328">
        <f t="shared" si="315"/>
        <v>1.8055643150590186</v>
      </c>
      <c r="J507" s="328">
        <f t="shared" si="305"/>
        <v>850</v>
      </c>
      <c r="K507" s="335">
        <f t="shared" si="316"/>
        <v>1</v>
      </c>
      <c r="L507" s="323">
        <f t="shared" si="317"/>
        <v>2.6091507111113099</v>
      </c>
      <c r="M507" s="323">
        <f t="shared" si="318"/>
        <v>2.5691507111113099</v>
      </c>
      <c r="N507" s="328">
        <f t="shared" si="319"/>
        <v>0.14430650017523572</v>
      </c>
      <c r="O507" s="328">
        <f t="shared" si="320"/>
        <v>2.7922698458726636E-3</v>
      </c>
      <c r="P507" s="332">
        <f t="shared" si="306"/>
        <v>33.207267412107925</v>
      </c>
      <c r="Q507" s="328">
        <f t="shared" si="321"/>
        <v>24.396684569314402</v>
      </c>
      <c r="R507" s="277">
        <f>IF(H507&gt;0, rate1(1,$L$52,$L$51,$L$54,L507,$L$53,$L$50,P507),"")</f>
        <v>1405.9698789951544</v>
      </c>
      <c r="S507" s="323">
        <f t="shared" si="322"/>
        <v>6.2143743048660474</v>
      </c>
      <c r="T507" s="323">
        <f t="shared" si="323"/>
        <v>-2.7674749018414171E-2</v>
      </c>
      <c r="U507" s="328">
        <f t="shared" si="324"/>
        <v>2.5291507111113098</v>
      </c>
      <c r="V507" s="336">
        <f t="shared" si="325"/>
        <v>2.5291507111113098</v>
      </c>
      <c r="W507" s="328">
        <f t="shared" si="326"/>
        <v>3.8486673665616422E-4</v>
      </c>
      <c r="X507" s="328">
        <f t="shared" si="327"/>
        <v>-15.437296274404389</v>
      </c>
      <c r="Y507" s="328">
        <f t="shared" si="307"/>
        <v>32.181286039260442</v>
      </c>
      <c r="Z507" s="108">
        <f>IF(H507&gt;0, rate1(1,$L$52,$L$51,$L$54,U507,$L$53,$L$50,Y507),"")</f>
        <v>1385.3992957613893</v>
      </c>
      <c r="AA507" s="336">
        <f t="shared" si="328"/>
        <v>-3.99060636018298</v>
      </c>
      <c r="AB507" s="336">
        <f t="shared" si="329"/>
        <v>7.7118231509257554E-5</v>
      </c>
      <c r="AC507" s="328">
        <f t="shared" si="330"/>
        <v>7.7118231509257554E-5</v>
      </c>
      <c r="AD507" s="328">
        <f t="shared" si="331"/>
        <v>1037.3681869299157</v>
      </c>
      <c r="AE507" s="328">
        <f t="shared" si="332"/>
        <v>-1656226.9123931471</v>
      </c>
      <c r="AF507" s="328">
        <f t="shared" si="333"/>
        <v>2889.7236485356034</v>
      </c>
      <c r="AG507" s="328">
        <f t="shared" si="334"/>
        <v>2887.3223866416042</v>
      </c>
      <c r="AH507" s="328">
        <f t="shared" si="335"/>
        <v>2.6087531481315822</v>
      </c>
      <c r="AI507" s="328">
        <f t="shared" si="336"/>
        <v>5.485055737066992E-2</v>
      </c>
      <c r="AJ507" s="328">
        <f t="shared" si="337"/>
        <v>8.6125205214967195</v>
      </c>
      <c r="AK507" s="337">
        <f t="shared" si="338"/>
        <v>571.70009560084998</v>
      </c>
      <c r="AL507" s="42">
        <f t="shared" si="308"/>
        <v>26.354266172806213</v>
      </c>
    </row>
    <row r="508" spans="2:38" ht="15" x14ac:dyDescent="0.15">
      <c r="B508" s="328">
        <f t="shared" si="309"/>
        <v>2889.7236485356034</v>
      </c>
      <c r="C508" s="328">
        <f t="shared" si="310"/>
        <v>2887.3223866416042</v>
      </c>
      <c r="D508" s="328">
        <f t="shared" si="311"/>
        <v>2.6087531481315822</v>
      </c>
      <c r="E508" s="328">
        <f t="shared" si="304"/>
        <v>183.31457035172133</v>
      </c>
      <c r="F508" s="328">
        <f t="shared" si="312"/>
        <v>182.986387902232</v>
      </c>
      <c r="G508" s="328">
        <f t="shared" si="313"/>
        <v>896.28627738395619</v>
      </c>
      <c r="H508" s="313">
        <f t="shared" si="314"/>
        <v>0.02</v>
      </c>
      <c r="I508" s="328">
        <f t="shared" si="315"/>
        <v>1.9210095151993301</v>
      </c>
      <c r="J508" s="328">
        <f t="shared" si="305"/>
        <v>850</v>
      </c>
      <c r="K508" s="335">
        <f t="shared" si="316"/>
        <v>-1</v>
      </c>
      <c r="L508" s="323">
        <f t="shared" si="317"/>
        <v>2.5887531481315822</v>
      </c>
      <c r="M508" s="323">
        <f t="shared" si="318"/>
        <v>2.598753148131582</v>
      </c>
      <c r="N508" s="328">
        <f t="shared" si="319"/>
        <v>-3.6341628901783274E-2</v>
      </c>
      <c r="O508" s="328">
        <f t="shared" si="320"/>
        <v>2.7922698458726636E-3</v>
      </c>
      <c r="P508" s="332">
        <f t="shared" si="306"/>
        <v>33.282874016190583</v>
      </c>
      <c r="Q508" s="328">
        <f t="shared" si="321"/>
        <v>58.223305006395435</v>
      </c>
      <c r="R508" s="277">
        <f>IF(H508&gt;0, rate1(1,$L$52,$L$51,$L$54,L508,$L$53,$L$50,P508),"")</f>
        <v>1407.4589321622871</v>
      </c>
      <c r="S508" s="323">
        <f t="shared" si="322"/>
        <v>14.815070972620871</v>
      </c>
      <c r="T508" s="323">
        <f t="shared" si="323"/>
        <v>2.6305785163034069E-3</v>
      </c>
      <c r="U508" s="328">
        <f t="shared" si="324"/>
        <v>2.6087531481315822</v>
      </c>
      <c r="V508" s="336">
        <f t="shared" si="325"/>
        <v>2.6087531481315822</v>
      </c>
      <c r="W508" s="328">
        <f t="shared" si="326"/>
        <v>4.0947456539530691E-4</v>
      </c>
      <c r="X508" s="328">
        <f t="shared" si="327"/>
        <v>67.10342206691621</v>
      </c>
      <c r="Y508" s="328">
        <f t="shared" si="307"/>
        <v>33.539511783238495</v>
      </c>
      <c r="Z508" s="108">
        <f>IF(H508&gt;0, rate1(1,$L$52,$L$51,$L$54,U508,$L$53,$L$50,Y508),"")</f>
        <v>1412.4864743643313</v>
      </c>
      <c r="AA508" s="336">
        <f t="shared" si="328"/>
        <v>17.013865069500795</v>
      </c>
      <c r="AB508" s="336">
        <f t="shared" si="329"/>
        <v>-2.5570002221086004E-5</v>
      </c>
      <c r="AC508" s="328">
        <f t="shared" si="330"/>
        <v>2.6305785163034069E-3</v>
      </c>
      <c r="AD508" s="328">
        <f t="shared" si="331"/>
        <v>-7.6028903437198263</v>
      </c>
      <c r="AE508" s="328">
        <f t="shared" si="332"/>
        <v>-771852.37092579552</v>
      </c>
      <c r="AF508" s="328">
        <f t="shared" si="333"/>
        <v>2889.6846763281851</v>
      </c>
      <c r="AG508" s="328">
        <f t="shared" si="334"/>
        <v>2887.3197560630879</v>
      </c>
      <c r="AH508" s="328">
        <f t="shared" si="335"/>
        <v>2.5889369447446451</v>
      </c>
      <c r="AI508" s="328">
        <f t="shared" si="336"/>
        <v>1.8690268370829366</v>
      </c>
      <c r="AJ508" s="328">
        <f t="shared" si="337"/>
        <v>8.6130396956181308</v>
      </c>
      <c r="AK508" s="337">
        <f t="shared" si="338"/>
        <v>571.7001458325434</v>
      </c>
      <c r="AL508" s="42">
        <f t="shared" si="308"/>
        <v>26.354312795779979</v>
      </c>
    </row>
    <row r="509" spans="2:38" ht="15" x14ac:dyDescent="0.15">
      <c r="B509" s="328">
        <f t="shared" si="309"/>
        <v>2889.6846763281851</v>
      </c>
      <c r="C509" s="328">
        <f t="shared" si="310"/>
        <v>2887.3197560630879</v>
      </c>
      <c r="D509" s="328">
        <f t="shared" si="311"/>
        <v>2.5889369447446451</v>
      </c>
      <c r="E509" s="328">
        <f t="shared" si="304"/>
        <v>183.15459467811056</v>
      </c>
      <c r="F509" s="328">
        <f t="shared" si="312"/>
        <v>183.23458251491593</v>
      </c>
      <c r="G509" s="328">
        <f t="shared" si="313"/>
        <v>877.04832782845381</v>
      </c>
      <c r="H509" s="313">
        <f t="shared" si="314"/>
        <v>0.02</v>
      </c>
      <c r="I509" s="328">
        <f t="shared" si="315"/>
        <v>1.8919362120777805</v>
      </c>
      <c r="J509" s="328">
        <f t="shared" si="305"/>
        <v>850</v>
      </c>
      <c r="K509" s="335">
        <f t="shared" si="316"/>
        <v>-1</v>
      </c>
      <c r="L509" s="323">
        <f t="shared" si="317"/>
        <v>2.5689369447446451</v>
      </c>
      <c r="M509" s="323">
        <f t="shared" si="318"/>
        <v>2.5789369447446449</v>
      </c>
      <c r="N509" s="328">
        <f t="shared" si="319"/>
        <v>-3.6068126976013026E-2</v>
      </c>
      <c r="O509" s="328">
        <f t="shared" si="320"/>
        <v>2.7922698458726636E-3</v>
      </c>
      <c r="P509" s="332">
        <f t="shared" si="306"/>
        <v>32.944102415266443</v>
      </c>
      <c r="Q509" s="328">
        <f t="shared" si="321"/>
        <v>36.830375967044802</v>
      </c>
      <c r="R509" s="277">
        <f>IF(H509&gt;0, rate1(1,$L$52,$L$51,$L$54,L509,$L$53,$L$50,P509),"")</f>
        <v>1400.7585404658062</v>
      </c>
      <c r="S509" s="323">
        <f t="shared" si="322"/>
        <v>9.4164127519863321</v>
      </c>
      <c r="T509" s="323">
        <f t="shared" si="323"/>
        <v>4.2854513007932861E-3</v>
      </c>
      <c r="U509" s="328">
        <f t="shared" si="324"/>
        <v>2.5889369447446451</v>
      </c>
      <c r="V509" s="336">
        <f t="shared" si="325"/>
        <v>2.5889369447446451</v>
      </c>
      <c r="W509" s="328">
        <f t="shared" si="326"/>
        <v>4.0327741849566223E-4</v>
      </c>
      <c r="X509" s="328">
        <f t="shared" si="327"/>
        <v>47.578483444167773</v>
      </c>
      <c r="Y509" s="328">
        <f t="shared" si="307"/>
        <v>33.200083655596167</v>
      </c>
      <c r="Z509" s="108">
        <f>IF(H509&gt;0, rate1(1,$L$52,$L$51,$L$54,U509,$L$53,$L$50,Y509),"")</f>
        <v>1405.8282082293933</v>
      </c>
      <c r="AA509" s="336">
        <f t="shared" si="328"/>
        <v>12.120511703315302</v>
      </c>
      <c r="AB509" s="336">
        <f t="shared" si="329"/>
        <v>-3.6264286145702738E-5</v>
      </c>
      <c r="AC509" s="328">
        <f t="shared" si="330"/>
        <v>4.2854513007932861E-3</v>
      </c>
      <c r="AD509" s="328">
        <f t="shared" si="331"/>
        <v>-4.6669530455982011</v>
      </c>
      <c r="AE509" s="328">
        <f t="shared" si="332"/>
        <v>849.0238983249825</v>
      </c>
      <c r="AF509" s="328">
        <f t="shared" si="333"/>
        <v>2889.6443227499085</v>
      </c>
      <c r="AG509" s="328">
        <f t="shared" si="334"/>
        <v>2887.3154706117871</v>
      </c>
      <c r="AH509" s="328">
        <f t="shared" si="335"/>
        <v>2.5691187539252942</v>
      </c>
      <c r="AI509" s="328">
        <f t="shared" si="336"/>
        <v>3.0593790271435424</v>
      </c>
      <c r="AJ509" s="328">
        <f t="shared" si="337"/>
        <v>8.6138895231256711</v>
      </c>
      <c r="AK509" s="337">
        <f t="shared" si="338"/>
        <v>571.70182101564956</v>
      </c>
      <c r="AL509" s="42">
        <f t="shared" si="308"/>
        <v>26.355901468591501</v>
      </c>
    </row>
    <row r="510" spans="2:38" ht="15" x14ac:dyDescent="0.15">
      <c r="B510" s="328">
        <f t="shared" si="309"/>
        <v>2889.6443227499085</v>
      </c>
      <c r="C510" s="328">
        <f t="shared" si="310"/>
        <v>2887.3154706117871</v>
      </c>
      <c r="D510" s="328">
        <f t="shared" si="311"/>
        <v>2.5691187539252942</v>
      </c>
      <c r="E510" s="328">
        <f t="shared" ref="E510:E573" si="339">bb2wang($B$6,$H$12,C510,$H$8,$H$9,I510,$H$10,$H$11,$K$10,$K$11,$H$13)</f>
        <v>182.99918467421244</v>
      </c>
      <c r="F510" s="328">
        <f t="shared" si="312"/>
        <v>183.0768896761615</v>
      </c>
      <c r="G510" s="328">
        <f t="shared" si="313"/>
        <v>856.16836482020153</v>
      </c>
      <c r="H510" s="313">
        <f t="shared" si="314"/>
        <v>0.02</v>
      </c>
      <c r="I510" s="328">
        <f t="shared" si="315"/>
        <v>1.8630817104971358</v>
      </c>
      <c r="J510" s="328">
        <f t="shared" ref="J510:J573" si="340">$B$7</f>
        <v>850</v>
      </c>
      <c r="K510" s="335">
        <f t="shared" si="316"/>
        <v>-1</v>
      </c>
      <c r="L510" s="323">
        <f t="shared" si="317"/>
        <v>2.5491187539252942</v>
      </c>
      <c r="M510" s="323">
        <f t="shared" si="318"/>
        <v>2.5591187539252944</v>
      </c>
      <c r="N510" s="328">
        <f t="shared" si="319"/>
        <v>-3.579455035944612E-2</v>
      </c>
      <c r="O510" s="328">
        <f t="shared" si="320"/>
        <v>2.7922698458726636E-3</v>
      </c>
      <c r="P510" s="332">
        <f t="shared" si="306"/>
        <v>32.60616698968709</v>
      </c>
      <c r="Q510" s="328">
        <f t="shared" si="321"/>
        <v>15.80690336458099</v>
      </c>
      <c r="R510" s="277">
        <f>IF(H510&gt;0, rate1(1,$L$52,$L$51,$L$54,L510,$L$53,$L$50,P510),"")</f>
        <v>1394.0012061349205</v>
      </c>
      <c r="S510" s="323">
        <f t="shared" si="322"/>
        <v>4.0609370965977867</v>
      </c>
      <c r="T510" s="323">
        <f t="shared" si="323"/>
        <v>1.1693984302791309E-2</v>
      </c>
      <c r="U510" s="328">
        <f t="shared" si="324"/>
        <v>2.5691187539252942</v>
      </c>
      <c r="V510" s="336">
        <f t="shared" si="325"/>
        <v>2.5691187539252942</v>
      </c>
      <c r="W510" s="328">
        <f t="shared" si="326"/>
        <v>3.9712691044258008E-4</v>
      </c>
      <c r="X510" s="328">
        <f t="shared" si="327"/>
        <v>26.368249364009557</v>
      </c>
      <c r="Y510" s="328">
        <f t="shared" si="307"/>
        <v>32.861488262210074</v>
      </c>
      <c r="Z510" s="108">
        <f>IF(H510&gt;0, rate1(1,$L$52,$L$51,$L$54,U510,$L$53,$L$50,Y510),"")</f>
        <v>1399.1134172433881</v>
      </c>
      <c r="AA510" s="336">
        <f t="shared" si="328"/>
        <v>6.7494904843327248</v>
      </c>
      <c r="AB510" s="336">
        <f t="shared" si="329"/>
        <v>-6.9071670180991679E-5</v>
      </c>
      <c r="AC510" s="328">
        <f t="shared" si="330"/>
        <v>1.1693984302791309E-2</v>
      </c>
      <c r="AD510" s="328">
        <f t="shared" si="331"/>
        <v>-1.7102810712022316</v>
      </c>
      <c r="AE510" s="328">
        <f t="shared" si="332"/>
        <v>370.05962510124101</v>
      </c>
      <c r="AF510" s="328">
        <f t="shared" si="333"/>
        <v>2889.5968342152464</v>
      </c>
      <c r="AG510" s="328">
        <f t="shared" si="334"/>
        <v>2887.3037766274842</v>
      </c>
      <c r="AH510" s="328">
        <f t="shared" si="335"/>
        <v>2.5492985708411715</v>
      </c>
      <c r="AI510" s="328">
        <f t="shared" si="336"/>
        <v>8.3887906633988152</v>
      </c>
      <c r="AJ510" s="328">
        <f t="shared" si="337"/>
        <v>8.6162197427543923</v>
      </c>
      <c r="AK510" s="337">
        <f t="shared" si="338"/>
        <v>571.70450423890952</v>
      </c>
      <c r="AL510" s="42">
        <f t="shared" si="308"/>
        <v>26.358501940764572</v>
      </c>
    </row>
    <row r="511" spans="2:38" ht="15" x14ac:dyDescent="0.15">
      <c r="B511" s="328">
        <f t="shared" si="309"/>
        <v>2889.5968342152464</v>
      </c>
      <c r="C511" s="328">
        <f t="shared" si="310"/>
        <v>2887.3037766274842</v>
      </c>
      <c r="D511" s="328">
        <f t="shared" si="311"/>
        <v>2.5492985708411715</v>
      </c>
      <c r="E511" s="328">
        <f t="shared" si="339"/>
        <v>182.85989140048204</v>
      </c>
      <c r="F511" s="328">
        <f t="shared" si="312"/>
        <v>182.92953803734724</v>
      </c>
      <c r="G511" s="328">
        <f t="shared" si="313"/>
        <v>835.67858255573196</v>
      </c>
      <c r="H511" s="313">
        <f t="shared" si="314"/>
        <v>0.02</v>
      </c>
      <c r="I511" s="328">
        <f t="shared" si="315"/>
        <v>1.8344460702097423</v>
      </c>
      <c r="J511" s="328">
        <f t="shared" si="340"/>
        <v>850</v>
      </c>
      <c r="K511" s="335">
        <f t="shared" si="316"/>
        <v>-1</v>
      </c>
      <c r="L511" s="323">
        <f t="shared" si="317"/>
        <v>2.5292985708411715</v>
      </c>
      <c r="M511" s="323">
        <f t="shared" si="318"/>
        <v>2.5392985708411713</v>
      </c>
      <c r="N511" s="328">
        <f t="shared" si="319"/>
        <v>-3.5520898971157067E-2</v>
      </c>
      <c r="O511" s="328">
        <f t="shared" si="320"/>
        <v>2.7922698458726636E-3</v>
      </c>
      <c r="P511" s="332">
        <f t="shared" ref="P511:P574" si="341">IF(H511&gt;0, $C$54*$L$55*$L$55*M511*M511/(($B$19*(B511-C511))^0.333)*1000,"")</f>
        <v>32.269072411258406</v>
      </c>
      <c r="Q511" s="328">
        <f t="shared" si="321"/>
        <v>-4.7983556007269499</v>
      </c>
      <c r="R511" s="277">
        <f>IF(H511&gt;0, rate1(1,$L$52,$L$51,$L$54,L511,$L$53,$L$50,P511),"")</f>
        <v>1387.1863580110873</v>
      </c>
      <c r="S511" s="323">
        <f t="shared" si="322"/>
        <v>-1.2387972550909692</v>
      </c>
      <c r="T511" s="323">
        <f t="shared" si="323"/>
        <v>-1.5866063302687829E-2</v>
      </c>
      <c r="U511" s="328">
        <f t="shared" si="324"/>
        <v>2.5492985708411715</v>
      </c>
      <c r="V511" s="336">
        <f t="shared" si="325"/>
        <v>2.5492985708411715</v>
      </c>
      <c r="W511" s="328">
        <f t="shared" si="326"/>
        <v>3.9102305396987447E-4</v>
      </c>
      <c r="X511" s="328">
        <f t="shared" si="327"/>
        <v>5.5522075947912981</v>
      </c>
      <c r="Y511" s="328">
        <f t="shared" ref="Y511:Y574" si="342">IF(H511&gt;0, $C$54*$L$55*$L$55*V511*V511/(($B$19*(B511-C511))^0.333)*1000,"")</f>
        <v>32.523730229958524</v>
      </c>
      <c r="Z511" s="108">
        <f>IF(H511&gt;0, rate1(1,$L$52,$L$51,$L$54,U511,$L$53,$L$50,Y511),"")</f>
        <v>1392.3415335222885</v>
      </c>
      <c r="AA511" s="336">
        <f t="shared" si="328"/>
        <v>1.4281128640458354</v>
      </c>
      <c r="AB511" s="336">
        <f t="shared" si="329"/>
        <v>-9.133644111381107E-4</v>
      </c>
      <c r="AC511" s="328">
        <f t="shared" si="330"/>
        <v>-9.133644111381107E-4</v>
      </c>
      <c r="AD511" s="328">
        <f t="shared" si="331"/>
        <v>21.897065132063464</v>
      </c>
      <c r="AE511" s="328">
        <f t="shared" si="332"/>
        <v>4379.5897528199621</v>
      </c>
      <c r="AF511" s="328">
        <f t="shared" si="333"/>
        <v>2889.5622266806863</v>
      </c>
      <c r="AG511" s="328">
        <f t="shared" si="334"/>
        <v>2887.3046899918954</v>
      </c>
      <c r="AH511" s="328">
        <f t="shared" si="335"/>
        <v>2.5294763905491111</v>
      </c>
      <c r="AI511" s="328">
        <f t="shared" si="336"/>
        <v>-0.65842949353082558</v>
      </c>
      <c r="AJ511" s="328">
        <f t="shared" si="337"/>
        <v>8.6160368456728555</v>
      </c>
      <c r="AK511" s="337">
        <f t="shared" si="338"/>
        <v>571.71168645609464</v>
      </c>
      <c r="AL511" s="42">
        <f t="shared" si="308"/>
        <v>26.365632412828461</v>
      </c>
    </row>
    <row r="512" spans="2:38" ht="15" x14ac:dyDescent="0.15">
      <c r="B512" s="328">
        <f t="shared" si="309"/>
        <v>2889.5622266806863</v>
      </c>
      <c r="C512" s="328">
        <f t="shared" si="310"/>
        <v>2887.3046899918954</v>
      </c>
      <c r="D512" s="328">
        <f t="shared" si="311"/>
        <v>2.5294763905491111</v>
      </c>
      <c r="E512" s="328">
        <f t="shared" si="339"/>
        <v>182.69653014501546</v>
      </c>
      <c r="F512" s="328">
        <f t="shared" si="312"/>
        <v>182.77821077274876</v>
      </c>
      <c r="G512" s="328">
        <f t="shared" si="313"/>
        <v>916.32517634974863</v>
      </c>
      <c r="H512" s="313">
        <f t="shared" si="314"/>
        <v>0.08</v>
      </c>
      <c r="I512" s="328">
        <f t="shared" si="315"/>
        <v>1.806029351032703</v>
      </c>
      <c r="J512" s="328">
        <f t="shared" si="340"/>
        <v>850</v>
      </c>
      <c r="K512" s="335">
        <f t="shared" si="316"/>
        <v>1</v>
      </c>
      <c r="L512" s="323">
        <f t="shared" si="317"/>
        <v>2.6094763905491112</v>
      </c>
      <c r="M512" s="323">
        <f t="shared" si="318"/>
        <v>2.5694763905491111</v>
      </c>
      <c r="N512" s="328">
        <f t="shared" si="319"/>
        <v>0.14432498672507865</v>
      </c>
      <c r="O512" s="328">
        <f t="shared" si="320"/>
        <v>2.7922698458726636E-3</v>
      </c>
      <c r="P512" s="332">
        <f t="shared" si="341"/>
        <v>33.212838706166352</v>
      </c>
      <c r="Q512" s="328">
        <f t="shared" si="321"/>
        <v>24.912789049821754</v>
      </c>
      <c r="R512" s="277">
        <f>IF(H512&gt;0, rate1(1,$L$52,$L$51,$L$54,L512,$L$53,$L$50,P512),"")</f>
        <v>1406.0797278652942</v>
      </c>
      <c r="S512" s="323">
        <f t="shared" si="322"/>
        <v>6.3453417494876065</v>
      </c>
      <c r="T512" s="323">
        <f t="shared" si="323"/>
        <v>-2.7000142084257446E-2</v>
      </c>
      <c r="U512" s="328">
        <f t="shared" si="324"/>
        <v>2.5294763905491111</v>
      </c>
      <c r="V512" s="336">
        <f t="shared" si="325"/>
        <v>2.5294763905491111</v>
      </c>
      <c r="W512" s="328">
        <f t="shared" si="326"/>
        <v>3.8496586183178749E-4</v>
      </c>
      <c r="X512" s="328">
        <f t="shared" si="327"/>
        <v>-14.941534094522581</v>
      </c>
      <c r="Y512" s="328">
        <f t="shared" si="342"/>
        <v>32.186814244957951</v>
      </c>
      <c r="Z512" s="108">
        <f>IF(H512&gt;0, rate1(1,$L$52,$L$51,$L$54,U512,$L$53,$L$50,Y512),"")</f>
        <v>1385.5119845575703</v>
      </c>
      <c r="AA512" s="336">
        <f t="shared" si="328"/>
        <v>-3.8621355931880594</v>
      </c>
      <c r="AB512" s="336">
        <f t="shared" si="329"/>
        <v>7.9176290840414187E-5</v>
      </c>
      <c r="AC512" s="328">
        <f t="shared" si="330"/>
        <v>7.9176290840414187E-5</v>
      </c>
      <c r="AD512" s="328">
        <f t="shared" si="331"/>
        <v>1010.403482543102</v>
      </c>
      <c r="AE512" s="328">
        <f t="shared" si="332"/>
        <v>-2369984.4036577037</v>
      </c>
      <c r="AF512" s="328">
        <f t="shared" si="333"/>
        <v>2889.7064724911206</v>
      </c>
      <c r="AG512" s="328">
        <f t="shared" si="334"/>
        <v>2887.3046108156045</v>
      </c>
      <c r="AH512" s="328">
        <f t="shared" si="335"/>
        <v>2.6090789318853198</v>
      </c>
      <c r="AI512" s="328">
        <f t="shared" si="336"/>
        <v>5.6309958298466745E-2</v>
      </c>
      <c r="AJ512" s="328">
        <f t="shared" si="337"/>
        <v>8.6160524873279378</v>
      </c>
      <c r="AK512" s="337">
        <f t="shared" si="338"/>
        <v>571.71113622066878</v>
      </c>
      <c r="AL512" s="42">
        <f t="shared" ref="AL512:AL575" si="343">IF(H512&gt;0, AL511+AI511*J511/1000000,"")</f>
        <v>26.365072747758958</v>
      </c>
    </row>
    <row r="513" spans="2:38" ht="15" x14ac:dyDescent="0.15">
      <c r="B513" s="328">
        <f t="shared" si="309"/>
        <v>2889.7064724911206</v>
      </c>
      <c r="C513" s="328">
        <f t="shared" si="310"/>
        <v>2887.3046108156045</v>
      </c>
      <c r="D513" s="328">
        <f t="shared" si="311"/>
        <v>2.6090789318853198</v>
      </c>
      <c r="E513" s="328">
        <f t="shared" si="339"/>
        <v>183.35299179569637</v>
      </c>
      <c r="F513" s="328">
        <f t="shared" si="312"/>
        <v>183.02476097035591</v>
      </c>
      <c r="G513" s="328">
        <f t="shared" si="313"/>
        <v>896.81273771270196</v>
      </c>
      <c r="H513" s="313">
        <f t="shared" si="314"/>
        <v>0.02</v>
      </c>
      <c r="I513" s="328">
        <f t="shared" si="315"/>
        <v>1.9214893404128817</v>
      </c>
      <c r="J513" s="328">
        <f t="shared" si="340"/>
        <v>850</v>
      </c>
      <c r="K513" s="335">
        <f t="shared" si="316"/>
        <v>-1</v>
      </c>
      <c r="L513" s="323">
        <f t="shared" si="317"/>
        <v>2.5890789318853198</v>
      </c>
      <c r="M513" s="323">
        <f t="shared" si="318"/>
        <v>2.5990789318853196</v>
      </c>
      <c r="N513" s="328">
        <f t="shared" si="319"/>
        <v>-3.6346124952746806E-2</v>
      </c>
      <c r="O513" s="328">
        <f t="shared" si="320"/>
        <v>2.7922698458726636E-3</v>
      </c>
      <c r="P513" s="332">
        <f t="shared" si="341"/>
        <v>33.288450757406679</v>
      </c>
      <c r="Q513" s="328">
        <f t="shared" si="321"/>
        <v>58.75534551714054</v>
      </c>
      <c r="R513" s="277">
        <f>IF(H513&gt;0, rate1(1,$L$52,$L$51,$L$54,L513,$L$53,$L$50,P513),"")</f>
        <v>1407.5686214157165</v>
      </c>
      <c r="S513" s="323">
        <f t="shared" si="322"/>
        <v>14.94928499924891</v>
      </c>
      <c r="T513" s="323">
        <f t="shared" si="323"/>
        <v>2.6055905341889449E-3</v>
      </c>
      <c r="U513" s="328">
        <f t="shared" si="324"/>
        <v>2.6090789318853198</v>
      </c>
      <c r="V513" s="336">
        <f t="shared" si="325"/>
        <v>2.6090789318853198</v>
      </c>
      <c r="W513" s="328">
        <f t="shared" si="326"/>
        <v>4.0957684298259522E-4</v>
      </c>
      <c r="X513" s="328">
        <f t="shared" si="327"/>
        <v>67.639444179049292</v>
      </c>
      <c r="Y513" s="328">
        <f t="shared" si="342"/>
        <v>33.545099289976719</v>
      </c>
      <c r="Z513" s="108">
        <f>IF(H513&gt;0, rate1(1,$L$52,$L$51,$L$54,U513,$L$53,$L$50,Y513),"")</f>
        <v>1412.5954744991786</v>
      </c>
      <c r="AA513" s="336">
        <f t="shared" si="328"/>
        <v>17.148448489548823</v>
      </c>
      <c r="AB513" s="336">
        <f t="shared" si="329"/>
        <v>-2.5363231845317576E-5</v>
      </c>
      <c r="AC513" s="328">
        <f t="shared" si="330"/>
        <v>2.6055905341889449E-3</v>
      </c>
      <c r="AD513" s="328">
        <f t="shared" si="331"/>
        <v>-7.6758031385102106</v>
      </c>
      <c r="AE513" s="328">
        <f t="shared" si="332"/>
        <v>-758411.6998097063</v>
      </c>
      <c r="AF513" s="328">
        <f t="shared" si="333"/>
        <v>2889.6675207756339</v>
      </c>
      <c r="AG513" s="328">
        <f t="shared" si="334"/>
        <v>2887.3020052250704</v>
      </c>
      <c r="AH513" s="328">
        <f t="shared" si="335"/>
        <v>2.5892627611343642</v>
      </c>
      <c r="AI513" s="328">
        <f t="shared" si="336"/>
        <v>1.8511286018640225</v>
      </c>
      <c r="AJ513" s="328">
        <f t="shared" si="337"/>
        <v>8.6165666897173452</v>
      </c>
      <c r="AK513" s="337">
        <f t="shared" si="338"/>
        <v>571.71118781890129</v>
      </c>
      <c r="AL513" s="42">
        <f t="shared" si="343"/>
        <v>26.365120611223514</v>
      </c>
    </row>
    <row r="514" spans="2:38" ht="15" x14ac:dyDescent="0.15">
      <c r="B514" s="328">
        <f t="shared" si="309"/>
        <v>2889.6675207756339</v>
      </c>
      <c r="C514" s="328">
        <f t="shared" si="310"/>
        <v>2887.3020052250704</v>
      </c>
      <c r="D514" s="328">
        <f t="shared" si="311"/>
        <v>2.5892627611343642</v>
      </c>
      <c r="E514" s="328">
        <f t="shared" si="339"/>
        <v>183.19294334408283</v>
      </c>
      <c r="F514" s="328">
        <f t="shared" si="312"/>
        <v>183.2729675698896</v>
      </c>
      <c r="G514" s="328">
        <f t="shared" si="313"/>
        <v>877.56588537996231</v>
      </c>
      <c r="H514" s="313">
        <f t="shared" si="314"/>
        <v>0.02</v>
      </c>
      <c r="I514" s="328">
        <f t="shared" si="315"/>
        <v>1.8924124404507894</v>
      </c>
      <c r="J514" s="328">
        <f t="shared" si="340"/>
        <v>850</v>
      </c>
      <c r="K514" s="335">
        <f t="shared" si="316"/>
        <v>-1</v>
      </c>
      <c r="L514" s="323">
        <f t="shared" si="317"/>
        <v>2.5692627611343641</v>
      </c>
      <c r="M514" s="323">
        <f t="shared" si="318"/>
        <v>2.5792627611343644</v>
      </c>
      <c r="N514" s="328">
        <f t="shared" si="319"/>
        <v>-3.6072624254307684E-2</v>
      </c>
      <c r="O514" s="328">
        <f t="shared" si="320"/>
        <v>2.7922698458726636E-3</v>
      </c>
      <c r="P514" s="332">
        <f t="shared" si="341"/>
        <v>32.949665447539893</v>
      </c>
      <c r="Q514" s="328">
        <f t="shared" si="321"/>
        <v>37.352291925318241</v>
      </c>
      <c r="R514" s="277">
        <f>IF(H514&gt;0, rate1(1,$L$52,$L$51,$L$54,L514,$L$53,$L$50,P514),"")</f>
        <v>1400.8691611727845</v>
      </c>
      <c r="S514" s="323">
        <f t="shared" si="322"/>
        <v>9.5490967595259448</v>
      </c>
      <c r="T514" s="323">
        <f t="shared" si="323"/>
        <v>4.2194661341402274E-3</v>
      </c>
      <c r="U514" s="328">
        <f t="shared" si="324"/>
        <v>2.5892627611343642</v>
      </c>
      <c r="V514" s="336">
        <f t="shared" si="325"/>
        <v>2.5892627611343642</v>
      </c>
      <c r="W514" s="328">
        <f t="shared" si="326"/>
        <v>4.0337892939668052E-4</v>
      </c>
      <c r="X514" s="328">
        <f t="shared" si="327"/>
        <v>48.10550647646221</v>
      </c>
      <c r="Y514" s="328">
        <f t="shared" si="342"/>
        <v>33.205657509596847</v>
      </c>
      <c r="Z514" s="108">
        <f>IF(H514&gt;0, rate1(1,$L$52,$L$51,$L$54,U514,$L$53,$L$50,Y514),"")</f>
        <v>1405.938132976562</v>
      </c>
      <c r="AA514" s="336">
        <f t="shared" si="328"/>
        <v>12.253811484056367</v>
      </c>
      <c r="AB514" s="336">
        <f t="shared" si="329"/>
        <v>-3.5843761019825176E-5</v>
      </c>
      <c r="AC514" s="328">
        <f t="shared" si="330"/>
        <v>4.2194661341402274E-3</v>
      </c>
      <c r="AD514" s="328">
        <f t="shared" si="331"/>
        <v>-4.739936135090054</v>
      </c>
      <c r="AE514" s="328">
        <f t="shared" si="332"/>
        <v>860.32018372643927</v>
      </c>
      <c r="AF514" s="328">
        <f t="shared" si="333"/>
        <v>2889.6272286852454</v>
      </c>
      <c r="AG514" s="328">
        <f t="shared" si="334"/>
        <v>2887.2977857589362</v>
      </c>
      <c r="AH514" s="328">
        <f t="shared" si="335"/>
        <v>2.5694446030292672</v>
      </c>
      <c r="AI514" s="328">
        <f t="shared" si="336"/>
        <v>3.0120344219782522</v>
      </c>
      <c r="AJ514" s="328">
        <f t="shared" si="337"/>
        <v>8.6174033659456732</v>
      </c>
      <c r="AK514" s="337">
        <f t="shared" si="338"/>
        <v>571.71284793461064</v>
      </c>
      <c r="AL514" s="42">
        <f t="shared" si="343"/>
        <v>26.366694070535097</v>
      </c>
    </row>
    <row r="515" spans="2:38" ht="15" x14ac:dyDescent="0.15">
      <c r="B515" s="328">
        <f t="shared" si="309"/>
        <v>2889.6272286852454</v>
      </c>
      <c r="C515" s="328">
        <f t="shared" si="310"/>
        <v>2887.2977857589362</v>
      </c>
      <c r="D515" s="328">
        <f t="shared" si="311"/>
        <v>2.5694446030292672</v>
      </c>
      <c r="E515" s="328">
        <f t="shared" si="339"/>
        <v>183.03737826314227</v>
      </c>
      <c r="F515" s="328">
        <f t="shared" si="312"/>
        <v>183.11516080361255</v>
      </c>
      <c r="G515" s="328">
        <f t="shared" si="313"/>
        <v>856.67578941597492</v>
      </c>
      <c r="H515" s="313">
        <f t="shared" si="314"/>
        <v>0.02</v>
      </c>
      <c r="I515" s="328">
        <f t="shared" si="315"/>
        <v>1.8635543410473474</v>
      </c>
      <c r="J515" s="328">
        <f t="shared" si="340"/>
        <v>850</v>
      </c>
      <c r="K515" s="335">
        <f t="shared" si="316"/>
        <v>-1</v>
      </c>
      <c r="L515" s="323">
        <f t="shared" si="317"/>
        <v>2.5494446030292672</v>
      </c>
      <c r="M515" s="323">
        <f t="shared" si="318"/>
        <v>2.5594446030292675</v>
      </c>
      <c r="N515" s="328">
        <f t="shared" si="319"/>
        <v>-3.5799048866391736E-2</v>
      </c>
      <c r="O515" s="328">
        <f t="shared" si="320"/>
        <v>2.7922698458726636E-3</v>
      </c>
      <c r="P515" s="332">
        <f t="shared" si="341"/>
        <v>32.611716236699529</v>
      </c>
      <c r="Q515" s="328">
        <f t="shared" si="321"/>
        <v>16.318442301660866</v>
      </c>
      <c r="R515" s="277">
        <f>IF(H515&gt;0, rate1(1,$L$52,$L$51,$L$54,L515,$L$53,$L$50,P515),"")</f>
        <v>1394.1127676472688</v>
      </c>
      <c r="S515" s="323">
        <f t="shared" si="322"/>
        <v>4.192020611205387</v>
      </c>
      <c r="T515" s="323">
        <f t="shared" si="323"/>
        <v>1.1215168454965934E-2</v>
      </c>
      <c r="U515" s="328">
        <f t="shared" si="324"/>
        <v>2.5694446030292672</v>
      </c>
      <c r="V515" s="336">
        <f t="shared" si="325"/>
        <v>2.5694446030292672</v>
      </c>
      <c r="W515" s="328">
        <f t="shared" si="326"/>
        <v>3.972276544450537E-4</v>
      </c>
      <c r="X515" s="328">
        <f t="shared" si="327"/>
        <v>26.885018218877462</v>
      </c>
      <c r="Y515" s="328">
        <f t="shared" si="342"/>
        <v>32.867048387885767</v>
      </c>
      <c r="Z515" s="108">
        <f>IF(H515&gt;0, rate1(1,$L$52,$L$51,$L$54,U515,$L$53,$L$50,Y515),"")</f>
        <v>1399.2242759005139</v>
      </c>
      <c r="AA515" s="336">
        <f t="shared" si="328"/>
        <v>6.8812227648889506</v>
      </c>
      <c r="AB515" s="336">
        <f t="shared" si="329"/>
        <v>-6.7541678036158207E-5</v>
      </c>
      <c r="AC515" s="328">
        <f t="shared" si="330"/>
        <v>1.1215168454965934E-2</v>
      </c>
      <c r="AD515" s="328">
        <f t="shared" si="331"/>
        <v>-1.7832991167550636</v>
      </c>
      <c r="AE515" s="328">
        <f t="shared" si="332"/>
        <v>383.11720323094642</v>
      </c>
      <c r="AF515" s="328">
        <f t="shared" si="333"/>
        <v>2889.5802144679242</v>
      </c>
      <c r="AG515" s="328">
        <f t="shared" si="334"/>
        <v>2887.2865705904815</v>
      </c>
      <c r="AH515" s="328">
        <f t="shared" si="335"/>
        <v>2.5496244527396876</v>
      </c>
      <c r="AI515" s="328">
        <f t="shared" si="336"/>
        <v>8.0446637569304134</v>
      </c>
      <c r="AJ515" s="328">
        <f t="shared" si="337"/>
        <v>8.619637994767043</v>
      </c>
      <c r="AK515" s="337">
        <f t="shared" si="338"/>
        <v>571.71549119326494</v>
      </c>
      <c r="AL515" s="42">
        <f t="shared" si="343"/>
        <v>26.369254299793777</v>
      </c>
    </row>
    <row r="516" spans="2:38" ht="15" x14ac:dyDescent="0.15">
      <c r="B516" s="328">
        <f t="shared" si="309"/>
        <v>2889.5802144679242</v>
      </c>
      <c r="C516" s="328">
        <f t="shared" si="310"/>
        <v>2887.2865705904815</v>
      </c>
      <c r="D516" s="328">
        <f t="shared" si="311"/>
        <v>2.5496244527396876</v>
      </c>
      <c r="E516" s="328">
        <f t="shared" si="339"/>
        <v>182.89710110855049</v>
      </c>
      <c r="F516" s="328">
        <f t="shared" si="312"/>
        <v>182.96723968584638</v>
      </c>
      <c r="G516" s="328">
        <f t="shared" si="313"/>
        <v>836.17394689853938</v>
      </c>
      <c r="H516" s="313">
        <f t="shared" si="314"/>
        <v>0.02</v>
      </c>
      <c r="I516" s="328">
        <f t="shared" si="315"/>
        <v>1.8349151019541752</v>
      </c>
      <c r="J516" s="328">
        <f t="shared" si="340"/>
        <v>850</v>
      </c>
      <c r="K516" s="335">
        <f t="shared" si="316"/>
        <v>-1</v>
      </c>
      <c r="L516" s="323">
        <f t="shared" si="317"/>
        <v>2.5296244527396876</v>
      </c>
      <c r="M516" s="323">
        <f t="shared" si="318"/>
        <v>2.5396244527396874</v>
      </c>
      <c r="N516" s="328">
        <f t="shared" si="319"/>
        <v>-3.5525398708089462E-2</v>
      </c>
      <c r="O516" s="328">
        <f t="shared" si="320"/>
        <v>2.7922698458726636E-3</v>
      </c>
      <c r="P516" s="332">
        <f t="shared" si="341"/>
        <v>32.2746077957162</v>
      </c>
      <c r="Q516" s="328">
        <f t="shared" si="321"/>
        <v>-4.3008517416321865</v>
      </c>
      <c r="R516" s="277">
        <f>IF(H516&gt;0, rate1(1,$L$52,$L$51,$L$54,L516,$L$53,$L$50,P516),"")</f>
        <v>1387.2988697564469</v>
      </c>
      <c r="S516" s="323">
        <f t="shared" si="322"/>
        <v>-1.1102660321802758</v>
      </c>
      <c r="T516" s="323">
        <f t="shared" si="323"/>
        <v>-1.6834559323966127E-2</v>
      </c>
      <c r="U516" s="328">
        <f t="shared" si="324"/>
        <v>2.5496244527396876</v>
      </c>
      <c r="V516" s="336">
        <f t="shared" si="325"/>
        <v>2.5496244527396876</v>
      </c>
      <c r="W516" s="328">
        <f t="shared" si="326"/>
        <v>3.911230308686342E-4</v>
      </c>
      <c r="X516" s="328">
        <f t="shared" si="327"/>
        <v>6.0567466864121116</v>
      </c>
      <c r="Y516" s="328">
        <f t="shared" si="342"/>
        <v>32.529276550761828</v>
      </c>
      <c r="Z516" s="108">
        <f>IF(H516&gt;0, rate1(1,$L$52,$L$51,$L$54,U516,$L$53,$L$50,Y516),"")</f>
        <v>1392.4533354635264</v>
      </c>
      <c r="AA516" s="336">
        <f t="shared" si="328"/>
        <v>1.5577629640193973</v>
      </c>
      <c r="AB516" s="336">
        <f t="shared" si="329"/>
        <v>-7.0123521298382971E-4</v>
      </c>
      <c r="AC516" s="328">
        <f t="shared" si="330"/>
        <v>-7.0123521298382971E-4</v>
      </c>
      <c r="AD516" s="328">
        <f t="shared" si="331"/>
        <v>28.521100523314985</v>
      </c>
      <c r="AE516" s="328">
        <f t="shared" si="332"/>
        <v>5764.6170928810297</v>
      </c>
      <c r="AF516" s="328">
        <f t="shared" si="333"/>
        <v>2889.545390304429</v>
      </c>
      <c r="AG516" s="328">
        <f t="shared" si="334"/>
        <v>2887.2872718256945</v>
      </c>
      <c r="AH516" s="328">
        <f t="shared" si="335"/>
        <v>2.5298023053245484</v>
      </c>
      <c r="AI516" s="328">
        <f t="shared" si="336"/>
        <v>-0.50546802010077185</v>
      </c>
      <c r="AJ516" s="328">
        <f t="shared" si="337"/>
        <v>8.6194975869836821</v>
      </c>
      <c r="AK516" s="337">
        <f t="shared" si="338"/>
        <v>571.72238286193954</v>
      </c>
      <c r="AL516" s="42">
        <f t="shared" si="343"/>
        <v>26.376092263987168</v>
      </c>
    </row>
    <row r="517" spans="2:38" ht="15" x14ac:dyDescent="0.15">
      <c r="B517" s="328">
        <f t="shared" si="309"/>
        <v>2889.545390304429</v>
      </c>
      <c r="C517" s="328">
        <f t="shared" si="310"/>
        <v>2887.2872718256945</v>
      </c>
      <c r="D517" s="328">
        <f t="shared" si="311"/>
        <v>2.5298023053245484</v>
      </c>
      <c r="E517" s="328">
        <f t="shared" si="339"/>
        <v>182.73414320986262</v>
      </c>
      <c r="F517" s="328">
        <f t="shared" si="312"/>
        <v>182.81562215920655</v>
      </c>
      <c r="G517" s="328">
        <f t="shared" si="313"/>
        <v>916.85634476137602</v>
      </c>
      <c r="H517" s="313">
        <f t="shared" si="314"/>
        <v>0.08</v>
      </c>
      <c r="I517" s="328">
        <f t="shared" si="315"/>
        <v>1.8064947829876474</v>
      </c>
      <c r="J517" s="328">
        <f t="shared" si="340"/>
        <v>850</v>
      </c>
      <c r="K517" s="335">
        <f t="shared" si="316"/>
        <v>1</v>
      </c>
      <c r="L517" s="323">
        <f t="shared" si="317"/>
        <v>2.6098023053245485</v>
      </c>
      <c r="M517" s="323">
        <f t="shared" si="318"/>
        <v>2.5698023053245485</v>
      </c>
      <c r="N517" s="328">
        <f t="shared" si="319"/>
        <v>0.14434348664617147</v>
      </c>
      <c r="O517" s="328">
        <f t="shared" si="320"/>
        <v>2.7922698458726636E-3</v>
      </c>
      <c r="P517" s="332">
        <f t="shared" si="341"/>
        <v>33.218414260457124</v>
      </c>
      <c r="Q517" s="328">
        <f t="shared" si="321"/>
        <v>25.425948752207546</v>
      </c>
      <c r="R517" s="277">
        <f>IF(H517&gt;0, rate1(1,$L$52,$L$51,$L$54,L517,$L$53,$L$50,P517),"")</f>
        <v>1406.1896410222898</v>
      </c>
      <c r="S517" s="323">
        <f t="shared" si="322"/>
        <v>6.4755384533849645</v>
      </c>
      <c r="T517" s="323">
        <f t="shared" si="323"/>
        <v>-2.6361514556972689E-2</v>
      </c>
      <c r="U517" s="328">
        <f t="shared" si="324"/>
        <v>2.5298023053245484</v>
      </c>
      <c r="V517" s="336">
        <f t="shared" si="325"/>
        <v>2.5298023053245484</v>
      </c>
      <c r="W517" s="328">
        <f t="shared" si="326"/>
        <v>3.8506507141011781E-4</v>
      </c>
      <c r="X517" s="328">
        <f t="shared" si="327"/>
        <v>-14.447721424232554</v>
      </c>
      <c r="Y517" s="328">
        <f t="shared" si="342"/>
        <v>32.192346683361642</v>
      </c>
      <c r="Z517" s="108">
        <f>IF(H517&gt;0, rate1(1,$L$52,$L$51,$L$54,U517,$L$53,$L$50,Y517),"")</f>
        <v>1385.6247392327739</v>
      </c>
      <c r="AA517" s="336">
        <f t="shared" si="328"/>
        <v>-3.7341894194567793</v>
      </c>
      <c r="AB517" s="336">
        <f t="shared" si="329"/>
        <v>8.1337064762884329E-5</v>
      </c>
      <c r="AC517" s="328">
        <f t="shared" si="330"/>
        <v>8.1337064762884329E-5</v>
      </c>
      <c r="AD517" s="328">
        <f t="shared" si="331"/>
        <v>983.56143331724388</v>
      </c>
      <c r="AE517" s="328">
        <f t="shared" si="332"/>
        <v>-3081281.4509442006</v>
      </c>
      <c r="AF517" s="328">
        <f t="shared" si="333"/>
        <v>2889.6896524540102</v>
      </c>
      <c r="AG517" s="328">
        <f t="shared" si="334"/>
        <v>2887.2871904886297</v>
      </c>
      <c r="AH517" s="328">
        <f t="shared" si="335"/>
        <v>2.6094049510327686</v>
      </c>
      <c r="AI517" s="328">
        <f t="shared" si="336"/>
        <v>5.7842173196321421E-2</v>
      </c>
      <c r="AJ517" s="328">
        <f t="shared" si="337"/>
        <v>8.6195136542540141</v>
      </c>
      <c r="AK517" s="337">
        <f t="shared" si="338"/>
        <v>571.7219602027501</v>
      </c>
      <c r="AL517" s="42">
        <f t="shared" si="343"/>
        <v>26.375662616170082</v>
      </c>
    </row>
    <row r="518" spans="2:38" ht="15" x14ac:dyDescent="0.15">
      <c r="B518" s="328">
        <f t="shared" si="309"/>
        <v>2889.6896524540102</v>
      </c>
      <c r="C518" s="328">
        <f t="shared" si="310"/>
        <v>2887.2871904886297</v>
      </c>
      <c r="D518" s="328">
        <f t="shared" si="311"/>
        <v>2.6094049510327686</v>
      </c>
      <c r="E518" s="328">
        <f t="shared" si="339"/>
        <v>183.39070170610563</v>
      </c>
      <c r="F518" s="328">
        <f t="shared" si="312"/>
        <v>183.06242245798413</v>
      </c>
      <c r="G518" s="328">
        <f t="shared" si="313"/>
        <v>897.33618190244874</v>
      </c>
      <c r="H518" s="313">
        <f t="shared" si="314"/>
        <v>0.02</v>
      </c>
      <c r="I518" s="328">
        <f t="shared" si="315"/>
        <v>1.9219695723044425</v>
      </c>
      <c r="J518" s="328">
        <f t="shared" si="340"/>
        <v>850</v>
      </c>
      <c r="K518" s="335">
        <f t="shared" si="316"/>
        <v>-1</v>
      </c>
      <c r="L518" s="323">
        <f t="shared" si="317"/>
        <v>2.5894049510327686</v>
      </c>
      <c r="M518" s="323">
        <f t="shared" si="318"/>
        <v>2.5994049510327688</v>
      </c>
      <c r="N518" s="328">
        <f t="shared" si="319"/>
        <v>-3.6350624239526397E-2</v>
      </c>
      <c r="O518" s="328">
        <f t="shared" si="320"/>
        <v>2.7922698458726636E-3</v>
      </c>
      <c r="P518" s="332">
        <f t="shared" si="341"/>
        <v>33.294031762260268</v>
      </c>
      <c r="Q518" s="328">
        <f t="shared" si="321"/>
        <v>59.284334026677016</v>
      </c>
      <c r="R518" s="277">
        <f>IF(H518&gt;0, rate1(1,$L$52,$L$51,$L$54,L518,$L$53,$L$50,P518),"")</f>
        <v>1407.6783748523339</v>
      </c>
      <c r="S518" s="323">
        <f t="shared" si="322"/>
        <v>15.082700953105418</v>
      </c>
      <c r="T518" s="323">
        <f t="shared" si="323"/>
        <v>2.5812253175418465E-3</v>
      </c>
      <c r="U518" s="328">
        <f t="shared" si="324"/>
        <v>2.6094049510327686</v>
      </c>
      <c r="V518" s="336">
        <f t="shared" si="325"/>
        <v>2.6094049510327686</v>
      </c>
      <c r="W518" s="328">
        <f t="shared" si="326"/>
        <v>4.0967920725965001E-4</v>
      </c>
      <c r="X518" s="328">
        <f t="shared" si="327"/>
        <v>68.172375738577216</v>
      </c>
      <c r="Y518" s="328">
        <f t="shared" si="342"/>
        <v>33.550691067229693</v>
      </c>
      <c r="Z518" s="108">
        <f>IF(H518&gt;0, rate1(1,$L$52,$L$51,$L$54,U518,$L$53,$L$50,Y518),"")</f>
        <v>1412.7045384303015</v>
      </c>
      <c r="AA518" s="336">
        <f t="shared" si="328"/>
        <v>17.282226881893873</v>
      </c>
      <c r="AB518" s="336">
        <f t="shared" si="329"/>
        <v>-2.5161128771348875E-5</v>
      </c>
      <c r="AC518" s="328">
        <f t="shared" si="330"/>
        <v>2.5812253175418465E-3</v>
      </c>
      <c r="AD518" s="328">
        <f t="shared" si="331"/>
        <v>-7.7482581098524204</v>
      </c>
      <c r="AE518" s="328">
        <f t="shared" si="332"/>
        <v>-744628.33097567642</v>
      </c>
      <c r="AF518" s="328">
        <f t="shared" si="333"/>
        <v>2889.650720604453</v>
      </c>
      <c r="AG518" s="328">
        <f t="shared" si="334"/>
        <v>2887.2846092633122</v>
      </c>
      <c r="AH518" s="328">
        <f t="shared" si="335"/>
        <v>2.5895888129398115</v>
      </c>
      <c r="AI518" s="328">
        <f t="shared" si="336"/>
        <v>1.8336754784718621</v>
      </c>
      <c r="AJ518" s="328">
        <f t="shared" si="337"/>
        <v>8.6200230085535896</v>
      </c>
      <c r="AK518" s="337">
        <f t="shared" si="338"/>
        <v>571.72201323571358</v>
      </c>
      <c r="AL518" s="42">
        <f t="shared" si="343"/>
        <v>26.375711782017298</v>
      </c>
    </row>
    <row r="519" spans="2:38" ht="15" x14ac:dyDescent="0.15">
      <c r="B519" s="328">
        <f t="shared" si="309"/>
        <v>2889.650720604453</v>
      </c>
      <c r="C519" s="328">
        <f t="shared" si="310"/>
        <v>2887.2846092633122</v>
      </c>
      <c r="D519" s="328">
        <f t="shared" si="311"/>
        <v>2.5895888129398115</v>
      </c>
      <c r="E519" s="328">
        <f t="shared" si="339"/>
        <v>183.2305817561496</v>
      </c>
      <c r="F519" s="328">
        <f t="shared" si="312"/>
        <v>183.31064173112762</v>
      </c>
      <c r="G519" s="328">
        <f t="shared" si="313"/>
        <v>878.08050354282682</v>
      </c>
      <c r="H519" s="313">
        <f t="shared" si="314"/>
        <v>0.02</v>
      </c>
      <c r="I519" s="328">
        <f t="shared" si="315"/>
        <v>1.892889072912658</v>
      </c>
      <c r="J519" s="328">
        <f t="shared" si="340"/>
        <v>850</v>
      </c>
      <c r="K519" s="335">
        <f t="shared" si="316"/>
        <v>-1</v>
      </c>
      <c r="L519" s="323">
        <f t="shared" si="317"/>
        <v>2.5695888129398115</v>
      </c>
      <c r="M519" s="323">
        <f t="shared" si="318"/>
        <v>2.5795888129398117</v>
      </c>
      <c r="N519" s="328">
        <f t="shared" si="319"/>
        <v>-3.6077124769280822E-2</v>
      </c>
      <c r="O519" s="328">
        <f t="shared" si="320"/>
        <v>2.7922698458726636E-3</v>
      </c>
      <c r="P519" s="332">
        <f t="shared" si="341"/>
        <v>32.955232734765069</v>
      </c>
      <c r="Q519" s="328">
        <f t="shared" si="321"/>
        <v>37.871235072456102</v>
      </c>
      <c r="R519" s="277">
        <f>IF(H519&gt;0, rate1(1,$L$52,$L$51,$L$54,L519,$L$53,$L$50,P519),"")</f>
        <v>1400.9798465841027</v>
      </c>
      <c r="S519" s="323">
        <f t="shared" si="322"/>
        <v>9.6809994287829824</v>
      </c>
      <c r="T519" s="323">
        <f t="shared" si="323"/>
        <v>4.1558722662349713E-3</v>
      </c>
      <c r="U519" s="328">
        <f t="shared" si="324"/>
        <v>2.5895888129398115</v>
      </c>
      <c r="V519" s="336">
        <f t="shared" si="325"/>
        <v>2.5895888129398115</v>
      </c>
      <c r="W519" s="328">
        <f t="shared" si="326"/>
        <v>4.0348052643146559E-4</v>
      </c>
      <c r="X519" s="328">
        <f t="shared" si="327"/>
        <v>48.629516970654322</v>
      </c>
      <c r="Y519" s="328">
        <f t="shared" si="342"/>
        <v>33.21123562545533</v>
      </c>
      <c r="Z519" s="108">
        <f>IF(H519&gt;0, rate1(1,$L$52,$L$51,$L$54,U519,$L$53,$L$50,Y519),"")</f>
        <v>1406.0481220371021</v>
      </c>
      <c r="AA519" s="336">
        <f t="shared" si="328"/>
        <v>12.386322538190798</v>
      </c>
      <c r="AB519" s="336">
        <f t="shared" si="329"/>
        <v>-3.5435543396751135E-5</v>
      </c>
      <c r="AC519" s="328">
        <f t="shared" si="330"/>
        <v>4.1558722662349713E-3</v>
      </c>
      <c r="AD519" s="328">
        <f t="shared" si="331"/>
        <v>-4.8124674481680056</v>
      </c>
      <c r="AE519" s="328">
        <f t="shared" si="332"/>
        <v>871.52980201857497</v>
      </c>
      <c r="AF519" s="328">
        <f t="shared" si="333"/>
        <v>2889.6104876074173</v>
      </c>
      <c r="AG519" s="328">
        <f t="shared" si="334"/>
        <v>2887.2804533910457</v>
      </c>
      <c r="AH519" s="328">
        <f t="shared" si="335"/>
        <v>2.5697706875714879</v>
      </c>
      <c r="AI519" s="328">
        <f t="shared" si="336"/>
        <v>2.96640403241196</v>
      </c>
      <c r="AJ519" s="328">
        <f t="shared" si="337"/>
        <v>8.6208470096737049</v>
      </c>
      <c r="AK519" s="337">
        <f t="shared" si="338"/>
        <v>571.72365865906625</v>
      </c>
      <c r="AL519" s="42">
        <f t="shared" si="343"/>
        <v>26.377270406173999</v>
      </c>
    </row>
    <row r="520" spans="2:38" ht="15" x14ac:dyDescent="0.15">
      <c r="B520" s="328">
        <f t="shared" si="309"/>
        <v>2889.6104876074173</v>
      </c>
      <c r="C520" s="328">
        <f t="shared" si="310"/>
        <v>2887.2804533910457</v>
      </c>
      <c r="D520" s="328">
        <f t="shared" si="311"/>
        <v>2.5697706875714879</v>
      </c>
      <c r="E520" s="328">
        <f t="shared" si="339"/>
        <v>183.07486642841639</v>
      </c>
      <c r="F520" s="328">
        <f t="shared" si="312"/>
        <v>183.15272409228299</v>
      </c>
      <c r="G520" s="328">
        <f t="shared" si="313"/>
        <v>857.18035996364256</v>
      </c>
      <c r="H520" s="313">
        <f t="shared" si="314"/>
        <v>0.02</v>
      </c>
      <c r="I520" s="328">
        <f t="shared" si="315"/>
        <v>1.8640273730972696</v>
      </c>
      <c r="J520" s="328">
        <f t="shared" si="340"/>
        <v>850</v>
      </c>
      <c r="K520" s="335">
        <f t="shared" si="316"/>
        <v>-1</v>
      </c>
      <c r="L520" s="323">
        <f t="shared" si="317"/>
        <v>2.5497706875714878</v>
      </c>
      <c r="M520" s="323">
        <f t="shared" si="318"/>
        <v>2.5597706875714881</v>
      </c>
      <c r="N520" s="328">
        <f t="shared" si="319"/>
        <v>-3.5803550610887136E-2</v>
      </c>
      <c r="O520" s="328">
        <f t="shared" si="320"/>
        <v>2.7922698458726636E-3</v>
      </c>
      <c r="P520" s="332">
        <f t="shared" si="341"/>
        <v>32.617269729946756</v>
      </c>
      <c r="Q520" s="328">
        <f t="shared" si="321"/>
        <v>16.827102702395223</v>
      </c>
      <c r="R520" s="277">
        <f>IF(H520&gt;0, rate1(1,$L$52,$L$51,$L$54,L520,$L$53,$L$50,P520),"")</f>
        <v>1394.2243943907881</v>
      </c>
      <c r="S520" s="323">
        <f t="shared" si="322"/>
        <v>4.3223435419979745</v>
      </c>
      <c r="T520" s="323">
        <f t="shared" si="323"/>
        <v>1.077659494218222E-2</v>
      </c>
      <c r="U520" s="328">
        <f t="shared" si="324"/>
        <v>2.5697706875714879</v>
      </c>
      <c r="V520" s="336">
        <f t="shared" si="325"/>
        <v>2.5697706875714879</v>
      </c>
      <c r="W520" s="328">
        <f t="shared" si="326"/>
        <v>3.9732848403328802E-4</v>
      </c>
      <c r="X520" s="328">
        <f t="shared" si="327"/>
        <v>27.398861373500267</v>
      </c>
      <c r="Y520" s="328">
        <f t="shared" si="342"/>
        <v>32.872612766731379</v>
      </c>
      <c r="Z520" s="108">
        <f>IF(H520&gt;0, rate1(1,$L$52,$L$51,$L$54,U520,$L$53,$L$50,Y520),"")</f>
        <v>1399.3351993937349</v>
      </c>
      <c r="AA520" s="336">
        <f t="shared" si="328"/>
        <v>7.0121850743477081</v>
      </c>
      <c r="AB520" s="336">
        <f t="shared" si="329"/>
        <v>-6.6087201095750721E-5</v>
      </c>
      <c r="AC520" s="328">
        <f t="shared" si="330"/>
        <v>1.077659494218222E-2</v>
      </c>
      <c r="AD520" s="328">
        <f t="shared" si="331"/>
        <v>-1.8558737808465942</v>
      </c>
      <c r="AE520" s="328">
        <f t="shared" si="332"/>
        <v>395.99533366526691</v>
      </c>
      <c r="AF520" s="328">
        <f t="shared" si="333"/>
        <v>2889.5639074618643</v>
      </c>
      <c r="AG520" s="328">
        <f t="shared" si="334"/>
        <v>2887.2696767961033</v>
      </c>
      <c r="AH520" s="328">
        <f t="shared" si="335"/>
        <v>2.5499505700992282</v>
      </c>
      <c r="AI520" s="328">
        <f t="shared" si="336"/>
        <v>7.7294551619799314</v>
      </c>
      <c r="AJ520" s="328">
        <f t="shared" si="337"/>
        <v>8.6229940805520329</v>
      </c>
      <c r="AK520" s="337">
        <f t="shared" si="338"/>
        <v>571.72626340061277</v>
      </c>
      <c r="AL520" s="42">
        <f t="shared" si="343"/>
        <v>26.379791849601549</v>
      </c>
    </row>
    <row r="521" spans="2:38" ht="15" x14ac:dyDescent="0.15">
      <c r="B521" s="328">
        <f t="shared" si="309"/>
        <v>2889.5639074618643</v>
      </c>
      <c r="C521" s="328">
        <f t="shared" si="310"/>
        <v>2887.2696767961033</v>
      </c>
      <c r="D521" s="328">
        <f t="shared" si="311"/>
        <v>2.5499505700992282</v>
      </c>
      <c r="E521" s="328">
        <f t="shared" si="339"/>
        <v>182.93368621563272</v>
      </c>
      <c r="F521" s="328">
        <f t="shared" si="312"/>
        <v>183.00427632202457</v>
      </c>
      <c r="G521" s="328">
        <f t="shared" si="313"/>
        <v>836.66672097368723</v>
      </c>
      <c r="H521" s="313">
        <f t="shared" si="314"/>
        <v>0.02</v>
      </c>
      <c r="I521" s="328">
        <f t="shared" si="315"/>
        <v>1.835384532608805</v>
      </c>
      <c r="J521" s="328">
        <f t="shared" si="340"/>
        <v>850</v>
      </c>
      <c r="K521" s="335">
        <f t="shared" si="316"/>
        <v>-1</v>
      </c>
      <c r="L521" s="323">
        <f t="shared" si="317"/>
        <v>2.5299505700992282</v>
      </c>
      <c r="M521" s="323">
        <f t="shared" si="318"/>
        <v>2.5399505700992284</v>
      </c>
      <c r="N521" s="328">
        <f t="shared" si="319"/>
        <v>-3.5529901683448273E-2</v>
      </c>
      <c r="O521" s="328">
        <f t="shared" si="320"/>
        <v>2.7922698458726636E-3</v>
      </c>
      <c r="P521" s="332">
        <f t="shared" si="341"/>
        <v>32.280147417656018</v>
      </c>
      <c r="Q521" s="328">
        <f t="shared" si="321"/>
        <v>-3.8057857397218413</v>
      </c>
      <c r="R521" s="277">
        <f>IF(H521&gt;0, rate1(1,$L$52,$L$51,$L$54,L521,$L$53,$L$50,P521),"")</f>
        <v>1387.4114472654769</v>
      </c>
      <c r="S521" s="323">
        <f t="shared" si="322"/>
        <v>-0.98238489156406272</v>
      </c>
      <c r="T521" s="323">
        <f t="shared" si="323"/>
        <v>-1.7922806935547153E-2</v>
      </c>
      <c r="U521" s="328">
        <f t="shared" si="324"/>
        <v>2.5499505700992282</v>
      </c>
      <c r="V521" s="336">
        <f t="shared" si="325"/>
        <v>2.5499505700992282</v>
      </c>
      <c r="W521" s="328">
        <f t="shared" si="326"/>
        <v>3.9122309279360223E-4</v>
      </c>
      <c r="X521" s="328">
        <f t="shared" si="327"/>
        <v>6.5586296341432444</v>
      </c>
      <c r="Y521" s="328">
        <f t="shared" si="342"/>
        <v>32.534827116011648</v>
      </c>
      <c r="Z521" s="108">
        <f>IF(H521&gt;0, rate1(1,$L$52,$L$51,$L$54,U521,$L$53,$L$50,Y521),"")</f>
        <v>1392.5652027691995</v>
      </c>
      <c r="AA521" s="336">
        <f t="shared" si="328"/>
        <v>1.6867090757291645</v>
      </c>
      <c r="AB521" s="336">
        <f t="shared" si="329"/>
        <v>-5.6970718259139353E-4</v>
      </c>
      <c r="AC521" s="328">
        <f t="shared" si="330"/>
        <v>-5.6970718259139353E-4</v>
      </c>
      <c r="AD521" s="328">
        <f t="shared" si="331"/>
        <v>35.105753641769404</v>
      </c>
      <c r="AE521" s="328">
        <f t="shared" si="332"/>
        <v>7242.4872876426571</v>
      </c>
      <c r="AF521" s="328">
        <f t="shared" si="333"/>
        <v>2889.5289472673635</v>
      </c>
      <c r="AG521" s="328">
        <f t="shared" si="334"/>
        <v>2887.2702465032858</v>
      </c>
      <c r="AH521" s="328">
        <f t="shared" si="335"/>
        <v>2.5301284555835459</v>
      </c>
      <c r="AI521" s="328">
        <f t="shared" si="336"/>
        <v>-0.41062597812225043</v>
      </c>
      <c r="AJ521" s="328">
        <f t="shared" si="337"/>
        <v>8.6228800177803322</v>
      </c>
      <c r="AK521" s="337">
        <f t="shared" si="338"/>
        <v>571.73288893777078</v>
      </c>
      <c r="AL521" s="42">
        <f t="shared" si="343"/>
        <v>26.386361886489233</v>
      </c>
    </row>
    <row r="522" spans="2:38" ht="15" x14ac:dyDescent="0.15">
      <c r="B522" s="328">
        <f t="shared" si="309"/>
        <v>2889.5289472673635</v>
      </c>
      <c r="C522" s="328">
        <f t="shared" si="310"/>
        <v>2887.2702465032858</v>
      </c>
      <c r="D522" s="328">
        <f t="shared" si="311"/>
        <v>2.5301284555835459</v>
      </c>
      <c r="E522" s="328">
        <f t="shared" si="339"/>
        <v>182.77096988692503</v>
      </c>
      <c r="F522" s="328">
        <f t="shared" si="312"/>
        <v>182.85232805127887</v>
      </c>
      <c r="G522" s="328">
        <f t="shared" si="313"/>
        <v>917.38444857184629</v>
      </c>
      <c r="H522" s="313">
        <f t="shared" si="314"/>
        <v>0.08</v>
      </c>
      <c r="I522" s="328">
        <f t="shared" si="315"/>
        <v>1.8069606112621841</v>
      </c>
      <c r="J522" s="328">
        <f t="shared" si="340"/>
        <v>850</v>
      </c>
      <c r="K522" s="335">
        <f t="shared" si="316"/>
        <v>1</v>
      </c>
      <c r="L522" s="323">
        <f t="shared" si="317"/>
        <v>2.610128455583546</v>
      </c>
      <c r="M522" s="323">
        <f t="shared" si="318"/>
        <v>2.570128455583546</v>
      </c>
      <c r="N522" s="328">
        <f t="shared" si="319"/>
        <v>0.14436199994683374</v>
      </c>
      <c r="O522" s="328">
        <f t="shared" si="320"/>
        <v>2.7922698458726636E-3</v>
      </c>
      <c r="P522" s="332">
        <f t="shared" si="341"/>
        <v>33.223994077965031</v>
      </c>
      <c r="Q522" s="328">
        <f t="shared" si="321"/>
        <v>25.935802037741269</v>
      </c>
      <c r="R522" s="277">
        <f>IF(H522&gt;0, rate1(1,$L$52,$L$51,$L$54,L522,$L$53,$L$50,P522),"")</f>
        <v>1406.2996184850754</v>
      </c>
      <c r="S522" s="323">
        <f t="shared" si="322"/>
        <v>6.6048724835603698</v>
      </c>
      <c r="T522" s="323">
        <f t="shared" si="323"/>
        <v>-2.5756518167052215E-2</v>
      </c>
      <c r="U522" s="328">
        <f t="shared" si="324"/>
        <v>2.5301284555835459</v>
      </c>
      <c r="V522" s="336">
        <f t="shared" si="325"/>
        <v>2.5301284555835459</v>
      </c>
      <c r="W522" s="328">
        <f t="shared" si="326"/>
        <v>3.8516436547197941E-4</v>
      </c>
      <c r="X522" s="328">
        <f t="shared" si="327"/>
        <v>-13.956685624160059</v>
      </c>
      <c r="Y522" s="328">
        <f t="shared" si="342"/>
        <v>32.197883357444084</v>
      </c>
      <c r="Z522" s="108">
        <f>IF(H522&gt;0, rate1(1,$L$52,$L$51,$L$54,U522,$L$53,$L$50,Y522),"")</f>
        <v>1385.7375598062681</v>
      </c>
      <c r="AA522" s="336">
        <f t="shared" si="328"/>
        <v>-3.6069815531437066</v>
      </c>
      <c r="AB522" s="336">
        <f t="shared" si="329"/>
        <v>8.3604494836570694E-5</v>
      </c>
      <c r="AC522" s="328">
        <f t="shared" si="330"/>
        <v>8.3604494836570694E-5</v>
      </c>
      <c r="AD522" s="328">
        <f t="shared" si="331"/>
        <v>956.88635110329028</v>
      </c>
      <c r="AE522" s="328">
        <f t="shared" si="332"/>
        <v>-3792534.4610579163</v>
      </c>
      <c r="AF522" s="328">
        <f t="shared" si="333"/>
        <v>2889.6732256628156</v>
      </c>
      <c r="AG522" s="328">
        <f t="shared" si="334"/>
        <v>2887.2701628987911</v>
      </c>
      <c r="AH522" s="328">
        <f t="shared" si="335"/>
        <v>2.6097312057202902</v>
      </c>
      <c r="AI522" s="328">
        <f t="shared" si="336"/>
        <v>5.9449987568533182E-2</v>
      </c>
      <c r="AJ522" s="328">
        <f t="shared" si="337"/>
        <v>8.6228965316657682</v>
      </c>
      <c r="AK522" s="337">
        <f t="shared" si="338"/>
        <v>571.73254538068011</v>
      </c>
      <c r="AL522" s="42">
        <f t="shared" si="343"/>
        <v>26.386012854407831</v>
      </c>
    </row>
    <row r="523" spans="2:38" ht="15" x14ac:dyDescent="0.15">
      <c r="B523" s="328">
        <f t="shared" si="309"/>
        <v>2889.6732256628156</v>
      </c>
      <c r="C523" s="328">
        <f t="shared" si="310"/>
        <v>2887.2701628987911</v>
      </c>
      <c r="D523" s="328">
        <f t="shared" si="311"/>
        <v>2.6097312057202902</v>
      </c>
      <c r="E523" s="328">
        <f t="shared" si="339"/>
        <v>183.42762531283174</v>
      </c>
      <c r="F523" s="328">
        <f t="shared" si="312"/>
        <v>183.09929759987838</v>
      </c>
      <c r="G523" s="328">
        <f t="shared" si="313"/>
        <v>897.85623992954083</v>
      </c>
      <c r="H523" s="313">
        <f t="shared" si="314"/>
        <v>0.02</v>
      </c>
      <c r="I523" s="328">
        <f t="shared" si="315"/>
        <v>1.9224502112196207</v>
      </c>
      <c r="J523" s="328">
        <f t="shared" si="340"/>
        <v>850</v>
      </c>
      <c r="K523" s="335">
        <f t="shared" si="316"/>
        <v>-1</v>
      </c>
      <c r="L523" s="323">
        <f t="shared" si="317"/>
        <v>2.5897312057202901</v>
      </c>
      <c r="M523" s="323">
        <f t="shared" si="318"/>
        <v>2.5997312057202899</v>
      </c>
      <c r="N523" s="328">
        <f t="shared" si="319"/>
        <v>-3.6355126764118673E-2</v>
      </c>
      <c r="O523" s="328">
        <f t="shared" si="320"/>
        <v>2.7922698458726636E-3</v>
      </c>
      <c r="P523" s="332">
        <f t="shared" si="341"/>
        <v>33.299617033744823</v>
      </c>
      <c r="Q523" s="328">
        <f t="shared" si="321"/>
        <v>59.809896245435425</v>
      </c>
      <c r="R523" s="277">
        <f>IF(H523&gt;0, rate1(1,$L$52,$L$51,$L$54,L523,$L$53,$L$50,P523),"")</f>
        <v>1407.7881924911746</v>
      </c>
      <c r="S523" s="323">
        <f t="shared" si="322"/>
        <v>15.215223785717082</v>
      </c>
      <c r="T523" s="323">
        <f t="shared" si="323"/>
        <v>2.5574783283149522E-3</v>
      </c>
      <c r="U523" s="328">
        <f t="shared" si="324"/>
        <v>2.6097312057202902</v>
      </c>
      <c r="V523" s="336">
        <f t="shared" si="325"/>
        <v>2.6097312057202902</v>
      </c>
      <c r="W523" s="328">
        <f t="shared" si="326"/>
        <v>4.0978165829397284E-4</v>
      </c>
      <c r="X523" s="328">
        <f t="shared" si="327"/>
        <v>68.701838155713858</v>
      </c>
      <c r="Y523" s="328">
        <f t="shared" si="342"/>
        <v>33.556287117993989</v>
      </c>
      <c r="Z523" s="108">
        <f>IF(H523&gt;0, rate1(1,$L$52,$L$51,$L$54,U523,$L$53,$L$50,Y523),"")</f>
        <v>1412.813666176653</v>
      </c>
      <c r="AA523" s="336">
        <f t="shared" si="328"/>
        <v>17.415104446576457</v>
      </c>
      <c r="AB523" s="336">
        <f t="shared" si="329"/>
        <v>-2.4963694847487682E-5</v>
      </c>
      <c r="AC523" s="328">
        <f t="shared" si="330"/>
        <v>2.5574783283149522E-3</v>
      </c>
      <c r="AD523" s="328">
        <f t="shared" si="331"/>
        <v>-7.8202031190533745</v>
      </c>
      <c r="AE523" s="328">
        <f t="shared" si="332"/>
        <v>-730538.66070825374</v>
      </c>
      <c r="AF523" s="328">
        <f t="shared" si="333"/>
        <v>2889.6343130577234</v>
      </c>
      <c r="AG523" s="328">
        <f t="shared" si="334"/>
        <v>2887.2676054204626</v>
      </c>
      <c r="AH523" s="328">
        <f t="shared" si="335"/>
        <v>2.589915100308203</v>
      </c>
      <c r="AI523" s="328">
        <f t="shared" si="336"/>
        <v>1.8166641416343494</v>
      </c>
      <c r="AJ523" s="328">
        <f t="shared" si="337"/>
        <v>8.6234011605939997</v>
      </c>
      <c r="AK523" s="337">
        <f t="shared" si="338"/>
        <v>571.73259991917416</v>
      </c>
      <c r="AL523" s="42">
        <f t="shared" si="343"/>
        <v>26.386063386897263</v>
      </c>
    </row>
    <row r="524" spans="2:38" ht="15" x14ac:dyDescent="0.15">
      <c r="B524" s="328">
        <f t="shared" si="309"/>
        <v>2889.6343130577234</v>
      </c>
      <c r="C524" s="328">
        <f t="shared" si="310"/>
        <v>2887.2676054204626</v>
      </c>
      <c r="D524" s="328">
        <f t="shared" si="311"/>
        <v>2.589915100308203</v>
      </c>
      <c r="E524" s="328">
        <f t="shared" si="339"/>
        <v>183.26743513955128</v>
      </c>
      <c r="F524" s="328">
        <f t="shared" si="312"/>
        <v>183.34753022619151</v>
      </c>
      <c r="G524" s="328">
        <f t="shared" si="313"/>
        <v>878.59182066953565</v>
      </c>
      <c r="H524" s="313">
        <f t="shared" si="314"/>
        <v>0.02</v>
      </c>
      <c r="I524" s="328">
        <f t="shared" si="315"/>
        <v>1.8933661098086305</v>
      </c>
      <c r="J524" s="328">
        <f t="shared" si="340"/>
        <v>850</v>
      </c>
      <c r="K524" s="335">
        <f t="shared" si="316"/>
        <v>-1</v>
      </c>
      <c r="L524" s="323">
        <f t="shared" si="317"/>
        <v>2.569915100308203</v>
      </c>
      <c r="M524" s="323">
        <f t="shared" si="318"/>
        <v>2.5799151003082033</v>
      </c>
      <c r="N524" s="328">
        <f t="shared" si="319"/>
        <v>-3.6081628522945053E-2</v>
      </c>
      <c r="O524" s="328">
        <f t="shared" si="320"/>
        <v>2.7922698458726636E-3</v>
      </c>
      <c r="P524" s="332">
        <f t="shared" si="341"/>
        <v>32.960804279946089</v>
      </c>
      <c r="Q524" s="328">
        <f t="shared" si="321"/>
        <v>38.386839573410953</v>
      </c>
      <c r="R524" s="277">
        <f>IF(H524&gt;0, rate1(1,$L$52,$L$51,$L$54,L524,$L$53,$L$50,P524),"")</f>
        <v>1401.0905967191916</v>
      </c>
      <c r="S524" s="323">
        <f t="shared" si="322"/>
        <v>9.8120274157376031</v>
      </c>
      <c r="T524" s="323">
        <f t="shared" si="323"/>
        <v>4.0945887728976015E-3</v>
      </c>
      <c r="U524" s="328">
        <f t="shared" si="324"/>
        <v>2.589915100308203</v>
      </c>
      <c r="V524" s="336">
        <f t="shared" si="325"/>
        <v>2.589915100308203</v>
      </c>
      <c r="W524" s="328">
        <f t="shared" si="326"/>
        <v>4.0358220967462444E-4</v>
      </c>
      <c r="X524" s="328">
        <f t="shared" si="327"/>
        <v>49.150144841461383</v>
      </c>
      <c r="Y524" s="328">
        <f t="shared" si="342"/>
        <v>33.216818006178805</v>
      </c>
      <c r="Z524" s="108">
        <f>IF(H524&gt;0, rate1(1,$L$52,$L$51,$L$54,U524,$L$53,$L$50,Y524),"")</f>
        <v>1406.1581754303586</v>
      </c>
      <c r="AA524" s="336">
        <f t="shared" si="328"/>
        <v>12.517950776175349</v>
      </c>
      <c r="AB524" s="336">
        <f t="shared" si="329"/>
        <v>-3.5039410874148392E-5</v>
      </c>
      <c r="AC524" s="328">
        <f t="shared" si="330"/>
        <v>4.0945887728976015E-3</v>
      </c>
      <c r="AD524" s="328">
        <f t="shared" si="331"/>
        <v>-4.884495393623296</v>
      </c>
      <c r="AE524" s="328">
        <f t="shared" si="332"/>
        <v>882.64525320105429</v>
      </c>
      <c r="AF524" s="328">
        <f t="shared" si="333"/>
        <v>2889.5941368404274</v>
      </c>
      <c r="AG524" s="328">
        <f t="shared" si="334"/>
        <v>2887.2635108316895</v>
      </c>
      <c r="AH524" s="328">
        <f t="shared" si="335"/>
        <v>2.5700970076990348</v>
      </c>
      <c r="AI524" s="328">
        <f t="shared" si="336"/>
        <v>2.9224297004672883</v>
      </c>
      <c r="AJ524" s="328">
        <f t="shared" si="337"/>
        <v>8.624212946621908</v>
      </c>
      <c r="AK524" s="337">
        <f t="shared" si="338"/>
        <v>571.73423102240963</v>
      </c>
      <c r="AL524" s="42">
        <f t="shared" si="343"/>
        <v>26.387607551417652</v>
      </c>
    </row>
    <row r="525" spans="2:38" ht="15" x14ac:dyDescent="0.15">
      <c r="B525" s="328">
        <f t="shared" si="309"/>
        <v>2889.5941368404274</v>
      </c>
      <c r="C525" s="328">
        <f t="shared" si="310"/>
        <v>2887.2635108316895</v>
      </c>
      <c r="D525" s="328">
        <f t="shared" si="311"/>
        <v>2.5700970076990348</v>
      </c>
      <c r="E525" s="328">
        <f t="shared" si="339"/>
        <v>183.11157423721903</v>
      </c>
      <c r="F525" s="328">
        <f t="shared" si="312"/>
        <v>183.18950468838517</v>
      </c>
      <c r="G525" s="328">
        <f t="shared" si="313"/>
        <v>857.68172272905633</v>
      </c>
      <c r="H525" s="313">
        <f t="shared" si="314"/>
        <v>0.02</v>
      </c>
      <c r="I525" s="328">
        <f t="shared" si="315"/>
        <v>1.8645008069903271</v>
      </c>
      <c r="J525" s="328">
        <f t="shared" si="340"/>
        <v>850</v>
      </c>
      <c r="K525" s="335">
        <f t="shared" si="316"/>
        <v>-1</v>
      </c>
      <c r="L525" s="323">
        <f t="shared" si="317"/>
        <v>2.5500970076990348</v>
      </c>
      <c r="M525" s="323">
        <f t="shared" si="318"/>
        <v>2.560097007699035</v>
      </c>
      <c r="N525" s="328">
        <f t="shared" si="319"/>
        <v>-3.5808055594935162E-2</v>
      </c>
      <c r="O525" s="328">
        <f t="shared" si="320"/>
        <v>2.7922698458726636E-3</v>
      </c>
      <c r="P525" s="332">
        <f t="shared" si="341"/>
        <v>32.622827472426529</v>
      </c>
      <c r="Q525" s="328">
        <f t="shared" si="321"/>
        <v>17.332526350366379</v>
      </c>
      <c r="R525" s="277">
        <f>IF(H525&gt;0, rate1(1,$L$52,$L$51,$L$54,L525,$L$53,$L$50,P525),"")</f>
        <v>1394.3360863849721</v>
      </c>
      <c r="S525" s="323">
        <f t="shared" si="322"/>
        <v>4.4518140463437401</v>
      </c>
      <c r="T525" s="323">
        <f t="shared" si="323"/>
        <v>1.0373691952747012E-2</v>
      </c>
      <c r="U525" s="328">
        <f t="shared" si="324"/>
        <v>2.5700970076990348</v>
      </c>
      <c r="V525" s="336">
        <f t="shared" si="325"/>
        <v>2.5700970076990348</v>
      </c>
      <c r="W525" s="328">
        <f t="shared" si="326"/>
        <v>3.9742939927212007E-4</v>
      </c>
      <c r="X525" s="328">
        <f t="shared" si="327"/>
        <v>27.90941677535011</v>
      </c>
      <c r="Y525" s="328">
        <f t="shared" si="342"/>
        <v>32.878181401747781</v>
      </c>
      <c r="Z525" s="108">
        <f>IF(H525&gt;0, rate1(1,$L$52,$L$51,$L$54,U525,$L$53,$L$50,Y525),"")</f>
        <v>1399.4461877424576</v>
      </c>
      <c r="AA525" s="336">
        <f t="shared" si="328"/>
        <v>7.1422849248150913</v>
      </c>
      <c r="AB525" s="336">
        <f t="shared" si="329"/>
        <v>-6.4703836461003049E-5</v>
      </c>
      <c r="AC525" s="328">
        <f t="shared" si="330"/>
        <v>1.0373691952747012E-2</v>
      </c>
      <c r="AD525" s="328">
        <f t="shared" si="331"/>
        <v>-1.9279539137176602</v>
      </c>
      <c r="AE525" s="328">
        <f t="shared" si="332"/>
        <v>408.69285521468362</v>
      </c>
      <c r="AF525" s="328">
        <f t="shared" si="333"/>
        <v>2889.5479550928799</v>
      </c>
      <c r="AG525" s="328">
        <f t="shared" si="334"/>
        <v>2887.2531371397367</v>
      </c>
      <c r="AH525" s="328">
        <f t="shared" si="335"/>
        <v>2.5502769230662312</v>
      </c>
      <c r="AI525" s="328">
        <f t="shared" si="336"/>
        <v>7.4398791324711269</v>
      </c>
      <c r="AJ525" s="328">
        <f t="shared" si="337"/>
        <v>8.6262795797142608</v>
      </c>
      <c r="AK525" s="337">
        <f t="shared" si="338"/>
        <v>571.73679864524092</v>
      </c>
      <c r="AL525" s="42">
        <f t="shared" si="343"/>
        <v>26.390091616663049</v>
      </c>
    </row>
    <row r="526" spans="2:38" ht="15" x14ac:dyDescent="0.15">
      <c r="B526" s="328">
        <f t="shared" si="309"/>
        <v>2889.5479550928799</v>
      </c>
      <c r="C526" s="328">
        <f t="shared" si="310"/>
        <v>2887.2531371397367</v>
      </c>
      <c r="D526" s="328">
        <f t="shared" si="311"/>
        <v>2.5502769230662312</v>
      </c>
      <c r="E526" s="328">
        <f t="shared" si="339"/>
        <v>182.96956261451811</v>
      </c>
      <c r="F526" s="328">
        <f t="shared" si="312"/>
        <v>183.04056842586857</v>
      </c>
      <c r="G526" s="328">
        <f t="shared" si="313"/>
        <v>837.1565380898893</v>
      </c>
      <c r="H526" s="313">
        <f t="shared" si="314"/>
        <v>0.02</v>
      </c>
      <c r="I526" s="328">
        <f t="shared" si="315"/>
        <v>1.8358543625145103</v>
      </c>
      <c r="J526" s="328">
        <f t="shared" si="340"/>
        <v>850</v>
      </c>
      <c r="K526" s="335">
        <f t="shared" si="316"/>
        <v>-1</v>
      </c>
      <c r="L526" s="323">
        <f t="shared" si="317"/>
        <v>2.5302769230662312</v>
      </c>
      <c r="M526" s="323">
        <f t="shared" si="318"/>
        <v>2.540276923066231</v>
      </c>
      <c r="N526" s="328">
        <f t="shared" si="319"/>
        <v>-3.5534407899228349E-2</v>
      </c>
      <c r="O526" s="328">
        <f t="shared" si="320"/>
        <v>2.7922698458726636E-3</v>
      </c>
      <c r="P526" s="332">
        <f t="shared" si="341"/>
        <v>32.285691280060703</v>
      </c>
      <c r="Q526" s="328">
        <f t="shared" si="321"/>
        <v>-3.3135496071154193</v>
      </c>
      <c r="R526" s="277">
        <f>IF(H526&gt;0, rate1(1,$L$52,$L$51,$L$54,L526,$L$53,$L$50,P526),"")</f>
        <v>1387.5240905575583</v>
      </c>
      <c r="S526" s="323">
        <f t="shared" si="322"/>
        <v>-0.85525487478700635</v>
      </c>
      <c r="T526" s="323">
        <f t="shared" si="323"/>
        <v>-1.9153383387987537E-2</v>
      </c>
      <c r="U526" s="328">
        <f t="shared" si="324"/>
        <v>2.5502769230662312</v>
      </c>
      <c r="V526" s="336">
        <f t="shared" si="325"/>
        <v>2.5502769230662312</v>
      </c>
      <c r="W526" s="328">
        <f t="shared" si="326"/>
        <v>3.9132323982382644E-4</v>
      </c>
      <c r="X526" s="328">
        <f t="shared" si="327"/>
        <v>7.057481051823288</v>
      </c>
      <c r="Y526" s="328">
        <f t="shared" si="342"/>
        <v>32.540381928693947</v>
      </c>
      <c r="Z526" s="108">
        <f>IF(H526&gt;0, rate1(1,$L$52,$L$51,$L$54,U526,$L$53,$L$50,Y526),"")</f>
        <v>1392.6771354586033</v>
      </c>
      <c r="AA526" s="336">
        <f t="shared" si="328"/>
        <v>1.814854818833429</v>
      </c>
      <c r="AB526" s="336">
        <f t="shared" si="329"/>
        <v>-4.8023676215605706E-4</v>
      </c>
      <c r="AC526" s="328">
        <f t="shared" si="330"/>
        <v>-4.8023676215605706E-4</v>
      </c>
      <c r="AD526" s="328">
        <f t="shared" si="331"/>
        <v>41.64612452867744</v>
      </c>
      <c r="AE526" s="328">
        <f t="shared" si="332"/>
        <v>8808.6674681330078</v>
      </c>
      <c r="AF526" s="328">
        <f t="shared" si="333"/>
        <v>2889.5129009217426</v>
      </c>
      <c r="AG526" s="328">
        <f t="shared" si="334"/>
        <v>2887.2536173764988</v>
      </c>
      <c r="AH526" s="328">
        <f t="shared" si="335"/>
        <v>2.5304548414721424</v>
      </c>
      <c r="AI526" s="328">
        <f t="shared" si="336"/>
        <v>-0.3461105759706703</v>
      </c>
      <c r="AJ526" s="328">
        <f t="shared" si="337"/>
        <v>8.6261834378876028</v>
      </c>
      <c r="AK526" s="337">
        <f t="shared" si="338"/>
        <v>571.7431796935922</v>
      </c>
      <c r="AL526" s="42">
        <f t="shared" si="343"/>
        <v>26.39641551392565</v>
      </c>
    </row>
    <row r="527" spans="2:38" ht="15" x14ac:dyDescent="0.15">
      <c r="B527" s="328">
        <f t="shared" si="309"/>
        <v>2889.5129009217426</v>
      </c>
      <c r="C527" s="328">
        <f t="shared" si="310"/>
        <v>2887.2536173764988</v>
      </c>
      <c r="D527" s="328">
        <f t="shared" si="311"/>
        <v>2.5304548414721424</v>
      </c>
      <c r="E527" s="328">
        <f t="shared" si="339"/>
        <v>182.8070034513587</v>
      </c>
      <c r="F527" s="328">
        <f t="shared" si="312"/>
        <v>182.8882830329384</v>
      </c>
      <c r="G527" s="328">
        <f t="shared" si="313"/>
        <v>917.90925641043134</v>
      </c>
      <c r="H527" s="313">
        <f t="shared" si="314"/>
        <v>0.08</v>
      </c>
      <c r="I527" s="328">
        <f t="shared" si="315"/>
        <v>1.807426836195009</v>
      </c>
      <c r="J527" s="328">
        <f t="shared" si="340"/>
        <v>850</v>
      </c>
      <c r="K527" s="335">
        <f t="shared" si="316"/>
        <v>1</v>
      </c>
      <c r="L527" s="323">
        <f t="shared" si="317"/>
        <v>2.6104548414721425</v>
      </c>
      <c r="M527" s="323">
        <f t="shared" si="318"/>
        <v>2.5704548414721424</v>
      </c>
      <c r="N527" s="328">
        <f t="shared" si="319"/>
        <v>0.14438052663537171</v>
      </c>
      <c r="O527" s="328">
        <f t="shared" si="320"/>
        <v>2.7922698458726636E-3</v>
      </c>
      <c r="P527" s="332">
        <f t="shared" si="341"/>
        <v>33.229578161677509</v>
      </c>
      <c r="Q527" s="328">
        <f t="shared" si="321"/>
        <v>26.442312901395781</v>
      </c>
      <c r="R527" s="277">
        <f>IF(H527&gt;0, rate1(1,$L$52,$L$51,$L$54,L527,$L$53,$L$50,P527),"")</f>
        <v>1406.4096602725817</v>
      </c>
      <c r="S527" s="323">
        <f t="shared" si="322"/>
        <v>6.7333348561510764</v>
      </c>
      <c r="T527" s="323">
        <f t="shared" si="323"/>
        <v>-2.5182643305836454E-2</v>
      </c>
      <c r="U527" s="328">
        <f t="shared" si="324"/>
        <v>2.5304548414721424</v>
      </c>
      <c r="V527" s="336">
        <f t="shared" si="325"/>
        <v>2.5304548414721424</v>
      </c>
      <c r="W527" s="328">
        <f t="shared" si="326"/>
        <v>3.8526374407688024E-4</v>
      </c>
      <c r="X527" s="328">
        <f t="shared" si="327"/>
        <v>-13.468637642276803</v>
      </c>
      <c r="Y527" s="328">
        <f t="shared" si="342"/>
        <v>32.203424270180456</v>
      </c>
      <c r="Z527" s="108">
        <f>IF(H527&gt;0, rate1(1,$L$52,$L$51,$L$54,U527,$L$53,$L$50,Y527),"")</f>
        <v>1385.8504462973181</v>
      </c>
      <c r="AA527" s="336">
        <f t="shared" si="328"/>
        <v>-3.4805663452231594</v>
      </c>
      <c r="AB527" s="336">
        <f t="shared" si="329"/>
        <v>8.5985501472959821E-5</v>
      </c>
      <c r="AC527" s="328">
        <f t="shared" si="330"/>
        <v>8.5985501472959821E-5</v>
      </c>
      <c r="AD527" s="328">
        <f t="shared" si="331"/>
        <v>930.38941018629635</v>
      </c>
      <c r="AE527" s="328">
        <f t="shared" si="332"/>
        <v>-4508512.0799245778</v>
      </c>
      <c r="AF527" s="328">
        <f t="shared" si="333"/>
        <v>2889.6571954628766</v>
      </c>
      <c r="AG527" s="328">
        <f t="shared" si="334"/>
        <v>2887.2535313909975</v>
      </c>
      <c r="AH527" s="328">
        <f t="shared" si="335"/>
        <v>2.6100576960936168</v>
      </c>
      <c r="AI527" s="328">
        <f t="shared" si="336"/>
        <v>6.1138304081539536E-2</v>
      </c>
      <c r="AJ527" s="328">
        <f t="shared" si="337"/>
        <v>8.6262004207498482</v>
      </c>
      <c r="AK527" s="337">
        <f t="shared" si="338"/>
        <v>571.74288994486062</v>
      </c>
      <c r="AL527" s="42">
        <f t="shared" si="343"/>
        <v>26.396121319936075</v>
      </c>
    </row>
    <row r="528" spans="2:38" ht="15" x14ac:dyDescent="0.15">
      <c r="B528" s="328">
        <f t="shared" si="309"/>
        <v>2889.6571954628766</v>
      </c>
      <c r="C528" s="328">
        <f t="shared" si="310"/>
        <v>2887.2535313909975</v>
      </c>
      <c r="D528" s="328">
        <f t="shared" si="311"/>
        <v>2.6100576960936168</v>
      </c>
      <c r="E528" s="328">
        <f t="shared" si="339"/>
        <v>183.46375590355794</v>
      </c>
      <c r="F528" s="328">
        <f t="shared" si="312"/>
        <v>183.13537967745833</v>
      </c>
      <c r="G528" s="328">
        <f t="shared" si="313"/>
        <v>898.37287501157789</v>
      </c>
      <c r="H528" s="313">
        <f t="shared" si="314"/>
        <v>0.02</v>
      </c>
      <c r="I528" s="328">
        <f t="shared" si="315"/>
        <v>1.9229312575032964</v>
      </c>
      <c r="J528" s="328">
        <f t="shared" si="340"/>
        <v>850</v>
      </c>
      <c r="K528" s="335">
        <f t="shared" si="316"/>
        <v>-1</v>
      </c>
      <c r="L528" s="323">
        <f t="shared" si="317"/>
        <v>2.5900576960936168</v>
      </c>
      <c r="M528" s="323">
        <f t="shared" si="318"/>
        <v>2.600057696093617</v>
      </c>
      <c r="N528" s="328">
        <f t="shared" si="319"/>
        <v>-3.6359632528498054E-2</v>
      </c>
      <c r="O528" s="328">
        <f t="shared" si="320"/>
        <v>2.7922698458726636E-3</v>
      </c>
      <c r="P528" s="332">
        <f t="shared" si="341"/>
        <v>33.305206574843794</v>
      </c>
      <c r="Q528" s="328">
        <f t="shared" si="321"/>
        <v>60.331995014263612</v>
      </c>
      <c r="R528" s="277">
        <f>IF(H528&gt;0, rate1(1,$L$52,$L$51,$L$54,L528,$L$53,$L$50,P528),"")</f>
        <v>1407.8980743510233</v>
      </c>
      <c r="S528" s="323">
        <f t="shared" si="322"/>
        <v>15.346844235449398</v>
      </c>
      <c r="T528" s="323">
        <f t="shared" si="323"/>
        <v>2.5343296359667442E-3</v>
      </c>
      <c r="U528" s="328">
        <f t="shared" si="324"/>
        <v>2.6100576960936168</v>
      </c>
      <c r="V528" s="336">
        <f t="shared" si="325"/>
        <v>2.6100576960936168</v>
      </c>
      <c r="W528" s="328">
        <f t="shared" si="326"/>
        <v>4.0988419615928251E-4</v>
      </c>
      <c r="X528" s="328">
        <f t="shared" si="327"/>
        <v>69.22779382225599</v>
      </c>
      <c r="Y528" s="328">
        <f t="shared" si="342"/>
        <v>33.561887445256048</v>
      </c>
      <c r="Z528" s="108">
        <f>IF(H528&gt;0, rate1(1,$L$52,$L$51,$L$54,U528,$L$53,$L$50,Y528),"")</f>
        <v>1412.9228577569352</v>
      </c>
      <c r="AA528" s="336">
        <f t="shared" si="328"/>
        <v>17.54707184158887</v>
      </c>
      <c r="AB528" s="336">
        <f t="shared" si="329"/>
        <v>-2.477079933436277E-5</v>
      </c>
      <c r="AC528" s="328">
        <f t="shared" si="330"/>
        <v>2.5343296359667442E-3</v>
      </c>
      <c r="AD528" s="328">
        <f t="shared" si="331"/>
        <v>-7.8916332414551151</v>
      </c>
      <c r="AE528" s="328">
        <f t="shared" si="332"/>
        <v>-716158.93067315628</v>
      </c>
      <c r="AF528" s="328">
        <f t="shared" si="333"/>
        <v>2889.6183015007123</v>
      </c>
      <c r="AG528" s="328">
        <f t="shared" si="334"/>
        <v>2887.2509970613614</v>
      </c>
      <c r="AH528" s="328">
        <f t="shared" si="335"/>
        <v>2.5902416233843781</v>
      </c>
      <c r="AI528" s="328">
        <f t="shared" si="336"/>
        <v>1.8000803340362224</v>
      </c>
      <c r="AJ528" s="328">
        <f t="shared" si="337"/>
        <v>8.6267004430648591</v>
      </c>
      <c r="AK528" s="337">
        <f t="shared" si="338"/>
        <v>571.74294606427588</v>
      </c>
      <c r="AL528" s="42">
        <f t="shared" si="343"/>
        <v>26.396173287494545</v>
      </c>
    </row>
    <row r="529" spans="2:38" ht="15" x14ac:dyDescent="0.15">
      <c r="B529" s="328">
        <f t="shared" si="309"/>
        <v>2889.6183015007123</v>
      </c>
      <c r="C529" s="328">
        <f t="shared" si="310"/>
        <v>2887.2509970613614</v>
      </c>
      <c r="D529" s="328">
        <f t="shared" si="311"/>
        <v>2.5902416233843781</v>
      </c>
      <c r="E529" s="328">
        <f t="shared" si="339"/>
        <v>183.30349674227932</v>
      </c>
      <c r="F529" s="328">
        <f t="shared" si="312"/>
        <v>183.38362632291864</v>
      </c>
      <c r="G529" s="328">
        <f t="shared" si="313"/>
        <v>879.09980072653968</v>
      </c>
      <c r="H529" s="313">
        <f t="shared" si="314"/>
        <v>0.02</v>
      </c>
      <c r="I529" s="328">
        <f t="shared" si="315"/>
        <v>1.8938435514806771</v>
      </c>
      <c r="J529" s="328">
        <f t="shared" si="340"/>
        <v>850</v>
      </c>
      <c r="K529" s="335">
        <f t="shared" si="316"/>
        <v>-1</v>
      </c>
      <c r="L529" s="323">
        <f t="shared" si="317"/>
        <v>2.5702416233843781</v>
      </c>
      <c r="M529" s="323">
        <f t="shared" si="318"/>
        <v>2.5802416233843779</v>
      </c>
      <c r="N529" s="328">
        <f t="shared" si="319"/>
        <v>-3.608613551726414E-2</v>
      </c>
      <c r="O529" s="328">
        <f t="shared" si="320"/>
        <v>2.7922698458726636E-3</v>
      </c>
      <c r="P529" s="332">
        <f t="shared" si="341"/>
        <v>32.966380086047188</v>
      </c>
      <c r="Q529" s="328">
        <f t="shared" si="321"/>
        <v>38.89906889782219</v>
      </c>
      <c r="R529" s="277">
        <f>IF(H529&gt;0, rate1(1,$L$52,$L$51,$L$54,L529,$L$53,$L$50,P529),"")</f>
        <v>1401.2014115966351</v>
      </c>
      <c r="S529" s="323">
        <f t="shared" si="322"/>
        <v>9.9421715727479398</v>
      </c>
      <c r="T529" s="323">
        <f t="shared" si="323"/>
        <v>4.0355002388055084E-3</v>
      </c>
      <c r="U529" s="328">
        <f t="shared" si="324"/>
        <v>2.5902416233843781</v>
      </c>
      <c r="V529" s="336">
        <f t="shared" si="325"/>
        <v>2.5902416233843781</v>
      </c>
      <c r="W529" s="328">
        <f t="shared" si="326"/>
        <v>4.0368397919632315E-4</v>
      </c>
      <c r="X529" s="328">
        <f t="shared" si="327"/>
        <v>49.667353240086868</v>
      </c>
      <c r="Y529" s="328">
        <f t="shared" si="342"/>
        <v>33.222404654734547</v>
      </c>
      <c r="Z529" s="108">
        <f>IF(H529&gt;0, rate1(1,$L$52,$L$51,$L$54,U529,$L$53,$L$50,Y529),"")</f>
        <v>1406.2682931748352</v>
      </c>
      <c r="AA529" s="336">
        <f t="shared" si="328"/>
        <v>12.648687002833718</v>
      </c>
      <c r="AB529" s="336">
        <f t="shared" si="329"/>
        <v>-3.4654891070394538E-5</v>
      </c>
      <c r="AC529" s="328">
        <f t="shared" si="330"/>
        <v>4.0355002388055084E-3</v>
      </c>
      <c r="AD529" s="328">
        <f t="shared" si="331"/>
        <v>-4.9560150703695456</v>
      </c>
      <c r="AE529" s="328">
        <f t="shared" si="332"/>
        <v>893.66641969167733</v>
      </c>
      <c r="AF529" s="328">
        <f t="shared" si="333"/>
        <v>2889.5781798649564</v>
      </c>
      <c r="AG529" s="328">
        <f t="shared" si="334"/>
        <v>2887.2469615611226</v>
      </c>
      <c r="AH529" s="328">
        <f t="shared" si="335"/>
        <v>2.5704235635568451</v>
      </c>
      <c r="AI529" s="328">
        <f t="shared" si="336"/>
        <v>2.8800286706870737</v>
      </c>
      <c r="AJ529" s="328">
        <f t="shared" si="337"/>
        <v>8.6275004510289381</v>
      </c>
      <c r="AK529" s="337">
        <f t="shared" si="338"/>
        <v>571.74456320762079</v>
      </c>
      <c r="AL529" s="42">
        <f t="shared" si="343"/>
        <v>26.397703355778475</v>
      </c>
    </row>
    <row r="530" spans="2:38" ht="15" x14ac:dyDescent="0.15">
      <c r="B530" s="328">
        <f t="shared" si="309"/>
        <v>2889.5781798649564</v>
      </c>
      <c r="C530" s="328">
        <f t="shared" si="310"/>
        <v>2887.2469615611226</v>
      </c>
      <c r="D530" s="328">
        <f t="shared" si="311"/>
        <v>2.5704235635568451</v>
      </c>
      <c r="E530" s="328">
        <f t="shared" si="339"/>
        <v>183.1474947061333</v>
      </c>
      <c r="F530" s="328">
        <f t="shared" si="312"/>
        <v>183.22549572420633</v>
      </c>
      <c r="G530" s="328">
        <f t="shared" si="313"/>
        <v>858.17984185924172</v>
      </c>
      <c r="H530" s="313">
        <f t="shared" si="314"/>
        <v>0.02</v>
      </c>
      <c r="I530" s="328">
        <f t="shared" si="315"/>
        <v>1.8649746430670349</v>
      </c>
      <c r="J530" s="328">
        <f t="shared" si="340"/>
        <v>850</v>
      </c>
      <c r="K530" s="335">
        <f t="shared" si="316"/>
        <v>-1</v>
      </c>
      <c r="L530" s="323">
        <f t="shared" si="317"/>
        <v>2.5504235635568451</v>
      </c>
      <c r="M530" s="323">
        <f t="shared" si="318"/>
        <v>2.5604235635568449</v>
      </c>
      <c r="N530" s="328">
        <f t="shared" si="319"/>
        <v>-3.581256382050757E-2</v>
      </c>
      <c r="O530" s="328">
        <f t="shared" si="320"/>
        <v>2.7922698458726636E-3</v>
      </c>
      <c r="P530" s="332">
        <f t="shared" si="341"/>
        <v>32.628389467100838</v>
      </c>
      <c r="Q530" s="328">
        <f t="shared" si="321"/>
        <v>17.834676451368864</v>
      </c>
      <c r="R530" s="277">
        <f>IF(H530&gt;0, rate1(1,$L$52,$L$51,$L$54,L530,$L$53,$L$50,P530),"")</f>
        <v>1394.4478436485383</v>
      </c>
      <c r="S530" s="323">
        <f t="shared" si="322"/>
        <v>4.5804228611002449</v>
      </c>
      <c r="T530" s="323">
        <f t="shared" si="323"/>
        <v>1.0002327995834146E-2</v>
      </c>
      <c r="U530" s="328">
        <f t="shared" si="324"/>
        <v>2.5704235635568451</v>
      </c>
      <c r="V530" s="336">
        <f t="shared" si="325"/>
        <v>2.5704235635568451</v>
      </c>
      <c r="W530" s="328">
        <f t="shared" si="326"/>
        <v>3.9753040024059771E-4</v>
      </c>
      <c r="X530" s="328">
        <f t="shared" si="327"/>
        <v>28.416647753445886</v>
      </c>
      <c r="Y530" s="328">
        <f t="shared" si="342"/>
        <v>32.883754295899983</v>
      </c>
      <c r="Z530" s="108">
        <f>IF(H530&gt;0, rate1(1,$L$52,$L$51,$L$54,U530,$L$53,$L$50,Y530),"")</f>
        <v>1399.5572409653189</v>
      </c>
      <c r="AA530" s="336">
        <f t="shared" si="328"/>
        <v>7.2715131195853333</v>
      </c>
      <c r="AB530" s="336">
        <f t="shared" si="329"/>
        <v>-6.3386680799430752E-5</v>
      </c>
      <c r="AC530" s="328">
        <f t="shared" si="330"/>
        <v>1.0002327995834146E-2</v>
      </c>
      <c r="AD530" s="328">
        <f t="shared" si="331"/>
        <v>-1.9995345091992354</v>
      </c>
      <c r="AE530" s="328">
        <f t="shared" si="332"/>
        <v>421.21623256151804</v>
      </c>
      <c r="AF530" s="328">
        <f t="shared" si="333"/>
        <v>2889.5323649731399</v>
      </c>
      <c r="AG530" s="328">
        <f t="shared" si="334"/>
        <v>2887.236959233127</v>
      </c>
      <c r="AH530" s="328">
        <f t="shared" si="335"/>
        <v>2.55060351178573</v>
      </c>
      <c r="AI530" s="328">
        <f t="shared" si="336"/>
        <v>7.1729667347495072</v>
      </c>
      <c r="AJ530" s="328">
        <f t="shared" si="337"/>
        <v>8.6294929417885911</v>
      </c>
      <c r="AK530" s="337">
        <f t="shared" si="338"/>
        <v>571.74709504025122</v>
      </c>
      <c r="AL530" s="42">
        <f t="shared" si="343"/>
        <v>26.400151380148561</v>
      </c>
    </row>
    <row r="531" spans="2:38" ht="15" x14ac:dyDescent="0.15">
      <c r="B531" s="328">
        <f t="shared" si="309"/>
        <v>2889.5323649731399</v>
      </c>
      <c r="C531" s="328">
        <f t="shared" si="310"/>
        <v>2887.236959233127</v>
      </c>
      <c r="D531" s="328">
        <f t="shared" si="311"/>
        <v>2.55060351178573</v>
      </c>
      <c r="E531" s="328">
        <f t="shared" si="339"/>
        <v>183.00471502733225</v>
      </c>
      <c r="F531" s="328">
        <f t="shared" si="312"/>
        <v>183.07610486673278</v>
      </c>
      <c r="G531" s="328">
        <f t="shared" si="313"/>
        <v>837.64334389231658</v>
      </c>
      <c r="H531" s="313">
        <f t="shared" si="314"/>
        <v>0.02</v>
      </c>
      <c r="I531" s="328">
        <f t="shared" si="315"/>
        <v>1.836324592010351</v>
      </c>
      <c r="J531" s="328">
        <f t="shared" si="340"/>
        <v>850</v>
      </c>
      <c r="K531" s="335">
        <f t="shared" si="316"/>
        <v>-1</v>
      </c>
      <c r="L531" s="323">
        <f t="shared" si="317"/>
        <v>2.53060351178573</v>
      </c>
      <c r="M531" s="323">
        <f t="shared" si="318"/>
        <v>2.5406035117857302</v>
      </c>
      <c r="N531" s="328">
        <f t="shared" si="319"/>
        <v>-3.553891735739434E-2</v>
      </c>
      <c r="O531" s="328">
        <f t="shared" si="320"/>
        <v>2.7922698458726636E-3</v>
      </c>
      <c r="P531" s="332">
        <f t="shared" si="341"/>
        <v>32.291239385890016</v>
      </c>
      <c r="Q531" s="328">
        <f t="shared" si="321"/>
        <v>-2.8242173351472957</v>
      </c>
      <c r="R531" s="277">
        <f>IF(H531&gt;0, rate1(1,$L$52,$L$51,$L$54,L531,$L$53,$L$50,P531),"")</f>
        <v>1387.6367996515473</v>
      </c>
      <c r="S531" s="323">
        <f t="shared" si="322"/>
        <v>-0.72889491323032574</v>
      </c>
      <c r="T531" s="323">
        <f t="shared" si="323"/>
        <v>-2.0555857435540847E-2</v>
      </c>
      <c r="U531" s="328">
        <f t="shared" si="324"/>
        <v>2.55060351178573</v>
      </c>
      <c r="V531" s="336">
        <f t="shared" si="325"/>
        <v>2.55060351178573</v>
      </c>
      <c r="W531" s="328">
        <f t="shared" si="326"/>
        <v>3.9142347202858474E-4</v>
      </c>
      <c r="X531" s="328">
        <f t="shared" si="327"/>
        <v>7.5532453182601103</v>
      </c>
      <c r="Y531" s="328">
        <f t="shared" si="342"/>
        <v>32.545940991771495</v>
      </c>
      <c r="Z531" s="108">
        <f>IF(H531&gt;0, rate1(1,$L$52,$L$51,$L$54,U531,$L$53,$L$50,Y531),"")</f>
        <v>1392.7891335505105</v>
      </c>
      <c r="AA531" s="336">
        <f t="shared" si="328"/>
        <v>1.9421860662006096</v>
      </c>
      <c r="AB531" s="336">
        <f t="shared" si="329"/>
        <v>-4.154417965519383E-4</v>
      </c>
      <c r="AC531" s="328">
        <f t="shared" si="330"/>
        <v>-4.154417965519383E-4</v>
      </c>
      <c r="AD531" s="328">
        <f t="shared" si="331"/>
        <v>48.1415210650323</v>
      </c>
      <c r="AE531" s="328">
        <f t="shared" si="332"/>
        <v>10460.342290906867</v>
      </c>
      <c r="AF531" s="328">
        <f t="shared" si="333"/>
        <v>2889.4972414975791</v>
      </c>
      <c r="AG531" s="328">
        <f t="shared" si="334"/>
        <v>2887.2373746749236</v>
      </c>
      <c r="AH531" s="328">
        <f t="shared" si="335"/>
        <v>2.5307814631359795</v>
      </c>
      <c r="AI531" s="328">
        <f t="shared" si="336"/>
        <v>-0.2993879930658086</v>
      </c>
      <c r="AJ531" s="328">
        <f t="shared" si="337"/>
        <v>8.6294097784571839</v>
      </c>
      <c r="AK531" s="337">
        <f t="shared" si="338"/>
        <v>571.75325073570934</v>
      </c>
      <c r="AL531" s="42">
        <f t="shared" si="343"/>
        <v>26.406248401873096</v>
      </c>
    </row>
    <row r="532" spans="2:38" ht="15" x14ac:dyDescent="0.15">
      <c r="B532" s="328">
        <f t="shared" si="309"/>
        <v>2889.4972414975791</v>
      </c>
      <c r="C532" s="328">
        <f t="shared" si="310"/>
        <v>2887.2373746749236</v>
      </c>
      <c r="D532" s="328">
        <f t="shared" si="311"/>
        <v>2.5307814631359795</v>
      </c>
      <c r="E532" s="328">
        <f t="shared" si="339"/>
        <v>182.84226352139308</v>
      </c>
      <c r="F532" s="328">
        <f t="shared" si="312"/>
        <v>182.92348927436268</v>
      </c>
      <c r="G532" s="328">
        <f t="shared" si="313"/>
        <v>918.43077547945381</v>
      </c>
      <c r="H532" s="313">
        <f t="shared" si="314"/>
        <v>0.08</v>
      </c>
      <c r="I532" s="328">
        <f t="shared" si="315"/>
        <v>1.8078934581244539</v>
      </c>
      <c r="J532" s="328">
        <f t="shared" si="340"/>
        <v>850</v>
      </c>
      <c r="K532" s="335">
        <f t="shared" si="316"/>
        <v>1</v>
      </c>
      <c r="L532" s="323">
        <f t="shared" si="317"/>
        <v>2.6107814631359796</v>
      </c>
      <c r="M532" s="323">
        <f t="shared" si="318"/>
        <v>2.5707814631359795</v>
      </c>
      <c r="N532" s="328">
        <f t="shared" si="319"/>
        <v>0.14439906672009251</v>
      </c>
      <c r="O532" s="328">
        <f t="shared" si="320"/>
        <v>2.7922698458726636E-3</v>
      </c>
      <c r="P532" s="332">
        <f t="shared" si="341"/>
        <v>33.235166514575909</v>
      </c>
      <c r="Q532" s="328">
        <f t="shared" si="321"/>
        <v>26.945571627063373</v>
      </c>
      <c r="R532" s="277">
        <f>IF(H532&gt;0, rate1(1,$L$52,$L$51,$L$54,L532,$L$53,$L$50,P532),"")</f>
        <v>1406.5197664035663</v>
      </c>
      <c r="S532" s="323">
        <f t="shared" si="322"/>
        <v>6.8609487463381651</v>
      </c>
      <c r="T532" s="323">
        <f t="shared" si="323"/>
        <v>-2.4637490100951818E-2</v>
      </c>
      <c r="U532" s="328">
        <f t="shared" si="324"/>
        <v>2.5307814631359795</v>
      </c>
      <c r="V532" s="336">
        <f t="shared" si="325"/>
        <v>2.5307814631359795</v>
      </c>
      <c r="W532" s="328">
        <f t="shared" si="326"/>
        <v>3.8536320731097362E-4</v>
      </c>
      <c r="X532" s="328">
        <f t="shared" si="327"/>
        <v>-12.983571011801018</v>
      </c>
      <c r="Y532" s="328">
        <f t="shared" si="342"/>
        <v>32.20896942453993</v>
      </c>
      <c r="Z532" s="108">
        <f>IF(H532&gt;0, rate1(1,$L$52,$L$51,$L$54,U532,$L$53,$L$50,Y532),"")</f>
        <v>1385.9633987250102</v>
      </c>
      <c r="AA532" s="336">
        <f t="shared" si="328"/>
        <v>-3.3549419489904486</v>
      </c>
      <c r="AB532" s="336">
        <f t="shared" si="329"/>
        <v>8.848871278302745E-5</v>
      </c>
      <c r="AC532" s="328">
        <f t="shared" si="330"/>
        <v>8.848871278302745E-5</v>
      </c>
      <c r="AD532" s="328">
        <f t="shared" si="331"/>
        <v>904.0701066152742</v>
      </c>
      <c r="AE532" s="328">
        <f t="shared" si="332"/>
        <v>-5235788.4237312097</v>
      </c>
      <c r="AF532" s="328">
        <f t="shared" si="333"/>
        <v>2889.6415520755863</v>
      </c>
      <c r="AG532" s="328">
        <f t="shared" si="334"/>
        <v>2887.2372861862109</v>
      </c>
      <c r="AH532" s="328">
        <f t="shared" si="335"/>
        <v>2.6103844222983432</v>
      </c>
      <c r="AI532" s="328">
        <f t="shared" si="336"/>
        <v>6.2913237976946979E-2</v>
      </c>
      <c r="AJ532" s="328">
        <f t="shared" si="337"/>
        <v>8.6294272543566226</v>
      </c>
      <c r="AK532" s="337">
        <f t="shared" si="338"/>
        <v>571.75299995534976</v>
      </c>
      <c r="AL532" s="42">
        <f t="shared" si="343"/>
        <v>26.405993922078991</v>
      </c>
    </row>
    <row r="533" spans="2:38" ht="15" x14ac:dyDescent="0.15">
      <c r="B533" s="328">
        <f t="shared" si="309"/>
        <v>2889.6415520755863</v>
      </c>
      <c r="C533" s="328">
        <f t="shared" si="310"/>
        <v>2887.2372861862109</v>
      </c>
      <c r="D533" s="328">
        <f t="shared" si="311"/>
        <v>2.6103844222983432</v>
      </c>
      <c r="E533" s="328">
        <f t="shared" si="339"/>
        <v>183.49911311877148</v>
      </c>
      <c r="F533" s="328">
        <f t="shared" si="312"/>
        <v>183.17068832008226</v>
      </c>
      <c r="G533" s="328">
        <f t="shared" si="313"/>
        <v>898.8861796072548</v>
      </c>
      <c r="H533" s="313">
        <f t="shared" si="314"/>
        <v>0.02</v>
      </c>
      <c r="I533" s="328">
        <f t="shared" si="315"/>
        <v>1.9234127115003503</v>
      </c>
      <c r="J533" s="328">
        <f t="shared" si="340"/>
        <v>850</v>
      </c>
      <c r="K533" s="335">
        <f t="shared" si="316"/>
        <v>-1</v>
      </c>
      <c r="L533" s="323">
        <f t="shared" si="317"/>
        <v>2.5903844222983432</v>
      </c>
      <c r="M533" s="323">
        <f t="shared" si="318"/>
        <v>2.600384422298343</v>
      </c>
      <c r="N533" s="328">
        <f t="shared" si="319"/>
        <v>-3.6364141534660277E-2</v>
      </c>
      <c r="O533" s="328">
        <f t="shared" si="320"/>
        <v>2.7922698458726636E-3</v>
      </c>
      <c r="P533" s="332">
        <f t="shared" si="341"/>
        <v>33.310800388538908</v>
      </c>
      <c r="Q533" s="328">
        <f t="shared" si="321"/>
        <v>60.850723925403031</v>
      </c>
      <c r="R533" s="277">
        <f>IF(H533&gt;0, rate1(1,$L$52,$L$51,$L$54,L533,$L$53,$L$50,P533),"")</f>
        <v>1408.0080204505766</v>
      </c>
      <c r="S533" s="323">
        <f t="shared" si="322"/>
        <v>15.477586300855773</v>
      </c>
      <c r="T533" s="323">
        <f t="shared" si="323"/>
        <v>2.511754430537277E-3</v>
      </c>
      <c r="U533" s="328">
        <f t="shared" si="324"/>
        <v>2.6103844222983432</v>
      </c>
      <c r="V533" s="336">
        <f t="shared" si="325"/>
        <v>2.6103844222983432</v>
      </c>
      <c r="W533" s="328">
        <f t="shared" si="326"/>
        <v>4.0998682093196237E-4</v>
      </c>
      <c r="X533" s="328">
        <f t="shared" si="327"/>
        <v>69.750337371410183</v>
      </c>
      <c r="Y533" s="328">
        <f t="shared" si="342"/>
        <v>33.567492052000716</v>
      </c>
      <c r="Z533" s="108">
        <f>IF(H533&gt;0, rate1(1,$L$52,$L$51,$L$54,U533,$L$53,$L$50,Y533),"")</f>
        <v>1413.0321131897649</v>
      </c>
      <c r="AA533" s="336">
        <f t="shared" si="328"/>
        <v>17.678153244503989</v>
      </c>
      <c r="AB533" s="336">
        <f t="shared" si="329"/>
        <v>-2.4582267288320234E-5</v>
      </c>
      <c r="AC533" s="328">
        <f t="shared" si="330"/>
        <v>2.511754430537277E-3</v>
      </c>
      <c r="AD533" s="328">
        <f t="shared" si="331"/>
        <v>-7.9625618479438289</v>
      </c>
      <c r="AE533" s="328">
        <f t="shared" si="332"/>
        <v>-701497.98937542783</v>
      </c>
      <c r="AF533" s="328">
        <f t="shared" si="333"/>
        <v>2889.6026761796211</v>
      </c>
      <c r="AG533" s="328">
        <f t="shared" si="334"/>
        <v>2887.2347744317804</v>
      </c>
      <c r="AH533" s="328">
        <f t="shared" si="335"/>
        <v>2.5905683823142822</v>
      </c>
      <c r="AI533" s="328">
        <f t="shared" si="336"/>
        <v>1.783906337219223</v>
      </c>
      <c r="AJ533" s="328">
        <f t="shared" si="337"/>
        <v>8.6299227838947399</v>
      </c>
      <c r="AK533" s="337">
        <f t="shared" si="338"/>
        <v>571.75305773680373</v>
      </c>
      <c r="AL533" s="42">
        <f t="shared" si="343"/>
        <v>26.406047398331271</v>
      </c>
    </row>
    <row r="534" spans="2:38" ht="15" x14ac:dyDescent="0.15">
      <c r="B534" s="328">
        <f t="shared" si="309"/>
        <v>2889.6026761796211</v>
      </c>
      <c r="C534" s="328">
        <f t="shared" si="310"/>
        <v>2887.2347744317804</v>
      </c>
      <c r="D534" s="328">
        <f t="shared" si="311"/>
        <v>2.5905683823142822</v>
      </c>
      <c r="E534" s="328">
        <f t="shared" si="339"/>
        <v>183.33878615375011</v>
      </c>
      <c r="F534" s="328">
        <f t="shared" si="312"/>
        <v>183.41894963626078</v>
      </c>
      <c r="G534" s="328">
        <f t="shared" si="313"/>
        <v>879.60453397469269</v>
      </c>
      <c r="H534" s="313">
        <f t="shared" si="314"/>
        <v>0.02</v>
      </c>
      <c r="I534" s="328">
        <f t="shared" si="315"/>
        <v>1.8943213982725866</v>
      </c>
      <c r="J534" s="328">
        <f t="shared" si="340"/>
        <v>850</v>
      </c>
      <c r="K534" s="335">
        <f t="shared" si="316"/>
        <v>-1</v>
      </c>
      <c r="L534" s="323">
        <f t="shared" si="317"/>
        <v>2.5705683823142822</v>
      </c>
      <c r="M534" s="323">
        <f t="shared" si="318"/>
        <v>2.580568382314282</v>
      </c>
      <c r="N534" s="328">
        <f t="shared" si="319"/>
        <v>-3.6090645754224049E-2</v>
      </c>
      <c r="O534" s="328">
        <f t="shared" si="320"/>
        <v>2.7922698458726636E-3</v>
      </c>
      <c r="P534" s="332">
        <f t="shared" si="341"/>
        <v>32.971960156052205</v>
      </c>
      <c r="Q534" s="328">
        <f t="shared" si="321"/>
        <v>39.408014245651771</v>
      </c>
      <c r="R534" s="277">
        <f>IF(H534&gt;0, rate1(1,$L$52,$L$51,$L$54,L534,$L$53,$L$50,P534),"")</f>
        <v>1401.3122912353519</v>
      </c>
      <c r="S534" s="323">
        <f t="shared" si="322"/>
        <v>10.071455399174383</v>
      </c>
      <c r="T534" s="323">
        <f t="shared" si="323"/>
        <v>3.9784846164275644E-3</v>
      </c>
      <c r="U534" s="328">
        <f t="shared" si="324"/>
        <v>2.5905683823142822</v>
      </c>
      <c r="V534" s="336">
        <f t="shared" si="325"/>
        <v>2.5905683823142822</v>
      </c>
      <c r="W534" s="328">
        <f t="shared" si="326"/>
        <v>4.0378583507116872E-4</v>
      </c>
      <c r="X534" s="328">
        <f t="shared" si="327"/>
        <v>50.181234567018691</v>
      </c>
      <c r="Y534" s="328">
        <f t="shared" si="342"/>
        <v>33.227995574109435</v>
      </c>
      <c r="Z534" s="108">
        <f>IF(H534&gt;0, rate1(1,$L$52,$L$51,$L$54,U534,$L$53,$L$50,Y534),"")</f>
        <v>1406.3784752893675</v>
      </c>
      <c r="AA534" s="336">
        <f t="shared" si="328"/>
        <v>12.778554939185502</v>
      </c>
      <c r="AB534" s="336">
        <f t="shared" si="329"/>
        <v>-3.4281440903063007E-5</v>
      </c>
      <c r="AC534" s="328">
        <f t="shared" si="330"/>
        <v>3.9784846164275644E-3</v>
      </c>
      <c r="AD534" s="328">
        <f t="shared" si="331"/>
        <v>-5.0270396716925791</v>
      </c>
      <c r="AE534" s="328">
        <f t="shared" si="332"/>
        <v>904.59601102799002</v>
      </c>
      <c r="AF534" s="328">
        <f t="shared" si="333"/>
        <v>2889.5626070492503</v>
      </c>
      <c r="AG534" s="328">
        <f t="shared" si="334"/>
        <v>2887.2307959471641</v>
      </c>
      <c r="AH534" s="328">
        <f t="shared" si="335"/>
        <v>2.5707503552904662</v>
      </c>
      <c r="AI534" s="328">
        <f t="shared" si="336"/>
        <v>2.839113480493531</v>
      </c>
      <c r="AJ534" s="328">
        <f t="shared" si="337"/>
        <v>8.6307114265282099</v>
      </c>
      <c r="AK534" s="337">
        <f t="shared" si="338"/>
        <v>571.75466126555591</v>
      </c>
      <c r="AL534" s="42">
        <f t="shared" si="343"/>
        <v>26.407563718717906</v>
      </c>
    </row>
    <row r="535" spans="2:38" ht="15" x14ac:dyDescent="0.15">
      <c r="B535" s="328">
        <f t="shared" si="309"/>
        <v>2889.5626070492503</v>
      </c>
      <c r="C535" s="328">
        <f t="shared" si="310"/>
        <v>2887.2307959471641</v>
      </c>
      <c r="D535" s="328">
        <f t="shared" si="311"/>
        <v>2.5707503552904662</v>
      </c>
      <c r="E535" s="328">
        <f t="shared" si="339"/>
        <v>183.18264717826347</v>
      </c>
      <c r="F535" s="328">
        <f t="shared" si="312"/>
        <v>183.26071666600677</v>
      </c>
      <c r="G535" s="328">
        <f t="shared" si="313"/>
        <v>858.67480483351028</v>
      </c>
      <c r="H535" s="313">
        <f t="shared" si="314"/>
        <v>0.02</v>
      </c>
      <c r="I535" s="328">
        <f t="shared" si="315"/>
        <v>1.8654488816689991</v>
      </c>
      <c r="J535" s="328">
        <f t="shared" si="340"/>
        <v>850</v>
      </c>
      <c r="K535" s="335">
        <f t="shared" si="316"/>
        <v>-1</v>
      </c>
      <c r="L535" s="323">
        <f t="shared" si="317"/>
        <v>2.5507503552904662</v>
      </c>
      <c r="M535" s="323">
        <f t="shared" si="318"/>
        <v>2.560750355290466</v>
      </c>
      <c r="N535" s="328">
        <f t="shared" si="319"/>
        <v>-3.5817075289591216E-2</v>
      </c>
      <c r="O535" s="328">
        <f t="shared" si="320"/>
        <v>2.7922698458726636E-3</v>
      </c>
      <c r="P535" s="332">
        <f t="shared" si="341"/>
        <v>32.633955716942793</v>
      </c>
      <c r="Q535" s="328">
        <f t="shared" si="321"/>
        <v>18.333640948035168</v>
      </c>
      <c r="R535" s="277">
        <f>IF(H535&gt;0, rate1(1,$L$52,$L$51,$L$54,L535,$L$53,$L$50,P535),"")</f>
        <v>1394.5596662003745</v>
      </c>
      <c r="S535" s="323">
        <f t="shared" si="322"/>
        <v>4.7081927595219817</v>
      </c>
      <c r="T535" s="323">
        <f t="shared" si="323"/>
        <v>9.6589033020517377E-3</v>
      </c>
      <c r="U535" s="328">
        <f t="shared" si="324"/>
        <v>2.5707503552904662</v>
      </c>
      <c r="V535" s="336">
        <f t="shared" si="325"/>
        <v>2.5707503552904662</v>
      </c>
      <c r="W535" s="328">
        <f t="shared" si="326"/>
        <v>3.9763148701066342E-4</v>
      </c>
      <c r="X535" s="328">
        <f t="shared" si="327"/>
        <v>28.920643877487123</v>
      </c>
      <c r="Y535" s="328">
        <f t="shared" si="342"/>
        <v>32.889331452164157</v>
      </c>
      <c r="Z535" s="108">
        <f>IF(H535&gt;0, rate1(1,$L$52,$L$51,$L$54,U535,$L$53,$L$50,Y535),"")</f>
        <v>1399.6683590811235</v>
      </c>
      <c r="AA535" s="336">
        <f t="shared" si="328"/>
        <v>7.3998927661667935</v>
      </c>
      <c r="AB535" s="336">
        <f t="shared" si="329"/>
        <v>-6.2130960867462192E-5</v>
      </c>
      <c r="AC535" s="328">
        <f t="shared" si="330"/>
        <v>9.6589033020517377E-3</v>
      </c>
      <c r="AD535" s="328">
        <f t="shared" si="331"/>
        <v>-2.0706284527925249</v>
      </c>
      <c r="AE535" s="328">
        <f t="shared" si="332"/>
        <v>433.57441125422235</v>
      </c>
      <c r="AF535" s="328">
        <f t="shared" si="333"/>
        <v>2889.5171310706587</v>
      </c>
      <c r="AG535" s="328">
        <f t="shared" si="334"/>
        <v>2887.2211370438622</v>
      </c>
      <c r="AH535" s="328">
        <f t="shared" si="335"/>
        <v>2.5509303364038809</v>
      </c>
      <c r="AI535" s="328">
        <f t="shared" si="336"/>
        <v>6.9261312629013876</v>
      </c>
      <c r="AJ535" s="328">
        <f t="shared" si="337"/>
        <v>8.6326353518790153</v>
      </c>
      <c r="AK535" s="337">
        <f t="shared" si="338"/>
        <v>571.75715856264583</v>
      </c>
      <c r="AL535" s="42">
        <f t="shared" si="343"/>
        <v>26.409976965176327</v>
      </c>
    </row>
    <row r="536" spans="2:38" ht="15" x14ac:dyDescent="0.15">
      <c r="B536" s="328">
        <f t="shared" si="309"/>
        <v>2889.5171310706587</v>
      </c>
      <c r="C536" s="328">
        <f t="shared" si="310"/>
        <v>2887.2211370438622</v>
      </c>
      <c r="D536" s="328">
        <f t="shared" si="311"/>
        <v>2.5509303364038809</v>
      </c>
      <c r="E536" s="328">
        <f t="shared" si="339"/>
        <v>183.03915556868131</v>
      </c>
      <c r="F536" s="328">
        <f t="shared" si="312"/>
        <v>183.11090137347239</v>
      </c>
      <c r="G536" s="328">
        <f t="shared" si="313"/>
        <v>838.12720688127467</v>
      </c>
      <c r="H536" s="313">
        <f t="shared" si="314"/>
        <v>0.02</v>
      </c>
      <c r="I536" s="328">
        <f t="shared" si="315"/>
        <v>1.8367952214372054</v>
      </c>
      <c r="J536" s="328">
        <f t="shared" si="340"/>
        <v>850</v>
      </c>
      <c r="K536" s="335">
        <f t="shared" si="316"/>
        <v>-1</v>
      </c>
      <c r="L536" s="323">
        <f t="shared" si="317"/>
        <v>2.5309303364038809</v>
      </c>
      <c r="M536" s="323">
        <f t="shared" si="318"/>
        <v>2.5409303364038811</v>
      </c>
      <c r="N536" s="328">
        <f t="shared" si="319"/>
        <v>-3.5543430059947312E-2</v>
      </c>
      <c r="O536" s="328">
        <f t="shared" si="320"/>
        <v>2.7922698458726636E-3</v>
      </c>
      <c r="P536" s="332">
        <f t="shared" si="341"/>
        <v>32.296791738123439</v>
      </c>
      <c r="Q536" s="328">
        <f t="shared" si="321"/>
        <v>-2.337736174298584</v>
      </c>
      <c r="R536" s="277">
        <f>IF(H536&gt;0, rate1(1,$L$52,$L$51,$L$54,L536,$L$53,$L$50,P536),"")</f>
        <v>1387.749574566644</v>
      </c>
      <c r="S536" s="323">
        <f t="shared" si="322"/>
        <v>-0.60329122435518601</v>
      </c>
      <c r="T536" s="323">
        <f t="shared" si="323"/>
        <v>-2.2169041731169094E-2</v>
      </c>
      <c r="U536" s="328">
        <f t="shared" si="324"/>
        <v>2.5509303364038809</v>
      </c>
      <c r="V536" s="336">
        <f t="shared" si="325"/>
        <v>2.5509303364038809</v>
      </c>
      <c r="W536" s="328">
        <f t="shared" si="326"/>
        <v>3.9152378948070776E-4</v>
      </c>
      <c r="X536" s="328">
        <f t="shared" si="327"/>
        <v>8.0459925878607237</v>
      </c>
      <c r="Y536" s="328">
        <f t="shared" si="342"/>
        <v>32.551504308226853</v>
      </c>
      <c r="Z536" s="108">
        <f>IF(H536&gt;0, rate1(1,$L$52,$L$51,$L$54,U536,$L$53,$L$50,Y536),"")</f>
        <v>1392.901197064037</v>
      </c>
      <c r="AA536" s="336">
        <f t="shared" si="328"/>
        <v>2.0687210338760367</v>
      </c>
      <c r="AB536" s="336">
        <f t="shared" si="329"/>
        <v>-3.6634797769510494E-4</v>
      </c>
      <c r="AC536" s="328">
        <f t="shared" si="330"/>
        <v>-3.6634797769510494E-4</v>
      </c>
      <c r="AD536" s="328">
        <f t="shared" si="331"/>
        <v>54.592904063046603</v>
      </c>
      <c r="AE536" s="328">
        <f t="shared" si="332"/>
        <v>12195.46842348495</v>
      </c>
      <c r="AF536" s="328">
        <f t="shared" si="333"/>
        <v>2889.4819539885766</v>
      </c>
      <c r="AG536" s="328">
        <f t="shared" si="334"/>
        <v>2887.2215033918401</v>
      </c>
      <c r="AH536" s="328">
        <f t="shared" si="335"/>
        <v>2.5311083207208132</v>
      </c>
      <c r="AI536" s="328">
        <f t="shared" si="336"/>
        <v>-0.26398709422015521</v>
      </c>
      <c r="AJ536" s="328">
        <f t="shared" si="337"/>
        <v>8.632562022130621</v>
      </c>
      <c r="AK536" s="337">
        <f t="shared" si="338"/>
        <v>571.7631058570563</v>
      </c>
      <c r="AL536" s="42">
        <f t="shared" si="343"/>
        <v>26.415864176749793</v>
      </c>
    </row>
    <row r="537" spans="2:38" ht="15" x14ac:dyDescent="0.15">
      <c r="B537" s="328">
        <f t="shared" si="309"/>
        <v>2889.4819539885766</v>
      </c>
      <c r="C537" s="328">
        <f t="shared" si="310"/>
        <v>2887.2215033918401</v>
      </c>
      <c r="D537" s="328">
        <f t="shared" si="311"/>
        <v>2.5311083207208132</v>
      </c>
      <c r="E537" s="328">
        <f t="shared" si="339"/>
        <v>182.87678022708582</v>
      </c>
      <c r="F537" s="328">
        <f t="shared" si="312"/>
        <v>182.95796789788358</v>
      </c>
      <c r="G537" s="328">
        <f t="shared" si="313"/>
        <v>918.94910818169797</v>
      </c>
      <c r="H537" s="313">
        <f t="shared" si="314"/>
        <v>0.08</v>
      </c>
      <c r="I537" s="328">
        <f t="shared" si="315"/>
        <v>1.8083604773892148</v>
      </c>
      <c r="J537" s="328">
        <f t="shared" si="340"/>
        <v>850</v>
      </c>
      <c r="K537" s="335">
        <f t="shared" si="316"/>
        <v>1</v>
      </c>
      <c r="L537" s="323">
        <f t="shared" si="317"/>
        <v>2.6111083207208132</v>
      </c>
      <c r="M537" s="323">
        <f t="shared" si="318"/>
        <v>2.5711083207208132</v>
      </c>
      <c r="N537" s="328">
        <f t="shared" si="319"/>
        <v>0.14441762020928639</v>
      </c>
      <c r="O537" s="328">
        <f t="shared" si="320"/>
        <v>2.7922698458726636E-3</v>
      </c>
      <c r="P537" s="332">
        <f t="shared" si="341"/>
        <v>33.240759139644233</v>
      </c>
      <c r="Q537" s="328">
        <f t="shared" si="321"/>
        <v>27.4457190703572</v>
      </c>
      <c r="R537" s="277">
        <f>IF(H537&gt;0, rate1(1,$L$52,$L$51,$L$54,L537,$L$53,$L$50,P537),"")</f>
        <v>1406.6299368967841</v>
      </c>
      <c r="S537" s="323">
        <f t="shared" si="322"/>
        <v>6.9877501979639387</v>
      </c>
      <c r="T537" s="323">
        <f t="shared" si="323"/>
        <v>-2.4118845214750915E-2</v>
      </c>
      <c r="U537" s="328">
        <f t="shared" si="324"/>
        <v>2.5311083207208132</v>
      </c>
      <c r="V537" s="336">
        <f t="shared" si="325"/>
        <v>2.5311083207208132</v>
      </c>
      <c r="W537" s="328">
        <f t="shared" si="326"/>
        <v>3.8546275523465567E-4</v>
      </c>
      <c r="X537" s="328">
        <f t="shared" si="327"/>
        <v>-12.5013925033129</v>
      </c>
      <c r="Y537" s="328">
        <f t="shared" si="342"/>
        <v>32.21451882349433</v>
      </c>
      <c r="Z537" s="108">
        <f>IF(H537&gt;0, rate1(1,$L$52,$L$51,$L$54,U537,$L$53,$L$50,Y537),"")</f>
        <v>1386.0764171084293</v>
      </c>
      <c r="AA537" s="336">
        <f t="shared" si="328"/>
        <v>-3.2300841005718031</v>
      </c>
      <c r="AB537" s="336">
        <f t="shared" si="329"/>
        <v>9.1124135140138382E-5</v>
      </c>
      <c r="AC537" s="328">
        <f t="shared" si="330"/>
        <v>9.1124135140138382E-5</v>
      </c>
      <c r="AD537" s="328">
        <f t="shared" si="331"/>
        <v>877.92328428653127</v>
      </c>
      <c r="AE537" s="328">
        <f t="shared" si="332"/>
        <v>-5982987.321013459</v>
      </c>
      <c r="AF537" s="328">
        <f t="shared" si="333"/>
        <v>2889.6262804846506</v>
      </c>
      <c r="AG537" s="328">
        <f t="shared" si="334"/>
        <v>2887.2214122677051</v>
      </c>
      <c r="AH537" s="328">
        <f t="shared" si="335"/>
        <v>2.6107113844804228</v>
      </c>
      <c r="AI537" s="328">
        <f t="shared" si="336"/>
        <v>6.4781882391306528E-2</v>
      </c>
      <c r="AJ537" s="328">
        <f t="shared" si="337"/>
        <v>8.6325800170979523</v>
      </c>
      <c r="AK537" s="337">
        <f t="shared" si="338"/>
        <v>571.76288460229034</v>
      </c>
      <c r="AL537" s="42">
        <f t="shared" si="343"/>
        <v>26.415639787719705</v>
      </c>
    </row>
    <row r="538" spans="2:38" ht="15" x14ac:dyDescent="0.15">
      <c r="B538" s="328">
        <f t="shared" si="309"/>
        <v>2889.6262804846506</v>
      </c>
      <c r="C538" s="328">
        <f t="shared" si="310"/>
        <v>2887.2214122677051</v>
      </c>
      <c r="D538" s="328">
        <f t="shared" si="311"/>
        <v>2.6107113844804228</v>
      </c>
      <c r="E538" s="328">
        <f t="shared" si="339"/>
        <v>183.53372711605996</v>
      </c>
      <c r="F538" s="328">
        <f t="shared" si="312"/>
        <v>183.2052536715729</v>
      </c>
      <c r="G538" s="328">
        <f t="shared" si="313"/>
        <v>899.39629793148413</v>
      </c>
      <c r="H538" s="313">
        <f t="shared" si="314"/>
        <v>0.02</v>
      </c>
      <c r="I538" s="328">
        <f t="shared" si="315"/>
        <v>1.9238945735563904</v>
      </c>
      <c r="J538" s="328">
        <f t="shared" si="340"/>
        <v>850</v>
      </c>
      <c r="K538" s="335">
        <f t="shared" si="316"/>
        <v>-1</v>
      </c>
      <c r="L538" s="323">
        <f t="shared" si="317"/>
        <v>2.5907113844804228</v>
      </c>
      <c r="M538" s="323">
        <f t="shared" si="318"/>
        <v>2.600711384480423</v>
      </c>
      <c r="N538" s="328">
        <f t="shared" si="319"/>
        <v>-3.636865378457621E-2</v>
      </c>
      <c r="O538" s="328">
        <f t="shared" si="320"/>
        <v>2.7922698458726636E-3</v>
      </c>
      <c r="P538" s="332">
        <f t="shared" si="341"/>
        <v>33.316398477818829</v>
      </c>
      <c r="Q538" s="328">
        <f t="shared" si="321"/>
        <v>61.366228934896412</v>
      </c>
      <c r="R538" s="277">
        <f>IF(H538&gt;0, rate1(1,$L$52,$L$51,$L$54,L538,$L$53,$L$50,P538),"")</f>
        <v>1408.1180308086123</v>
      </c>
      <c r="S538" s="323">
        <f t="shared" si="322"/>
        <v>15.607487291097547</v>
      </c>
      <c r="T538" s="323">
        <f t="shared" si="323"/>
        <v>2.4897268818259311E-3</v>
      </c>
      <c r="U538" s="328">
        <f t="shared" si="324"/>
        <v>2.6107113844804228</v>
      </c>
      <c r="V538" s="336">
        <f t="shared" si="325"/>
        <v>2.6107113844804228</v>
      </c>
      <c r="W538" s="328">
        <f t="shared" si="326"/>
        <v>4.1008953268750759E-4</v>
      </c>
      <c r="X538" s="328">
        <f t="shared" si="327"/>
        <v>70.269616392673925</v>
      </c>
      <c r="Y538" s="328">
        <f t="shared" si="342"/>
        <v>33.573100941219629</v>
      </c>
      <c r="Z538" s="108">
        <f>IF(H538&gt;0, rate1(1,$L$52,$L$51,$L$54,U538,$L$53,$L$50,Y538),"")</f>
        <v>1413.1414324938371</v>
      </c>
      <c r="AA538" s="336">
        <f t="shared" si="328"/>
        <v>17.80838624633278</v>
      </c>
      <c r="AB538" s="336">
        <f t="shared" si="329"/>
        <v>-2.439791224912981E-5</v>
      </c>
      <c r="AC538" s="328">
        <f t="shared" si="330"/>
        <v>2.4897268818259311E-3</v>
      </c>
      <c r="AD538" s="328">
        <f t="shared" si="331"/>
        <v>-8.0330096228596286</v>
      </c>
      <c r="AE538" s="328">
        <f t="shared" si="332"/>
        <v>-686561.36141549202</v>
      </c>
      <c r="AF538" s="328">
        <f t="shared" si="333"/>
        <v>2889.587422103984</v>
      </c>
      <c r="AG538" s="328">
        <f t="shared" si="334"/>
        <v>2887.2189225408233</v>
      </c>
      <c r="AH538" s="328">
        <f t="shared" si="335"/>
        <v>2.5908953772439718</v>
      </c>
      <c r="AI538" s="328">
        <f t="shared" si="336"/>
        <v>1.7681237136038976</v>
      </c>
      <c r="AJ538" s="328">
        <f t="shared" si="337"/>
        <v>8.6330711625739536</v>
      </c>
      <c r="AK538" s="337">
        <f t="shared" si="338"/>
        <v>571.76294413354344</v>
      </c>
      <c r="AL538" s="42">
        <f t="shared" si="343"/>
        <v>26.415694852319739</v>
      </c>
    </row>
    <row r="539" spans="2:38" ht="15" x14ac:dyDescent="0.15">
      <c r="B539" s="328">
        <f t="shared" si="309"/>
        <v>2889.587422103984</v>
      </c>
      <c r="C539" s="328">
        <f t="shared" si="310"/>
        <v>2887.2189225408233</v>
      </c>
      <c r="D539" s="328">
        <f t="shared" si="311"/>
        <v>2.5908953772439718</v>
      </c>
      <c r="E539" s="328">
        <f t="shared" si="339"/>
        <v>183.37333347779673</v>
      </c>
      <c r="F539" s="328">
        <f t="shared" si="312"/>
        <v>183.45353029692836</v>
      </c>
      <c r="G539" s="328">
        <f t="shared" si="313"/>
        <v>880.10616125934814</v>
      </c>
      <c r="H539" s="313">
        <f t="shared" si="314"/>
        <v>0.02</v>
      </c>
      <c r="I539" s="328">
        <f t="shared" si="315"/>
        <v>1.8947996505285118</v>
      </c>
      <c r="J539" s="328">
        <f t="shared" si="340"/>
        <v>850</v>
      </c>
      <c r="K539" s="335">
        <f t="shared" si="316"/>
        <v>-1</v>
      </c>
      <c r="L539" s="323">
        <f t="shared" si="317"/>
        <v>2.5708953772439718</v>
      </c>
      <c r="M539" s="323">
        <f t="shared" si="318"/>
        <v>2.580895377243972</v>
      </c>
      <c r="N539" s="328">
        <f t="shared" si="319"/>
        <v>-3.6095159235811636E-2</v>
      </c>
      <c r="O539" s="328">
        <f t="shared" si="320"/>
        <v>2.7922698458726636E-3</v>
      </c>
      <c r="P539" s="332">
        <f t="shared" si="341"/>
        <v>32.977544492947594</v>
      </c>
      <c r="Q539" s="328">
        <f t="shared" si="321"/>
        <v>39.91381798020393</v>
      </c>
      <c r="R539" s="277">
        <f>IF(H539&gt;0, rate1(1,$L$52,$L$51,$L$54,L539,$L$53,$L$50,P539),"")</f>
        <v>1401.423235654257</v>
      </c>
      <c r="S539" s="323">
        <f t="shared" si="322"/>
        <v>10.199915461888329</v>
      </c>
      <c r="T539" s="323">
        <f t="shared" si="323"/>
        <v>3.9234229254975043E-3</v>
      </c>
      <c r="U539" s="328">
        <f t="shared" si="324"/>
        <v>2.5908953772439718</v>
      </c>
      <c r="V539" s="336">
        <f t="shared" si="325"/>
        <v>2.5908953772439718</v>
      </c>
      <c r="W539" s="328">
        <f t="shared" si="326"/>
        <v>4.0388777737732084E-4</v>
      </c>
      <c r="X539" s="328">
        <f t="shared" si="327"/>
        <v>50.691932989358179</v>
      </c>
      <c r="Y539" s="328">
        <f t="shared" si="342"/>
        <v>33.233590767292959</v>
      </c>
      <c r="Z539" s="108">
        <f>IF(H539&gt;0, rate1(1,$L$52,$L$51,$L$54,U539,$L$53,$L$50,Y539),"")</f>
        <v>1406.4887217927874</v>
      </c>
      <c r="AA539" s="336">
        <f t="shared" si="328"/>
        <v>12.90759148028622</v>
      </c>
      <c r="AB539" s="336">
        <f t="shared" si="329"/>
        <v>-3.3918511400561814E-5</v>
      </c>
      <c r="AC539" s="328">
        <f t="shared" si="330"/>
        <v>3.9234229254975043E-3</v>
      </c>
      <c r="AD539" s="328">
        <f t="shared" si="331"/>
        <v>-5.0975896251266173</v>
      </c>
      <c r="AE539" s="328">
        <f t="shared" si="332"/>
        <v>915.43783816836344</v>
      </c>
      <c r="AF539" s="328">
        <f t="shared" si="333"/>
        <v>2889.5474035218226</v>
      </c>
      <c r="AG539" s="328">
        <f t="shared" si="334"/>
        <v>2887.2149991178976</v>
      </c>
      <c r="AH539" s="328">
        <f t="shared" si="335"/>
        <v>2.5710773830468128</v>
      </c>
      <c r="AI539" s="328">
        <f t="shared" si="336"/>
        <v>2.7995988832494612</v>
      </c>
      <c r="AJ539" s="328">
        <f t="shared" si="337"/>
        <v>8.6338488289304109</v>
      </c>
      <c r="AK539" s="337">
        <f t="shared" si="338"/>
        <v>571.76453437746579</v>
      </c>
      <c r="AL539" s="42">
        <f t="shared" si="343"/>
        <v>26.417197757476302</v>
      </c>
    </row>
    <row r="540" spans="2:38" ht="15" x14ac:dyDescent="0.15">
      <c r="B540" s="328">
        <f t="shared" si="309"/>
        <v>2889.5474035218226</v>
      </c>
      <c r="C540" s="328">
        <f t="shared" si="310"/>
        <v>2887.2149991178976</v>
      </c>
      <c r="D540" s="328">
        <f t="shared" si="311"/>
        <v>2.5710773830468128</v>
      </c>
      <c r="E540" s="328">
        <f t="shared" si="339"/>
        <v>183.21706151667271</v>
      </c>
      <c r="F540" s="328">
        <f t="shared" si="312"/>
        <v>183.29519749723471</v>
      </c>
      <c r="G540" s="328">
        <f t="shared" si="313"/>
        <v>859.16674856278826</v>
      </c>
      <c r="H540" s="313">
        <f t="shared" si="314"/>
        <v>0.02</v>
      </c>
      <c r="I540" s="328">
        <f t="shared" si="315"/>
        <v>1.8659235231400091</v>
      </c>
      <c r="J540" s="328">
        <f t="shared" si="340"/>
        <v>850</v>
      </c>
      <c r="K540" s="335">
        <f t="shared" si="316"/>
        <v>-1</v>
      </c>
      <c r="L540" s="323">
        <f t="shared" si="317"/>
        <v>2.5510773830468128</v>
      </c>
      <c r="M540" s="323">
        <f t="shared" si="318"/>
        <v>2.561077383046813</v>
      </c>
      <c r="N540" s="328">
        <f t="shared" si="319"/>
        <v>-3.5821590004176507E-2</v>
      </c>
      <c r="O540" s="328">
        <f t="shared" si="320"/>
        <v>2.7922698458726636E-3</v>
      </c>
      <c r="P540" s="332">
        <f t="shared" si="341"/>
        <v>32.639526224949527</v>
      </c>
      <c r="Q540" s="328">
        <f t="shared" si="321"/>
        <v>18.829557803612488</v>
      </c>
      <c r="R540" s="277">
        <f>IF(H540&gt;0, rate1(1,$L$52,$L$51,$L$54,L540,$L$53,$L$50,P540),"")</f>
        <v>1394.6715540597941</v>
      </c>
      <c r="S540" s="323">
        <f t="shared" si="322"/>
        <v>4.8351593523627994</v>
      </c>
      <c r="T540" s="323">
        <f t="shared" si="323"/>
        <v>9.3403133254703532E-3</v>
      </c>
      <c r="U540" s="328">
        <f t="shared" si="324"/>
        <v>2.5710773830468128</v>
      </c>
      <c r="V540" s="336">
        <f t="shared" si="325"/>
        <v>2.5710773830468128</v>
      </c>
      <c r="W540" s="328">
        <f t="shared" si="326"/>
        <v>3.9773265965337146E-4</v>
      </c>
      <c r="X540" s="328">
        <f t="shared" si="327"/>
        <v>29.421545313069032</v>
      </c>
      <c r="Y540" s="328">
        <f t="shared" si="342"/>
        <v>32.894912873540477</v>
      </c>
      <c r="Z540" s="108">
        <f>IF(H540&gt;0, rate1(1,$L$52,$L$51,$L$54,U540,$L$53,$L$50,Y540),"")</f>
        <v>1399.7795421090977</v>
      </c>
      <c r="AA540" s="336">
        <f t="shared" si="328"/>
        <v>7.527459909846371</v>
      </c>
      <c r="AB540" s="336">
        <f t="shared" si="329"/>
        <v>-6.0932225574209985E-5</v>
      </c>
      <c r="AC540" s="328">
        <f t="shared" si="330"/>
        <v>9.3403133254703532E-3</v>
      </c>
      <c r="AD540" s="328">
        <f t="shared" si="331"/>
        <v>-2.1412557912229198</v>
      </c>
      <c r="AE540" s="328">
        <f t="shared" si="332"/>
        <v>445.77693313043272</v>
      </c>
      <c r="AF540" s="328">
        <f t="shared" si="333"/>
        <v>2889.5022416184929</v>
      </c>
      <c r="AG540" s="328">
        <f t="shared" si="334"/>
        <v>2887.2056588045721</v>
      </c>
      <c r="AH540" s="328">
        <f t="shared" si="335"/>
        <v>2.5512573970672059</v>
      </c>
      <c r="AI540" s="328">
        <f t="shared" si="336"/>
        <v>6.6971419172358804</v>
      </c>
      <c r="AJ540" s="328">
        <f t="shared" si="337"/>
        <v>8.6357091461296438</v>
      </c>
      <c r="AK540" s="337">
        <f t="shared" si="338"/>
        <v>571.76699832169197</v>
      </c>
      <c r="AL540" s="42">
        <f t="shared" si="343"/>
        <v>26.419577416527066</v>
      </c>
    </row>
    <row r="541" spans="2:38" ht="15" x14ac:dyDescent="0.15">
      <c r="B541" s="328">
        <f t="shared" si="309"/>
        <v>2889.5022416184929</v>
      </c>
      <c r="C541" s="328">
        <f t="shared" si="310"/>
        <v>2887.2056588045721</v>
      </c>
      <c r="D541" s="328">
        <f t="shared" si="311"/>
        <v>2.5512573970672059</v>
      </c>
      <c r="E541" s="328">
        <f t="shared" si="339"/>
        <v>183.07290786675685</v>
      </c>
      <c r="F541" s="328">
        <f t="shared" si="312"/>
        <v>183.1449846917148</v>
      </c>
      <c r="G541" s="328">
        <f t="shared" si="313"/>
        <v>838.60824610685154</v>
      </c>
      <c r="H541" s="313">
        <f t="shared" si="314"/>
        <v>0.02</v>
      </c>
      <c r="I541" s="328">
        <f t="shared" si="315"/>
        <v>1.83726625113668</v>
      </c>
      <c r="J541" s="328">
        <f t="shared" si="340"/>
        <v>850</v>
      </c>
      <c r="K541" s="335">
        <f t="shared" si="316"/>
        <v>-1</v>
      </c>
      <c r="L541" s="323">
        <f t="shared" si="317"/>
        <v>2.5312573970672059</v>
      </c>
      <c r="M541" s="323">
        <f t="shared" si="318"/>
        <v>2.5412573970672057</v>
      </c>
      <c r="N541" s="328">
        <f t="shared" si="319"/>
        <v>-3.5547946008876785E-2</v>
      </c>
      <c r="O541" s="328">
        <f t="shared" si="320"/>
        <v>2.7922698458726636E-3</v>
      </c>
      <c r="P541" s="332">
        <f t="shared" si="341"/>
        <v>32.302348339747418</v>
      </c>
      <c r="Q541" s="328">
        <f t="shared" si="321"/>
        <v>-1.8539999545180308</v>
      </c>
      <c r="R541" s="277">
        <f>IF(H541&gt;0, rate1(1,$L$52,$L$51,$L$54,L541,$L$53,$L$50,P541),"")</f>
        <v>1387.8624153221342</v>
      </c>
      <c r="S541" s="323">
        <f t="shared" si="322"/>
        <v>-0.47841624496785484</v>
      </c>
      <c r="T541" s="323">
        <f t="shared" si="323"/>
        <v>-2.40446126927195E-2</v>
      </c>
      <c r="U541" s="328">
        <f t="shared" si="324"/>
        <v>2.5512573970672059</v>
      </c>
      <c r="V541" s="336">
        <f t="shared" si="325"/>
        <v>2.5512573970672059</v>
      </c>
      <c r="W541" s="328">
        <f t="shared" si="326"/>
        <v>3.9162419225213796E-4</v>
      </c>
      <c r="X541" s="328">
        <f t="shared" si="327"/>
        <v>8.5358447651714187</v>
      </c>
      <c r="Y541" s="328">
        <f t="shared" si="342"/>
        <v>32.557071881049559</v>
      </c>
      <c r="Z541" s="108">
        <f>IF(H541&gt;0, rate1(1,$L$52,$L$51,$L$54,U541,$L$53,$L$50,Y541),"")</f>
        <v>1393.0133260183823</v>
      </c>
      <c r="AA541" s="336">
        <f t="shared" si="328"/>
        <v>2.1944912367717659</v>
      </c>
      <c r="AB541" s="336">
        <f t="shared" si="329"/>
        <v>-3.2785857291891244E-4</v>
      </c>
      <c r="AC541" s="328">
        <f t="shared" si="330"/>
        <v>-3.2785857291891244E-4</v>
      </c>
      <c r="AD541" s="328">
        <f t="shared" si="331"/>
        <v>61.001912568400328</v>
      </c>
      <c r="AE541" s="328">
        <f t="shared" si="332"/>
        <v>14012.423938494074</v>
      </c>
      <c r="AF541" s="328">
        <f t="shared" si="333"/>
        <v>2889.4670215310571</v>
      </c>
      <c r="AG541" s="328">
        <f t="shared" si="334"/>
        <v>2887.2059866631448</v>
      </c>
      <c r="AH541" s="328">
        <f t="shared" si="335"/>
        <v>2.5314354143735307</v>
      </c>
      <c r="AI541" s="328">
        <f t="shared" si="336"/>
        <v>-0.23623276291606599</v>
      </c>
      <c r="AJ541" s="328">
        <f t="shared" si="337"/>
        <v>8.6356435259177236</v>
      </c>
      <c r="AK541" s="337">
        <f t="shared" si="338"/>
        <v>571.7727522833377</v>
      </c>
      <c r="AL541" s="42">
        <f t="shared" si="343"/>
        <v>26.425269987156717</v>
      </c>
    </row>
    <row r="542" spans="2:38" ht="15" x14ac:dyDescent="0.15">
      <c r="B542" s="328">
        <f t="shared" si="309"/>
        <v>2889.4670215310571</v>
      </c>
      <c r="C542" s="328">
        <f t="shared" si="310"/>
        <v>2887.2059866631448</v>
      </c>
      <c r="D542" s="328">
        <f t="shared" si="311"/>
        <v>2.5314354143735307</v>
      </c>
      <c r="E542" s="328">
        <f t="shared" si="339"/>
        <v>182.9105874270511</v>
      </c>
      <c r="F542" s="328">
        <f t="shared" si="312"/>
        <v>182.99174764690397</v>
      </c>
      <c r="G542" s="328">
        <f t="shared" si="313"/>
        <v>919.46439536609421</v>
      </c>
      <c r="H542" s="313">
        <f t="shared" si="314"/>
        <v>0.08</v>
      </c>
      <c r="I542" s="328">
        <f t="shared" si="315"/>
        <v>1.8088278943298066</v>
      </c>
      <c r="J542" s="328">
        <f t="shared" si="340"/>
        <v>850</v>
      </c>
      <c r="K542" s="335">
        <f t="shared" si="316"/>
        <v>1</v>
      </c>
      <c r="L542" s="323">
        <f t="shared" si="317"/>
        <v>2.6114354143735308</v>
      </c>
      <c r="M542" s="323">
        <f t="shared" si="318"/>
        <v>2.5714354143735307</v>
      </c>
      <c r="N542" s="328">
        <f t="shared" si="319"/>
        <v>0.14443618711132089</v>
      </c>
      <c r="O542" s="328">
        <f t="shared" si="320"/>
        <v>2.7922698458726636E-3</v>
      </c>
      <c r="P542" s="332">
        <f t="shared" si="341"/>
        <v>33.246356039886564</v>
      </c>
      <c r="Q542" s="328">
        <f t="shared" si="321"/>
        <v>27.942914197587811</v>
      </c>
      <c r="R542" s="277">
        <f>IF(H542&gt;0, rate1(1,$L$52,$L$51,$L$54,L542,$L$53,$L$50,P542),"")</f>
        <v>1406.740171771331</v>
      </c>
      <c r="S542" s="323">
        <f t="shared" si="322"/>
        <v>7.1137798544657587</v>
      </c>
      <c r="T542" s="323">
        <f t="shared" si="323"/>
        <v>-2.3624695450199878E-2</v>
      </c>
      <c r="U542" s="328">
        <f t="shared" si="324"/>
        <v>2.5314354143735307</v>
      </c>
      <c r="V542" s="336">
        <f t="shared" si="325"/>
        <v>2.5314354143735307</v>
      </c>
      <c r="W542" s="328">
        <f t="shared" si="326"/>
        <v>3.8556238792430975E-4</v>
      </c>
      <c r="X542" s="328">
        <f t="shared" si="327"/>
        <v>-12.02197384419469</v>
      </c>
      <c r="Y542" s="328">
        <f t="shared" si="342"/>
        <v>32.220072470035412</v>
      </c>
      <c r="Z542" s="108">
        <f>IF(H542&gt;0, rate1(1,$L$52,$L$51,$L$54,U542,$L$53,$L$50,Y542),"")</f>
        <v>1386.1895014670083</v>
      </c>
      <c r="AA542" s="336">
        <f t="shared" si="328"/>
        <v>-3.1059594901407137</v>
      </c>
      <c r="AB542" s="336">
        <f t="shared" si="329"/>
        <v>9.3903115422869462E-5</v>
      </c>
      <c r="AC542" s="328">
        <f t="shared" si="330"/>
        <v>9.3903115422869462E-5</v>
      </c>
      <c r="AD542" s="328">
        <f t="shared" si="331"/>
        <v>851.9419152361429</v>
      </c>
      <c r="AE542" s="328">
        <f t="shared" si="332"/>
        <v>-6761458.0239584288</v>
      </c>
      <c r="AF542" s="328">
        <f t="shared" si="333"/>
        <v>2889.6113638150528</v>
      </c>
      <c r="AG542" s="328">
        <f t="shared" si="334"/>
        <v>2887.2058927600292</v>
      </c>
      <c r="AH542" s="328">
        <f t="shared" si="335"/>
        <v>2.6110385827869034</v>
      </c>
      <c r="AI542" s="328">
        <f t="shared" si="336"/>
        <v>6.6752281129946744E-2</v>
      </c>
      <c r="AJ542" s="328">
        <f t="shared" si="337"/>
        <v>8.6356620682180374</v>
      </c>
      <c r="AK542" s="337">
        <f t="shared" si="338"/>
        <v>571.77255417659467</v>
      </c>
      <c r="AL542" s="42">
        <f t="shared" si="343"/>
        <v>26.425069189308239</v>
      </c>
    </row>
    <row r="543" spans="2:38" ht="15" x14ac:dyDescent="0.15">
      <c r="B543" s="328">
        <f t="shared" si="309"/>
        <v>2889.6113638150528</v>
      </c>
      <c r="C543" s="328">
        <f t="shared" si="310"/>
        <v>2887.2058927600292</v>
      </c>
      <c r="D543" s="328">
        <f t="shared" si="311"/>
        <v>2.6110385827869034</v>
      </c>
      <c r="E543" s="328">
        <f t="shared" si="339"/>
        <v>183.56763178513668</v>
      </c>
      <c r="F543" s="328">
        <f t="shared" si="312"/>
        <v>183.2391096060939</v>
      </c>
      <c r="G543" s="328">
        <f t="shared" si="313"/>
        <v>899.90339273685186</v>
      </c>
      <c r="H543" s="313">
        <f t="shared" si="314"/>
        <v>0.02</v>
      </c>
      <c r="I543" s="328">
        <f t="shared" si="315"/>
        <v>1.9243768440188433</v>
      </c>
      <c r="J543" s="328">
        <f t="shared" si="340"/>
        <v>850</v>
      </c>
      <c r="K543" s="335">
        <f t="shared" si="316"/>
        <v>-1</v>
      </c>
      <c r="L543" s="323">
        <f t="shared" si="317"/>
        <v>2.5910385827869034</v>
      </c>
      <c r="M543" s="323">
        <f t="shared" si="318"/>
        <v>2.6010385827869031</v>
      </c>
      <c r="N543" s="328">
        <f t="shared" si="319"/>
        <v>-3.6373169280258466E-2</v>
      </c>
      <c r="O543" s="328">
        <f t="shared" si="320"/>
        <v>2.7922698458726636E-3</v>
      </c>
      <c r="P543" s="332">
        <f t="shared" si="341"/>
        <v>33.322000845691583</v>
      </c>
      <c r="Q543" s="328">
        <f t="shared" si="321"/>
        <v>61.878674757663021</v>
      </c>
      <c r="R543" s="277">
        <f>IF(H543&gt;0, rate1(1,$L$52,$L$51,$L$54,L543,$L$53,$L$50,P543),"")</f>
        <v>1408.2281054442353</v>
      </c>
      <c r="S543" s="323">
        <f t="shared" si="322"/>
        <v>15.736589274538462</v>
      </c>
      <c r="T543" s="323">
        <f t="shared" si="323"/>
        <v>2.4682216897435817E-3</v>
      </c>
      <c r="U543" s="328">
        <f t="shared" si="324"/>
        <v>2.6110385827869034</v>
      </c>
      <c r="V543" s="336">
        <f t="shared" si="325"/>
        <v>2.6110385827869034</v>
      </c>
      <c r="W543" s="328">
        <f t="shared" si="326"/>
        <v>4.1019233149608425E-4</v>
      </c>
      <c r="X543" s="328">
        <f t="shared" si="327"/>
        <v>70.785797441701561</v>
      </c>
      <c r="Y543" s="328">
        <f t="shared" si="342"/>
        <v>33.578714115923965</v>
      </c>
      <c r="Z543" s="108">
        <f>IF(H543&gt;0, rate1(1,$L$52,$L$51,$L$54,U543,$L$53,$L$50,Y543),"")</f>
        <v>1413.2508156881747</v>
      </c>
      <c r="AA543" s="336">
        <f t="shared" si="328"/>
        <v>17.937813232887073</v>
      </c>
      <c r="AB543" s="336">
        <f t="shared" si="329"/>
        <v>-2.4217549565350024E-5</v>
      </c>
      <c r="AC543" s="328">
        <f t="shared" si="330"/>
        <v>2.4682216897435817E-3</v>
      </c>
      <c r="AD543" s="328">
        <f t="shared" si="331"/>
        <v>-8.1029998573903459</v>
      </c>
      <c r="AE543" s="328">
        <f t="shared" si="332"/>
        <v>-671352.86568341823</v>
      </c>
      <c r="AF543" s="328">
        <f t="shared" si="333"/>
        <v>2889.5725224240828</v>
      </c>
      <c r="AG543" s="328">
        <f t="shared" si="334"/>
        <v>2887.2034245383393</v>
      </c>
      <c r="AH543" s="328">
        <f t="shared" si="335"/>
        <v>2.591222608320856</v>
      </c>
      <c r="AI543" s="328">
        <f t="shared" si="336"/>
        <v>1.7527144077024113</v>
      </c>
      <c r="AJ543" s="328">
        <f t="shared" si="337"/>
        <v>8.6361489333312882</v>
      </c>
      <c r="AK543" s="337">
        <f t="shared" si="338"/>
        <v>571.77261555294047</v>
      </c>
      <c r="AL543" s="42">
        <f t="shared" si="343"/>
        <v>26.4251259287472</v>
      </c>
    </row>
    <row r="544" spans="2:38" ht="15" x14ac:dyDescent="0.15">
      <c r="B544" s="328">
        <f t="shared" ref="B544:B607" si="344">IF(H544&gt;0, AF543,"")</f>
        <v>2889.5725224240828</v>
      </c>
      <c r="C544" s="328">
        <f t="shared" ref="C544:C607" si="345">IF(H544&gt;0, AG543,"")</f>
        <v>2887.2034245383393</v>
      </c>
      <c r="D544" s="328">
        <f t="shared" ref="D544:D607" si="346">IF(H544&gt;0, AH543,"")</f>
        <v>2.591222608320856</v>
      </c>
      <c r="E544" s="328">
        <f t="shared" si="339"/>
        <v>183.40717255122371</v>
      </c>
      <c r="F544" s="328">
        <f t="shared" ref="F544:F607" si="347">IF(H544&gt;0, (E544+E543)/2,"")</f>
        <v>183.48740216818021</v>
      </c>
      <c r="G544" s="328">
        <f t="shared" ref="G544:G607" si="348">IF(H544&gt;0, F544*$S$53*$C$55*(B544-C544+N544)^1.5,"")</f>
        <v>880.60484155387383</v>
      </c>
      <c r="H544" s="313">
        <f t="shared" ref="H544:H607" si="349">dv(S543)</f>
        <v>0.02</v>
      </c>
      <c r="I544" s="328">
        <f t="shared" ref="I544:I607" si="350">IF(H544&gt;0, (B544-C544)*B$19,"")</f>
        <v>1.8952783085947886</v>
      </c>
      <c r="J544" s="328">
        <f t="shared" si="340"/>
        <v>850</v>
      </c>
      <c r="K544" s="335">
        <f t="shared" ref="K544:K607" si="351">IF(H544&gt;0, IF((1-S543-0.015)&gt;0,1,-1),"")</f>
        <v>-1</v>
      </c>
      <c r="L544" s="323">
        <f t="shared" ref="L544:L607" si="352">IF(H544&gt;0, D544+K544*H544,"")</f>
        <v>2.571222608320856</v>
      </c>
      <c r="M544" s="323">
        <f t="shared" ref="M544:M607" si="353">IF(H544&gt;0, (D544+L544)/2,"")</f>
        <v>2.5812226083208563</v>
      </c>
      <c r="N544" s="328">
        <f t="shared" ref="N544:N607" si="354">IF(H544&gt;0, 2*($P$53*M544/$S$52/$S$51)^2-(B544-C544)*2,"")</f>
        <v>-3.6099675964040401E-2</v>
      </c>
      <c r="O544" s="328">
        <f t="shared" ref="O544:O607" si="355">IF(wh(B543,$F$51,$F$52,$F$53)&gt;0,wh(B543,$F$51,$F$52,$F$53),O543)</f>
        <v>2.7922698458726636E-3</v>
      </c>
      <c r="P544" s="332">
        <f t="shared" si="341"/>
        <v>32.983133099743569</v>
      </c>
      <c r="Q544" s="328">
        <f t="shared" ref="Q544:Q607" si="356">IF(H544&gt;0, M544/$S$54*(B544-C544+N544/2)*E544-J544,"")</f>
        <v>40.416640803822816</v>
      </c>
      <c r="R544" s="277">
        <f>IF(H544&gt;0, rate1(1,$L$52,$L$51,$L$54,L544,$L$53,$L$50,P544),"")</f>
        <v>1401.534244872684</v>
      </c>
      <c r="S544" s="323">
        <f t="shared" ref="S544:S607" si="357">IF(H544&gt;0, Q544/O544/R544,"")</f>
        <v>10.32759300254709</v>
      </c>
      <c r="T544" s="323">
        <f t="shared" ref="T544:T607" si="358">IF(H544&gt;0, N544/(1-S544),"")</f>
        <v>3.8702027365669412E-3</v>
      </c>
      <c r="U544" s="328">
        <f t="shared" ref="U544:U607" si="359">L544-K544*H544</f>
        <v>2.591222608320856</v>
      </c>
      <c r="V544" s="336">
        <f t="shared" ref="V544:V607" si="360">IF(H544&gt;0, (D544+U544)/2,"")</f>
        <v>2.591222608320856</v>
      </c>
      <c r="W544" s="328">
        <f t="shared" ref="W544:W607" si="361">IF(H544&gt;0, 2*($P$53*V544/$S$52/$S$51)^2-(B544-C544)*2,"")</f>
        <v>4.0398980618050473E-4</v>
      </c>
      <c r="X544" s="328">
        <f t="shared" ref="X544:X607" si="362">IF(H544&gt;0, V544/$S$54*(B544-C544+W544/2)*F544-J544,"")</f>
        <v>51.199611224494674</v>
      </c>
      <c r="Y544" s="328">
        <f t="shared" si="342"/>
        <v>33.23919023729848</v>
      </c>
      <c r="Z544" s="108">
        <f>IF(H544&gt;0, rate1(1,$L$52,$L$51,$L$54,U544,$L$53,$L$50,Y544),"")</f>
        <v>1406.5990327043442</v>
      </c>
      <c r="AA544" s="336">
        <f t="shared" ref="AA544:AA607" si="363">IF(H544&gt;0, X544/O544/Z544,"")</f>
        <v>13.035838232899744</v>
      </c>
      <c r="AB544" s="336">
        <f t="shared" ref="AB544:AB607" si="364">IF(H544&gt;0, W544/(1-AA544),"")</f>
        <v>-3.3565572946652437E-5</v>
      </c>
      <c r="AC544" s="328">
        <f t="shared" ref="AC544:AC607" si="365">IF(H544&gt;0, delta_z(N544,S544,H544,AE543,AB544),"")</f>
        <v>3.8702027365669412E-3</v>
      </c>
      <c r="AD544" s="328">
        <f t="shared" ref="AD544:AD607" si="366">IF(H544&gt;0, H544/AC544*K544,"")</f>
        <v>-5.1676879381623753</v>
      </c>
      <c r="AE544" s="328">
        <f t="shared" ref="AE544:AE607" si="367">IF(H544&gt;0, (AD544-AD543)/(AC544+AC543)*2,"")</f>
        <v>926.19607707038961</v>
      </c>
      <c r="AF544" s="328">
        <f t="shared" ref="AF544:AF607" si="368">IF(H544&gt;0, B544-(AC544-N544),"")</f>
        <v>2889.5325525453823</v>
      </c>
      <c r="AG544" s="328">
        <f t="shared" ref="AG544:AG607" si="369">IF(H544&gt;0, C544-AC544,"")</f>
        <v>2887.1995543356029</v>
      </c>
      <c r="AH544" s="328">
        <f t="shared" ref="AH544:AH607" si="370">IF(H544&gt;0, $S$54*$S$53*$C$55*SQRT(AF544-AG544),"")</f>
        <v>2.5714046469724079</v>
      </c>
      <c r="AI544" s="328">
        <f t="shared" ref="AI544:AI607" si="371">IF(H544&gt;0, AC544/R544*1000000,"")</f>
        <v>2.7614043329483628</v>
      </c>
      <c r="AJ544" s="328">
        <f t="shared" ref="AJ544:AJ607" si="372">IF(H544&gt;0, AJ543+AI544/3600,"")</f>
        <v>8.63691599009044</v>
      </c>
      <c r="AK544" s="337">
        <f t="shared" ref="AK544:AK607" si="373">IF(H544&gt;0, AK543+AI543*G543/1000000,"")</f>
        <v>571.77419282658241</v>
      </c>
      <c r="AL544" s="42">
        <f t="shared" si="343"/>
        <v>26.426615735993746</v>
      </c>
    </row>
    <row r="545" spans="2:38" ht="15" x14ac:dyDescent="0.15">
      <c r="B545" s="328">
        <f t="shared" si="344"/>
        <v>2889.5325525453823</v>
      </c>
      <c r="C545" s="328">
        <f t="shared" si="345"/>
        <v>2887.1995543356029</v>
      </c>
      <c r="D545" s="328">
        <f t="shared" si="346"/>
        <v>2.5714046469724079</v>
      </c>
      <c r="E545" s="328">
        <f t="shared" si="339"/>
        <v>183.25077133031107</v>
      </c>
      <c r="F545" s="328">
        <f t="shared" si="347"/>
        <v>183.32897194076739</v>
      </c>
      <c r="G545" s="328">
        <f t="shared" si="348"/>
        <v>859.65582770115066</v>
      </c>
      <c r="H545" s="313">
        <f t="shared" si="349"/>
        <v>0.02</v>
      </c>
      <c r="I545" s="328">
        <f t="shared" si="350"/>
        <v>1.8663985678234896</v>
      </c>
      <c r="J545" s="328">
        <f t="shared" si="340"/>
        <v>850</v>
      </c>
      <c r="K545" s="335">
        <f t="shared" si="351"/>
        <v>-1</v>
      </c>
      <c r="L545" s="323">
        <f t="shared" si="352"/>
        <v>2.5514046469724079</v>
      </c>
      <c r="M545" s="323">
        <f t="shared" si="353"/>
        <v>2.5614046469724077</v>
      </c>
      <c r="N545" s="328">
        <f t="shared" si="354"/>
        <v>-3.5826107966269838E-2</v>
      </c>
      <c r="O545" s="328">
        <f t="shared" si="355"/>
        <v>2.7922698458726636E-3</v>
      </c>
      <c r="P545" s="332">
        <f t="shared" si="341"/>
        <v>32.645100994112134</v>
      </c>
      <c r="Q545" s="328">
        <f t="shared" si="356"/>
        <v>19.322582960638215</v>
      </c>
      <c r="R545" s="277">
        <f>IF(H545&gt;0, rate1(1,$L$52,$L$51,$L$54,L545,$L$53,$L$50,P545),"")</f>
        <v>1394.7835072459334</v>
      </c>
      <c r="S545" s="323">
        <f t="shared" si="357"/>
        <v>4.9613628556248228</v>
      </c>
      <c r="T545" s="323">
        <f t="shared" si="358"/>
        <v>9.0438844589557331E-3</v>
      </c>
      <c r="U545" s="328">
        <f t="shared" si="359"/>
        <v>2.5714046469724079</v>
      </c>
      <c r="V545" s="336">
        <f t="shared" si="360"/>
        <v>2.5714046469724079</v>
      </c>
      <c r="W545" s="328">
        <f t="shared" si="361"/>
        <v>3.9783391824244063E-4</v>
      </c>
      <c r="X545" s="328">
        <f t="shared" si="362"/>
        <v>29.919510385534863</v>
      </c>
      <c r="Y545" s="328">
        <f t="shared" si="342"/>
        <v>32.900498563023163</v>
      </c>
      <c r="Z545" s="108">
        <f>IF(H545&gt;0, rate1(1,$L$52,$L$51,$L$54,U545,$L$53,$L$50,Y545),"")</f>
        <v>1399.8907900682957</v>
      </c>
      <c r="AA545" s="336">
        <f t="shared" si="363"/>
        <v>7.6542552304591274</v>
      </c>
      <c r="AB545" s="336">
        <f t="shared" si="364"/>
        <v>-5.9786392986761202E-5</v>
      </c>
      <c r="AC545" s="328">
        <f t="shared" si="365"/>
        <v>9.0438844589557331E-3</v>
      </c>
      <c r="AD545" s="328">
        <f t="shared" si="366"/>
        <v>-2.2114391322408968</v>
      </c>
      <c r="AE545" s="328">
        <f t="shared" si="367"/>
        <v>457.83318033448199</v>
      </c>
      <c r="AF545" s="328">
        <f t="shared" si="368"/>
        <v>2889.4876825529568</v>
      </c>
      <c r="AG545" s="328">
        <f t="shared" si="369"/>
        <v>2887.1905104511438</v>
      </c>
      <c r="AH545" s="328">
        <f t="shared" si="370"/>
        <v>2.5515846939220865</v>
      </c>
      <c r="AI545" s="328">
        <f t="shared" si="371"/>
        <v>6.4840775733097926</v>
      </c>
      <c r="AJ545" s="328">
        <f t="shared" si="372"/>
        <v>8.6387171227496928</v>
      </c>
      <c r="AK545" s="337">
        <f t="shared" si="373"/>
        <v>571.77662453260746</v>
      </c>
      <c r="AL545" s="42">
        <f t="shared" si="343"/>
        <v>26.428962929676754</v>
      </c>
    </row>
    <row r="546" spans="2:38" ht="15" x14ac:dyDescent="0.15">
      <c r="B546" s="328">
        <f t="shared" si="344"/>
        <v>2889.4876825529568</v>
      </c>
      <c r="C546" s="328">
        <f t="shared" si="345"/>
        <v>2887.1905104511438</v>
      </c>
      <c r="D546" s="328">
        <f t="shared" si="346"/>
        <v>2.5515846939220865</v>
      </c>
      <c r="E546" s="328">
        <f t="shared" si="339"/>
        <v>183.10600016061878</v>
      </c>
      <c r="F546" s="328">
        <f t="shared" si="347"/>
        <v>183.17838574546494</v>
      </c>
      <c r="G546" s="328">
        <f t="shared" si="348"/>
        <v>839.08659994183029</v>
      </c>
      <c r="H546" s="313">
        <f t="shared" si="349"/>
        <v>0.02</v>
      </c>
      <c r="I546" s="328">
        <f t="shared" si="350"/>
        <v>1.8377376814503805</v>
      </c>
      <c r="J546" s="328">
        <f t="shared" si="340"/>
        <v>850</v>
      </c>
      <c r="K546" s="335">
        <f t="shared" si="351"/>
        <v>-1</v>
      </c>
      <c r="L546" s="323">
        <f t="shared" si="352"/>
        <v>2.5315846939220865</v>
      </c>
      <c r="M546" s="323">
        <f t="shared" si="353"/>
        <v>2.5415846939220863</v>
      </c>
      <c r="N546" s="328">
        <f t="shared" si="354"/>
        <v>-3.5552465206178496E-2</v>
      </c>
      <c r="O546" s="328">
        <f t="shared" si="355"/>
        <v>2.7922698458726636E-3</v>
      </c>
      <c r="P546" s="332">
        <f t="shared" si="341"/>
        <v>32.30790919374676</v>
      </c>
      <c r="Q546" s="328">
        <f t="shared" si="356"/>
        <v>-1.3728809739558301</v>
      </c>
      <c r="R546" s="277">
        <f>IF(H546&gt;0, rate1(1,$L$52,$L$51,$L$54,L546,$L$53,$L$50,P546),"")</f>
        <v>1387.9753219372144</v>
      </c>
      <c r="S546" s="323">
        <f t="shared" si="357"/>
        <v>-0.35423686490440209</v>
      </c>
      <c r="T546" s="323">
        <f t="shared" si="358"/>
        <v>-2.6252767242965436E-2</v>
      </c>
      <c r="U546" s="328">
        <f t="shared" si="359"/>
        <v>2.5515846939220865</v>
      </c>
      <c r="V546" s="336">
        <f t="shared" si="360"/>
        <v>2.5515846939220865</v>
      </c>
      <c r="W546" s="328">
        <f t="shared" si="361"/>
        <v>3.9172468041925868E-4</v>
      </c>
      <c r="X546" s="328">
        <f t="shared" si="362"/>
        <v>9.0229435350789799</v>
      </c>
      <c r="Y546" s="328">
        <f t="shared" si="342"/>
        <v>32.562643713227459</v>
      </c>
      <c r="Z546" s="108">
        <f>IF(H546&gt;0, rate1(1,$L$52,$L$51,$L$54,U546,$L$53,$L$50,Y546),"")</f>
        <v>1393.1255204326576</v>
      </c>
      <c r="AA546" s="336">
        <f t="shared" si="363"/>
        <v>2.3195332648088107</v>
      </c>
      <c r="AB546" s="336">
        <f t="shared" si="364"/>
        <v>-2.9686608959874635E-4</v>
      </c>
      <c r="AC546" s="328">
        <f t="shared" si="365"/>
        <v>-2.9686608959874635E-4</v>
      </c>
      <c r="AD546" s="328">
        <f t="shared" si="366"/>
        <v>67.370443107977195</v>
      </c>
      <c r="AE546" s="328">
        <f t="shared" si="367"/>
        <v>15909.851632181542</v>
      </c>
      <c r="AF546" s="328">
        <f t="shared" si="368"/>
        <v>2889.4524269538401</v>
      </c>
      <c r="AG546" s="328">
        <f t="shared" si="369"/>
        <v>2887.1908073172335</v>
      </c>
      <c r="AH546" s="328">
        <f t="shared" si="370"/>
        <v>2.53176274423986</v>
      </c>
      <c r="AI546" s="328">
        <f t="shared" si="371"/>
        <v>-0.21388427078401268</v>
      </c>
      <c r="AJ546" s="328">
        <f t="shared" si="372"/>
        <v>8.6386577104522519</v>
      </c>
      <c r="AK546" s="337">
        <f t="shared" si="373"/>
        <v>571.78219860768058</v>
      </c>
      <c r="AL546" s="42">
        <f t="shared" si="343"/>
        <v>26.434474395614068</v>
      </c>
    </row>
    <row r="547" spans="2:38" ht="15" x14ac:dyDescent="0.15">
      <c r="B547" s="328">
        <f t="shared" si="344"/>
        <v>2889.4524269538401</v>
      </c>
      <c r="C547" s="328">
        <f t="shared" si="345"/>
        <v>2887.1908073172335</v>
      </c>
      <c r="D547" s="328">
        <f t="shared" si="346"/>
        <v>2.53176274423986</v>
      </c>
      <c r="E547" s="328">
        <f t="shared" si="339"/>
        <v>182.94371959702599</v>
      </c>
      <c r="F547" s="328">
        <f t="shared" si="347"/>
        <v>183.02485987882238</v>
      </c>
      <c r="G547" s="328">
        <f t="shared" si="348"/>
        <v>919.9767912295838</v>
      </c>
      <c r="H547" s="313">
        <f t="shared" si="349"/>
        <v>0.08</v>
      </c>
      <c r="I547" s="328">
        <f t="shared" si="350"/>
        <v>1.8092957092852886</v>
      </c>
      <c r="J547" s="328">
        <f t="shared" si="340"/>
        <v>850</v>
      </c>
      <c r="K547" s="335">
        <f t="shared" si="351"/>
        <v>1</v>
      </c>
      <c r="L547" s="323">
        <f t="shared" si="352"/>
        <v>2.6117627442398601</v>
      </c>
      <c r="M547" s="323">
        <f t="shared" si="353"/>
        <v>2.5717627442398601</v>
      </c>
      <c r="N547" s="328">
        <f t="shared" si="354"/>
        <v>0.14445476743450314</v>
      </c>
      <c r="O547" s="328">
        <f t="shared" si="355"/>
        <v>2.7922698458726636E-3</v>
      </c>
      <c r="P547" s="332">
        <f t="shared" si="341"/>
        <v>33.251957218287856</v>
      </c>
      <c r="Q547" s="328">
        <f t="shared" si="356"/>
        <v>28.437319178005396</v>
      </c>
      <c r="R547" s="277">
        <f>IF(H547&gt;0, rate1(1,$L$52,$L$51,$L$54,L547,$L$53,$L$50,P547),"")</f>
        <v>1406.8504710458715</v>
      </c>
      <c r="S547" s="323">
        <f t="shared" si="357"/>
        <v>7.239079162102164</v>
      </c>
      <c r="T547" s="323">
        <f t="shared" si="358"/>
        <v>-2.3153219198108598E-2</v>
      </c>
      <c r="U547" s="328">
        <f t="shared" si="359"/>
        <v>2.53176274423986</v>
      </c>
      <c r="V547" s="336">
        <f t="shared" si="360"/>
        <v>2.53176274423986</v>
      </c>
      <c r="W547" s="328">
        <f t="shared" si="361"/>
        <v>3.85662105455431E-4</v>
      </c>
      <c r="X547" s="328">
        <f t="shared" si="362"/>
        <v>-11.545174590756801</v>
      </c>
      <c r="Y547" s="328">
        <f t="shared" si="342"/>
        <v>32.225630367135949</v>
      </c>
      <c r="Z547" s="108">
        <f>IF(H547&gt;0, rate1(1,$L$52,$L$51,$L$54,U547,$L$53,$L$50,Y547),"")</f>
        <v>1386.302651819738</v>
      </c>
      <c r="AA547" s="336">
        <f t="shared" si="363"/>
        <v>-2.9825316743114159</v>
      </c>
      <c r="AB547" s="336">
        <f t="shared" si="364"/>
        <v>9.6838427662251407E-5</v>
      </c>
      <c r="AC547" s="328">
        <f t="shared" si="365"/>
        <v>9.6838427662251407E-5</v>
      </c>
      <c r="AD547" s="328">
        <f t="shared" si="366"/>
        <v>826.11832855258967</v>
      </c>
      <c r="AE547" s="328">
        <f t="shared" si="367"/>
        <v>-7586429.5777801052</v>
      </c>
      <c r="AF547" s="328">
        <f t="shared" si="368"/>
        <v>2889.5967848828468</v>
      </c>
      <c r="AG547" s="328">
        <f t="shared" si="369"/>
        <v>2887.1907104788061</v>
      </c>
      <c r="AH547" s="328">
        <f t="shared" si="370"/>
        <v>2.6113660173629687</v>
      </c>
      <c r="AI547" s="328">
        <f t="shared" si="371"/>
        <v>6.8833489880598633E-2</v>
      </c>
      <c r="AJ547" s="328">
        <f t="shared" si="372"/>
        <v>8.6386768308661068</v>
      </c>
      <c r="AK547" s="337">
        <f t="shared" si="373"/>
        <v>571.78201914025499</v>
      </c>
      <c r="AL547" s="42">
        <f t="shared" si="343"/>
        <v>26.434292593983901</v>
      </c>
    </row>
    <row r="548" spans="2:38" ht="15" x14ac:dyDescent="0.15">
      <c r="B548" s="328">
        <f t="shared" si="344"/>
        <v>2889.5967848828468</v>
      </c>
      <c r="C548" s="328">
        <f t="shared" si="345"/>
        <v>2887.1907104788061</v>
      </c>
      <c r="D548" s="328">
        <f t="shared" si="346"/>
        <v>2.6113660173629687</v>
      </c>
      <c r="E548" s="328">
        <f t="shared" si="339"/>
        <v>183.60086163582605</v>
      </c>
      <c r="F548" s="328">
        <f t="shared" si="347"/>
        <v>183.27229061642601</v>
      </c>
      <c r="G548" s="328">
        <f t="shared" si="348"/>
        <v>900.40763005807605</v>
      </c>
      <c r="H548" s="313">
        <f t="shared" si="349"/>
        <v>0.02</v>
      </c>
      <c r="I548" s="328">
        <f t="shared" si="350"/>
        <v>1.9248595232325898</v>
      </c>
      <c r="J548" s="328">
        <f t="shared" si="340"/>
        <v>850</v>
      </c>
      <c r="K548" s="335">
        <f t="shared" si="351"/>
        <v>-1</v>
      </c>
      <c r="L548" s="323">
        <f t="shared" si="352"/>
        <v>2.5913660173629687</v>
      </c>
      <c r="M548" s="323">
        <f t="shared" si="353"/>
        <v>2.6013660173629685</v>
      </c>
      <c r="N548" s="328">
        <f t="shared" si="354"/>
        <v>-3.6377688023679688E-2</v>
      </c>
      <c r="O548" s="328">
        <f t="shared" si="355"/>
        <v>2.7922698458726636E-3</v>
      </c>
      <c r="P548" s="332">
        <f t="shared" si="341"/>
        <v>33.327607495134039</v>
      </c>
      <c r="Q548" s="328">
        <f t="shared" si="356"/>
        <v>62.388229435063977</v>
      </c>
      <c r="R548" s="277">
        <f>IF(H548&gt;0, rate1(1,$L$52,$L$51,$L$54,L548,$L$53,$L$50,P548),"")</f>
        <v>1408.3382443758828</v>
      </c>
      <c r="S548" s="323">
        <f t="shared" si="357"/>
        <v>15.864935152506559</v>
      </c>
      <c r="T548" s="323">
        <f t="shared" si="358"/>
        <v>2.4472147137181155E-3</v>
      </c>
      <c r="U548" s="328">
        <f t="shared" si="359"/>
        <v>2.6113660173629687</v>
      </c>
      <c r="V548" s="336">
        <f t="shared" si="360"/>
        <v>2.6113660173629687</v>
      </c>
      <c r="W548" s="328">
        <f t="shared" si="361"/>
        <v>4.1029521742874664E-4</v>
      </c>
      <c r="X548" s="328">
        <f t="shared" si="362"/>
        <v>71.2990504305277</v>
      </c>
      <c r="Y548" s="328">
        <f t="shared" si="342"/>
        <v>33.584331579093572</v>
      </c>
      <c r="Z548" s="108">
        <f>IF(H548&gt;0, rate1(1,$L$52,$L$51,$L$54,U548,$L$53,$L$50,Y548),"")</f>
        <v>1413.3602627911355</v>
      </c>
      <c r="AA548" s="336">
        <f t="shared" si="363"/>
        <v>18.066477427555025</v>
      </c>
      <c r="AB548" s="336">
        <f t="shared" si="364"/>
        <v>-2.4041001968355592E-5</v>
      </c>
      <c r="AC548" s="328">
        <f t="shared" si="365"/>
        <v>2.4472147137181155E-3</v>
      </c>
      <c r="AD548" s="328">
        <f t="shared" si="366"/>
        <v>-8.1725562893553754</v>
      </c>
      <c r="AE548" s="328">
        <f t="shared" si="367"/>
        <v>-655875.35989069066</v>
      </c>
      <c r="AF548" s="328">
        <f t="shared" si="368"/>
        <v>2889.5579599801094</v>
      </c>
      <c r="AG548" s="328">
        <f t="shared" si="369"/>
        <v>2887.1882632640923</v>
      </c>
      <c r="AH548" s="328">
        <f t="shared" si="370"/>
        <v>2.5915500756894709</v>
      </c>
      <c r="AI548" s="328">
        <f t="shared" si="371"/>
        <v>1.7376611928923507</v>
      </c>
      <c r="AJ548" s="328">
        <f t="shared" si="372"/>
        <v>8.6391595145307996</v>
      </c>
      <c r="AK548" s="337">
        <f t="shared" si="373"/>
        <v>571.78208246546819</v>
      </c>
      <c r="AL548" s="42">
        <f t="shared" si="343"/>
        <v>26.4343511024503</v>
      </c>
    </row>
    <row r="549" spans="2:38" ht="15" x14ac:dyDescent="0.15">
      <c r="B549" s="328">
        <f t="shared" si="344"/>
        <v>2889.5579599801094</v>
      </c>
      <c r="C549" s="328">
        <f t="shared" si="345"/>
        <v>2887.1882632640923</v>
      </c>
      <c r="D549" s="328">
        <f t="shared" si="346"/>
        <v>2.5915500756894709</v>
      </c>
      <c r="E549" s="328">
        <f t="shared" si="339"/>
        <v>183.44033783323206</v>
      </c>
      <c r="F549" s="328">
        <f t="shared" si="347"/>
        <v>183.52059973452907</v>
      </c>
      <c r="G549" s="328">
        <f t="shared" si="348"/>
        <v>881.10073705243201</v>
      </c>
      <c r="H549" s="313">
        <f t="shared" si="349"/>
        <v>0.02</v>
      </c>
      <c r="I549" s="328">
        <f t="shared" si="350"/>
        <v>1.8957573728137505</v>
      </c>
      <c r="J549" s="328">
        <f t="shared" si="340"/>
        <v>850</v>
      </c>
      <c r="K549" s="335">
        <f t="shared" si="351"/>
        <v>-1</v>
      </c>
      <c r="L549" s="323">
        <f t="shared" si="352"/>
        <v>2.5715500756894709</v>
      </c>
      <c r="M549" s="323">
        <f t="shared" si="353"/>
        <v>2.5815500756894707</v>
      </c>
      <c r="N549" s="328">
        <f t="shared" si="354"/>
        <v>-3.6104195940875883E-2</v>
      </c>
      <c r="O549" s="328">
        <f t="shared" si="355"/>
        <v>2.7922698458726636E-3</v>
      </c>
      <c r="P549" s="332">
        <f t="shared" si="341"/>
        <v>32.988725979402012</v>
      </c>
      <c r="Q549" s="328">
        <f t="shared" si="356"/>
        <v>40.916646681377529</v>
      </c>
      <c r="R549" s="277">
        <f>IF(H549&gt;0, rate1(1,$L$52,$L$51,$L$54,L549,$L$53,$L$50,P549),"")</f>
        <v>1401.6453189089491</v>
      </c>
      <c r="S549" s="323">
        <f t="shared" si="357"/>
        <v>10.454530083565331</v>
      </c>
      <c r="T549" s="323">
        <f t="shared" si="358"/>
        <v>3.8187192405929587E-3</v>
      </c>
      <c r="U549" s="328">
        <f t="shared" si="359"/>
        <v>2.5915500756894709</v>
      </c>
      <c r="V549" s="336">
        <f t="shared" si="360"/>
        <v>2.5915500756894709</v>
      </c>
      <c r="W549" s="328">
        <f t="shared" si="361"/>
        <v>4.040919215579919E-4</v>
      </c>
      <c r="X549" s="328">
        <f t="shared" si="362"/>
        <v>51.704435284051101</v>
      </c>
      <c r="Y549" s="328">
        <f t="shared" si="342"/>
        <v>33.24479398709088</v>
      </c>
      <c r="Z549" s="108">
        <f>IF(H549&gt;0, rate1(1,$L$52,$L$51,$L$54,U549,$L$53,$L$50,Y549),"")</f>
        <v>1406.7094080422755</v>
      </c>
      <c r="AA549" s="336">
        <f t="shared" si="363"/>
        <v>13.16333762963524</v>
      </c>
      <c r="AB549" s="336">
        <f t="shared" si="364"/>
        <v>-3.3222124869200891E-5</v>
      </c>
      <c r="AC549" s="328">
        <f t="shared" si="365"/>
        <v>3.8187192405929587E-3</v>
      </c>
      <c r="AD549" s="328">
        <f t="shared" si="366"/>
        <v>-5.2373580616768418</v>
      </c>
      <c r="AE549" s="328">
        <f t="shared" si="367"/>
        <v>936.87493327600907</v>
      </c>
      <c r="AF549" s="328">
        <f t="shared" si="368"/>
        <v>2889.5180370649282</v>
      </c>
      <c r="AG549" s="328">
        <f t="shared" si="369"/>
        <v>2887.1844445448519</v>
      </c>
      <c r="AH549" s="328">
        <f t="shared" si="370"/>
        <v>2.5717321472123826</v>
      </c>
      <c r="AI549" s="328">
        <f t="shared" si="371"/>
        <v>2.7244547454883077</v>
      </c>
      <c r="AJ549" s="328">
        <f t="shared" si="372"/>
        <v>8.6399163075156569</v>
      </c>
      <c r="AK549" s="337">
        <f t="shared" si="373"/>
        <v>571.78364706886475</v>
      </c>
      <c r="AL549" s="42">
        <f t="shared" si="343"/>
        <v>26.435828114464258</v>
      </c>
    </row>
    <row r="550" spans="2:38" ht="15" x14ac:dyDescent="0.15">
      <c r="B550" s="328">
        <f t="shared" si="344"/>
        <v>2889.5180370649282</v>
      </c>
      <c r="C550" s="328">
        <f t="shared" si="345"/>
        <v>2887.1844445448519</v>
      </c>
      <c r="D550" s="328">
        <f t="shared" si="346"/>
        <v>2.5717321472123826</v>
      </c>
      <c r="E550" s="328">
        <f t="shared" si="339"/>
        <v>183.28381086581155</v>
      </c>
      <c r="F550" s="328">
        <f t="shared" si="347"/>
        <v>183.36207434952181</v>
      </c>
      <c r="G550" s="328">
        <f t="shared" si="348"/>
        <v>860.14220009312521</v>
      </c>
      <c r="H550" s="313">
        <f t="shared" si="349"/>
        <v>0.02</v>
      </c>
      <c r="I550" s="328">
        <f t="shared" si="350"/>
        <v>1.8668740160610469</v>
      </c>
      <c r="J550" s="328">
        <f t="shared" si="340"/>
        <v>850</v>
      </c>
      <c r="K550" s="335">
        <f t="shared" si="351"/>
        <v>-1</v>
      </c>
      <c r="L550" s="323">
        <f t="shared" si="352"/>
        <v>2.5517321472123826</v>
      </c>
      <c r="M550" s="323">
        <f t="shared" si="353"/>
        <v>2.5617321472123828</v>
      </c>
      <c r="N550" s="328">
        <f t="shared" si="354"/>
        <v>-3.5830629177836748E-2</v>
      </c>
      <c r="O550" s="328">
        <f t="shared" si="355"/>
        <v>2.7922698458726636E-3</v>
      </c>
      <c r="P550" s="332">
        <f t="shared" si="341"/>
        <v>32.650680027398813</v>
      </c>
      <c r="Q550" s="328">
        <f t="shared" si="356"/>
        <v>19.812875623879222</v>
      </c>
      <c r="R550" s="277">
        <f>IF(H550&gt;0, rate1(1,$L$52,$L$51,$L$54,L550,$L$53,$L$50,P550),"")</f>
        <v>1394.8955257774139</v>
      </c>
      <c r="S550" s="323">
        <f t="shared" si="357"/>
        <v>5.0868443101715446</v>
      </c>
      <c r="T550" s="323">
        <f t="shared" si="358"/>
        <v>8.7673095568283985E-3</v>
      </c>
      <c r="U550" s="328">
        <f t="shared" si="359"/>
        <v>2.5717321472123826</v>
      </c>
      <c r="V550" s="336">
        <f t="shared" si="360"/>
        <v>2.5717321472123826</v>
      </c>
      <c r="W550" s="328">
        <f t="shared" si="361"/>
        <v>3.9793526285336611E-4</v>
      </c>
      <c r="X550" s="328">
        <f t="shared" si="362"/>
        <v>30.41470068399758</v>
      </c>
      <c r="Y550" s="328">
        <f t="shared" si="342"/>
        <v>32.906088523583421</v>
      </c>
      <c r="Z550" s="108">
        <f>IF(H550&gt;0, rate1(1,$L$52,$L$51,$L$54,U550,$L$53,$L$50,Y550),"")</f>
        <v>1400.0021029772574</v>
      </c>
      <c r="AA550" s="336">
        <f t="shared" si="363"/>
        <v>7.7803202300225136</v>
      </c>
      <c r="AB550" s="336">
        <f t="shared" si="364"/>
        <v>-5.8689744636448354E-5</v>
      </c>
      <c r="AC550" s="328">
        <f t="shared" si="365"/>
        <v>8.7673095568283985E-3</v>
      </c>
      <c r="AD550" s="328">
        <f t="shared" si="366"/>
        <v>-2.2812015328491562</v>
      </c>
      <c r="AE550" s="328">
        <f t="shared" si="367"/>
        <v>469.75206817155021</v>
      </c>
      <c r="AF550" s="328">
        <f t="shared" si="368"/>
        <v>2889.4734391261936</v>
      </c>
      <c r="AG550" s="328">
        <f t="shared" si="369"/>
        <v>2887.1756772352951</v>
      </c>
      <c r="AH550" s="328">
        <f t="shared" si="370"/>
        <v>2.5519122271140047</v>
      </c>
      <c r="AI550" s="328">
        <f t="shared" si="371"/>
        <v>6.2852804348498674</v>
      </c>
      <c r="AJ550" s="328">
        <f t="shared" si="372"/>
        <v>8.6416622187475589</v>
      </c>
      <c r="AK550" s="337">
        <f t="shared" si="373"/>
        <v>571.78604758794904</v>
      </c>
      <c r="AL550" s="42">
        <f t="shared" si="343"/>
        <v>26.438143900997922</v>
      </c>
    </row>
    <row r="551" spans="2:38" ht="15" x14ac:dyDescent="0.15">
      <c r="B551" s="328">
        <f t="shared" si="344"/>
        <v>2889.4734391261936</v>
      </c>
      <c r="C551" s="328">
        <f t="shared" si="345"/>
        <v>2887.1756772352951</v>
      </c>
      <c r="D551" s="328">
        <f t="shared" si="346"/>
        <v>2.5519122271140047</v>
      </c>
      <c r="E551" s="328">
        <f t="shared" si="339"/>
        <v>183.13846206272962</v>
      </c>
      <c r="F551" s="328">
        <f t="shared" si="347"/>
        <v>183.21113646427057</v>
      </c>
      <c r="G551" s="328">
        <f t="shared" si="348"/>
        <v>839.56241157907596</v>
      </c>
      <c r="H551" s="313">
        <f t="shared" si="349"/>
        <v>0.02</v>
      </c>
      <c r="I551" s="328">
        <f t="shared" si="350"/>
        <v>1.8382095127188223</v>
      </c>
      <c r="J551" s="328">
        <f t="shared" si="340"/>
        <v>850</v>
      </c>
      <c r="K551" s="335">
        <f t="shared" si="351"/>
        <v>-1</v>
      </c>
      <c r="L551" s="323">
        <f t="shared" si="352"/>
        <v>2.5319122271140047</v>
      </c>
      <c r="M551" s="323">
        <f t="shared" si="353"/>
        <v>2.5419122271140049</v>
      </c>
      <c r="N551" s="328">
        <f t="shared" si="354"/>
        <v>-3.5556987653831307E-2</v>
      </c>
      <c r="O551" s="328">
        <f t="shared" si="355"/>
        <v>2.7922698458726636E-3</v>
      </c>
      <c r="P551" s="332">
        <f t="shared" si="341"/>
        <v>32.313474303091645</v>
      </c>
      <c r="Q551" s="328">
        <f t="shared" si="356"/>
        <v>-0.89424496823880872</v>
      </c>
      <c r="R551" s="277">
        <f>IF(H551&gt;0, rate1(1,$L$52,$L$51,$L$54,L551,$L$53,$L$50,P551),"")</f>
        <v>1388.0882944307268</v>
      </c>
      <c r="S551" s="323">
        <f t="shared" si="357"/>
        <v>-0.23071829142565689</v>
      </c>
      <c r="T551" s="323">
        <f t="shared" si="358"/>
        <v>-2.8891248225978911E-2</v>
      </c>
      <c r="U551" s="328">
        <f t="shared" si="359"/>
        <v>2.5519122271140047</v>
      </c>
      <c r="V551" s="336">
        <f t="shared" si="360"/>
        <v>2.5519122271140047</v>
      </c>
      <c r="W551" s="328">
        <f t="shared" si="361"/>
        <v>3.9182525405045965E-4</v>
      </c>
      <c r="X551" s="328">
        <f t="shared" si="362"/>
        <v>9.5074355153583383</v>
      </c>
      <c r="Y551" s="328">
        <f t="shared" si="342"/>
        <v>32.568219807733797</v>
      </c>
      <c r="Z551" s="108">
        <f>IF(H551&gt;0, rate1(1,$L$52,$L$51,$L$54,U551,$L$53,$L$50,Y551),"")</f>
        <v>1393.2377803256236</v>
      </c>
      <c r="AA551" s="336">
        <f t="shared" si="363"/>
        <v>2.4438849643228093</v>
      </c>
      <c r="AB551" s="336">
        <f t="shared" si="364"/>
        <v>-2.7136874732553785E-4</v>
      </c>
      <c r="AC551" s="328">
        <f t="shared" si="365"/>
        <v>-2.7136874732553785E-4</v>
      </c>
      <c r="AD551" s="328">
        <f t="shared" si="366"/>
        <v>73.700454444769619</v>
      </c>
      <c r="AE551" s="328">
        <f t="shared" si="367"/>
        <v>17886.578468774627</v>
      </c>
      <c r="AF551" s="328">
        <f t="shared" si="368"/>
        <v>2889.4381535072871</v>
      </c>
      <c r="AG551" s="328">
        <f t="shared" si="369"/>
        <v>2887.1759486040423</v>
      </c>
      <c r="AH551" s="328">
        <f t="shared" si="370"/>
        <v>2.5320903104661503</v>
      </c>
      <c r="AI551" s="328">
        <f t="shared" si="371"/>
        <v>-0.1954981887062377</v>
      </c>
      <c r="AJ551" s="328">
        <f t="shared" si="372"/>
        <v>8.6416079136951414</v>
      </c>
      <c r="AK551" s="337">
        <f t="shared" si="373"/>
        <v>571.7914538228905</v>
      </c>
      <c r="AL551" s="42">
        <f t="shared" si="343"/>
        <v>26.443486389367543</v>
      </c>
    </row>
    <row r="552" spans="2:38" ht="15" x14ac:dyDescent="0.15">
      <c r="B552" s="328">
        <f t="shared" si="344"/>
        <v>2889.4381535072871</v>
      </c>
      <c r="C552" s="328">
        <f t="shared" si="345"/>
        <v>2887.1759486040423</v>
      </c>
      <c r="D552" s="328">
        <f t="shared" si="346"/>
        <v>2.5320903104661503</v>
      </c>
      <c r="E552" s="328">
        <f t="shared" si="339"/>
        <v>182.97621036633549</v>
      </c>
      <c r="F552" s="328">
        <f t="shared" si="347"/>
        <v>183.05733621453254</v>
      </c>
      <c r="G552" s="328">
        <f t="shared" si="348"/>
        <v>920.48645152497056</v>
      </c>
      <c r="H552" s="313">
        <f t="shared" si="349"/>
        <v>0.08</v>
      </c>
      <c r="I552" s="328">
        <f t="shared" si="350"/>
        <v>1.809763922595812</v>
      </c>
      <c r="J552" s="328">
        <f t="shared" si="340"/>
        <v>850</v>
      </c>
      <c r="K552" s="335">
        <f t="shared" si="351"/>
        <v>1</v>
      </c>
      <c r="L552" s="323">
        <f t="shared" si="352"/>
        <v>2.6120903104661504</v>
      </c>
      <c r="M552" s="323">
        <f t="shared" si="353"/>
        <v>2.5720903104661503</v>
      </c>
      <c r="N552" s="328">
        <f t="shared" si="354"/>
        <v>0.14447336118716247</v>
      </c>
      <c r="O552" s="328">
        <f t="shared" si="355"/>
        <v>2.7922698458726636E-3</v>
      </c>
      <c r="P552" s="332">
        <f t="shared" si="341"/>
        <v>33.257562677844398</v>
      </c>
      <c r="Q552" s="328">
        <f t="shared" si="356"/>
        <v>28.929092361763082</v>
      </c>
      <c r="R552" s="277">
        <f>IF(H552&gt;0, rate1(1,$L$52,$L$51,$L$54,L552,$L$53,$L$50,P552),"")</f>
        <v>1406.9608347392395</v>
      </c>
      <c r="S552" s="323">
        <f t="shared" si="357"/>
        <v>7.3636885822085434</v>
      </c>
      <c r="T552" s="323">
        <f t="shared" si="358"/>
        <v>-2.2702770464142107E-2</v>
      </c>
      <c r="U552" s="328">
        <f t="shared" si="359"/>
        <v>2.5320903104661503</v>
      </c>
      <c r="V552" s="336">
        <f t="shared" si="360"/>
        <v>2.5320903104661503</v>
      </c>
      <c r="W552" s="328">
        <f t="shared" si="361"/>
        <v>3.8576190789818554E-4</v>
      </c>
      <c r="X552" s="328">
        <f t="shared" si="362"/>
        <v>-11.070852874791058</v>
      </c>
      <c r="Y552" s="328">
        <f t="shared" si="342"/>
        <v>32.231192517779995</v>
      </c>
      <c r="Z552" s="108">
        <f>IF(H552&gt;0, rate1(1,$L$52,$L$51,$L$54,U552,$L$53,$L$50,Y552),"")</f>
        <v>1386.4158681857821</v>
      </c>
      <c r="AA552" s="336">
        <f t="shared" si="363"/>
        <v>-2.859763853425128</v>
      </c>
      <c r="AB552" s="336">
        <f t="shared" si="364"/>
        <v>9.9944432495750507E-5</v>
      </c>
      <c r="AC552" s="328">
        <f t="shared" si="365"/>
        <v>9.9944432495750507E-5</v>
      </c>
      <c r="AD552" s="328">
        <f t="shared" si="366"/>
        <v>800.44478719113727</v>
      </c>
      <c r="AE552" s="328">
        <f t="shared" si="367"/>
        <v>-8478894.414342273</v>
      </c>
      <c r="AF552" s="328">
        <f t="shared" si="368"/>
        <v>2889.5825269240418</v>
      </c>
      <c r="AG552" s="328">
        <f t="shared" si="369"/>
        <v>2887.17584865961</v>
      </c>
      <c r="AH552" s="328">
        <f t="shared" si="370"/>
        <v>2.6116936883556408</v>
      </c>
      <c r="AI552" s="328">
        <f t="shared" si="371"/>
        <v>7.1035689145017178E-2</v>
      </c>
      <c r="AJ552" s="328">
        <f t="shared" si="372"/>
        <v>8.6416276458310151</v>
      </c>
      <c r="AK552" s="337">
        <f t="shared" si="373"/>
        <v>571.79128968995974</v>
      </c>
      <c r="AL552" s="42">
        <f t="shared" si="343"/>
        <v>26.443320215907143</v>
      </c>
    </row>
    <row r="553" spans="2:38" ht="15" x14ac:dyDescent="0.15">
      <c r="B553" s="328">
        <f t="shared" si="344"/>
        <v>2889.5825269240418</v>
      </c>
      <c r="C553" s="328">
        <f t="shared" si="345"/>
        <v>2887.17584865961</v>
      </c>
      <c r="D553" s="328">
        <f t="shared" si="346"/>
        <v>2.6116936883556408</v>
      </c>
      <c r="E553" s="328">
        <f t="shared" si="339"/>
        <v>183.63345033452381</v>
      </c>
      <c r="F553" s="328">
        <f t="shared" si="347"/>
        <v>183.30483035042965</v>
      </c>
      <c r="G553" s="328">
        <f t="shared" si="348"/>
        <v>900.90917202920957</v>
      </c>
      <c r="H553" s="313">
        <f t="shared" si="349"/>
        <v>0.02</v>
      </c>
      <c r="I553" s="328">
        <f t="shared" si="350"/>
        <v>1.9253426115454204</v>
      </c>
      <c r="J553" s="328">
        <f t="shared" si="340"/>
        <v>850</v>
      </c>
      <c r="K553" s="335">
        <f t="shared" si="351"/>
        <v>-1</v>
      </c>
      <c r="L553" s="323">
        <f t="shared" si="352"/>
        <v>2.5916936883556407</v>
      </c>
      <c r="M553" s="323">
        <f t="shared" si="353"/>
        <v>2.601693688355641</v>
      </c>
      <c r="N553" s="328">
        <f t="shared" si="354"/>
        <v>-3.6382210016836503E-2</v>
      </c>
      <c r="O553" s="328">
        <f t="shared" si="355"/>
        <v>2.7922698458726636E-3</v>
      </c>
      <c r="P553" s="332">
        <f t="shared" si="341"/>
        <v>33.333218429155259</v>
      </c>
      <c r="Q553" s="328">
        <f t="shared" si="356"/>
        <v>62.895057069540712</v>
      </c>
      <c r="R553" s="277">
        <f>IF(H553&gt;0, rate1(1,$L$52,$L$51,$L$54,L553,$L$53,$L$50,P553),"")</f>
        <v>1408.4484476225714</v>
      </c>
      <c r="S553" s="323">
        <f t="shared" si="357"/>
        <v>15.992566811544069</v>
      </c>
      <c r="T553" s="323">
        <f t="shared" si="358"/>
        <v>2.4266832006926728E-3</v>
      </c>
      <c r="U553" s="328">
        <f t="shared" si="359"/>
        <v>2.6116936883556408</v>
      </c>
      <c r="V553" s="336">
        <f t="shared" si="360"/>
        <v>2.6116936883556408</v>
      </c>
      <c r="W553" s="328">
        <f t="shared" si="361"/>
        <v>4.1039819056720717E-4</v>
      </c>
      <c r="X553" s="328">
        <f t="shared" si="362"/>
        <v>71.809541278059783</v>
      </c>
      <c r="Y553" s="328">
        <f t="shared" si="342"/>
        <v>33.589953333740596</v>
      </c>
      <c r="Z553" s="108">
        <f>IF(H553&gt;0, rate1(1,$L$52,$L$51,$L$54,U553,$L$53,$L$50,Y553),"")</f>
        <v>1413.4697738216521</v>
      </c>
      <c r="AA553" s="336">
        <f t="shared" si="363"/>
        <v>18.194421028793403</v>
      </c>
      <c r="AB553" s="336">
        <f t="shared" si="364"/>
        <v>-2.3868101745325607E-5</v>
      </c>
      <c r="AC553" s="328">
        <f t="shared" si="365"/>
        <v>2.4266832006926728E-3</v>
      </c>
      <c r="AD553" s="328">
        <f t="shared" si="366"/>
        <v>-8.2417020871497346</v>
      </c>
      <c r="AE553" s="328">
        <f t="shared" si="367"/>
        <v>-640131.12075227534</v>
      </c>
      <c r="AF553" s="328">
        <f t="shared" si="368"/>
        <v>2889.543718030824</v>
      </c>
      <c r="AG553" s="328">
        <f t="shared" si="369"/>
        <v>2887.1734219764094</v>
      </c>
      <c r="AH553" s="328">
        <f t="shared" si="370"/>
        <v>2.5918777794969503</v>
      </c>
      <c r="AI553" s="328">
        <f t="shared" si="371"/>
        <v>1.7229478329780961</v>
      </c>
      <c r="AJ553" s="328">
        <f t="shared" si="372"/>
        <v>8.6421062424512876</v>
      </c>
      <c r="AK553" s="337">
        <f t="shared" si="373"/>
        <v>571.79135507734918</v>
      </c>
      <c r="AL553" s="42">
        <f t="shared" si="343"/>
        <v>26.443380596242918</v>
      </c>
    </row>
    <row r="554" spans="2:38" ht="15" x14ac:dyDescent="0.15">
      <c r="B554" s="328">
        <f t="shared" si="344"/>
        <v>2889.543718030824</v>
      </c>
      <c r="C554" s="328">
        <f t="shared" si="345"/>
        <v>2887.1734219764094</v>
      </c>
      <c r="D554" s="328">
        <f t="shared" si="346"/>
        <v>2.5918777794969503</v>
      </c>
      <c r="E554" s="328">
        <f t="shared" si="339"/>
        <v>183.47286294244367</v>
      </c>
      <c r="F554" s="328">
        <f t="shared" si="347"/>
        <v>183.55315663848376</v>
      </c>
      <c r="G554" s="328">
        <f t="shared" si="348"/>
        <v>881.59400615396191</v>
      </c>
      <c r="H554" s="313">
        <f t="shared" si="349"/>
        <v>0.02</v>
      </c>
      <c r="I554" s="328">
        <f t="shared" si="350"/>
        <v>1.8962368435317332</v>
      </c>
      <c r="J554" s="328">
        <f t="shared" si="340"/>
        <v>850</v>
      </c>
      <c r="K554" s="335">
        <f t="shared" si="351"/>
        <v>-1</v>
      </c>
      <c r="L554" s="323">
        <f t="shared" si="352"/>
        <v>2.5718777794969503</v>
      </c>
      <c r="M554" s="323">
        <f t="shared" si="353"/>
        <v>2.5818777794969501</v>
      </c>
      <c r="N554" s="328">
        <f t="shared" si="354"/>
        <v>-3.6108719168316483E-2</v>
      </c>
      <c r="O554" s="328">
        <f t="shared" si="355"/>
        <v>2.7922698458726636E-3</v>
      </c>
      <c r="P554" s="332">
        <f t="shared" si="341"/>
        <v>32.994323134929957</v>
      </c>
      <c r="Q554" s="328">
        <f t="shared" si="356"/>
        <v>41.413995744322165</v>
      </c>
      <c r="R554" s="277">
        <f>IF(H554&gt;0, rate1(1,$L$52,$L$51,$L$54,L554,$L$53,$L$50,P554),"")</f>
        <v>1401.7564577822122</v>
      </c>
      <c r="S554" s="323">
        <f t="shared" si="357"/>
        <v>10.580767774831553</v>
      </c>
      <c r="T554" s="323">
        <f t="shared" si="358"/>
        <v>3.7688753153137917E-3</v>
      </c>
      <c r="U554" s="328">
        <f t="shared" si="359"/>
        <v>2.5918777794969503</v>
      </c>
      <c r="V554" s="336">
        <f t="shared" si="360"/>
        <v>2.5918777794969503</v>
      </c>
      <c r="W554" s="328">
        <f t="shared" si="361"/>
        <v>4.0419412358350115E-4</v>
      </c>
      <c r="X554" s="328">
        <f t="shared" si="362"/>
        <v>52.206567293727062</v>
      </c>
      <c r="Y554" s="328">
        <f t="shared" si="342"/>
        <v>33.250402019680244</v>
      </c>
      <c r="Z554" s="108">
        <f>IF(H554&gt;0, rate1(1,$L$52,$L$51,$L$54,U554,$L$53,$L$50,Y554),"")</f>
        <v>1406.8198478256568</v>
      </c>
      <c r="AA554" s="336">
        <f t="shared" si="363"/>
        <v>13.290131100747516</v>
      </c>
      <c r="AB554" s="336">
        <f t="shared" si="364"/>
        <v>-3.2887698289802384E-5</v>
      </c>
      <c r="AC554" s="328">
        <f t="shared" si="365"/>
        <v>3.7688753153137917E-3</v>
      </c>
      <c r="AD554" s="328">
        <f t="shared" si="366"/>
        <v>-5.3066228852770703</v>
      </c>
      <c r="AE554" s="328">
        <f t="shared" si="367"/>
        <v>947.47848617353031</v>
      </c>
      <c r="AF554" s="328">
        <f t="shared" si="368"/>
        <v>2889.5038404363404</v>
      </c>
      <c r="AG554" s="328">
        <f t="shared" si="369"/>
        <v>2887.1696531010939</v>
      </c>
      <c r="AH554" s="328">
        <f t="shared" si="370"/>
        <v>2.5720598839137336</v>
      </c>
      <c r="AI554" s="328">
        <f t="shared" si="371"/>
        <v>2.6886805438918504</v>
      </c>
      <c r="AJ554" s="328">
        <f t="shared" si="372"/>
        <v>8.642853098157925</v>
      </c>
      <c r="AK554" s="337">
        <f t="shared" si="373"/>
        <v>571.79290729685488</v>
      </c>
      <c r="AL554" s="42">
        <f t="shared" si="343"/>
        <v>26.444845101900949</v>
      </c>
    </row>
    <row r="555" spans="2:38" ht="15" x14ac:dyDescent="0.15">
      <c r="B555" s="328">
        <f t="shared" si="344"/>
        <v>2889.5038404363404</v>
      </c>
      <c r="C555" s="328">
        <f t="shared" si="345"/>
        <v>2887.1696531010939</v>
      </c>
      <c r="D555" s="328">
        <f t="shared" si="346"/>
        <v>2.5720598839137336</v>
      </c>
      <c r="E555" s="328">
        <f t="shared" si="339"/>
        <v>183.31621354470926</v>
      </c>
      <c r="F555" s="328">
        <f t="shared" si="347"/>
        <v>183.39453824357645</v>
      </c>
      <c r="G555" s="328">
        <f t="shared" si="348"/>
        <v>860.62601991830979</v>
      </c>
      <c r="H555" s="313">
        <f t="shared" si="349"/>
        <v>0.02</v>
      </c>
      <c r="I555" s="328">
        <f t="shared" si="350"/>
        <v>1.8673498681971978</v>
      </c>
      <c r="J555" s="328">
        <f t="shared" si="340"/>
        <v>850</v>
      </c>
      <c r="K555" s="335">
        <f t="shared" si="351"/>
        <v>-1</v>
      </c>
      <c r="L555" s="323">
        <f t="shared" si="352"/>
        <v>2.5520598839137336</v>
      </c>
      <c r="M555" s="323">
        <f t="shared" si="353"/>
        <v>2.5620598839137338</v>
      </c>
      <c r="N555" s="328">
        <f t="shared" si="354"/>
        <v>-3.5835153640885409E-2</v>
      </c>
      <c r="O555" s="328">
        <f t="shared" si="355"/>
        <v>2.7922698458726636E-3</v>
      </c>
      <c r="P555" s="332">
        <f t="shared" si="341"/>
        <v>32.656263327810194</v>
      </c>
      <c r="Q555" s="328">
        <f t="shared" si="356"/>
        <v>20.300591325426126</v>
      </c>
      <c r="R555" s="277">
        <f>IF(H555&gt;0, rate1(1,$L$52,$L$51,$L$54,L555,$L$53,$L$50,P555),"")</f>
        <v>1395.0076096734522</v>
      </c>
      <c r="S555" s="323">
        <f t="shared" si="357"/>
        <v>5.2116438010188393</v>
      </c>
      <c r="T555" s="323">
        <f t="shared" si="358"/>
        <v>8.5085907863852398E-3</v>
      </c>
      <c r="U555" s="328">
        <f t="shared" si="359"/>
        <v>2.5720598839137336</v>
      </c>
      <c r="V555" s="336">
        <f t="shared" si="360"/>
        <v>2.5720598839137336</v>
      </c>
      <c r="W555" s="328">
        <f t="shared" si="361"/>
        <v>3.9803669355809035E-4</v>
      </c>
      <c r="X555" s="328">
        <f t="shared" si="362"/>
        <v>30.907274044350174</v>
      </c>
      <c r="Y555" s="328">
        <f t="shared" si="342"/>
        <v>32.911682758224956</v>
      </c>
      <c r="Z555" s="108">
        <f>IF(H555&gt;0, rate1(1,$L$52,$L$51,$L$54,U555,$L$53,$L$50,Y555),"")</f>
        <v>1400.1134808551149</v>
      </c>
      <c r="AA555" s="336">
        <f t="shared" si="363"/>
        <v>7.9056954375260782</v>
      </c>
      <c r="AB555" s="336">
        <f t="shared" si="364"/>
        <v>-5.7638900695667585E-5</v>
      </c>
      <c r="AC555" s="328">
        <f t="shared" si="365"/>
        <v>8.5085907863852398E-3</v>
      </c>
      <c r="AD555" s="328">
        <f t="shared" si="366"/>
        <v>-2.3505655051600773</v>
      </c>
      <c r="AE555" s="328">
        <f t="shared" si="367"/>
        <v>481.54193310424461</v>
      </c>
      <c r="AF555" s="328">
        <f t="shared" si="368"/>
        <v>2889.459496691913</v>
      </c>
      <c r="AG555" s="328">
        <f t="shared" si="369"/>
        <v>2887.1611445103076</v>
      </c>
      <c r="AH555" s="328">
        <f t="shared" si="370"/>
        <v>2.5522399967895661</v>
      </c>
      <c r="AI555" s="328">
        <f t="shared" si="371"/>
        <v>6.0993149624301752</v>
      </c>
      <c r="AJ555" s="328">
        <f t="shared" si="372"/>
        <v>8.6445473523141558</v>
      </c>
      <c r="AK555" s="337">
        <f t="shared" si="373"/>
        <v>571.79527762150678</v>
      </c>
      <c r="AL555" s="42">
        <f t="shared" si="343"/>
        <v>26.447130480363256</v>
      </c>
    </row>
    <row r="556" spans="2:38" ht="15" x14ac:dyDescent="0.15">
      <c r="B556" s="328">
        <f t="shared" si="344"/>
        <v>2889.459496691913</v>
      </c>
      <c r="C556" s="328">
        <f t="shared" si="345"/>
        <v>2887.1611445103076</v>
      </c>
      <c r="D556" s="328">
        <f t="shared" si="346"/>
        <v>2.5522399967895661</v>
      </c>
      <c r="E556" s="328">
        <f t="shared" si="339"/>
        <v>183.17032298151341</v>
      </c>
      <c r="F556" s="328">
        <f t="shared" si="347"/>
        <v>183.24326826311133</v>
      </c>
      <c r="G556" s="328">
        <f t="shared" si="348"/>
        <v>840.03582207442309</v>
      </c>
      <c r="H556" s="313">
        <f t="shared" si="349"/>
        <v>0.02</v>
      </c>
      <c r="I556" s="328">
        <f t="shared" si="350"/>
        <v>1.8386817452843389</v>
      </c>
      <c r="J556" s="328">
        <f t="shared" si="340"/>
        <v>850</v>
      </c>
      <c r="K556" s="335">
        <f t="shared" si="351"/>
        <v>-1</v>
      </c>
      <c r="L556" s="323">
        <f t="shared" si="352"/>
        <v>2.5322399967895661</v>
      </c>
      <c r="M556" s="323">
        <f t="shared" si="353"/>
        <v>2.5422399967895659</v>
      </c>
      <c r="N556" s="328">
        <f t="shared" si="354"/>
        <v>-3.5561513353835394E-2</v>
      </c>
      <c r="O556" s="328">
        <f t="shared" si="355"/>
        <v>2.7922698458726636E-3</v>
      </c>
      <c r="P556" s="332">
        <f t="shared" si="341"/>
        <v>32.319043670772089</v>
      </c>
      <c r="Q556" s="328">
        <f t="shared" si="356"/>
        <v>-0.41795841214400298</v>
      </c>
      <c r="R556" s="277">
        <f>IF(H556&gt;0, rate1(1,$L$52,$L$51,$L$54,L556,$L$53,$L$50,P556),"")</f>
        <v>1388.2013328218609</v>
      </c>
      <c r="S556" s="323">
        <f t="shared" si="357"/>
        <v>-0.10782593362126773</v>
      </c>
      <c r="T556" s="323">
        <f t="shared" si="358"/>
        <v>-3.2100271599159735E-2</v>
      </c>
      <c r="U556" s="328">
        <f t="shared" si="359"/>
        <v>2.5522399967895661</v>
      </c>
      <c r="V556" s="336">
        <f t="shared" si="360"/>
        <v>2.5522399967895661</v>
      </c>
      <c r="W556" s="328">
        <f t="shared" si="361"/>
        <v>3.919259132230124E-4</v>
      </c>
      <c r="X556" s="328">
        <f t="shared" si="362"/>
        <v>9.9894651342220868</v>
      </c>
      <c r="Y556" s="328">
        <f t="shared" si="342"/>
        <v>32.573800167561664</v>
      </c>
      <c r="Z556" s="108">
        <f>IF(H556&gt;0, rate1(1,$L$52,$L$51,$L$54,U556,$L$53,$L$50,Y556),"")</f>
        <v>1393.350105716384</v>
      </c>
      <c r="AA556" s="336">
        <f t="shared" si="363"/>
        <v>2.5675836068620721</v>
      </c>
      <c r="AB556" s="336">
        <f t="shared" si="364"/>
        <v>-2.5001914507613056E-4</v>
      </c>
      <c r="AC556" s="328">
        <f t="shared" si="365"/>
        <v>-2.5001914507613056E-4</v>
      </c>
      <c r="AD556" s="328">
        <f t="shared" si="366"/>
        <v>79.993874044765747</v>
      </c>
      <c r="AE556" s="328">
        <f t="shared" si="367"/>
        <v>19941.569347910379</v>
      </c>
      <c r="AF556" s="328">
        <f t="shared" si="368"/>
        <v>2889.4241851977044</v>
      </c>
      <c r="AG556" s="328">
        <f t="shared" si="369"/>
        <v>2887.1613945294525</v>
      </c>
      <c r="AH556" s="328">
        <f t="shared" si="370"/>
        <v>2.532418113198609</v>
      </c>
      <c r="AI556" s="328">
        <f t="shared" si="371"/>
        <v>-0.18010294268188398</v>
      </c>
      <c r="AJ556" s="328">
        <f t="shared" si="372"/>
        <v>8.6444973237189657</v>
      </c>
      <c r="AK556" s="337">
        <f t="shared" si="373"/>
        <v>571.8005268506671</v>
      </c>
      <c r="AL556" s="42">
        <f t="shared" si="343"/>
        <v>26.452314898081323</v>
      </c>
    </row>
    <row r="557" spans="2:38" ht="15" x14ac:dyDescent="0.15">
      <c r="B557" s="328">
        <f t="shared" si="344"/>
        <v>2889.4241851977044</v>
      </c>
      <c r="C557" s="328">
        <f t="shared" si="345"/>
        <v>2887.1613945294525</v>
      </c>
      <c r="D557" s="328">
        <f t="shared" si="346"/>
        <v>2.532418113198609</v>
      </c>
      <c r="E557" s="328">
        <f t="shared" si="339"/>
        <v>183.00809184657936</v>
      </c>
      <c r="F557" s="328">
        <f t="shared" si="347"/>
        <v>183.08920741404637</v>
      </c>
      <c r="G557" s="328">
        <f t="shared" si="348"/>
        <v>920.99352790723231</v>
      </c>
      <c r="H557" s="313">
        <f t="shared" si="349"/>
        <v>0.08</v>
      </c>
      <c r="I557" s="328">
        <f t="shared" si="350"/>
        <v>1.8102325346015278</v>
      </c>
      <c r="J557" s="328">
        <f t="shared" si="340"/>
        <v>850</v>
      </c>
      <c r="K557" s="335">
        <f t="shared" si="351"/>
        <v>1</v>
      </c>
      <c r="L557" s="323">
        <f t="shared" si="352"/>
        <v>2.6124181131986091</v>
      </c>
      <c r="M557" s="323">
        <f t="shared" si="353"/>
        <v>2.572418113198609</v>
      </c>
      <c r="N557" s="328">
        <f t="shared" si="354"/>
        <v>0.14449196837762734</v>
      </c>
      <c r="O557" s="328">
        <f t="shared" si="355"/>
        <v>2.7922698458726636E-3</v>
      </c>
      <c r="P557" s="332">
        <f t="shared" si="341"/>
        <v>33.263172421550756</v>
      </c>
      <c r="Q557" s="328">
        <f t="shared" si="356"/>
        <v>29.418385046074832</v>
      </c>
      <c r="R557" s="277">
        <f>IF(H557&gt;0, rate1(1,$L$52,$L$51,$L$54,L557,$L$53,$L$50,P557),"")</f>
        <v>1407.0712628701795</v>
      </c>
      <c r="S557" s="323">
        <f t="shared" si="357"/>
        <v>7.4876467684798191</v>
      </c>
      <c r="T557" s="323">
        <f t="shared" si="358"/>
        <v>-2.2271861205459032E-2</v>
      </c>
      <c r="U557" s="328">
        <f t="shared" si="359"/>
        <v>2.532418113198609</v>
      </c>
      <c r="V557" s="336">
        <f t="shared" si="360"/>
        <v>2.532418113198609</v>
      </c>
      <c r="W557" s="328">
        <f t="shared" si="361"/>
        <v>3.8586179532362763E-4</v>
      </c>
      <c r="X557" s="328">
        <f t="shared" si="362"/>
        <v>-10.598870556331008</v>
      </c>
      <c r="Y557" s="328">
        <f t="shared" si="342"/>
        <v>32.236758924949932</v>
      </c>
      <c r="Z557" s="108">
        <f>IF(H557&gt;0, rate1(1,$L$52,$L$51,$L$54,U557,$L$53,$L$50,Y557),"")</f>
        <v>1386.5291505842138</v>
      </c>
      <c r="AA557" s="336">
        <f t="shared" si="363"/>
        <v>-2.7376202026383414</v>
      </c>
      <c r="AB557" s="336">
        <f t="shared" si="364"/>
        <v>1.0323729389392009E-4</v>
      </c>
      <c r="AC557" s="328">
        <f t="shared" si="365"/>
        <v>1.0323729389392009E-4</v>
      </c>
      <c r="AD557" s="328">
        <f t="shared" si="366"/>
        <v>774.91376403378786</v>
      </c>
      <c r="AE557" s="328">
        <f t="shared" si="367"/>
        <v>-9468744.0496491622</v>
      </c>
      <c r="AF557" s="328">
        <f t="shared" si="368"/>
        <v>2889.5685739287883</v>
      </c>
      <c r="AG557" s="328">
        <f t="shared" si="369"/>
        <v>2887.1612912921587</v>
      </c>
      <c r="AH557" s="328">
        <f t="shared" si="370"/>
        <v>2.6120215959108148</v>
      </c>
      <c r="AI557" s="328">
        <f t="shared" si="371"/>
        <v>7.3370337820228129E-2</v>
      </c>
      <c r="AJ557" s="328">
        <f t="shared" si="372"/>
        <v>8.6445177043683596</v>
      </c>
      <c r="AK557" s="337">
        <f t="shared" si="373"/>
        <v>571.80037555774356</v>
      </c>
      <c r="AL557" s="42">
        <f t="shared" si="343"/>
        <v>26.452161810580044</v>
      </c>
    </row>
    <row r="558" spans="2:38" ht="15" x14ac:dyDescent="0.15">
      <c r="B558" s="328">
        <f t="shared" si="344"/>
        <v>2889.5685739287883</v>
      </c>
      <c r="C558" s="328">
        <f t="shared" si="345"/>
        <v>2887.1612912921587</v>
      </c>
      <c r="D558" s="328">
        <f t="shared" si="346"/>
        <v>2.6120215959108148</v>
      </c>
      <c r="E558" s="328">
        <f t="shared" si="339"/>
        <v>183.66543003313313</v>
      </c>
      <c r="F558" s="328">
        <f t="shared" si="347"/>
        <v>183.33676093985625</v>
      </c>
      <c r="G558" s="328">
        <f t="shared" si="348"/>
        <v>901.40817357325807</v>
      </c>
      <c r="H558" s="313">
        <f t="shared" si="349"/>
        <v>0.02</v>
      </c>
      <c r="I558" s="328">
        <f t="shared" si="350"/>
        <v>1.9258261093036708</v>
      </c>
      <c r="J558" s="328">
        <f t="shared" si="340"/>
        <v>850</v>
      </c>
      <c r="K558" s="335">
        <f t="shared" si="351"/>
        <v>-1</v>
      </c>
      <c r="L558" s="323">
        <f t="shared" si="352"/>
        <v>2.5920215959108148</v>
      </c>
      <c r="M558" s="323">
        <f t="shared" si="353"/>
        <v>2.6020215959108146</v>
      </c>
      <c r="N558" s="328">
        <f t="shared" si="354"/>
        <v>-3.6386735261722869E-2</v>
      </c>
      <c r="O558" s="328">
        <f t="shared" si="355"/>
        <v>2.7922698458726636E-3</v>
      </c>
      <c r="P558" s="332">
        <f t="shared" si="341"/>
        <v>33.338833650745656</v>
      </c>
      <c r="Q558" s="328">
        <f t="shared" si="356"/>
        <v>63.399314476871268</v>
      </c>
      <c r="R558" s="277">
        <f>IF(H558&gt;0, rate1(1,$L$52,$L$51,$L$54,L558,$L$53,$L$50,P558),"")</f>
        <v>1408.5587152028957</v>
      </c>
      <c r="S558" s="323">
        <f t="shared" si="357"/>
        <v>16.119524272619362</v>
      </c>
      <c r="T558" s="323">
        <f t="shared" si="358"/>
        <v>2.4066058300271573E-3</v>
      </c>
      <c r="U558" s="328">
        <f t="shared" si="359"/>
        <v>2.6120215959108148</v>
      </c>
      <c r="V558" s="336">
        <f t="shared" si="360"/>
        <v>2.6120215959108148</v>
      </c>
      <c r="W558" s="328">
        <f t="shared" si="361"/>
        <v>4.1050125097896739E-4</v>
      </c>
      <c r="X558" s="328">
        <f t="shared" si="362"/>
        <v>72.31742852299169</v>
      </c>
      <c r="Y558" s="328">
        <f t="shared" si="342"/>
        <v>33.595579382858517</v>
      </c>
      <c r="Z558" s="108">
        <f>IF(H558&gt;0, rate1(1,$L$52,$L$51,$L$54,U558,$L$53,$L$50,Y558),"")</f>
        <v>1413.5793487982403</v>
      </c>
      <c r="AA558" s="336">
        <f t="shared" si="363"/>
        <v>18.321684352396648</v>
      </c>
      <c r="AB558" s="336">
        <f t="shared" si="364"/>
        <v>-2.3698691341305383E-5</v>
      </c>
      <c r="AC558" s="328">
        <f t="shared" si="365"/>
        <v>2.4066058300271573E-3</v>
      </c>
      <c r="AD558" s="328">
        <f t="shared" si="366"/>
        <v>-8.3104593824466519</v>
      </c>
      <c r="AE558" s="328">
        <f t="shared" si="367"/>
        <v>-624122.05444348184</v>
      </c>
      <c r="AF558" s="328">
        <f t="shared" si="368"/>
        <v>2889.5297805876967</v>
      </c>
      <c r="AG558" s="328">
        <f t="shared" si="369"/>
        <v>2887.1588846863287</v>
      </c>
      <c r="AH558" s="328">
        <f t="shared" si="370"/>
        <v>2.5922057198897903</v>
      </c>
      <c r="AI558" s="328">
        <f t="shared" si="371"/>
        <v>1.7085591136898388</v>
      </c>
      <c r="AJ558" s="328">
        <f t="shared" si="372"/>
        <v>8.6449923041221624</v>
      </c>
      <c r="AK558" s="337">
        <f t="shared" si="373"/>
        <v>571.80044313134988</v>
      </c>
      <c r="AL558" s="42">
        <f t="shared" si="343"/>
        <v>26.452224175367192</v>
      </c>
    </row>
    <row r="559" spans="2:38" ht="15" x14ac:dyDescent="0.15">
      <c r="B559" s="328">
        <f t="shared" si="344"/>
        <v>2889.5297805876967</v>
      </c>
      <c r="C559" s="328">
        <f t="shared" si="345"/>
        <v>2887.1588846863287</v>
      </c>
      <c r="D559" s="328">
        <f t="shared" si="346"/>
        <v>2.5922057198897903</v>
      </c>
      <c r="E559" s="328">
        <f t="shared" si="339"/>
        <v>183.50477998596384</v>
      </c>
      <c r="F559" s="328">
        <f t="shared" si="347"/>
        <v>183.5851050095485</v>
      </c>
      <c r="G559" s="328">
        <f t="shared" si="348"/>
        <v>882.08480022771607</v>
      </c>
      <c r="H559" s="313">
        <f t="shared" si="349"/>
        <v>0.02</v>
      </c>
      <c r="I559" s="328">
        <f t="shared" si="350"/>
        <v>1.8967167210943445</v>
      </c>
      <c r="J559" s="328">
        <f t="shared" si="340"/>
        <v>850</v>
      </c>
      <c r="K559" s="335">
        <f t="shared" si="351"/>
        <v>-1</v>
      </c>
      <c r="L559" s="323">
        <f t="shared" si="352"/>
        <v>2.5722057198897903</v>
      </c>
      <c r="M559" s="323">
        <f t="shared" si="353"/>
        <v>2.5822057198897905</v>
      </c>
      <c r="N559" s="328">
        <f t="shared" si="354"/>
        <v>-3.6113245648357051E-2</v>
      </c>
      <c r="O559" s="328">
        <f t="shared" si="355"/>
        <v>2.7922698458726636E-3</v>
      </c>
      <c r="P559" s="332">
        <f t="shared" si="341"/>
        <v>32.999924569324143</v>
      </c>
      <c r="Q559" s="328">
        <f t="shared" si="356"/>
        <v>41.908841019141278</v>
      </c>
      <c r="R559" s="277">
        <f>IF(H559&gt;0, rate1(1,$L$52,$L$51,$L$54,L559,$L$53,$L$50,P559),"")</f>
        <v>1401.8676615113725</v>
      </c>
      <c r="S559" s="323">
        <f t="shared" si="357"/>
        <v>10.706345318314719</v>
      </c>
      <c r="T559" s="323">
        <f t="shared" si="358"/>
        <v>3.7205811728350164E-3</v>
      </c>
      <c r="U559" s="328">
        <f t="shared" si="359"/>
        <v>2.5922057198897903</v>
      </c>
      <c r="V559" s="336">
        <f t="shared" si="360"/>
        <v>2.5922057198897903</v>
      </c>
      <c r="W559" s="328">
        <f t="shared" si="361"/>
        <v>4.0429641233163949E-4</v>
      </c>
      <c r="X559" s="328">
        <f t="shared" si="362"/>
        <v>52.706162183307583</v>
      </c>
      <c r="Y559" s="328">
        <f t="shared" si="342"/>
        <v>33.256014338066379</v>
      </c>
      <c r="Z559" s="108">
        <f>IF(H559&gt;0, rate1(1,$L$52,$L$51,$L$54,U559,$L$53,$L$50,Y559),"")</f>
        <v>1406.9303520733047</v>
      </c>
      <c r="AA559" s="336">
        <f t="shared" si="363"/>
        <v>13.416258231969122</v>
      </c>
      <c r="AB559" s="336">
        <f t="shared" si="364"/>
        <v>-3.2561855977726486E-5</v>
      </c>
      <c r="AC559" s="328">
        <f t="shared" si="365"/>
        <v>3.7205811728350164E-3</v>
      </c>
      <c r="AD559" s="328">
        <f t="shared" si="366"/>
        <v>-5.3755042749841033</v>
      </c>
      <c r="AE559" s="328">
        <f t="shared" si="367"/>
        <v>958.01061925857732</v>
      </c>
      <c r="AF559" s="328">
        <f t="shared" si="368"/>
        <v>2889.4899467608757</v>
      </c>
      <c r="AG559" s="328">
        <f t="shared" si="369"/>
        <v>2887.155164105156</v>
      </c>
      <c r="AH559" s="328">
        <f t="shared" si="370"/>
        <v>2.5723878572228154</v>
      </c>
      <c r="AI559" s="328">
        <f t="shared" si="371"/>
        <v>2.6540174047697249</v>
      </c>
      <c r="AJ559" s="328">
        <f t="shared" si="372"/>
        <v>8.6457295311790432</v>
      </c>
      <c r="AK559" s="337">
        <f t="shared" si="373"/>
        <v>571.80198324050002</v>
      </c>
      <c r="AL559" s="42">
        <f t="shared" si="343"/>
        <v>26.453676450613827</v>
      </c>
    </row>
    <row r="560" spans="2:38" ht="15" x14ac:dyDescent="0.15">
      <c r="B560" s="328">
        <f t="shared" si="344"/>
        <v>2889.4899467608757</v>
      </c>
      <c r="C560" s="328">
        <f t="shared" si="345"/>
        <v>2887.155164105156</v>
      </c>
      <c r="D560" s="328">
        <f t="shared" si="346"/>
        <v>2.5723878572228154</v>
      </c>
      <c r="E560" s="328">
        <f t="shared" si="339"/>
        <v>183.34801129184257</v>
      </c>
      <c r="F560" s="328">
        <f t="shared" si="347"/>
        <v>183.42639563890322</v>
      </c>
      <c r="G560" s="328">
        <f t="shared" si="348"/>
        <v>861.10743453060081</v>
      </c>
      <c r="H560" s="313">
        <f t="shared" si="349"/>
        <v>0.02</v>
      </c>
      <c r="I560" s="328">
        <f t="shared" si="350"/>
        <v>1.8678261245757313</v>
      </c>
      <c r="J560" s="328">
        <f t="shared" si="340"/>
        <v>850</v>
      </c>
      <c r="K560" s="335">
        <f t="shared" si="351"/>
        <v>-1</v>
      </c>
      <c r="L560" s="323">
        <f t="shared" si="352"/>
        <v>2.5523878572228154</v>
      </c>
      <c r="M560" s="323">
        <f t="shared" si="353"/>
        <v>2.5623878572228156</v>
      </c>
      <c r="N560" s="328">
        <f t="shared" si="354"/>
        <v>-3.5839681357406228E-2</v>
      </c>
      <c r="O560" s="328">
        <f t="shared" si="355"/>
        <v>2.7922698458726636E-3</v>
      </c>
      <c r="P560" s="332">
        <f t="shared" si="341"/>
        <v>32.661850898336695</v>
      </c>
      <c r="Q560" s="328">
        <f t="shared" si="356"/>
        <v>20.785878725557382</v>
      </c>
      <c r="R560" s="277">
        <f>IF(H560&gt;0, rate1(1,$L$52,$L$51,$L$54,L560,$L$53,$L$50,P560),"")</f>
        <v>1395.1197589530041</v>
      </c>
      <c r="S560" s="323">
        <f t="shared" si="357"/>
        <v>5.335799636474901</v>
      </c>
      <c r="T560" s="323">
        <f t="shared" si="358"/>
        <v>8.2659911348082187E-3</v>
      </c>
      <c r="U560" s="328">
        <f t="shared" si="359"/>
        <v>2.5723878572228154</v>
      </c>
      <c r="V560" s="336">
        <f t="shared" si="360"/>
        <v>2.5723878572228154</v>
      </c>
      <c r="W560" s="328">
        <f t="shared" si="361"/>
        <v>3.9813821042589126E-4</v>
      </c>
      <c r="X560" s="328">
        <f t="shared" si="362"/>
        <v>31.397381314077052</v>
      </c>
      <c r="Y560" s="328">
        <f t="shared" si="342"/>
        <v>32.917281269941256</v>
      </c>
      <c r="Z560" s="108">
        <f>IF(H560&gt;0, rate1(1,$L$52,$L$51,$L$54,U560,$L$53,$L$50,Y560),"")</f>
        <v>1400.2249237207407</v>
      </c>
      <c r="AA560" s="336">
        <f t="shared" si="363"/>
        <v>8.0304195818490793</v>
      </c>
      <c r="AB560" s="336">
        <f t="shared" si="364"/>
        <v>-5.663078935627003E-5</v>
      </c>
      <c r="AC560" s="328">
        <f t="shared" si="365"/>
        <v>8.2659911348082187E-3</v>
      </c>
      <c r="AD560" s="328">
        <f t="shared" si="366"/>
        <v>-2.4195525586495834</v>
      </c>
      <c r="AE560" s="328">
        <f t="shared" si="367"/>
        <v>493.21050930459211</v>
      </c>
      <c r="AF560" s="328">
        <f t="shared" si="368"/>
        <v>2889.4458410883835</v>
      </c>
      <c r="AG560" s="328">
        <f t="shared" si="369"/>
        <v>2887.146898114021</v>
      </c>
      <c r="AH560" s="328">
        <f t="shared" si="370"/>
        <v>2.5525680030957396</v>
      </c>
      <c r="AI560" s="328">
        <f t="shared" si="371"/>
        <v>5.9249330258296959</v>
      </c>
      <c r="AJ560" s="328">
        <f t="shared" si="372"/>
        <v>8.6473753459084399</v>
      </c>
      <c r="AK560" s="337">
        <f t="shared" si="373"/>
        <v>571.80432430891233</v>
      </c>
      <c r="AL560" s="42">
        <f t="shared" si="343"/>
        <v>26.455932365407882</v>
      </c>
    </row>
    <row r="561" spans="2:38" ht="15" x14ac:dyDescent="0.15">
      <c r="B561" s="328">
        <f t="shared" si="344"/>
        <v>2889.4458410883835</v>
      </c>
      <c r="C561" s="328">
        <f t="shared" si="345"/>
        <v>2887.146898114021</v>
      </c>
      <c r="D561" s="328">
        <f t="shared" si="346"/>
        <v>2.5525680030957396</v>
      </c>
      <c r="E561" s="328">
        <f t="shared" si="339"/>
        <v>183.2016113524505</v>
      </c>
      <c r="F561" s="328">
        <f t="shared" si="347"/>
        <v>183.27481132214655</v>
      </c>
      <c r="G561" s="328">
        <f t="shared" si="348"/>
        <v>840.50696703878452</v>
      </c>
      <c r="H561" s="313">
        <f t="shared" si="349"/>
        <v>0.02</v>
      </c>
      <c r="I561" s="328">
        <f t="shared" si="350"/>
        <v>1.8391543794899918</v>
      </c>
      <c r="J561" s="328">
        <f t="shared" si="340"/>
        <v>850</v>
      </c>
      <c r="K561" s="335">
        <f t="shared" si="351"/>
        <v>-1</v>
      </c>
      <c r="L561" s="323">
        <f t="shared" si="352"/>
        <v>2.5325680030957396</v>
      </c>
      <c r="M561" s="323">
        <f t="shared" si="353"/>
        <v>2.5425680030957398</v>
      </c>
      <c r="N561" s="328">
        <f t="shared" si="354"/>
        <v>-3.5566042308183832E-2</v>
      </c>
      <c r="O561" s="328">
        <f t="shared" si="355"/>
        <v>2.7922698458726636E-3</v>
      </c>
      <c r="P561" s="332">
        <f t="shared" si="341"/>
        <v>32.324617299785032</v>
      </c>
      <c r="Q561" s="328">
        <f t="shared" si="356"/>
        <v>5.6107910599052957E-2</v>
      </c>
      <c r="R561" s="277">
        <f>IF(H561&gt;0, rate1(1,$L$52,$L$51,$L$54,L561,$L$53,$L$50,P561),"")</f>
        <v>1388.3144371298893</v>
      </c>
      <c r="S561" s="323">
        <f t="shared" si="357"/>
        <v>1.4473676784637535E-2</v>
      </c>
      <c r="T561" s="323">
        <f t="shared" si="358"/>
        <v>-3.6088373765752524E-2</v>
      </c>
      <c r="U561" s="328">
        <f t="shared" si="359"/>
        <v>2.5525680030957396</v>
      </c>
      <c r="V561" s="336">
        <f t="shared" si="360"/>
        <v>2.5525680030957396</v>
      </c>
      <c r="W561" s="328">
        <f t="shared" si="361"/>
        <v>3.9202665800441849E-4</v>
      </c>
      <c r="X561" s="328">
        <f t="shared" si="362"/>
        <v>10.469171243888582</v>
      </c>
      <c r="Y561" s="328">
        <f t="shared" si="342"/>
        <v>32.579384795711071</v>
      </c>
      <c r="Z561" s="108">
        <f>IF(H561&gt;0, rate1(1,$L$52,$L$51,$L$54,U561,$L$53,$L$50,Y561),"")</f>
        <v>1393.462496624127</v>
      </c>
      <c r="AA561" s="336">
        <f t="shared" si="363"/>
        <v>2.6906650190605639</v>
      </c>
      <c r="AB561" s="336">
        <f t="shared" si="364"/>
        <v>-2.3187719245664189E-4</v>
      </c>
      <c r="AC561" s="328">
        <f t="shared" si="365"/>
        <v>-2.3187719245664189E-4</v>
      </c>
      <c r="AD561" s="328">
        <f t="shared" si="366"/>
        <v>86.252553725135115</v>
      </c>
      <c r="AE561" s="328">
        <f t="shared" si="367"/>
        <v>22073.898109996298</v>
      </c>
      <c r="AF561" s="328">
        <f t="shared" si="368"/>
        <v>2889.4105069232678</v>
      </c>
      <c r="AG561" s="328">
        <f t="shared" si="369"/>
        <v>2887.1471299912137</v>
      </c>
      <c r="AH561" s="328">
        <f t="shared" si="370"/>
        <v>2.5327461525838109</v>
      </c>
      <c r="AI561" s="328">
        <f t="shared" si="371"/>
        <v>-0.16702065919303533</v>
      </c>
      <c r="AJ561" s="328">
        <f t="shared" si="372"/>
        <v>8.6473289512808869</v>
      </c>
      <c r="AK561" s="337">
        <f t="shared" si="373"/>
        <v>571.80942631278992</v>
      </c>
      <c r="AL561" s="42">
        <f t="shared" si="343"/>
        <v>26.460968558479838</v>
      </c>
    </row>
    <row r="562" spans="2:38" ht="15" x14ac:dyDescent="0.15">
      <c r="B562" s="328">
        <f t="shared" si="344"/>
        <v>2889.4105069232678</v>
      </c>
      <c r="C562" s="328">
        <f t="shared" si="345"/>
        <v>2887.1471299912137</v>
      </c>
      <c r="D562" s="328">
        <f t="shared" si="346"/>
        <v>2.5327461525838109</v>
      </c>
      <c r="E562" s="328">
        <f t="shared" si="339"/>
        <v>183.03939435878462</v>
      </c>
      <c r="F562" s="328">
        <f t="shared" si="347"/>
        <v>183.12050285561756</v>
      </c>
      <c r="G562" s="328">
        <f t="shared" si="348"/>
        <v>921.498165305312</v>
      </c>
      <c r="H562" s="313">
        <f t="shared" si="349"/>
        <v>0.08</v>
      </c>
      <c r="I562" s="328">
        <f t="shared" si="350"/>
        <v>1.8107015456433146</v>
      </c>
      <c r="J562" s="328">
        <f t="shared" si="340"/>
        <v>850</v>
      </c>
      <c r="K562" s="335">
        <f t="shared" si="351"/>
        <v>1</v>
      </c>
      <c r="L562" s="323">
        <f t="shared" si="352"/>
        <v>2.6127461525838109</v>
      </c>
      <c r="M562" s="323">
        <f t="shared" si="353"/>
        <v>2.5727461525838109</v>
      </c>
      <c r="N562" s="328">
        <f t="shared" si="354"/>
        <v>0.14451058901424663</v>
      </c>
      <c r="O562" s="328">
        <f t="shared" si="355"/>
        <v>2.7922698458726636E-3</v>
      </c>
      <c r="P562" s="332">
        <f t="shared" si="341"/>
        <v>33.268786452408499</v>
      </c>
      <c r="Q562" s="328">
        <f t="shared" si="356"/>
        <v>29.905340150743655</v>
      </c>
      <c r="R562" s="277">
        <f>IF(H562&gt;0, rate1(1,$L$52,$L$51,$L$54,L562,$L$53,$L$50,P562),"")</f>
        <v>1407.1817554575196</v>
      </c>
      <c r="S562" s="323">
        <f t="shared" si="357"/>
        <v>7.6109902305791381</v>
      </c>
      <c r="T562" s="323">
        <f t="shared" si="358"/>
        <v>-2.1859144239211373E-2</v>
      </c>
      <c r="U562" s="328">
        <f t="shared" si="359"/>
        <v>2.5327461525838109</v>
      </c>
      <c r="V562" s="336">
        <f t="shared" si="360"/>
        <v>2.5327461525838109</v>
      </c>
      <c r="W562" s="328">
        <f t="shared" si="361"/>
        <v>3.8596176780814062E-4</v>
      </c>
      <c r="X562" s="328">
        <f t="shared" si="362"/>
        <v>-10.129095619240616</v>
      </c>
      <c r="Y562" s="328">
        <f t="shared" si="342"/>
        <v>32.242329591635063</v>
      </c>
      <c r="Z562" s="108">
        <f>IF(H562&gt;0, rate1(1,$L$52,$L$51,$L$54,U562,$L$53,$L$50,Y562),"")</f>
        <v>1386.6424990341902</v>
      </c>
      <c r="AA562" s="336">
        <f t="shared" si="363"/>
        <v>-2.6160664902560606</v>
      </c>
      <c r="AB562" s="336">
        <f t="shared" si="364"/>
        <v>1.0673525192309446E-4</v>
      </c>
      <c r="AC562" s="328">
        <f t="shared" si="365"/>
        <v>1.0673525192309446E-4</v>
      </c>
      <c r="AD562" s="328">
        <f t="shared" si="366"/>
        <v>749.51806979049525</v>
      </c>
      <c r="AE562" s="328">
        <f t="shared" si="367"/>
        <v>-10600211.459683338</v>
      </c>
      <c r="AF562" s="328">
        <f t="shared" si="368"/>
        <v>2889.5549107770303</v>
      </c>
      <c r="AG562" s="328">
        <f t="shared" si="369"/>
        <v>2887.1470232559618</v>
      </c>
      <c r="AH562" s="328">
        <f t="shared" si="370"/>
        <v>2.6123497401749902</v>
      </c>
      <c r="AI562" s="328">
        <f t="shared" si="371"/>
        <v>7.5850366528090352E-2</v>
      </c>
      <c r="AJ562" s="328">
        <f t="shared" si="372"/>
        <v>8.6473500208271439</v>
      </c>
      <c r="AK562" s="337">
        <f t="shared" si="373"/>
        <v>571.80928593076226</v>
      </c>
      <c r="AL562" s="42">
        <f t="shared" si="343"/>
        <v>26.460826590919524</v>
      </c>
    </row>
    <row r="563" spans="2:38" ht="15" x14ac:dyDescent="0.15">
      <c r="B563" s="328">
        <f t="shared" si="344"/>
        <v>2889.5549107770303</v>
      </c>
      <c r="C563" s="328">
        <f t="shared" si="345"/>
        <v>2887.1470232559618</v>
      </c>
      <c r="D563" s="328">
        <f t="shared" si="346"/>
        <v>2.6123497401749902</v>
      </c>
      <c r="E563" s="328">
        <f t="shared" si="339"/>
        <v>183.69683109671516</v>
      </c>
      <c r="F563" s="328">
        <f t="shared" si="347"/>
        <v>183.36811272774989</v>
      </c>
      <c r="G563" s="328">
        <f t="shared" si="348"/>
        <v>901.90478104965177</v>
      </c>
      <c r="H563" s="313">
        <f t="shared" si="349"/>
        <v>0.02</v>
      </c>
      <c r="I563" s="328">
        <f t="shared" si="350"/>
        <v>1.9263100168547682</v>
      </c>
      <c r="J563" s="328">
        <f t="shared" si="340"/>
        <v>850</v>
      </c>
      <c r="K563" s="335">
        <f t="shared" si="351"/>
        <v>-1</v>
      </c>
      <c r="L563" s="323">
        <f t="shared" si="352"/>
        <v>2.5923497401749902</v>
      </c>
      <c r="M563" s="323">
        <f t="shared" si="353"/>
        <v>2.60234974017499</v>
      </c>
      <c r="N563" s="328">
        <f t="shared" si="354"/>
        <v>-3.6391263760322978E-2</v>
      </c>
      <c r="O563" s="328">
        <f t="shared" si="355"/>
        <v>2.7922698458726636E-3</v>
      </c>
      <c r="P563" s="332">
        <f t="shared" si="341"/>
        <v>33.34445316290676</v>
      </c>
      <c r="Q563" s="328">
        <f t="shared" si="356"/>
        <v>63.901149819398483</v>
      </c>
      <c r="R563" s="277">
        <f>IF(H563&gt;0, rate1(1,$L$52,$L$51,$L$54,L563,$L$53,$L$50,P563),"")</f>
        <v>1408.6690471356146</v>
      </c>
      <c r="S563" s="323">
        <f t="shared" si="357"/>
        <v>16.245845344352077</v>
      </c>
      <c r="T563" s="323">
        <f t="shared" si="358"/>
        <v>2.3869626733295153E-3</v>
      </c>
      <c r="U563" s="328">
        <f t="shared" si="359"/>
        <v>2.6123497401749902</v>
      </c>
      <c r="V563" s="336">
        <f t="shared" si="360"/>
        <v>2.6123497401749902</v>
      </c>
      <c r="W563" s="328">
        <f t="shared" si="361"/>
        <v>4.1060439874218702E-4</v>
      </c>
      <c r="X563" s="328">
        <f t="shared" si="362"/>
        <v>72.822861939985842</v>
      </c>
      <c r="Y563" s="328">
        <f t="shared" si="342"/>
        <v>33.601209729451902</v>
      </c>
      <c r="Z563" s="108">
        <f>IF(H563&gt;0, rate1(1,$L$52,$L$51,$L$54,U563,$L$53,$L$50,Y563),"")</f>
        <v>1413.688987739577</v>
      </c>
      <c r="AA563" s="336">
        <f t="shared" si="363"/>
        <v>18.448305481636279</v>
      </c>
      <c r="AB563" s="336">
        <f t="shared" si="364"/>
        <v>-2.3532623220881451E-5</v>
      </c>
      <c r="AC563" s="328">
        <f t="shared" si="365"/>
        <v>2.3869626733295153E-3</v>
      </c>
      <c r="AD563" s="328">
        <f t="shared" si="366"/>
        <v>-8.3788490802424214</v>
      </c>
      <c r="AE563" s="328">
        <f t="shared" si="367"/>
        <v>-607849.8210996933</v>
      </c>
      <c r="AF563" s="328">
        <f t="shared" si="368"/>
        <v>2889.5161325505965</v>
      </c>
      <c r="AG563" s="328">
        <f t="shared" si="369"/>
        <v>2887.1446362932884</v>
      </c>
      <c r="AH563" s="328">
        <f t="shared" si="370"/>
        <v>2.5925338970138521</v>
      </c>
      <c r="AI563" s="328">
        <f t="shared" si="371"/>
        <v>1.6944808137746488</v>
      </c>
      <c r="AJ563" s="328">
        <f t="shared" si="372"/>
        <v>8.6478207099420814</v>
      </c>
      <c r="AK563" s="337">
        <f t="shared" si="373"/>
        <v>571.8093558267359</v>
      </c>
      <c r="AL563" s="42">
        <f t="shared" si="343"/>
        <v>26.460891063731072</v>
      </c>
    </row>
    <row r="564" spans="2:38" ht="15" x14ac:dyDescent="0.15">
      <c r="B564" s="328">
        <f t="shared" si="344"/>
        <v>2889.5161325505965</v>
      </c>
      <c r="C564" s="328">
        <f t="shared" si="345"/>
        <v>2887.1446362932884</v>
      </c>
      <c r="D564" s="328">
        <f t="shared" si="346"/>
        <v>2.5925338970138521</v>
      </c>
      <c r="E564" s="328">
        <f t="shared" si="339"/>
        <v>183.53611928695238</v>
      </c>
      <c r="F564" s="328">
        <f t="shared" si="347"/>
        <v>183.61647519183379</v>
      </c>
      <c r="G564" s="328">
        <f t="shared" si="348"/>
        <v>882.57326229066962</v>
      </c>
      <c r="H564" s="313">
        <f t="shared" si="349"/>
        <v>0.02</v>
      </c>
      <c r="I564" s="328">
        <f t="shared" si="350"/>
        <v>1.8971970058464649</v>
      </c>
      <c r="J564" s="328">
        <f t="shared" si="340"/>
        <v>850</v>
      </c>
      <c r="K564" s="335">
        <f t="shared" si="351"/>
        <v>-1</v>
      </c>
      <c r="L564" s="323">
        <f t="shared" si="352"/>
        <v>2.572533897013852</v>
      </c>
      <c r="M564" s="323">
        <f t="shared" si="353"/>
        <v>2.5825338970138523</v>
      </c>
      <c r="N564" s="328">
        <f t="shared" si="354"/>
        <v>-3.6117775382987105E-2</v>
      </c>
      <c r="O564" s="328">
        <f t="shared" si="355"/>
        <v>2.7922698458726636E-3</v>
      </c>
      <c r="P564" s="332">
        <f t="shared" si="341"/>
        <v>33.005530285571254</v>
      </c>
      <c r="Q564" s="328">
        <f t="shared" si="356"/>
        <v>42.401327089317078</v>
      </c>
      <c r="R564" s="277">
        <f>IF(H564&gt;0, rate1(1,$L$52,$L$51,$L$54,L564,$L$53,$L$50,P564),"")</f>
        <v>1401.9789301150745</v>
      </c>
      <c r="S564" s="323">
        <f t="shared" si="357"/>
        <v>10.831299786974069</v>
      </c>
      <c r="T564" s="323">
        <f t="shared" si="358"/>
        <v>3.6737538439058858E-3</v>
      </c>
      <c r="U564" s="328">
        <f t="shared" si="359"/>
        <v>2.5925338970138521</v>
      </c>
      <c r="V564" s="336">
        <f t="shared" si="360"/>
        <v>2.5925338970138521</v>
      </c>
      <c r="W564" s="328">
        <f t="shared" si="361"/>
        <v>4.0439878787346117E-4</v>
      </c>
      <c r="X564" s="328">
        <f t="shared" si="362"/>
        <v>53.203366333259737</v>
      </c>
      <c r="Y564" s="328">
        <f t="shared" si="342"/>
        <v>33.261630945239041</v>
      </c>
      <c r="Z564" s="108">
        <f>IF(H564&gt;0, rate1(1,$L$52,$L$51,$L$54,U564,$L$53,$L$50,Y564),"")</f>
        <v>1407.0409208037838</v>
      </c>
      <c r="AA564" s="336">
        <f t="shared" si="363"/>
        <v>13.541756420736945</v>
      </c>
      <c r="AB564" s="336">
        <f t="shared" si="364"/>
        <v>-3.2244190869854174E-5</v>
      </c>
      <c r="AC564" s="328">
        <f t="shared" si="365"/>
        <v>3.6737538439058858E-3</v>
      </c>
      <c r="AD564" s="328">
        <f t="shared" si="366"/>
        <v>-5.4440228849781258</v>
      </c>
      <c r="AE564" s="328">
        <f t="shared" si="367"/>
        <v>968.4749936474567</v>
      </c>
      <c r="AF564" s="328">
        <f t="shared" si="368"/>
        <v>2889.4763410213695</v>
      </c>
      <c r="AG564" s="328">
        <f t="shared" si="369"/>
        <v>2887.1409625394444</v>
      </c>
      <c r="AH564" s="328">
        <f t="shared" si="370"/>
        <v>2.5727160672855933</v>
      </c>
      <c r="AI564" s="328">
        <f t="shared" si="371"/>
        <v>2.6204058884139894</v>
      </c>
      <c r="AJ564" s="328">
        <f t="shared" si="372"/>
        <v>8.6485486004666416</v>
      </c>
      <c r="AK564" s="337">
        <f t="shared" si="373"/>
        <v>571.8108840870832</v>
      </c>
      <c r="AL564" s="42">
        <f t="shared" si="343"/>
        <v>26.462331372422781</v>
      </c>
    </row>
    <row r="565" spans="2:38" ht="15" x14ac:dyDescent="0.15">
      <c r="B565" s="328">
        <f t="shared" si="344"/>
        <v>2889.4763410213695</v>
      </c>
      <c r="C565" s="328">
        <f t="shared" si="345"/>
        <v>2887.1409625394444</v>
      </c>
      <c r="D565" s="328">
        <f t="shared" si="346"/>
        <v>2.5727160672855933</v>
      </c>
      <c r="E565" s="328">
        <f t="shared" si="339"/>
        <v>183.37923426191301</v>
      </c>
      <c r="F565" s="328">
        <f t="shared" si="347"/>
        <v>183.45767677443268</v>
      </c>
      <c r="G565" s="328">
        <f t="shared" si="348"/>
        <v>861.58658316359424</v>
      </c>
      <c r="H565" s="313">
        <f t="shared" si="349"/>
        <v>0.02</v>
      </c>
      <c r="I565" s="328">
        <f t="shared" si="350"/>
        <v>1.8683027855400725</v>
      </c>
      <c r="J565" s="328">
        <f t="shared" si="340"/>
        <v>850</v>
      </c>
      <c r="K565" s="335">
        <f t="shared" si="351"/>
        <v>-1</v>
      </c>
      <c r="L565" s="323">
        <f t="shared" si="352"/>
        <v>2.5527160672855933</v>
      </c>
      <c r="M565" s="323">
        <f t="shared" si="353"/>
        <v>2.5627160672855931</v>
      </c>
      <c r="N565" s="328">
        <f t="shared" si="354"/>
        <v>-3.5844212329390501E-2</v>
      </c>
      <c r="O565" s="328">
        <f t="shared" si="355"/>
        <v>2.7922698458726636E-3</v>
      </c>
      <c r="P565" s="332">
        <f t="shared" si="341"/>
        <v>32.667442741962823</v>
      </c>
      <c r="Q565" s="328">
        <f t="shared" si="356"/>
        <v>21.268878300751453</v>
      </c>
      <c r="R565" s="277">
        <f>IF(H565&gt;0, rate1(1,$L$52,$L$51,$L$54,L565,$L$53,$L$50,P565),"")</f>
        <v>1395.2319736348506</v>
      </c>
      <c r="S565" s="323">
        <f t="shared" si="357"/>
        <v>5.4593480120715485</v>
      </c>
      <c r="T565" s="323">
        <f t="shared" si="358"/>
        <v>8.0379939471778086E-3</v>
      </c>
      <c r="U565" s="328">
        <f t="shared" si="359"/>
        <v>2.5727160672855933</v>
      </c>
      <c r="V565" s="336">
        <f t="shared" si="360"/>
        <v>2.5727160672855933</v>
      </c>
      <c r="W565" s="328">
        <f t="shared" si="361"/>
        <v>3.9823981353936944E-4</v>
      </c>
      <c r="X565" s="328">
        <f t="shared" si="362"/>
        <v>31.885165027267931</v>
      </c>
      <c r="Y565" s="328">
        <f t="shared" si="342"/>
        <v>32.922884061719898</v>
      </c>
      <c r="Z565" s="108">
        <f>IF(H565&gt;0, rate1(1,$L$52,$L$51,$L$54,U565,$L$53,$L$50,Y565),"")</f>
        <v>1400.3364315928347</v>
      </c>
      <c r="AA565" s="336">
        <f t="shared" si="363"/>
        <v>8.1545292535971186</v>
      </c>
      <c r="AB565" s="336">
        <f t="shared" si="364"/>
        <v>-5.5662615865207963E-5</v>
      </c>
      <c r="AC565" s="328">
        <f t="shared" si="365"/>
        <v>8.0379939471778086E-3</v>
      </c>
      <c r="AD565" s="328">
        <f t="shared" si="366"/>
        <v>-2.488183013253217</v>
      </c>
      <c r="AE565" s="328">
        <f t="shared" si="367"/>
        <v>504.76494618083012</v>
      </c>
      <c r="AF565" s="328">
        <f t="shared" si="368"/>
        <v>2889.432458815093</v>
      </c>
      <c r="AG565" s="328">
        <f t="shared" si="369"/>
        <v>2887.1329245454972</v>
      </c>
      <c r="AH565" s="328">
        <f t="shared" si="370"/>
        <v>2.5528962461778386</v>
      </c>
      <c r="AI565" s="328">
        <f t="shared" si="371"/>
        <v>5.7610448291528691</v>
      </c>
      <c r="AJ565" s="328">
        <f t="shared" si="372"/>
        <v>8.6501488906969612</v>
      </c>
      <c r="AK565" s="337">
        <f t="shared" si="373"/>
        <v>571.81319678725663</v>
      </c>
      <c r="AL565" s="42">
        <f t="shared" si="343"/>
        <v>26.464558717427934</v>
      </c>
    </row>
    <row r="566" spans="2:38" ht="15" x14ac:dyDescent="0.15">
      <c r="B566" s="328">
        <f t="shared" si="344"/>
        <v>2889.432458815093</v>
      </c>
      <c r="C566" s="328">
        <f t="shared" si="345"/>
        <v>2887.1329245454972</v>
      </c>
      <c r="D566" s="328">
        <f t="shared" si="346"/>
        <v>2.5528962461778386</v>
      </c>
      <c r="E566" s="328">
        <f t="shared" si="339"/>
        <v>183.23235428339672</v>
      </c>
      <c r="F566" s="328">
        <f t="shared" si="347"/>
        <v>183.30579427265485</v>
      </c>
      <c r="G566" s="328">
        <f t="shared" si="348"/>
        <v>840.97597518479347</v>
      </c>
      <c r="H566" s="313">
        <f t="shared" si="349"/>
        <v>0.02</v>
      </c>
      <c r="I566" s="328">
        <f t="shared" si="350"/>
        <v>1.8396274156766594</v>
      </c>
      <c r="J566" s="328">
        <f t="shared" si="340"/>
        <v>850</v>
      </c>
      <c r="K566" s="335">
        <f t="shared" si="351"/>
        <v>-1</v>
      </c>
      <c r="L566" s="323">
        <f t="shared" si="352"/>
        <v>2.5328962461778386</v>
      </c>
      <c r="M566" s="323">
        <f t="shared" si="353"/>
        <v>2.5428962461778388</v>
      </c>
      <c r="N566" s="328">
        <f t="shared" si="354"/>
        <v>-3.5570574518864362E-2</v>
      </c>
      <c r="O566" s="328">
        <f t="shared" si="355"/>
        <v>2.7922698458726636E-3</v>
      </c>
      <c r="P566" s="332">
        <f t="shared" si="341"/>
        <v>32.330195193099939</v>
      </c>
      <c r="Q566" s="328">
        <f t="shared" si="356"/>
        <v>0.52807725068271338</v>
      </c>
      <c r="R566" s="277">
        <f>IF(H566&gt;0, rate1(1,$L$52,$L$51,$L$54,L566,$L$53,$L$50,P566),"")</f>
        <v>1388.4276073734711</v>
      </c>
      <c r="S566" s="323">
        <f t="shared" si="357"/>
        <v>0.13621245856399788</v>
      </c>
      <c r="T566" s="323">
        <f t="shared" si="358"/>
        <v>-4.1179772585895509E-2</v>
      </c>
      <c r="U566" s="328">
        <f t="shared" si="359"/>
        <v>2.5528962461778386</v>
      </c>
      <c r="V566" s="336">
        <f t="shared" si="360"/>
        <v>2.5528962461778386</v>
      </c>
      <c r="W566" s="328">
        <f t="shared" si="361"/>
        <v>3.9212748847194945E-4</v>
      </c>
      <c r="X566" s="328">
        <f t="shared" si="362"/>
        <v>10.946685632831873</v>
      </c>
      <c r="Y566" s="328">
        <f t="shared" si="342"/>
        <v>32.584973695154517</v>
      </c>
      <c r="Z566" s="108">
        <f>IF(H566&gt;0, rate1(1,$L$52,$L$51,$L$54,U566,$L$53,$L$50,Y566),"")</f>
        <v>1393.5749530674298</v>
      </c>
      <c r="AA566" s="336">
        <f t="shared" si="363"/>
        <v>2.8131632008714189</v>
      </c>
      <c r="AB566" s="336">
        <f t="shared" si="364"/>
        <v>-2.1626706756649937E-4</v>
      </c>
      <c r="AC566" s="328">
        <f t="shared" si="365"/>
        <v>-2.1626706756649937E-4</v>
      </c>
      <c r="AD566" s="328">
        <f t="shared" si="366"/>
        <v>92.478250271971035</v>
      </c>
      <c r="AE566" s="328">
        <f t="shared" si="367"/>
        <v>24282.728033567826</v>
      </c>
      <c r="AF566" s="328">
        <f t="shared" si="368"/>
        <v>2889.3971045076419</v>
      </c>
      <c r="AG566" s="328">
        <f t="shared" si="369"/>
        <v>2887.1331408125648</v>
      </c>
      <c r="AH566" s="328">
        <f t="shared" si="370"/>
        <v>2.5330744287679341</v>
      </c>
      <c r="AI566" s="328">
        <f t="shared" si="371"/>
        <v>-0.15576402141384818</v>
      </c>
      <c r="AJ566" s="328">
        <f t="shared" si="372"/>
        <v>8.6501056229132356</v>
      </c>
      <c r="AK566" s="337">
        <f t="shared" si="373"/>
        <v>571.81816042618641</v>
      </c>
      <c r="AL566" s="42">
        <f t="shared" si="343"/>
        <v>26.469455605532715</v>
      </c>
    </row>
    <row r="567" spans="2:38" ht="15" x14ac:dyDescent="0.15">
      <c r="B567" s="328">
        <f t="shared" si="344"/>
        <v>2889.3971045076419</v>
      </c>
      <c r="C567" s="328">
        <f t="shared" si="345"/>
        <v>2887.1331408125648</v>
      </c>
      <c r="D567" s="328">
        <f t="shared" si="346"/>
        <v>2.5330744287679341</v>
      </c>
      <c r="E567" s="328">
        <f t="shared" si="339"/>
        <v>183.07014636591953</v>
      </c>
      <c r="F567" s="328">
        <f t="shared" si="347"/>
        <v>183.15125032465812</v>
      </c>
      <c r="G567" s="328">
        <f t="shared" si="348"/>
        <v>901.26502596800697</v>
      </c>
      <c r="H567" s="313">
        <f t="shared" si="349"/>
        <v>0.06</v>
      </c>
      <c r="I567" s="328">
        <f t="shared" si="350"/>
        <v>1.8111709560616873</v>
      </c>
      <c r="J567" s="328">
        <f t="shared" si="340"/>
        <v>850</v>
      </c>
      <c r="K567" s="335">
        <f t="shared" si="351"/>
        <v>1</v>
      </c>
      <c r="L567" s="323">
        <f t="shared" si="352"/>
        <v>2.5930744287679341</v>
      </c>
      <c r="M567" s="323">
        <f t="shared" si="353"/>
        <v>2.5630744287679343</v>
      </c>
      <c r="N567" s="328">
        <f t="shared" si="354"/>
        <v>0.10828171281014498</v>
      </c>
      <c r="O567" s="328">
        <f t="shared" si="355"/>
        <v>2.7922698458726636E-3</v>
      </c>
      <c r="P567" s="332">
        <f t="shared" si="341"/>
        <v>33.016271968890507</v>
      </c>
      <c r="Q567" s="328">
        <f t="shared" si="356"/>
        <v>20.165284945821895</v>
      </c>
      <c r="R567" s="277">
        <f>IF(H567&gt;0, rate1(1,$L$52,$L$51,$L$54,L567,$L$53,$L$50,P567),"")</f>
        <v>1402.1920869585322</v>
      </c>
      <c r="S567" s="323">
        <f t="shared" si="357"/>
        <v>5.1503822775438284</v>
      </c>
      <c r="T567" s="323">
        <f t="shared" si="358"/>
        <v>-2.6089575747279225E-2</v>
      </c>
      <c r="U567" s="328">
        <f t="shared" si="359"/>
        <v>2.5330744287679341</v>
      </c>
      <c r="V567" s="336">
        <f t="shared" si="360"/>
        <v>2.5330744287679341</v>
      </c>
      <c r="W567" s="328">
        <f t="shared" si="361"/>
        <v>3.860618254218906E-4</v>
      </c>
      <c r="X567" s="328">
        <f t="shared" si="362"/>
        <v>-9.6614031522707364</v>
      </c>
      <c r="Y567" s="328">
        <f t="shared" si="342"/>
        <v>32.247904520818693</v>
      </c>
      <c r="Z567" s="108">
        <f>IF(H567&gt;0, rate1(1,$L$52,$L$51,$L$54,U567,$L$53,$L$50,Y567),"")</f>
        <v>1386.7559135546906</v>
      </c>
      <c r="AA567" s="336">
        <f t="shared" si="363"/>
        <v>-2.4950703304569677</v>
      </c>
      <c r="AB567" s="336">
        <f t="shared" si="364"/>
        <v>1.1045895759454272E-4</v>
      </c>
      <c r="AC567" s="328">
        <f t="shared" si="365"/>
        <v>1.1045895759454272E-4</v>
      </c>
      <c r="AD567" s="328">
        <f t="shared" si="366"/>
        <v>543.188178728244</v>
      </c>
      <c r="AE567" s="328">
        <f t="shared" si="367"/>
        <v>-8519383.4116445128</v>
      </c>
      <c r="AF567" s="328">
        <f t="shared" si="368"/>
        <v>2889.5052757614944</v>
      </c>
      <c r="AG567" s="328">
        <f t="shared" si="369"/>
        <v>2887.133030353607</v>
      </c>
      <c r="AH567" s="328">
        <f t="shared" si="370"/>
        <v>2.5929433526276275</v>
      </c>
      <c r="AI567" s="328">
        <f t="shared" si="371"/>
        <v>7.8775909964045737E-2</v>
      </c>
      <c r="AJ567" s="328">
        <f t="shared" si="372"/>
        <v>8.6501275051104471</v>
      </c>
      <c r="AK567" s="337">
        <f t="shared" si="373"/>
        <v>571.81802943238665</v>
      </c>
      <c r="AL567" s="42">
        <f t="shared" si="343"/>
        <v>26.469323206114513</v>
      </c>
    </row>
    <row r="568" spans="2:38" ht="15" x14ac:dyDescent="0.15">
      <c r="B568" s="328">
        <f t="shared" si="344"/>
        <v>2889.5052757614944</v>
      </c>
      <c r="C568" s="328">
        <f t="shared" si="345"/>
        <v>2887.133030353607</v>
      </c>
      <c r="D568" s="328">
        <f t="shared" si="346"/>
        <v>2.5929433526276275</v>
      </c>
      <c r="E568" s="328">
        <f t="shared" si="339"/>
        <v>183.56282960970066</v>
      </c>
      <c r="F568" s="328">
        <f t="shared" si="347"/>
        <v>183.31648798781009</v>
      </c>
      <c r="G568" s="328">
        <f t="shared" si="348"/>
        <v>881.55215344029909</v>
      </c>
      <c r="H568" s="313">
        <f t="shared" si="349"/>
        <v>0.02</v>
      </c>
      <c r="I568" s="328">
        <f t="shared" si="350"/>
        <v>1.8977963263099811</v>
      </c>
      <c r="J568" s="328">
        <f t="shared" si="340"/>
        <v>850</v>
      </c>
      <c r="K568" s="335">
        <f t="shared" si="351"/>
        <v>-1</v>
      </c>
      <c r="L568" s="323">
        <f t="shared" si="352"/>
        <v>2.5729433526276275</v>
      </c>
      <c r="M568" s="323">
        <f t="shared" si="353"/>
        <v>2.5829433526276278</v>
      </c>
      <c r="N568" s="328">
        <f t="shared" si="354"/>
        <v>-3.6123426963103888E-2</v>
      </c>
      <c r="O568" s="328">
        <f t="shared" si="355"/>
        <v>2.7922698458726636E-3</v>
      </c>
      <c r="P568" s="332">
        <f t="shared" si="341"/>
        <v>33.01252468438161</v>
      </c>
      <c r="Q568" s="328">
        <f t="shared" si="356"/>
        <v>42.955794220143048</v>
      </c>
      <c r="R568" s="277">
        <f>IF(H568&gt;0, rate1(1,$L$52,$L$51,$L$54,L568,$L$53,$L$50,P568),"")</f>
        <v>1402.1177346298473</v>
      </c>
      <c r="S568" s="323">
        <f t="shared" si="357"/>
        <v>10.971850576056305</v>
      </c>
      <c r="T568" s="323">
        <f t="shared" si="358"/>
        <v>3.6225399375559115E-3</v>
      </c>
      <c r="U568" s="328">
        <f t="shared" si="359"/>
        <v>2.5929433526276275</v>
      </c>
      <c r="V568" s="336">
        <f t="shared" si="360"/>
        <v>2.5929433526276275</v>
      </c>
      <c r="W568" s="328">
        <f t="shared" si="361"/>
        <v>4.0452653658196169E-4</v>
      </c>
      <c r="X568" s="328">
        <f t="shared" si="362"/>
        <v>52.155053731635803</v>
      </c>
      <c r="Y568" s="328">
        <f t="shared" si="342"/>
        <v>33.268638930997923</v>
      </c>
      <c r="Z568" s="108">
        <f>IF(H568&gt;0, rate1(1,$L$52,$L$51,$L$54,U568,$L$53,$L$50,Y568),"")</f>
        <v>1407.1788522689583</v>
      </c>
      <c r="AA568" s="336">
        <f t="shared" si="363"/>
        <v>13.273630107112403</v>
      </c>
      <c r="AB568" s="336">
        <f t="shared" si="364"/>
        <v>-3.2958996894288349E-5</v>
      </c>
      <c r="AC568" s="328">
        <f t="shared" si="365"/>
        <v>3.6225399375559115E-3</v>
      </c>
      <c r="AD568" s="328">
        <f t="shared" si="366"/>
        <v>-5.5209881311878055</v>
      </c>
      <c r="AE568" s="328">
        <f t="shared" si="367"/>
        <v>-293977.67439591844</v>
      </c>
      <c r="AF568" s="328">
        <f t="shared" si="368"/>
        <v>2889.4655297945937</v>
      </c>
      <c r="AG568" s="328">
        <f t="shared" si="369"/>
        <v>2887.1294078136693</v>
      </c>
      <c r="AH568" s="328">
        <f t="shared" si="370"/>
        <v>2.5731255639942212</v>
      </c>
      <c r="AI568" s="328">
        <f t="shared" si="371"/>
        <v>2.583620368022979</v>
      </c>
      <c r="AJ568" s="328">
        <f t="shared" si="372"/>
        <v>8.6508451774348973</v>
      </c>
      <c r="AK568" s="337">
        <f t="shared" si="373"/>
        <v>571.81810043035921</v>
      </c>
      <c r="AL568" s="42">
        <f t="shared" si="343"/>
        <v>26.469390165637982</v>
      </c>
    </row>
    <row r="569" spans="2:38" ht="15" x14ac:dyDescent="0.15">
      <c r="B569" s="328">
        <f t="shared" si="344"/>
        <v>2889.4655297945937</v>
      </c>
      <c r="C569" s="328">
        <f t="shared" si="345"/>
        <v>2887.1294078136693</v>
      </c>
      <c r="D569" s="328">
        <f t="shared" si="346"/>
        <v>2.5731255639942212</v>
      </c>
      <c r="E569" s="328">
        <f t="shared" si="339"/>
        <v>183.40581466542031</v>
      </c>
      <c r="F569" s="328">
        <f t="shared" si="347"/>
        <v>183.48432213756047</v>
      </c>
      <c r="G569" s="328">
        <f t="shared" si="348"/>
        <v>862.12649608979416</v>
      </c>
      <c r="H569" s="313">
        <f t="shared" si="349"/>
        <v>0.02</v>
      </c>
      <c r="I569" s="328">
        <f t="shared" si="350"/>
        <v>1.8688975847395342</v>
      </c>
      <c r="J569" s="328">
        <f t="shared" si="340"/>
        <v>850</v>
      </c>
      <c r="K569" s="335">
        <f t="shared" si="351"/>
        <v>-1</v>
      </c>
      <c r="L569" s="323">
        <f t="shared" si="352"/>
        <v>2.5531255639942212</v>
      </c>
      <c r="M569" s="323">
        <f t="shared" si="353"/>
        <v>2.5631255639942214</v>
      </c>
      <c r="N569" s="328">
        <f t="shared" si="354"/>
        <v>-3.5849865453280394E-2</v>
      </c>
      <c r="O569" s="328">
        <f t="shared" si="355"/>
        <v>2.7922698458726636E-3</v>
      </c>
      <c r="P569" s="332">
        <f t="shared" si="341"/>
        <v>32.674419834129907</v>
      </c>
      <c r="Q569" s="328">
        <f t="shared" si="356"/>
        <v>21.812954512553688</v>
      </c>
      <c r="R569" s="277">
        <f>IF(H569&gt;0, rate1(1,$L$52,$L$51,$L$54,L569,$L$53,$L$50,P569),"")</f>
        <v>1395.3719583225804</v>
      </c>
      <c r="S569" s="323">
        <f t="shared" si="357"/>
        <v>5.5984411368912763</v>
      </c>
      <c r="T569" s="323">
        <f t="shared" si="358"/>
        <v>7.796090976499111E-3</v>
      </c>
      <c r="U569" s="328">
        <f t="shared" si="359"/>
        <v>2.5731255639942212</v>
      </c>
      <c r="V569" s="336">
        <f t="shared" si="360"/>
        <v>2.5731255639942212</v>
      </c>
      <c r="W569" s="328">
        <f t="shared" si="361"/>
        <v>3.9836659851122391E-4</v>
      </c>
      <c r="X569" s="328">
        <f t="shared" si="362"/>
        <v>32.43448449322625</v>
      </c>
      <c r="Y569" s="328">
        <f t="shared" si="342"/>
        <v>32.929874812218593</v>
      </c>
      <c r="Z569" s="108">
        <f>IF(H569&gt;0, rate1(1,$L$52,$L$51,$L$54,U569,$L$53,$L$50,Y569),"")</f>
        <v>1400.4755345777353</v>
      </c>
      <c r="AA569" s="336">
        <f t="shared" si="363"/>
        <v>8.2941920479694904</v>
      </c>
      <c r="AB569" s="336">
        <f t="shared" si="364"/>
        <v>-5.4614218530497649E-5</v>
      </c>
      <c r="AC569" s="328">
        <f t="shared" si="365"/>
        <v>7.796090976499111E-3</v>
      </c>
      <c r="AD569" s="328">
        <f t="shared" si="366"/>
        <v>-2.5653882260082526</v>
      </c>
      <c r="AE569" s="328">
        <f t="shared" si="367"/>
        <v>517.68025911785082</v>
      </c>
      <c r="AF569" s="328">
        <f t="shared" si="368"/>
        <v>2889.4218838381639</v>
      </c>
      <c r="AG569" s="328">
        <f t="shared" si="369"/>
        <v>2887.1216117226927</v>
      </c>
      <c r="AH569" s="328">
        <f t="shared" si="370"/>
        <v>2.5533057840818043</v>
      </c>
      <c r="AI569" s="328">
        <f t="shared" si="371"/>
        <v>5.5871059540791057</v>
      </c>
      <c r="AJ569" s="328">
        <f t="shared" si="372"/>
        <v>8.65239715131103</v>
      </c>
      <c r="AK569" s="337">
        <f t="shared" si="373"/>
        <v>571.82037802645834</v>
      </c>
      <c r="AL569" s="42">
        <f t="shared" si="343"/>
        <v>26.471586242950803</v>
      </c>
    </row>
    <row r="570" spans="2:38" ht="15" x14ac:dyDescent="0.15">
      <c r="B570" s="328">
        <f t="shared" si="344"/>
        <v>2889.4218838381639</v>
      </c>
      <c r="C570" s="328">
        <f t="shared" si="345"/>
        <v>2887.1216117226927</v>
      </c>
      <c r="D570" s="328">
        <f t="shared" si="346"/>
        <v>2.5533057840818043</v>
      </c>
      <c r="E570" s="328">
        <f t="shared" si="339"/>
        <v>183.25842195041164</v>
      </c>
      <c r="F570" s="328">
        <f t="shared" si="347"/>
        <v>183.33211830791598</v>
      </c>
      <c r="G570" s="328">
        <f t="shared" si="348"/>
        <v>841.50480855048329</v>
      </c>
      <c r="H570" s="313">
        <f t="shared" si="349"/>
        <v>0.02</v>
      </c>
      <c r="I570" s="328">
        <f t="shared" si="350"/>
        <v>1.8402176923769731</v>
      </c>
      <c r="J570" s="328">
        <f t="shared" si="340"/>
        <v>850</v>
      </c>
      <c r="K570" s="335">
        <f t="shared" si="351"/>
        <v>-1</v>
      </c>
      <c r="L570" s="323">
        <f t="shared" si="352"/>
        <v>2.5333057840818043</v>
      </c>
      <c r="M570" s="323">
        <f t="shared" si="353"/>
        <v>2.5433057840818041</v>
      </c>
      <c r="N570" s="328">
        <f t="shared" si="354"/>
        <v>-3.5576229188214903E-2</v>
      </c>
      <c r="O570" s="328">
        <f t="shared" si="355"/>
        <v>2.7922698458726636E-3</v>
      </c>
      <c r="P570" s="332">
        <f t="shared" si="341"/>
        <v>32.337154881714369</v>
      </c>
      <c r="Q570" s="328">
        <f t="shared" si="356"/>
        <v>1.0601399432931657</v>
      </c>
      <c r="R570" s="277">
        <f>IF(H570&gt;0, rate1(1,$L$52,$L$51,$L$54,L570,$L$53,$L$50,P570),"")</f>
        <v>1388.5687840647579</v>
      </c>
      <c r="S570" s="323">
        <f t="shared" si="357"/>
        <v>0.27342512148618831</v>
      </c>
      <c r="T570" s="323">
        <f t="shared" si="358"/>
        <v>-4.8964298436776493E-2</v>
      </c>
      <c r="U570" s="328">
        <f t="shared" si="359"/>
        <v>2.5533057840818043</v>
      </c>
      <c r="V570" s="336">
        <f t="shared" si="360"/>
        <v>2.5533057840818043</v>
      </c>
      <c r="W570" s="328">
        <f t="shared" si="361"/>
        <v>3.9225330945047432E-4</v>
      </c>
      <c r="X570" s="328">
        <f t="shared" si="362"/>
        <v>11.484791293173544</v>
      </c>
      <c r="Y570" s="328">
        <f t="shared" si="342"/>
        <v>32.591947114417898</v>
      </c>
      <c r="Z570" s="108">
        <f>IF(H570&gt;0, rate1(1,$L$52,$L$51,$L$54,U570,$L$53,$L$50,Y570),"")</f>
        <v>1393.7152393352715</v>
      </c>
      <c r="AA570" s="336">
        <f t="shared" si="363"/>
        <v>2.9511526369473171</v>
      </c>
      <c r="AB570" s="336">
        <f t="shared" si="364"/>
        <v>-2.01036711338061E-4</v>
      </c>
      <c r="AC570" s="328">
        <f t="shared" si="365"/>
        <v>-2.01036711338061E-4</v>
      </c>
      <c r="AD570" s="328">
        <f t="shared" si="366"/>
        <v>99.48431740095586</v>
      </c>
      <c r="AE570" s="328">
        <f t="shared" si="367"/>
        <v>26872.673206581807</v>
      </c>
      <c r="AF570" s="328">
        <f t="shared" si="368"/>
        <v>2889.3865086456872</v>
      </c>
      <c r="AG570" s="328">
        <f t="shared" si="369"/>
        <v>2887.1218127594038</v>
      </c>
      <c r="AH570" s="328">
        <f t="shared" si="370"/>
        <v>2.5334840079702126</v>
      </c>
      <c r="AI570" s="328">
        <f t="shared" si="371"/>
        <v>-0.1447798003564261</v>
      </c>
      <c r="AJ570" s="328">
        <f t="shared" si="372"/>
        <v>8.6523569346998208</v>
      </c>
      <c r="AK570" s="337">
        <f t="shared" si="373"/>
        <v>571.82519481853785</v>
      </c>
      <c r="AL570" s="42">
        <f t="shared" si="343"/>
        <v>26.476335283011771</v>
      </c>
    </row>
    <row r="571" spans="2:38" ht="15" x14ac:dyDescent="0.15">
      <c r="B571" s="328">
        <f t="shared" si="344"/>
        <v>2889.3865086456872</v>
      </c>
      <c r="C571" s="328">
        <f t="shared" si="345"/>
        <v>2887.1218127594038</v>
      </c>
      <c r="D571" s="328">
        <f t="shared" si="346"/>
        <v>2.5334840079702126</v>
      </c>
      <c r="E571" s="328">
        <f t="shared" si="339"/>
        <v>183.0962175557159</v>
      </c>
      <c r="F571" s="328">
        <f t="shared" si="347"/>
        <v>183.17731975306378</v>
      </c>
      <c r="G571" s="328">
        <f t="shared" si="348"/>
        <v>881.31333423974161</v>
      </c>
      <c r="H571" s="313">
        <f t="shared" si="349"/>
        <v>0.04</v>
      </c>
      <c r="I571" s="328">
        <f t="shared" si="350"/>
        <v>1.8117567090266675</v>
      </c>
      <c r="J571" s="328">
        <f t="shared" si="340"/>
        <v>850</v>
      </c>
      <c r="K571" s="335">
        <f t="shared" si="351"/>
        <v>1</v>
      </c>
      <c r="L571" s="323">
        <f t="shared" si="352"/>
        <v>2.5734840079702126</v>
      </c>
      <c r="M571" s="323">
        <f t="shared" si="353"/>
        <v>2.5534840079702126</v>
      </c>
      <c r="N571" s="328">
        <f t="shared" si="354"/>
        <v>7.2187036168278595E-2</v>
      </c>
      <c r="O571" s="328">
        <f t="shared" si="355"/>
        <v>2.7922698458726636E-3</v>
      </c>
      <c r="P571" s="332">
        <f t="shared" si="341"/>
        <v>32.766127599263505</v>
      </c>
      <c r="Q571" s="328">
        <f t="shared" si="356"/>
        <v>10.556462985058374</v>
      </c>
      <c r="R571" s="277">
        <f>IF(H571&gt;0, rate1(1,$L$52,$L$51,$L$54,L571,$L$53,$L$50,P571),"")</f>
        <v>1397.208992156648</v>
      </c>
      <c r="S571" s="323">
        <f t="shared" si="357"/>
        <v>2.7058247871884236</v>
      </c>
      <c r="T571" s="323">
        <f t="shared" si="358"/>
        <v>-4.2317966481926199E-2</v>
      </c>
      <c r="U571" s="328">
        <f t="shared" si="359"/>
        <v>2.5334840079702126</v>
      </c>
      <c r="V571" s="336">
        <f t="shared" si="360"/>
        <v>2.5334840079702126</v>
      </c>
      <c r="W571" s="328">
        <f t="shared" si="361"/>
        <v>3.8618668213885599E-4</v>
      </c>
      <c r="X571" s="328">
        <f t="shared" si="362"/>
        <v>-9.1340374717940449</v>
      </c>
      <c r="Y571" s="328">
        <f t="shared" si="342"/>
        <v>32.254860511642953</v>
      </c>
      <c r="Z571" s="108">
        <f>IF(H571&gt;0, rate1(1,$L$52,$L$51,$L$54,U571,$L$53,$L$50,Y571),"")</f>
        <v>1386.8973949639797</v>
      </c>
      <c r="AA571" s="336">
        <f t="shared" si="363"/>
        <v>-2.3586367998057494</v>
      </c>
      <c r="AB571" s="336">
        <f t="shared" si="364"/>
        <v>1.1498316285976249E-4</v>
      </c>
      <c r="AC571" s="328">
        <f t="shared" si="365"/>
        <v>1.1498316285976249E-4</v>
      </c>
      <c r="AD571" s="328">
        <f t="shared" si="366"/>
        <v>347.87701960142988</v>
      </c>
      <c r="AE571" s="328">
        <f t="shared" si="367"/>
        <v>-5772979.8850332173</v>
      </c>
      <c r="AF571" s="328">
        <f t="shared" si="368"/>
        <v>2889.4585806986925</v>
      </c>
      <c r="AG571" s="328">
        <f t="shared" si="369"/>
        <v>2887.121697776241</v>
      </c>
      <c r="AH571" s="328">
        <f t="shared" si="370"/>
        <v>2.5735446000492397</v>
      </c>
      <c r="AI571" s="328">
        <f t="shared" si="371"/>
        <v>8.2294891820214655E-2</v>
      </c>
      <c r="AJ571" s="328">
        <f t="shared" si="372"/>
        <v>8.6523797943919938</v>
      </c>
      <c r="AK571" s="337">
        <f t="shared" si="373"/>
        <v>571.82507298563962</v>
      </c>
      <c r="AL571" s="42">
        <f t="shared" si="343"/>
        <v>26.47621222018147</v>
      </c>
    </row>
    <row r="572" spans="2:38" ht="15" x14ac:dyDescent="0.15">
      <c r="B572" s="328">
        <f t="shared" si="344"/>
        <v>2889.4585806986925</v>
      </c>
      <c r="C572" s="328">
        <f t="shared" si="345"/>
        <v>2887.121697776241</v>
      </c>
      <c r="D572" s="328">
        <f t="shared" si="346"/>
        <v>2.5735446000492397</v>
      </c>
      <c r="E572" s="328">
        <f t="shared" si="339"/>
        <v>183.42475525085354</v>
      </c>
      <c r="F572" s="328">
        <f t="shared" si="347"/>
        <v>183.26048640328472</v>
      </c>
      <c r="G572" s="328">
        <f t="shared" si="348"/>
        <v>861.49883127519433</v>
      </c>
      <c r="H572" s="313">
        <f t="shared" si="349"/>
        <v>0.02</v>
      </c>
      <c r="I572" s="328">
        <f t="shared" si="350"/>
        <v>1.8695063379611385</v>
      </c>
      <c r="J572" s="328">
        <f t="shared" si="340"/>
        <v>850</v>
      </c>
      <c r="K572" s="335">
        <f t="shared" si="351"/>
        <v>-1</v>
      </c>
      <c r="L572" s="323">
        <f t="shared" si="352"/>
        <v>2.5535446000492397</v>
      </c>
      <c r="M572" s="323">
        <f t="shared" si="353"/>
        <v>2.5635446000492399</v>
      </c>
      <c r="N572" s="328">
        <f t="shared" si="354"/>
        <v>-3.5855650247465398E-2</v>
      </c>
      <c r="O572" s="328">
        <f t="shared" si="355"/>
        <v>2.7922698458726636E-3</v>
      </c>
      <c r="P572" s="332">
        <f t="shared" si="341"/>
        <v>32.681559845901788</v>
      </c>
      <c r="Q572" s="328">
        <f t="shared" si="356"/>
        <v>22.330690544597019</v>
      </c>
      <c r="R572" s="277">
        <f>IF(H572&gt;0, rate1(1,$L$52,$L$51,$L$54,L572,$L$53,$L$50,P572),"")</f>
        <v>1395.5151789285924</v>
      </c>
      <c r="S572" s="323">
        <f t="shared" si="357"/>
        <v>5.7307333624912173</v>
      </c>
      <c r="T572" s="323">
        <f t="shared" si="358"/>
        <v>7.5793006073341055E-3</v>
      </c>
      <c r="U572" s="328">
        <f t="shared" si="359"/>
        <v>2.5735446000492397</v>
      </c>
      <c r="V572" s="336">
        <f t="shared" si="360"/>
        <v>2.5735446000492397</v>
      </c>
      <c r="W572" s="328">
        <f t="shared" si="361"/>
        <v>3.9849635787092552E-4</v>
      </c>
      <c r="X572" s="328">
        <f t="shared" si="362"/>
        <v>31.788647427035812</v>
      </c>
      <c r="Y572" s="328">
        <f t="shared" si="342"/>
        <v>32.937028798989715</v>
      </c>
      <c r="Z572" s="108">
        <f>IF(H572&gt;0, rate1(1,$L$52,$L$51,$L$54,U572,$L$53,$L$50,Y572),"")</f>
        <v>1400.6178531252956</v>
      </c>
      <c r="AA572" s="336">
        <f t="shared" si="363"/>
        <v>8.1282116821755519</v>
      </c>
      <c r="AB572" s="336">
        <f t="shared" si="364"/>
        <v>-5.5904113912243305E-5</v>
      </c>
      <c r="AC572" s="328">
        <f t="shared" si="365"/>
        <v>7.5793006073341055E-3</v>
      </c>
      <c r="AD572" s="328">
        <f t="shared" si="366"/>
        <v>-2.6387659015195957</v>
      </c>
      <c r="AE572" s="328">
        <f t="shared" si="367"/>
        <v>-91110.698791946881</v>
      </c>
      <c r="AF572" s="328">
        <f t="shared" si="368"/>
        <v>2889.4151457478379</v>
      </c>
      <c r="AG572" s="328">
        <f t="shared" si="369"/>
        <v>2887.1141184756339</v>
      </c>
      <c r="AH572" s="328">
        <f t="shared" si="370"/>
        <v>2.5537248622897439</v>
      </c>
      <c r="AI572" s="328">
        <f t="shared" si="371"/>
        <v>5.4311846418991427</v>
      </c>
      <c r="AJ572" s="328">
        <f t="shared" si="372"/>
        <v>8.6538884567925205</v>
      </c>
      <c r="AK572" s="337">
        <f t="shared" si="373"/>
        <v>571.82514551322515</v>
      </c>
      <c r="AL572" s="42">
        <f t="shared" si="343"/>
        <v>26.476282170839518</v>
      </c>
    </row>
    <row r="573" spans="2:38" ht="15" x14ac:dyDescent="0.15">
      <c r="B573" s="328">
        <f t="shared" si="344"/>
        <v>2889.4151457478379</v>
      </c>
      <c r="C573" s="328">
        <f t="shared" si="345"/>
        <v>2887.1141184756339</v>
      </c>
      <c r="D573" s="328">
        <f t="shared" si="346"/>
        <v>2.5537248622897439</v>
      </c>
      <c r="E573" s="328">
        <f t="shared" si="339"/>
        <v>183.27690008130284</v>
      </c>
      <c r="F573" s="328">
        <f t="shared" si="347"/>
        <v>183.3508276660782</v>
      </c>
      <c r="G573" s="328">
        <f t="shared" si="348"/>
        <v>842.00843389244358</v>
      </c>
      <c r="H573" s="313">
        <f t="shared" si="349"/>
        <v>0.02</v>
      </c>
      <c r="I573" s="328">
        <f t="shared" si="350"/>
        <v>1.8408218177632081</v>
      </c>
      <c r="J573" s="328">
        <f t="shared" si="340"/>
        <v>850</v>
      </c>
      <c r="K573" s="335">
        <f t="shared" si="351"/>
        <v>-1</v>
      </c>
      <c r="L573" s="323">
        <f t="shared" si="352"/>
        <v>2.5337248622897439</v>
      </c>
      <c r="M573" s="323">
        <f t="shared" si="353"/>
        <v>2.5437248622897437</v>
      </c>
      <c r="N573" s="328">
        <f t="shared" si="354"/>
        <v>-3.5582015563824676E-2</v>
      </c>
      <c r="O573" s="328">
        <f t="shared" si="355"/>
        <v>2.7922698458726636E-3</v>
      </c>
      <c r="P573" s="332">
        <f t="shared" si="341"/>
        <v>32.344277086561384</v>
      </c>
      <c r="Q573" s="328">
        <f t="shared" si="356"/>
        <v>1.5667702665963361</v>
      </c>
      <c r="R573" s="277">
        <f>IF(H573&gt;0, rate1(1,$L$52,$L$51,$L$54,L573,$L$53,$L$50,P573),"")</f>
        <v>1388.7132241909226</v>
      </c>
      <c r="S573" s="323">
        <f t="shared" si="357"/>
        <v>0.40405023495143205</v>
      </c>
      <c r="T573" s="323">
        <f t="shared" si="358"/>
        <v>-5.970640085901345E-2</v>
      </c>
      <c r="U573" s="328">
        <f t="shared" si="359"/>
        <v>2.5537248622897439</v>
      </c>
      <c r="V573" s="336">
        <f t="shared" si="360"/>
        <v>2.5537248622897439</v>
      </c>
      <c r="W573" s="328">
        <f t="shared" si="361"/>
        <v>3.9238208235570227E-4</v>
      </c>
      <c r="X573" s="328">
        <f t="shared" si="362"/>
        <v>11.997010898385838</v>
      </c>
      <c r="Y573" s="328">
        <f t="shared" si="342"/>
        <v>32.599083368246106</v>
      </c>
      <c r="Z573" s="108">
        <f>IF(H573&gt;0, rate1(1,$L$52,$L$51,$L$54,U573,$L$53,$L$50,Y573),"")</f>
        <v>1393.8587684806314</v>
      </c>
      <c r="AA573" s="336">
        <f t="shared" si="363"/>
        <v>3.0824560674671404</v>
      </c>
      <c r="AB573" s="336">
        <f t="shared" si="364"/>
        <v>-1.8842274201392908E-4</v>
      </c>
      <c r="AC573" s="328">
        <f t="shared" si="365"/>
        <v>-1.8842274201392908E-4</v>
      </c>
      <c r="AD573" s="328">
        <f t="shared" si="366"/>
        <v>106.14429970731192</v>
      </c>
      <c r="AE573" s="328">
        <f t="shared" si="367"/>
        <v>29437.116291494549</v>
      </c>
      <c r="AF573" s="328">
        <f t="shared" si="368"/>
        <v>2889.3797521550159</v>
      </c>
      <c r="AG573" s="328">
        <f t="shared" si="369"/>
        <v>2887.1143068983761</v>
      </c>
      <c r="AH573" s="328">
        <f t="shared" si="370"/>
        <v>2.5339031284359095</v>
      </c>
      <c r="AI573" s="328">
        <f t="shared" si="371"/>
        <v>-0.13568153505825939</v>
      </c>
      <c r="AJ573" s="328">
        <f t="shared" si="372"/>
        <v>8.6538507674772269</v>
      </c>
      <c r="AK573" s="337">
        <f t="shared" si="373"/>
        <v>571.8298244724466</v>
      </c>
      <c r="AL573" s="42">
        <f t="shared" si="343"/>
        <v>26.480898677785131</v>
      </c>
    </row>
    <row r="574" spans="2:38" ht="15" x14ac:dyDescent="0.15">
      <c r="B574" s="328">
        <f t="shared" si="344"/>
        <v>2889.3797521550159</v>
      </c>
      <c r="C574" s="328">
        <f t="shared" si="345"/>
        <v>2887.1143068983761</v>
      </c>
      <c r="D574" s="328">
        <f t="shared" si="346"/>
        <v>2.5339031284359095</v>
      </c>
      <c r="E574" s="328">
        <f t="shared" ref="E574:E637" si="374">bb2wang($B$6,$H$12,C574,$H$8,$H$9,I574,$H$10,$H$11,$K$10,$K$11,$H$13)</f>
        <v>183.11469380844181</v>
      </c>
      <c r="F574" s="328">
        <f t="shared" si="347"/>
        <v>183.19579694487231</v>
      </c>
      <c r="G574" s="328">
        <f t="shared" si="348"/>
        <v>881.83299395068957</v>
      </c>
      <c r="H574" s="313">
        <f t="shared" si="349"/>
        <v>0.04</v>
      </c>
      <c r="I574" s="328">
        <f t="shared" si="350"/>
        <v>1.8123562053118805</v>
      </c>
      <c r="J574" s="328">
        <f t="shared" ref="J574:J637" si="375">$B$7</f>
        <v>850</v>
      </c>
      <c r="K574" s="335">
        <f t="shared" si="351"/>
        <v>1</v>
      </c>
      <c r="L574" s="323">
        <f t="shared" si="352"/>
        <v>2.5739031284359095</v>
      </c>
      <c r="M574" s="323">
        <f t="shared" si="353"/>
        <v>2.5539031284359095</v>
      </c>
      <c r="N574" s="328">
        <f t="shared" si="354"/>
        <v>7.2198995444413328E-2</v>
      </c>
      <c r="O574" s="328">
        <f t="shared" si="355"/>
        <v>2.7922698458726636E-3</v>
      </c>
      <c r="P574" s="332">
        <f t="shared" si="341"/>
        <v>32.773273936418263</v>
      </c>
      <c r="Q574" s="328">
        <f t="shared" si="356"/>
        <v>11.06716084572588</v>
      </c>
      <c r="R574" s="277">
        <f>IF(H574&gt;0, rate1(1,$L$52,$L$51,$L$54,L574,$L$53,$L$50,P574),"")</f>
        <v>1397.3519139334915</v>
      </c>
      <c r="S574" s="323">
        <f t="shared" si="357"/>
        <v>2.8364363435897513</v>
      </c>
      <c r="T574" s="323">
        <f t="shared" si="358"/>
        <v>-3.9314728058192985E-2</v>
      </c>
      <c r="U574" s="328">
        <f t="shared" si="359"/>
        <v>2.5339031284359095</v>
      </c>
      <c r="V574" s="336">
        <f t="shared" si="360"/>
        <v>2.5339031284359095</v>
      </c>
      <c r="W574" s="328">
        <f t="shared" si="361"/>
        <v>3.8631446832670946E-4</v>
      </c>
      <c r="X574" s="328">
        <f t="shared" si="362"/>
        <v>-8.6317881911263612</v>
      </c>
      <c r="Y574" s="328">
        <f t="shared" si="342"/>
        <v>32.261978933078147</v>
      </c>
      <c r="Z574" s="108">
        <f>IF(H574&gt;0, rate1(1,$L$52,$L$51,$L$54,U574,$L$53,$L$50,Y574),"")</f>
        <v>1387.0421468397246</v>
      </c>
      <c r="AA574" s="336">
        <f t="shared" si="363"/>
        <v>-2.2287108679597072</v>
      </c>
      <c r="AB574" s="336">
        <f t="shared" si="364"/>
        <v>1.1964975624182477E-4</v>
      </c>
      <c r="AC574" s="328">
        <f t="shared" si="365"/>
        <v>1.1964975624182477E-4</v>
      </c>
      <c r="AD574" s="328">
        <f t="shared" si="366"/>
        <v>334.30908057310023</v>
      </c>
      <c r="AE574" s="328">
        <f t="shared" si="367"/>
        <v>-6635302.4608199131</v>
      </c>
      <c r="AF574" s="328">
        <f t="shared" si="368"/>
        <v>2889.451831500704</v>
      </c>
      <c r="AG574" s="328">
        <f t="shared" si="369"/>
        <v>2887.1141872486201</v>
      </c>
      <c r="AH574" s="328">
        <f t="shared" si="370"/>
        <v>2.5739637815561709</v>
      </c>
      <c r="AI574" s="328">
        <f t="shared" si="371"/>
        <v>8.5626072465178324E-2</v>
      </c>
      <c r="AJ574" s="328">
        <f t="shared" si="372"/>
        <v>8.6538745524973564</v>
      </c>
      <c r="AK574" s="337">
        <f t="shared" si="373"/>
        <v>571.82971022744971</v>
      </c>
      <c r="AL574" s="42">
        <f t="shared" si="343"/>
        <v>26.48078334848033</v>
      </c>
    </row>
    <row r="575" spans="2:38" ht="15" x14ac:dyDescent="0.15">
      <c r="B575" s="328">
        <f t="shared" si="344"/>
        <v>2889.451831500704</v>
      </c>
      <c r="C575" s="328">
        <f t="shared" si="345"/>
        <v>2887.1141872486201</v>
      </c>
      <c r="D575" s="328">
        <f t="shared" si="346"/>
        <v>2.5739637815561709</v>
      </c>
      <c r="E575" s="328">
        <f t="shared" si="374"/>
        <v>183.44329706106183</v>
      </c>
      <c r="F575" s="328">
        <f t="shared" si="347"/>
        <v>183.27899543475183</v>
      </c>
      <c r="G575" s="328">
        <f t="shared" si="348"/>
        <v>862.01022905761624</v>
      </c>
      <c r="H575" s="313">
        <f t="shared" si="349"/>
        <v>0.02</v>
      </c>
      <c r="I575" s="328">
        <f t="shared" si="350"/>
        <v>1.8701154016671353</v>
      </c>
      <c r="J575" s="328">
        <f t="shared" si="375"/>
        <v>850</v>
      </c>
      <c r="K575" s="335">
        <f t="shared" si="351"/>
        <v>-1</v>
      </c>
      <c r="L575" s="323">
        <f t="shared" si="352"/>
        <v>2.5539637815561709</v>
      </c>
      <c r="M575" s="323">
        <f t="shared" si="353"/>
        <v>2.5639637815561711</v>
      </c>
      <c r="N575" s="328">
        <f t="shared" si="354"/>
        <v>-3.5861437028478882E-2</v>
      </c>
      <c r="O575" s="328">
        <f t="shared" si="355"/>
        <v>2.7922698458726636E-3</v>
      </c>
      <c r="P575" s="332">
        <f t="shared" ref="P575:P641" si="376">IF(H575&gt;0, $C$54*$L$55*$L$55*M575*M575/(($B$19*(B575-C575))^0.333)*1000,"")</f>
        <v>32.688702726844475</v>
      </c>
      <c r="Q575" s="328">
        <f t="shared" si="356"/>
        <v>22.846905892298651</v>
      </c>
      <c r="R575" s="277">
        <f>IF(H575&gt;0, rate1(1,$L$52,$L$51,$L$54,L575,$L$53,$L$50,P575),"")</f>
        <v>1395.6584238851754</v>
      </c>
      <c r="S575" s="323">
        <f t="shared" si="357"/>
        <v>5.862608120763122</v>
      </c>
      <c r="T575" s="323">
        <f t="shared" si="358"/>
        <v>7.3749387443648052E-3</v>
      </c>
      <c r="U575" s="328">
        <f t="shared" si="359"/>
        <v>2.5739637815561709</v>
      </c>
      <c r="V575" s="336">
        <f t="shared" si="360"/>
        <v>2.5739637815561709</v>
      </c>
      <c r="W575" s="328">
        <f t="shared" si="361"/>
        <v>3.9862618341057754E-4</v>
      </c>
      <c r="X575" s="328">
        <f t="shared" si="362"/>
        <v>32.308700294333789</v>
      </c>
      <c r="Y575" s="328">
        <f t="shared" ref="Y575:Y641" si="377">IF(H575&gt;0, $C$54*$L$55*$L$55*V575*V575/(($B$19*(B575-C575))^0.333)*1000,"")</f>
        <v>32.94418565825756</v>
      </c>
      <c r="Z575" s="108">
        <f>IF(H575&gt;0, rate1(1,$L$52,$L$51,$L$54,U575,$L$53,$L$50,Y575),"")</f>
        <v>1400.7601958964012</v>
      </c>
      <c r="AA575" s="336">
        <f t="shared" si="363"/>
        <v>8.2603473334020912</v>
      </c>
      <c r="AB575" s="336">
        <f t="shared" si="364"/>
        <v>-5.4904561049944589E-5</v>
      </c>
      <c r="AC575" s="328">
        <f t="shared" si="365"/>
        <v>7.3749387443648052E-3</v>
      </c>
      <c r="AD575" s="328">
        <f t="shared" si="366"/>
        <v>-2.7118869313025837</v>
      </c>
      <c r="AE575" s="328">
        <f t="shared" si="367"/>
        <v>-89937.150645995716</v>
      </c>
      <c r="AF575" s="328">
        <f t="shared" si="368"/>
        <v>2889.4085951249313</v>
      </c>
      <c r="AG575" s="328">
        <f t="shared" si="369"/>
        <v>2887.1068123098757</v>
      </c>
      <c r="AH575" s="328">
        <f t="shared" si="370"/>
        <v>2.5541440859621365</v>
      </c>
      <c r="AI575" s="328">
        <f t="shared" si="371"/>
        <v>5.2842003588777544</v>
      </c>
      <c r="AJ575" s="328">
        <f t="shared" si="372"/>
        <v>8.6553423859303784</v>
      </c>
      <c r="AK575" s="337">
        <f t="shared" si="373"/>
        <v>571.82978573534558</v>
      </c>
      <c r="AL575" s="42">
        <f t="shared" si="343"/>
        <v>26.480856130641925</v>
      </c>
    </row>
    <row r="576" spans="2:38" ht="15" x14ac:dyDescent="0.15">
      <c r="B576" s="328">
        <f t="shared" si="344"/>
        <v>2889.4085951249313</v>
      </c>
      <c r="C576" s="328">
        <f t="shared" si="345"/>
        <v>2887.1068123098757</v>
      </c>
      <c r="D576" s="328">
        <f t="shared" si="346"/>
        <v>2.5541440859621365</v>
      </c>
      <c r="E576" s="328">
        <f t="shared" si="374"/>
        <v>183.29500440337475</v>
      </c>
      <c r="F576" s="328">
        <f t="shared" si="347"/>
        <v>183.36915073221829</v>
      </c>
      <c r="G576" s="328">
        <f t="shared" si="348"/>
        <v>842.5106529462779</v>
      </c>
      <c r="H576" s="313">
        <f t="shared" si="349"/>
        <v>0.02</v>
      </c>
      <c r="I576" s="328">
        <f t="shared" si="350"/>
        <v>1.8414262520444027</v>
      </c>
      <c r="J576" s="328">
        <f t="shared" si="375"/>
        <v>850</v>
      </c>
      <c r="K576" s="335">
        <f t="shared" si="351"/>
        <v>-1</v>
      </c>
      <c r="L576" s="323">
        <f t="shared" si="352"/>
        <v>2.5341440859621365</v>
      </c>
      <c r="M576" s="323">
        <f t="shared" si="353"/>
        <v>2.5441440859621363</v>
      </c>
      <c r="N576" s="328">
        <f t="shared" si="354"/>
        <v>-3.558780392677896E-2</v>
      </c>
      <c r="O576" s="328">
        <f t="shared" si="355"/>
        <v>2.7922698458726636E-3</v>
      </c>
      <c r="P576" s="332">
        <f t="shared" si="376"/>
        <v>32.351402156471096</v>
      </c>
      <c r="Q576" s="328">
        <f t="shared" si="356"/>
        <v>2.0720325933368713</v>
      </c>
      <c r="R576" s="277">
        <f>IF(H576&gt;0, rate1(1,$L$52,$L$51,$L$54,L576,$L$53,$L$50,P576),"")</f>
        <v>1388.8576888365037</v>
      </c>
      <c r="S576" s="323">
        <f t="shared" si="357"/>
        <v>0.53429541684082615</v>
      </c>
      <c r="T576" s="323">
        <f t="shared" si="358"/>
        <v>-7.6417121956077791E-2</v>
      </c>
      <c r="U576" s="328">
        <f t="shared" si="359"/>
        <v>2.5541440859621365</v>
      </c>
      <c r="V576" s="336">
        <f t="shared" si="360"/>
        <v>2.5541440859621365</v>
      </c>
      <c r="W576" s="328">
        <f t="shared" si="361"/>
        <v>3.9251092110603736E-4</v>
      </c>
      <c r="X576" s="328">
        <f t="shared" si="362"/>
        <v>12.507786770049393</v>
      </c>
      <c r="Y576" s="328">
        <f t="shared" si="377"/>
        <v>32.606222490468348</v>
      </c>
      <c r="Z576" s="108">
        <f>IF(H576&gt;0, rate1(1,$L$52,$L$51,$L$54,U576,$L$53,$L$50,Y576),"")</f>
        <v>1394.002322016715</v>
      </c>
      <c r="AA576" s="336">
        <f t="shared" si="363"/>
        <v>3.2133614952818359</v>
      </c>
      <c r="AB576" s="336">
        <f t="shared" si="364"/>
        <v>-1.7733701518831988E-4</v>
      </c>
      <c r="AC576" s="328">
        <f t="shared" si="365"/>
        <v>-1.7733701518831988E-4</v>
      </c>
      <c r="AD576" s="328">
        <f t="shared" si="366"/>
        <v>112.77961331852438</v>
      </c>
      <c r="AE576" s="328">
        <f t="shared" si="367"/>
        <v>32091.661804977626</v>
      </c>
      <c r="AF576" s="328">
        <f t="shared" si="368"/>
        <v>2889.3731846580195</v>
      </c>
      <c r="AG576" s="328">
        <f t="shared" si="369"/>
        <v>2887.1069896468907</v>
      </c>
      <c r="AH576" s="328">
        <f t="shared" si="370"/>
        <v>2.534322394379128</v>
      </c>
      <c r="AI576" s="328">
        <f t="shared" si="371"/>
        <v>-0.12768551926791108</v>
      </c>
      <c r="AJ576" s="328">
        <f t="shared" si="372"/>
        <v>8.6553069177305826</v>
      </c>
      <c r="AK576" s="337">
        <f t="shared" si="373"/>
        <v>571.83434077010736</v>
      </c>
      <c r="AL576" s="42">
        <f t="shared" ref="AL576:AL639" si="378">IF(H576&gt;0, AL575+AI575*J575/1000000,"")</f>
        <v>26.485347700946971</v>
      </c>
    </row>
    <row r="577" spans="2:38" ht="15" x14ac:dyDescent="0.15">
      <c r="B577" s="328">
        <f t="shared" si="344"/>
        <v>2889.3731846580195</v>
      </c>
      <c r="C577" s="328">
        <f t="shared" si="345"/>
        <v>2887.1069896468907</v>
      </c>
      <c r="D577" s="328">
        <f t="shared" si="346"/>
        <v>2.534322394379128</v>
      </c>
      <c r="E577" s="328">
        <f t="shared" si="374"/>
        <v>183.13279319733789</v>
      </c>
      <c r="F577" s="328">
        <f t="shared" si="347"/>
        <v>183.21389880035633</v>
      </c>
      <c r="G577" s="328">
        <f t="shared" si="348"/>
        <v>862.06365793269981</v>
      </c>
      <c r="H577" s="313">
        <f t="shared" si="349"/>
        <v>0.02</v>
      </c>
      <c r="I577" s="328">
        <f t="shared" si="350"/>
        <v>1.8129560089029839</v>
      </c>
      <c r="J577" s="328">
        <f t="shared" si="375"/>
        <v>850</v>
      </c>
      <c r="K577" s="335">
        <f t="shared" si="351"/>
        <v>1</v>
      </c>
      <c r="L577" s="323">
        <f t="shared" si="352"/>
        <v>2.554322394379128</v>
      </c>
      <c r="M577" s="323">
        <f t="shared" si="353"/>
        <v>2.5443223943791278</v>
      </c>
      <c r="N577" s="328">
        <f t="shared" si="354"/>
        <v>3.6228127281324518E-2</v>
      </c>
      <c r="O577" s="328">
        <f t="shared" si="355"/>
        <v>2.7922698458726636E-3</v>
      </c>
      <c r="P577" s="332">
        <f t="shared" si="376"/>
        <v>32.524259266040339</v>
      </c>
      <c r="Q577" s="328">
        <f t="shared" si="356"/>
        <v>1.4969799888613124</v>
      </c>
      <c r="R577" s="277">
        <f>IF(H577&gt;0, rate1(1,$L$52,$L$51,$L$54,L577,$L$53,$L$50,P577),"")</f>
        <v>1392.3521986263456</v>
      </c>
      <c r="S577" s="323">
        <f t="shared" si="357"/>
        <v>0.38504324042558041</v>
      </c>
      <c r="T577" s="323">
        <f t="shared" si="358"/>
        <v>5.8911666092419518E-2</v>
      </c>
      <c r="U577" s="328">
        <f t="shared" si="359"/>
        <v>2.534322394379128</v>
      </c>
      <c r="V577" s="336">
        <f t="shared" si="360"/>
        <v>2.534322394379128</v>
      </c>
      <c r="W577" s="328">
        <f t="shared" si="361"/>
        <v>3.8644232001683321E-4</v>
      </c>
      <c r="X577" s="328">
        <f t="shared" si="362"/>
        <v>-8.1308962743660231</v>
      </c>
      <c r="Y577" s="328">
        <f t="shared" si="377"/>
        <v>32.269100218806102</v>
      </c>
      <c r="Z577" s="108">
        <f>IF(H577&gt;0, rate1(1,$L$52,$L$51,$L$54,U577,$L$53,$L$50,Y577),"")</f>
        <v>1387.1869232757463</v>
      </c>
      <c r="AA577" s="336">
        <f t="shared" si="363"/>
        <v>-2.0991624464291458</v>
      </c>
      <c r="AB577" s="336">
        <f t="shared" si="364"/>
        <v>1.246925021507317E-4</v>
      </c>
      <c r="AC577" s="328">
        <f t="shared" si="365"/>
        <v>5.8911666092419518E-2</v>
      </c>
      <c r="AD577" s="328">
        <f t="shared" si="366"/>
        <v>0.33949133213486737</v>
      </c>
      <c r="AE577" s="328">
        <f t="shared" si="367"/>
        <v>-3828.7701163161078</v>
      </c>
      <c r="AF577" s="328">
        <f t="shared" si="368"/>
        <v>2889.3505011192083</v>
      </c>
      <c r="AG577" s="328">
        <f t="shared" si="369"/>
        <v>2887.0480779807981</v>
      </c>
      <c r="AH577" s="328">
        <f t="shared" si="370"/>
        <v>2.5544993245999561</v>
      </c>
      <c r="AI577" s="328">
        <f t="shared" si="371"/>
        <v>42.31089386043277</v>
      </c>
      <c r="AJ577" s="328">
        <f t="shared" si="372"/>
        <v>8.6670599438029257</v>
      </c>
      <c r="AK577" s="337">
        <f t="shared" si="373"/>
        <v>571.83423319369717</v>
      </c>
      <c r="AL577" s="42">
        <f t="shared" si="378"/>
        <v>26.485239168255593</v>
      </c>
    </row>
    <row r="578" spans="2:38" ht="15" x14ac:dyDescent="0.15">
      <c r="B578" s="328">
        <f t="shared" si="344"/>
        <v>2889.3505011192083</v>
      </c>
      <c r="C578" s="328">
        <f t="shared" si="345"/>
        <v>2887.0480779807981</v>
      </c>
      <c r="D578" s="328">
        <f t="shared" si="346"/>
        <v>2.5544993245999561</v>
      </c>
      <c r="E578" s="328">
        <f t="shared" si="374"/>
        <v>183.41583324729629</v>
      </c>
      <c r="F578" s="328">
        <f t="shared" si="347"/>
        <v>183.27431322231709</v>
      </c>
      <c r="G578" s="328">
        <f t="shared" si="348"/>
        <v>903.56164945015109</v>
      </c>
      <c r="H578" s="313">
        <f t="shared" si="349"/>
        <v>0.04</v>
      </c>
      <c r="I578" s="328">
        <f t="shared" si="350"/>
        <v>1.8419385107281414</v>
      </c>
      <c r="J578" s="328">
        <f t="shared" si="375"/>
        <v>850</v>
      </c>
      <c r="K578" s="335">
        <f t="shared" si="351"/>
        <v>1</v>
      </c>
      <c r="L578" s="323">
        <f t="shared" si="352"/>
        <v>2.5944993245999561</v>
      </c>
      <c r="M578" s="323">
        <f t="shared" si="353"/>
        <v>2.5744993245999561</v>
      </c>
      <c r="N578" s="328">
        <f t="shared" si="354"/>
        <v>7.2786717907041165E-2</v>
      </c>
      <c r="O578" s="328">
        <f t="shared" si="355"/>
        <v>2.7922698458726636E-3</v>
      </c>
      <c r="P578" s="332">
        <f t="shared" si="376"/>
        <v>33.124935388884424</v>
      </c>
      <c r="Q578" s="328">
        <f t="shared" si="356"/>
        <v>33.518689778574753</v>
      </c>
      <c r="R578" s="277">
        <f>IF(H578&gt;0, rate1(1,$L$52,$L$51,$L$54,L578,$L$53,$L$50,P578),"")</f>
        <v>1404.3442445642299</v>
      </c>
      <c r="S578" s="323">
        <f t="shared" si="357"/>
        <v>8.547833792235874</v>
      </c>
      <c r="T578" s="323">
        <f t="shared" si="358"/>
        <v>-9.6433917214649948E-3</v>
      </c>
      <c r="U578" s="328">
        <f t="shared" si="359"/>
        <v>2.5544993245999561</v>
      </c>
      <c r="V578" s="336">
        <f t="shared" si="360"/>
        <v>2.5544993245999561</v>
      </c>
      <c r="W578" s="328">
        <f t="shared" si="361"/>
        <v>3.9262011208229808E-4</v>
      </c>
      <c r="X578" s="328">
        <f t="shared" si="362"/>
        <v>12.421447553103803</v>
      </c>
      <c r="Y578" s="328">
        <f t="shared" si="377"/>
        <v>32.612272293105505</v>
      </c>
      <c r="Z578" s="108">
        <f>IF(H578&gt;0, rate1(1,$L$52,$L$51,$L$54,U578,$L$53,$L$50,Y578),"")</f>
        <v>1394.1239454414931</v>
      </c>
      <c r="AA578" s="336">
        <f t="shared" si="363"/>
        <v>3.1909017850446286</v>
      </c>
      <c r="AB578" s="336">
        <f t="shared" si="364"/>
        <v>-1.7920479811663506E-4</v>
      </c>
      <c r="AC578" s="328">
        <f t="shared" si="365"/>
        <v>-1.7920479811663506E-4</v>
      </c>
      <c r="AD578" s="328">
        <f t="shared" si="366"/>
        <v>-223.20830926617313</v>
      </c>
      <c r="AE578" s="328">
        <f t="shared" si="367"/>
        <v>-7612.4104344318494</v>
      </c>
      <c r="AF578" s="328">
        <f t="shared" si="368"/>
        <v>2889.4234670419132</v>
      </c>
      <c r="AG578" s="328">
        <f t="shared" si="369"/>
        <v>2887.0482571855964</v>
      </c>
      <c r="AH578" s="328">
        <f t="shared" si="370"/>
        <v>2.5945629673059676</v>
      </c>
      <c r="AI578" s="328">
        <f t="shared" si="371"/>
        <v>-0.12760745722445183</v>
      </c>
      <c r="AJ578" s="328">
        <f t="shared" si="372"/>
        <v>8.6670244972870307</v>
      </c>
      <c r="AK578" s="337">
        <f t="shared" si="373"/>
        <v>571.87070787762889</v>
      </c>
      <c r="AL578" s="42">
        <f t="shared" si="378"/>
        <v>26.521203428036962</v>
      </c>
    </row>
    <row r="579" spans="2:38" ht="15" x14ac:dyDescent="0.15">
      <c r="B579" s="328">
        <f t="shared" si="344"/>
        <v>2889.4234670419132</v>
      </c>
      <c r="C579" s="328">
        <f t="shared" si="345"/>
        <v>2887.0482571855964</v>
      </c>
      <c r="D579" s="328">
        <f t="shared" si="346"/>
        <v>2.5945629673059676</v>
      </c>
      <c r="E579" s="328">
        <f t="shared" si="374"/>
        <v>183.74652540267522</v>
      </c>
      <c r="F579" s="328">
        <f t="shared" si="347"/>
        <v>183.58117932498575</v>
      </c>
      <c r="G579" s="328">
        <f t="shared" si="348"/>
        <v>884.49328907554741</v>
      </c>
      <c r="H579" s="313">
        <f t="shared" si="349"/>
        <v>0.02</v>
      </c>
      <c r="I579" s="328">
        <f t="shared" si="350"/>
        <v>1.9001678850534518</v>
      </c>
      <c r="J579" s="328">
        <f t="shared" si="375"/>
        <v>850</v>
      </c>
      <c r="K579" s="335">
        <f t="shared" si="351"/>
        <v>-1</v>
      </c>
      <c r="L579" s="323">
        <f t="shared" si="352"/>
        <v>2.5745629673059676</v>
      </c>
      <c r="M579" s="323">
        <f t="shared" si="353"/>
        <v>2.5845629673059678</v>
      </c>
      <c r="N579" s="328">
        <f t="shared" si="354"/>
        <v>-3.614578176993799E-2</v>
      </c>
      <c r="O579" s="328">
        <f t="shared" si="355"/>
        <v>2.7922698458726636E-3</v>
      </c>
      <c r="P579" s="332">
        <f t="shared" si="376"/>
        <v>33.040194887297645</v>
      </c>
      <c r="Q579" s="328">
        <f t="shared" si="356"/>
        <v>45.531895462261332</v>
      </c>
      <c r="R579" s="277">
        <f>IF(H579&gt;0, rate1(1,$L$52,$L$51,$L$54,L579,$L$53,$L$50,P579),"")</f>
        <v>1402.6665453818468</v>
      </c>
      <c r="S579" s="323">
        <f t="shared" si="357"/>
        <v>11.625292928943511</v>
      </c>
      <c r="T579" s="323">
        <f t="shared" si="358"/>
        <v>3.4018621426874884E-3</v>
      </c>
      <c r="U579" s="328">
        <f t="shared" si="359"/>
        <v>2.5945629673059676</v>
      </c>
      <c r="V579" s="336">
        <f t="shared" si="360"/>
        <v>2.5945629673059676</v>
      </c>
      <c r="W579" s="328">
        <f t="shared" si="361"/>
        <v>4.050320483885983E-4</v>
      </c>
      <c r="X579" s="328">
        <f t="shared" si="362"/>
        <v>55.151700427021638</v>
      </c>
      <c r="Y579" s="328">
        <f t="shared" si="377"/>
        <v>33.296362863439313</v>
      </c>
      <c r="Z579" s="108">
        <f>IF(H579&gt;0, rate1(1,$L$52,$L$51,$L$54,U579,$L$53,$L$50,Y579),"")</f>
        <v>1407.7242113728757</v>
      </c>
      <c r="AA579" s="336">
        <f t="shared" si="363"/>
        <v>14.030848672754258</v>
      </c>
      <c r="AB579" s="336">
        <f t="shared" si="364"/>
        <v>-3.1082553297964816E-5</v>
      </c>
      <c r="AC579" s="328">
        <f t="shared" si="365"/>
        <v>3.4018621426874884E-3</v>
      </c>
      <c r="AD579" s="328">
        <f t="shared" si="366"/>
        <v>-5.8791330045490611</v>
      </c>
      <c r="AE579" s="328">
        <f t="shared" si="367"/>
        <v>134875.75812411716</v>
      </c>
      <c r="AF579" s="328">
        <f t="shared" si="368"/>
        <v>2889.3839193980007</v>
      </c>
      <c r="AG579" s="328">
        <f t="shared" si="369"/>
        <v>2887.0448553234537</v>
      </c>
      <c r="AH579" s="328">
        <f t="shared" si="370"/>
        <v>2.5747453412051895</v>
      </c>
      <c r="AI579" s="328">
        <f t="shared" si="371"/>
        <v>2.42528215553997</v>
      </c>
      <c r="AJ579" s="328">
        <f t="shared" si="372"/>
        <v>8.6676981867746807</v>
      </c>
      <c r="AK579" s="337">
        <f t="shared" si="373"/>
        <v>571.87059257642431</v>
      </c>
      <c r="AL579" s="42">
        <f t="shared" si="378"/>
        <v>26.521094961698321</v>
      </c>
    </row>
    <row r="580" spans="2:38" ht="15" x14ac:dyDescent="0.15">
      <c r="B580" s="328">
        <f t="shared" si="344"/>
        <v>2889.3839193980007</v>
      </c>
      <c r="C580" s="328">
        <f t="shared" si="345"/>
        <v>2887.0448553234537</v>
      </c>
      <c r="D580" s="328">
        <f t="shared" si="346"/>
        <v>2.5747453412051895</v>
      </c>
      <c r="E580" s="328">
        <f t="shared" si="374"/>
        <v>183.58895553915627</v>
      </c>
      <c r="F580" s="328">
        <f t="shared" si="347"/>
        <v>183.66774047091576</v>
      </c>
      <c r="G580" s="328">
        <f t="shared" si="348"/>
        <v>864.63191889545385</v>
      </c>
      <c r="H580" s="313">
        <f t="shared" si="349"/>
        <v>0.02</v>
      </c>
      <c r="I580" s="328">
        <f t="shared" si="350"/>
        <v>1.8712512596375745</v>
      </c>
      <c r="J580" s="328">
        <f t="shared" si="375"/>
        <v>850</v>
      </c>
      <c r="K580" s="335">
        <f t="shared" si="351"/>
        <v>-1</v>
      </c>
      <c r="L580" s="323">
        <f t="shared" si="352"/>
        <v>2.5547453412051895</v>
      </c>
      <c r="M580" s="323">
        <f t="shared" si="353"/>
        <v>2.5647453412051897</v>
      </c>
      <c r="N580" s="328">
        <f t="shared" si="354"/>
        <v>-3.5872226366254978E-2</v>
      </c>
      <c r="O580" s="328">
        <f t="shared" si="355"/>
        <v>2.7922698458726636E-3</v>
      </c>
      <c r="P580" s="332">
        <f t="shared" si="376"/>
        <v>32.702021599208486</v>
      </c>
      <c r="Q580" s="328">
        <f t="shared" si="356"/>
        <v>24.339041113917801</v>
      </c>
      <c r="R580" s="277">
        <f>IF(H580&gt;0, rate1(1,$L$52,$L$51,$L$54,L580,$L$53,$L$50,P580),"")</f>
        <v>1395.9254349245211</v>
      </c>
      <c r="S580" s="323">
        <f t="shared" si="357"/>
        <v>6.2443014002376742</v>
      </c>
      <c r="T580" s="323">
        <f t="shared" si="358"/>
        <v>6.8402297329114665E-3</v>
      </c>
      <c r="U580" s="328">
        <f t="shared" si="359"/>
        <v>2.5747453412051895</v>
      </c>
      <c r="V580" s="336">
        <f t="shared" si="360"/>
        <v>2.5747453412051895</v>
      </c>
      <c r="W580" s="328">
        <f t="shared" si="361"/>
        <v>3.9886829826851766E-4</v>
      </c>
      <c r="X580" s="328">
        <f t="shared" si="362"/>
        <v>34.985789837777361</v>
      </c>
      <c r="Y580" s="328">
        <f t="shared" si="377"/>
        <v>32.957530588994906</v>
      </c>
      <c r="Z580" s="108">
        <f>IF(H580&gt;0, rate1(1,$L$52,$L$51,$L$54,U580,$L$53,$L$50,Y580),"")</f>
        <v>1401.0255253170333</v>
      </c>
      <c r="AA580" s="336">
        <f t="shared" si="363"/>
        <v>8.9431033334397778</v>
      </c>
      <c r="AB580" s="336">
        <f t="shared" si="364"/>
        <v>-5.021567535062985E-5</v>
      </c>
      <c r="AC580" s="328">
        <f t="shared" si="365"/>
        <v>6.8402297329114665E-3</v>
      </c>
      <c r="AD580" s="328">
        <f t="shared" si="366"/>
        <v>-2.9238784048101301</v>
      </c>
      <c r="AE580" s="328">
        <f t="shared" si="367"/>
        <v>577.08027532531946</v>
      </c>
      <c r="AF580" s="328">
        <f t="shared" si="368"/>
        <v>2889.3412069419014</v>
      </c>
      <c r="AG580" s="328">
        <f t="shared" si="369"/>
        <v>2887.0380150937208</v>
      </c>
      <c r="AH580" s="328">
        <f t="shared" si="370"/>
        <v>2.5549257242225063</v>
      </c>
      <c r="AI580" s="328">
        <f t="shared" si="371"/>
        <v>4.9001397651883343</v>
      </c>
      <c r="AJ580" s="328">
        <f t="shared" si="372"/>
        <v>8.6690593367094557</v>
      </c>
      <c r="AK580" s="337">
        <f t="shared" si="373"/>
        <v>571.87273772221499</v>
      </c>
      <c r="AL580" s="42">
        <f t="shared" si="378"/>
        <v>26.523156451530529</v>
      </c>
    </row>
    <row r="581" spans="2:38" ht="15" x14ac:dyDescent="0.15">
      <c r="B581" s="328">
        <f t="shared" si="344"/>
        <v>2889.3412069419014</v>
      </c>
      <c r="C581" s="328">
        <f t="shared" si="345"/>
        <v>2887.0380150937208</v>
      </c>
      <c r="D581" s="328">
        <f t="shared" si="346"/>
        <v>2.5549257242225063</v>
      </c>
      <c r="E581" s="328">
        <f t="shared" si="374"/>
        <v>183.43953200269834</v>
      </c>
      <c r="F581" s="328">
        <f t="shared" si="347"/>
        <v>183.51424377092729</v>
      </c>
      <c r="G581" s="328">
        <f t="shared" si="348"/>
        <v>843.95777972085273</v>
      </c>
      <c r="H581" s="313">
        <f t="shared" si="349"/>
        <v>0.02</v>
      </c>
      <c r="I581" s="328">
        <f t="shared" si="350"/>
        <v>1.8425534785445052</v>
      </c>
      <c r="J581" s="328">
        <f t="shared" si="375"/>
        <v>850</v>
      </c>
      <c r="K581" s="335">
        <f t="shared" si="351"/>
        <v>-1</v>
      </c>
      <c r="L581" s="323">
        <f t="shared" si="352"/>
        <v>2.5349257242225063</v>
      </c>
      <c r="M581" s="323">
        <f t="shared" si="353"/>
        <v>2.5449257242225061</v>
      </c>
      <c r="N581" s="328">
        <f t="shared" si="354"/>
        <v>-3.5598596213976208E-2</v>
      </c>
      <c r="O581" s="328">
        <f t="shared" si="355"/>
        <v>2.7922698458726636E-3</v>
      </c>
      <c r="P581" s="332">
        <f t="shared" si="376"/>
        <v>32.364687825877695</v>
      </c>
      <c r="Q581" s="328">
        <f t="shared" si="356"/>
        <v>3.5300969027591691</v>
      </c>
      <c r="R581" s="277">
        <f>IF(H581&gt;0, rate1(1,$L$52,$L$51,$L$54,L581,$L$53,$L$50,P581),"")</f>
        <v>1389.1269732940157</v>
      </c>
      <c r="S581" s="323">
        <f t="shared" si="357"/>
        <v>0.91009619053254853</v>
      </c>
      <c r="T581" s="323">
        <f t="shared" si="358"/>
        <v>-0.39596315689897688</v>
      </c>
      <c r="U581" s="328">
        <f t="shared" si="359"/>
        <v>2.5549257242225063</v>
      </c>
      <c r="V581" s="336">
        <f t="shared" si="360"/>
        <v>2.5549257242225063</v>
      </c>
      <c r="W581" s="328">
        <f t="shared" si="361"/>
        <v>3.9275119611570375E-4</v>
      </c>
      <c r="X581" s="328">
        <f t="shared" si="362"/>
        <v>13.98297873994386</v>
      </c>
      <c r="Y581" s="328">
        <f t="shared" si="377"/>
        <v>32.619534356142879</v>
      </c>
      <c r="Z581" s="108">
        <f>IF(H581&gt;0, rate1(1,$L$52,$L$51,$L$54,U581,$L$53,$L$50,Y581),"")</f>
        <v>1394.2699082205922</v>
      </c>
      <c r="AA581" s="336">
        <f t="shared" si="363"/>
        <v>3.5916619738995328</v>
      </c>
      <c r="AB581" s="336">
        <f t="shared" si="364"/>
        <v>-1.5154414428697751E-4</v>
      </c>
      <c r="AC581" s="328">
        <f t="shared" si="365"/>
        <v>-1.5154414428697751E-4</v>
      </c>
      <c r="AD581" s="328">
        <f t="shared" si="366"/>
        <v>131.97474632953299</v>
      </c>
      <c r="AE581" s="328">
        <f t="shared" si="367"/>
        <v>40336.362936169848</v>
      </c>
      <c r="AF581" s="328">
        <f t="shared" si="368"/>
        <v>2889.3057598898317</v>
      </c>
      <c r="AG581" s="328">
        <f t="shared" si="369"/>
        <v>2887.0381666378653</v>
      </c>
      <c r="AH581" s="328">
        <f t="shared" si="370"/>
        <v>2.5351041114467829</v>
      </c>
      <c r="AI581" s="328">
        <f t="shared" si="371"/>
        <v>-0.10909308306613844</v>
      </c>
      <c r="AJ581" s="328">
        <f t="shared" si="372"/>
        <v>8.6690290330752706</v>
      </c>
      <c r="AK581" s="337">
        <f t="shared" si="373"/>
        <v>571.87697453946305</v>
      </c>
      <c r="AL581" s="42">
        <f t="shared" si="378"/>
        <v>26.52732157033094</v>
      </c>
    </row>
    <row r="582" spans="2:38" ht="15" x14ac:dyDescent="0.15">
      <c r="B582" s="328">
        <f t="shared" si="344"/>
        <v>2889.3057598898317</v>
      </c>
      <c r="C582" s="328">
        <f t="shared" si="345"/>
        <v>2887.0381666378653</v>
      </c>
      <c r="D582" s="328">
        <f t="shared" si="346"/>
        <v>2.5351041114467829</v>
      </c>
      <c r="E582" s="328">
        <f t="shared" si="374"/>
        <v>183.27731538224899</v>
      </c>
      <c r="F582" s="328">
        <f t="shared" si="347"/>
        <v>183.35842369247365</v>
      </c>
      <c r="G582" s="328">
        <f t="shared" si="348"/>
        <v>848.45450480376417</v>
      </c>
      <c r="H582" s="313">
        <f t="shared" si="349"/>
        <v>5.0000000000000001E-3</v>
      </c>
      <c r="I582" s="328">
        <f t="shared" si="350"/>
        <v>1.8140746015731566</v>
      </c>
      <c r="J582" s="328">
        <f t="shared" si="375"/>
        <v>850</v>
      </c>
      <c r="K582" s="335">
        <f t="shared" si="351"/>
        <v>1</v>
      </c>
      <c r="L582" s="323">
        <f t="shared" si="352"/>
        <v>2.5401041114467828</v>
      </c>
      <c r="M582" s="323">
        <f t="shared" si="353"/>
        <v>2.5376041114467829</v>
      </c>
      <c r="N582" s="328">
        <f t="shared" si="354"/>
        <v>9.3366279151849696E-3</v>
      </c>
      <c r="O582" s="328">
        <f t="shared" si="355"/>
        <v>2.7922698458726636E-3</v>
      </c>
      <c r="P582" s="332">
        <f t="shared" si="376"/>
        <v>32.346080944691352</v>
      </c>
      <c r="Q582" s="328">
        <f t="shared" si="356"/>
        <v>-4.5636946101519698</v>
      </c>
      <c r="R582" s="277">
        <f>IF(H582&gt;0, rate1(1,$L$52,$L$51,$L$54,L582,$L$53,$L$50,P582),"")</f>
        <v>1388.7498015652166</v>
      </c>
      <c r="S582" s="323">
        <f t="shared" si="357"/>
        <v>-1.1768881193898435</v>
      </c>
      <c r="T582" s="323">
        <f t="shared" si="358"/>
        <v>4.2889792231499326E-3</v>
      </c>
      <c r="U582" s="328">
        <f t="shared" si="359"/>
        <v>2.5351041114467829</v>
      </c>
      <c r="V582" s="336">
        <f t="shared" si="360"/>
        <v>2.5351041114467829</v>
      </c>
      <c r="W582" s="328">
        <f t="shared" si="361"/>
        <v>3.8668075467374052E-4</v>
      </c>
      <c r="X582" s="328">
        <f t="shared" si="362"/>
        <v>-6.686919506119466</v>
      </c>
      <c r="Y582" s="328">
        <f t="shared" si="377"/>
        <v>32.282378834061554</v>
      </c>
      <c r="Z582" s="108">
        <f>IF(H582&gt;0, rate1(1,$L$52,$L$51,$L$54,U582,$L$53,$L$50,Y582),"")</f>
        <v>1387.4567888828349</v>
      </c>
      <c r="AA582" s="336">
        <f t="shared" si="363"/>
        <v>-1.72603358840134</v>
      </c>
      <c r="AB582" s="336">
        <f t="shared" si="364"/>
        <v>1.4184739187329904E-4</v>
      </c>
      <c r="AC582" s="328">
        <f t="shared" si="365"/>
        <v>4.2889792231499326E-3</v>
      </c>
      <c r="AD582" s="328">
        <f t="shared" si="366"/>
        <v>1.1657785547228359</v>
      </c>
      <c r="AE582" s="328">
        <f t="shared" si="367"/>
        <v>-63231.913144971404</v>
      </c>
      <c r="AF582" s="328">
        <f t="shared" si="368"/>
        <v>2889.3108075385239</v>
      </c>
      <c r="AG582" s="328">
        <f t="shared" si="369"/>
        <v>2887.0338776586423</v>
      </c>
      <c r="AH582" s="328">
        <f t="shared" si="370"/>
        <v>2.5403177911274084</v>
      </c>
      <c r="AI582" s="328">
        <f t="shared" si="371"/>
        <v>3.0883743193453261</v>
      </c>
      <c r="AJ582" s="328">
        <f t="shared" si="372"/>
        <v>8.669886914830645</v>
      </c>
      <c r="AK582" s="337">
        <f t="shared" si="373"/>
        <v>571.87688246950688</v>
      </c>
      <c r="AL582" s="42">
        <f t="shared" si="378"/>
        <v>26.527228841210334</v>
      </c>
    </row>
    <row r="583" spans="2:38" ht="15" x14ac:dyDescent="0.15">
      <c r="B583" s="328">
        <f t="shared" si="344"/>
        <v>2889.3108075385239</v>
      </c>
      <c r="C583" s="328">
        <f t="shared" si="345"/>
        <v>2887.0338776586423</v>
      </c>
      <c r="D583" s="328">
        <f t="shared" si="346"/>
        <v>2.5403177911274084</v>
      </c>
      <c r="E583" s="328">
        <f t="shared" si="374"/>
        <v>183.32839124854362</v>
      </c>
      <c r="F583" s="328">
        <f t="shared" si="347"/>
        <v>183.30285331539631</v>
      </c>
      <c r="G583" s="328">
        <f t="shared" si="348"/>
        <v>930.46222537139715</v>
      </c>
      <c r="H583" s="313">
        <f t="shared" si="349"/>
        <v>0.08</v>
      </c>
      <c r="I583" s="328">
        <f t="shared" si="350"/>
        <v>1.8215439039053309</v>
      </c>
      <c r="J583" s="328">
        <f t="shared" si="375"/>
        <v>850</v>
      </c>
      <c r="K583" s="335">
        <f t="shared" si="351"/>
        <v>1</v>
      </c>
      <c r="L583" s="323">
        <f t="shared" si="352"/>
        <v>2.6203177911274085</v>
      </c>
      <c r="M583" s="323">
        <f t="shared" si="353"/>
        <v>2.5803177911274084</v>
      </c>
      <c r="N583" s="328">
        <f t="shared" si="354"/>
        <v>0.14494038469380488</v>
      </c>
      <c r="O583" s="328">
        <f t="shared" si="355"/>
        <v>2.7922698458726636E-3</v>
      </c>
      <c r="P583" s="332">
        <f t="shared" si="376"/>
        <v>33.398432582253818</v>
      </c>
      <c r="Q583" s="328">
        <f t="shared" si="356"/>
        <v>39.098523457212309</v>
      </c>
      <c r="R583" s="277">
        <f>IF(H583&gt;0, rate1(1,$L$52,$L$51,$L$54,L583,$L$53,$L$50,P583),"")</f>
        <v>1409.7278508604211</v>
      </c>
      <c r="S583" s="323">
        <f t="shared" si="357"/>
        <v>9.9327085076610278</v>
      </c>
      <c r="T583" s="323">
        <f t="shared" si="358"/>
        <v>-1.6225804812672277E-2</v>
      </c>
      <c r="U583" s="328">
        <f t="shared" si="359"/>
        <v>2.5403177911274084</v>
      </c>
      <c r="V583" s="336">
        <f t="shared" si="360"/>
        <v>2.5403177911274084</v>
      </c>
      <c r="W583" s="328">
        <f t="shared" si="361"/>
        <v>3.8827288074205768E-4</v>
      </c>
      <c r="X583" s="328">
        <f t="shared" si="362"/>
        <v>-1.7303167051329638</v>
      </c>
      <c r="Y583" s="328">
        <f t="shared" si="377"/>
        <v>32.370975824658785</v>
      </c>
      <c r="Z583" s="108">
        <f>IF(H583&gt;0, rate1(1,$L$52,$L$51,$L$54,U583,$L$53,$L$50,Y583),"")</f>
        <v>1389.254382743743</v>
      </c>
      <c r="AA583" s="336">
        <f t="shared" si="363"/>
        <v>-0.44605297342486772</v>
      </c>
      <c r="AB583" s="336">
        <f t="shared" si="364"/>
        <v>2.6850529536443093E-4</v>
      </c>
      <c r="AC583" s="328">
        <f t="shared" si="365"/>
        <v>2.6850529536443093E-4</v>
      </c>
      <c r="AD583" s="328">
        <f t="shared" si="366"/>
        <v>297.94570677430914</v>
      </c>
      <c r="AE583" s="328">
        <f t="shared" si="367"/>
        <v>130238.48002728038</v>
      </c>
      <c r="AF583" s="328">
        <f t="shared" si="368"/>
        <v>2889.4554794179226</v>
      </c>
      <c r="AG583" s="328">
        <f t="shared" si="369"/>
        <v>2887.0336091533468</v>
      </c>
      <c r="AH583" s="328">
        <f t="shared" si="370"/>
        <v>2.6199237941279212</v>
      </c>
      <c r="AI583" s="328">
        <f t="shared" si="371"/>
        <v>0.19046605002557757</v>
      </c>
      <c r="AJ583" s="328">
        <f t="shared" si="372"/>
        <v>8.6699398220667625</v>
      </c>
      <c r="AK583" s="337">
        <f t="shared" si="373"/>
        <v>571.87950281461065</v>
      </c>
      <c r="AL583" s="42">
        <f t="shared" si="378"/>
        <v>26.529853959381779</v>
      </c>
    </row>
    <row r="584" spans="2:38" ht="15" x14ac:dyDescent="0.15">
      <c r="B584" s="328">
        <f t="shared" si="344"/>
        <v>2889.4554794179226</v>
      </c>
      <c r="C584" s="328">
        <f t="shared" si="345"/>
        <v>2887.0336091533468</v>
      </c>
      <c r="D584" s="328">
        <f t="shared" si="346"/>
        <v>2.6199237941279212</v>
      </c>
      <c r="E584" s="328">
        <f t="shared" si="374"/>
        <v>183.98816189611333</v>
      </c>
      <c r="F584" s="328">
        <f t="shared" si="347"/>
        <v>183.65827657232848</v>
      </c>
      <c r="G584" s="328">
        <f t="shared" si="348"/>
        <v>911.27313304150232</v>
      </c>
      <c r="H584" s="313">
        <f t="shared" si="349"/>
        <v>0.02</v>
      </c>
      <c r="I584" s="328">
        <f t="shared" si="350"/>
        <v>1.9374962116606185</v>
      </c>
      <c r="J584" s="328">
        <f t="shared" si="375"/>
        <v>850</v>
      </c>
      <c r="K584" s="335">
        <f t="shared" si="351"/>
        <v>-1</v>
      </c>
      <c r="L584" s="323">
        <f t="shared" si="352"/>
        <v>2.5999237941279212</v>
      </c>
      <c r="M584" s="323">
        <f t="shared" si="353"/>
        <v>2.609923794127921</v>
      </c>
      <c r="N584" s="328">
        <f t="shared" si="354"/>
        <v>-3.6495784590941049E-2</v>
      </c>
      <c r="O584" s="328">
        <f t="shared" si="355"/>
        <v>2.7922698458726636E-3</v>
      </c>
      <c r="P584" s="332">
        <f t="shared" si="376"/>
        <v>33.474225661388033</v>
      </c>
      <c r="Q584" s="328">
        <f t="shared" si="356"/>
        <v>73.366112897505332</v>
      </c>
      <c r="R584" s="277">
        <f>IF(H584&gt;0, rate1(1,$L$52,$L$51,$L$54,L584,$L$53,$L$50,P584),"")</f>
        <v>1411.2114377218129</v>
      </c>
      <c r="S584" s="323">
        <f t="shared" si="357"/>
        <v>18.618557730612149</v>
      </c>
      <c r="T584" s="323">
        <f t="shared" si="358"/>
        <v>2.0714399639835341E-3</v>
      </c>
      <c r="U584" s="328">
        <f t="shared" si="359"/>
        <v>2.6199237941279212</v>
      </c>
      <c r="V584" s="336">
        <f t="shared" si="360"/>
        <v>2.6199237941279212</v>
      </c>
      <c r="W584" s="328">
        <f t="shared" si="361"/>
        <v>4.1298880247619962E-4</v>
      </c>
      <c r="X584" s="328">
        <f t="shared" si="362"/>
        <v>82.345873916715618</v>
      </c>
      <c r="Y584" s="328">
        <f t="shared" si="377"/>
        <v>33.731232049684415</v>
      </c>
      <c r="Z584" s="108">
        <f>IF(H584&gt;0, rate1(1,$L$52,$L$51,$L$54,U584,$L$53,$L$50,Y584),"")</f>
        <v>1416.2154142575519</v>
      </c>
      <c r="AA584" s="336">
        <f t="shared" si="363"/>
        <v>20.823567721882291</v>
      </c>
      <c r="AB584" s="336">
        <f t="shared" si="364"/>
        <v>-2.0833222771515592E-5</v>
      </c>
      <c r="AC584" s="328">
        <f t="shared" si="365"/>
        <v>2.0714399639835341E-3</v>
      </c>
      <c r="AD584" s="328">
        <f t="shared" si="366"/>
        <v>-9.6551193120453771</v>
      </c>
      <c r="AE584" s="328">
        <f t="shared" si="367"/>
        <v>-262912.83939870348</v>
      </c>
      <c r="AF584" s="328">
        <f t="shared" si="368"/>
        <v>2889.4169121933678</v>
      </c>
      <c r="AG584" s="328">
        <f t="shared" si="369"/>
        <v>2887.0315377133829</v>
      </c>
      <c r="AH584" s="328">
        <f t="shared" si="370"/>
        <v>2.6001087090804598</v>
      </c>
      <c r="AI584" s="328">
        <f t="shared" si="371"/>
        <v>1.4678452205061208</v>
      </c>
      <c r="AJ584" s="328">
        <f t="shared" si="372"/>
        <v>8.6703475568502366</v>
      </c>
      <c r="AK584" s="337">
        <f t="shared" si="373"/>
        <v>571.87968003607546</v>
      </c>
      <c r="AL584" s="42">
        <f t="shared" si="378"/>
        <v>26.530015855524301</v>
      </c>
    </row>
    <row r="585" spans="2:38" ht="15" x14ac:dyDescent="0.15">
      <c r="B585" s="328">
        <f t="shared" si="344"/>
        <v>2889.4169121933678</v>
      </c>
      <c r="C585" s="328">
        <f t="shared" si="345"/>
        <v>2887.0315377133829</v>
      </c>
      <c r="D585" s="328">
        <f t="shared" si="346"/>
        <v>2.6001087090804598</v>
      </c>
      <c r="E585" s="328">
        <f t="shared" si="374"/>
        <v>183.82632753167604</v>
      </c>
      <c r="F585" s="328">
        <f t="shared" si="347"/>
        <v>183.90724471389467</v>
      </c>
      <c r="G585" s="328">
        <f t="shared" si="348"/>
        <v>891.80266761237033</v>
      </c>
      <c r="H585" s="313">
        <f t="shared" si="349"/>
        <v>0.02</v>
      </c>
      <c r="I585" s="328">
        <f t="shared" si="350"/>
        <v>1.9082995839879004</v>
      </c>
      <c r="J585" s="328">
        <f t="shared" si="375"/>
        <v>850</v>
      </c>
      <c r="K585" s="335">
        <f t="shared" si="351"/>
        <v>-1</v>
      </c>
      <c r="L585" s="323">
        <f t="shared" si="352"/>
        <v>2.5801087090804598</v>
      </c>
      <c r="M585" s="323">
        <f t="shared" si="353"/>
        <v>2.59010870908046</v>
      </c>
      <c r="N585" s="328">
        <f t="shared" si="354"/>
        <v>-3.6222324737512857E-2</v>
      </c>
      <c r="O585" s="328">
        <f t="shared" si="355"/>
        <v>2.7922698458726636E-3</v>
      </c>
      <c r="P585" s="332">
        <f t="shared" si="376"/>
        <v>33.134984697920707</v>
      </c>
      <c r="Q585" s="328">
        <f t="shared" si="356"/>
        <v>51.700392275648937</v>
      </c>
      <c r="R585" s="277">
        <f>IF(H585&gt;0, rate1(1,$L$52,$L$51,$L$54,L585,$L$53,$L$50,P585),"")</f>
        <v>1404.5428978073649</v>
      </c>
      <c r="S585" s="323">
        <f t="shared" si="357"/>
        <v>13.18261121449502</v>
      </c>
      <c r="T585" s="323">
        <f t="shared" si="358"/>
        <v>2.9732808590669864E-3</v>
      </c>
      <c r="U585" s="328">
        <f t="shared" si="359"/>
        <v>2.6001087090804598</v>
      </c>
      <c r="V585" s="336">
        <f t="shared" si="360"/>
        <v>2.6001087090804598</v>
      </c>
      <c r="W585" s="328">
        <f t="shared" si="361"/>
        <v>4.0676536821759868E-4</v>
      </c>
      <c r="X585" s="328">
        <f t="shared" si="362"/>
        <v>62.586262407305071</v>
      </c>
      <c r="Y585" s="328">
        <f t="shared" si="377"/>
        <v>33.391336479980666</v>
      </c>
      <c r="Z585" s="108">
        <f>IF(H585&gt;0, rate1(1,$L$52,$L$51,$L$54,U585,$L$53,$L$50,Y585),"")</f>
        <v>1409.5887658352001</v>
      </c>
      <c r="AA585" s="336">
        <f t="shared" si="363"/>
        <v>15.901174387516823</v>
      </c>
      <c r="AB585" s="336">
        <f t="shared" si="364"/>
        <v>-2.7297537606053296E-5</v>
      </c>
      <c r="AC585" s="328">
        <f t="shared" si="365"/>
        <v>2.9732808590669864E-3</v>
      </c>
      <c r="AD585" s="328">
        <f t="shared" si="366"/>
        <v>-6.7265761117084608</v>
      </c>
      <c r="AE585" s="328">
        <f t="shared" si="367"/>
        <v>1161.0328115505265</v>
      </c>
      <c r="AF585" s="328">
        <f t="shared" si="368"/>
        <v>2889.3777165877714</v>
      </c>
      <c r="AG585" s="328">
        <f t="shared" si="369"/>
        <v>2887.028564432524</v>
      </c>
      <c r="AH585" s="328">
        <f t="shared" si="370"/>
        <v>2.5802916392769544</v>
      </c>
      <c r="AI585" s="328">
        <f t="shared" si="371"/>
        <v>2.1169028469750422</v>
      </c>
      <c r="AJ585" s="328">
        <f t="shared" si="372"/>
        <v>8.6709355854188406</v>
      </c>
      <c r="AK585" s="337">
        <f t="shared" si="373"/>
        <v>571.88101764398834</v>
      </c>
      <c r="AL585" s="42">
        <f t="shared" si="378"/>
        <v>26.53126352396173</v>
      </c>
    </row>
    <row r="586" spans="2:38" ht="15" x14ac:dyDescent="0.15">
      <c r="B586" s="328">
        <f t="shared" si="344"/>
        <v>2889.3777165877714</v>
      </c>
      <c r="C586" s="328">
        <f t="shared" si="345"/>
        <v>2887.028564432524</v>
      </c>
      <c r="D586" s="328">
        <f t="shared" si="346"/>
        <v>2.5802916392769544</v>
      </c>
      <c r="E586" s="328">
        <f t="shared" si="374"/>
        <v>183.66754713587898</v>
      </c>
      <c r="F586" s="328">
        <f t="shared" si="347"/>
        <v>183.74693733377751</v>
      </c>
      <c r="G586" s="328">
        <f t="shared" si="348"/>
        <v>870.65087495054684</v>
      </c>
      <c r="H586" s="313">
        <f t="shared" si="349"/>
        <v>0.02</v>
      </c>
      <c r="I586" s="328">
        <f t="shared" si="350"/>
        <v>1.879321724197871</v>
      </c>
      <c r="J586" s="328">
        <f t="shared" si="375"/>
        <v>850</v>
      </c>
      <c r="K586" s="335">
        <f t="shared" si="351"/>
        <v>-1</v>
      </c>
      <c r="L586" s="323">
        <f t="shared" si="352"/>
        <v>2.5602916392769544</v>
      </c>
      <c r="M586" s="323">
        <f t="shared" si="353"/>
        <v>2.5702916392769541</v>
      </c>
      <c r="N586" s="328">
        <f t="shared" si="354"/>
        <v>-3.5948790238251149E-2</v>
      </c>
      <c r="O586" s="328">
        <f t="shared" si="355"/>
        <v>2.7922698458726636E-3</v>
      </c>
      <c r="P586" s="332">
        <f t="shared" si="376"/>
        <v>32.796577302094981</v>
      </c>
      <c r="Q586" s="328">
        <f t="shared" si="356"/>
        <v>30.400352559940529</v>
      </c>
      <c r="R586" s="277">
        <f>IF(H586&gt;0, rate1(1,$L$52,$L$51,$L$54,L586,$L$53,$L$50,P586),"")</f>
        <v>1397.8177352144505</v>
      </c>
      <c r="S586" s="323">
        <f t="shared" si="357"/>
        <v>7.7888024263186066</v>
      </c>
      <c r="T586" s="323">
        <f t="shared" si="358"/>
        <v>5.2953065917614658E-3</v>
      </c>
      <c r="U586" s="328">
        <f t="shared" si="359"/>
        <v>2.5802916392769544</v>
      </c>
      <c r="V586" s="336">
        <f t="shared" si="360"/>
        <v>2.5802916392769544</v>
      </c>
      <c r="W586" s="328">
        <f t="shared" si="361"/>
        <v>4.0058856562907863E-4</v>
      </c>
      <c r="X586" s="328">
        <f t="shared" si="362"/>
        <v>41.101276294312129</v>
      </c>
      <c r="Y586" s="328">
        <f t="shared" si="377"/>
        <v>33.05227106175041</v>
      </c>
      <c r="Z586" s="108">
        <f>IF(H586&gt;0, rate1(1,$L$52,$L$51,$L$54,U586,$L$53,$L$50,Y586),"")</f>
        <v>1402.9059106536029</v>
      </c>
      <c r="AA586" s="336">
        <f t="shared" si="363"/>
        <v>10.492268038407888</v>
      </c>
      <c r="AB586" s="336">
        <f t="shared" si="364"/>
        <v>-4.2201564895576657E-5</v>
      </c>
      <c r="AC586" s="328">
        <f t="shared" si="365"/>
        <v>5.2953065917614658E-3</v>
      </c>
      <c r="AD586" s="328">
        <f t="shared" si="366"/>
        <v>-3.7769295608145455</v>
      </c>
      <c r="AE586" s="328">
        <f t="shared" si="367"/>
        <v>713.45839139631585</v>
      </c>
      <c r="AF586" s="328">
        <f t="shared" si="368"/>
        <v>2889.3364724909416</v>
      </c>
      <c r="AG586" s="328">
        <f t="shared" si="369"/>
        <v>2887.0232691259321</v>
      </c>
      <c r="AH586" s="328">
        <f t="shared" si="370"/>
        <v>2.5604725799464774</v>
      </c>
      <c r="AI586" s="328">
        <f t="shared" si="371"/>
        <v>3.7882668522223826</v>
      </c>
      <c r="AJ586" s="328">
        <f t="shared" si="372"/>
        <v>8.6719878817666807</v>
      </c>
      <c r="AK586" s="337">
        <f t="shared" si="373"/>
        <v>571.88290550359432</v>
      </c>
      <c r="AL586" s="42">
        <f t="shared" si="378"/>
        <v>26.533062891381658</v>
      </c>
    </row>
    <row r="587" spans="2:38" ht="15" x14ac:dyDescent="0.15">
      <c r="B587" s="328">
        <f t="shared" si="344"/>
        <v>2889.3364724909416</v>
      </c>
      <c r="C587" s="328">
        <f t="shared" si="345"/>
        <v>2887.0232691259321</v>
      </c>
      <c r="D587" s="328">
        <f t="shared" si="346"/>
        <v>2.5604725799464774</v>
      </c>
      <c r="E587" s="328">
        <f t="shared" si="374"/>
        <v>183.51467196590266</v>
      </c>
      <c r="F587" s="328">
        <f t="shared" si="347"/>
        <v>183.59110955089082</v>
      </c>
      <c r="G587" s="328">
        <f t="shared" si="348"/>
        <v>849.866078478654</v>
      </c>
      <c r="H587" s="313">
        <f t="shared" si="349"/>
        <v>0.02</v>
      </c>
      <c r="I587" s="328">
        <f t="shared" si="350"/>
        <v>1.8505626920075884</v>
      </c>
      <c r="J587" s="328">
        <f t="shared" si="375"/>
        <v>850</v>
      </c>
      <c r="K587" s="335">
        <f t="shared" si="351"/>
        <v>-1</v>
      </c>
      <c r="L587" s="323">
        <f t="shared" si="352"/>
        <v>2.5404725799464773</v>
      </c>
      <c r="M587" s="323">
        <f t="shared" si="353"/>
        <v>2.5504725799464776</v>
      </c>
      <c r="N587" s="328">
        <f t="shared" si="354"/>
        <v>-3.5675181013077761E-2</v>
      </c>
      <c r="O587" s="328">
        <f t="shared" si="355"/>
        <v>2.7922698458726636E-3</v>
      </c>
      <c r="P587" s="332">
        <f t="shared" si="376"/>
        <v>32.459008112338047</v>
      </c>
      <c r="Q587" s="328">
        <f t="shared" si="356"/>
        <v>9.4751793125408312</v>
      </c>
      <c r="R587" s="277">
        <f>IF(H587&gt;0, rate1(1,$L$52,$L$51,$L$54,L587,$L$53,$L$50,P587),"")</f>
        <v>1391.0353813897809</v>
      </c>
      <c r="S587" s="323">
        <f t="shared" si="357"/>
        <v>2.439449739178575</v>
      </c>
      <c r="T587" s="323">
        <f t="shared" si="358"/>
        <v>2.4783901821702977E-2</v>
      </c>
      <c r="U587" s="328">
        <f t="shared" si="359"/>
        <v>2.5604725799464774</v>
      </c>
      <c r="V587" s="336">
        <f t="shared" si="360"/>
        <v>2.5604725799464774</v>
      </c>
      <c r="W587" s="328">
        <f t="shared" si="361"/>
        <v>3.9445840744267713E-4</v>
      </c>
      <c r="X587" s="328">
        <f t="shared" si="362"/>
        <v>19.986684628544367</v>
      </c>
      <c r="Y587" s="328">
        <f t="shared" si="377"/>
        <v>32.714040389015885</v>
      </c>
      <c r="Z587" s="108">
        <f>IF(H587&gt;0, rate1(1,$L$52,$L$51,$L$54,U587,$L$53,$L$50,Y587),"")</f>
        <v>1396.1662834572976</v>
      </c>
      <c r="AA587" s="336">
        <f t="shared" si="363"/>
        <v>5.1267982518465418</v>
      </c>
      <c r="AB587" s="336">
        <f t="shared" si="364"/>
        <v>-9.5584611451789806E-5</v>
      </c>
      <c r="AC587" s="328">
        <f t="shared" si="365"/>
        <v>2.4783901821702977E-2</v>
      </c>
      <c r="AD587" s="328">
        <f t="shared" si="366"/>
        <v>-0.80697543687355278</v>
      </c>
      <c r="AE587" s="328">
        <f t="shared" si="367"/>
        <v>197.4755507602749</v>
      </c>
      <c r="AF587" s="328">
        <f t="shared" si="368"/>
        <v>2889.2760134081068</v>
      </c>
      <c r="AG587" s="328">
        <f t="shared" si="369"/>
        <v>2886.9984852241105</v>
      </c>
      <c r="AH587" s="328">
        <f t="shared" si="370"/>
        <v>2.540651526208447</v>
      </c>
      <c r="AI587" s="328">
        <f t="shared" si="371"/>
        <v>17.816873785727452</v>
      </c>
      <c r="AJ587" s="328">
        <f t="shared" si="372"/>
        <v>8.6769370133738271</v>
      </c>
      <c r="AK587" s="337">
        <f t="shared" si="373"/>
        <v>571.88620376144377</v>
      </c>
      <c r="AL587" s="42">
        <f t="shared" si="378"/>
        <v>26.536282918206048</v>
      </c>
    </row>
    <row r="588" spans="2:38" ht="15" x14ac:dyDescent="0.15">
      <c r="B588" s="328">
        <f t="shared" si="344"/>
        <v>2889.2760134081068</v>
      </c>
      <c r="C588" s="328">
        <f t="shared" si="345"/>
        <v>2886.9984852241105</v>
      </c>
      <c r="D588" s="328">
        <f t="shared" si="346"/>
        <v>2.540651526208447</v>
      </c>
      <c r="E588" s="328">
        <f t="shared" si="374"/>
        <v>183.40216393230955</v>
      </c>
      <c r="F588" s="328">
        <f t="shared" si="347"/>
        <v>183.45841794910609</v>
      </c>
      <c r="G588" s="328">
        <f t="shared" si="348"/>
        <v>829.5280472321441</v>
      </c>
      <c r="H588" s="313">
        <f t="shared" si="349"/>
        <v>0.02</v>
      </c>
      <c r="I588" s="328">
        <f t="shared" si="350"/>
        <v>1.8220225471970481</v>
      </c>
      <c r="J588" s="328">
        <f t="shared" si="375"/>
        <v>850</v>
      </c>
      <c r="K588" s="335">
        <f t="shared" si="351"/>
        <v>-1</v>
      </c>
      <c r="L588" s="323">
        <f t="shared" si="352"/>
        <v>2.520651526208447</v>
      </c>
      <c r="M588" s="323">
        <f t="shared" si="353"/>
        <v>2.5306515262084472</v>
      </c>
      <c r="N588" s="328">
        <f t="shared" si="354"/>
        <v>-3.5401496980369096E-2</v>
      </c>
      <c r="O588" s="328">
        <f t="shared" si="355"/>
        <v>2.7922698458726636E-3</v>
      </c>
      <c r="P588" s="332">
        <f t="shared" si="376"/>
        <v>32.122281826553298</v>
      </c>
      <c r="Q588" s="328">
        <f t="shared" si="356"/>
        <v>-10.922518822056418</v>
      </c>
      <c r="R588" s="277">
        <f>IF(H588&gt;0, rate1(1,$L$52,$L$51,$L$54,L588,$L$53,$L$50,P588),"")</f>
        <v>1384.1952631701331</v>
      </c>
      <c r="S588" s="323">
        <f t="shared" si="357"/>
        <v>-2.825973315817659</v>
      </c>
      <c r="T588" s="323">
        <f t="shared" si="358"/>
        <v>-9.252938810108597E-3</v>
      </c>
      <c r="U588" s="328">
        <f t="shared" si="359"/>
        <v>2.540651526208447</v>
      </c>
      <c r="V588" s="336">
        <f t="shared" si="360"/>
        <v>2.540651526208447</v>
      </c>
      <c r="W588" s="328">
        <f t="shared" si="361"/>
        <v>3.883749063993136E-4</v>
      </c>
      <c r="X588" s="328">
        <f t="shared" si="362"/>
        <v>-0.67575822339699698</v>
      </c>
      <c r="Y588" s="328">
        <f t="shared" si="377"/>
        <v>32.376649114342577</v>
      </c>
      <c r="Z588" s="108">
        <f>IF(H588&gt;0, rate1(1,$L$52,$L$51,$L$54,U588,$L$53,$L$50,Y588),"")</f>
        <v>1389.3693143385678</v>
      </c>
      <c r="AA588" s="336">
        <f t="shared" si="363"/>
        <v>-0.17418720488265421</v>
      </c>
      <c r="AB588" s="336">
        <f t="shared" si="364"/>
        <v>3.3076063576942738E-4</v>
      </c>
      <c r="AC588" s="328">
        <f t="shared" si="365"/>
        <v>3.3076063576942738E-4</v>
      </c>
      <c r="AD588" s="328">
        <f t="shared" si="366"/>
        <v>-60.466687498877477</v>
      </c>
      <c r="AE588" s="328">
        <f t="shared" si="367"/>
        <v>-4750.9865731246</v>
      </c>
      <c r="AF588" s="328">
        <f t="shared" si="368"/>
        <v>2889.2402811504908</v>
      </c>
      <c r="AG588" s="328">
        <f t="shared" si="369"/>
        <v>2886.9981544634747</v>
      </c>
      <c r="AH588" s="328">
        <f t="shared" si="370"/>
        <v>2.5208284730708339</v>
      </c>
      <c r="AI588" s="328">
        <f t="shared" si="371"/>
        <v>0.23895518542081096</v>
      </c>
      <c r="AJ588" s="328">
        <f t="shared" si="372"/>
        <v>8.6770033898142209</v>
      </c>
      <c r="AK588" s="337">
        <f t="shared" si="373"/>
        <v>571.90134571809881</v>
      </c>
      <c r="AL588" s="42">
        <f t="shared" si="378"/>
        <v>26.551427260923916</v>
      </c>
    </row>
    <row r="589" spans="2:38" ht="15" x14ac:dyDescent="0.15">
      <c r="B589" s="328">
        <f t="shared" si="344"/>
        <v>2889.2402811504908</v>
      </c>
      <c r="C589" s="328">
        <f t="shared" si="345"/>
        <v>2886.9981544634747</v>
      </c>
      <c r="D589" s="328">
        <f t="shared" si="346"/>
        <v>2.5208284730708339</v>
      </c>
      <c r="E589" s="328">
        <f t="shared" si="374"/>
        <v>183.24180734428973</v>
      </c>
      <c r="F589" s="328">
        <f t="shared" si="347"/>
        <v>183.32198563829962</v>
      </c>
      <c r="G589" s="328">
        <f t="shared" si="348"/>
        <v>909.93991596966328</v>
      </c>
      <c r="H589" s="313">
        <f t="shared" si="349"/>
        <v>0.08</v>
      </c>
      <c r="I589" s="328">
        <f t="shared" si="350"/>
        <v>1.7937013496128202</v>
      </c>
      <c r="J589" s="328">
        <f t="shared" si="375"/>
        <v>850</v>
      </c>
      <c r="K589" s="335">
        <f t="shared" si="351"/>
        <v>1</v>
      </c>
      <c r="L589" s="323">
        <f t="shared" si="352"/>
        <v>2.600828473070834</v>
      </c>
      <c r="M589" s="323">
        <f t="shared" si="353"/>
        <v>2.5608284730708339</v>
      </c>
      <c r="N589" s="328">
        <f t="shared" si="354"/>
        <v>0.14383410910537098</v>
      </c>
      <c r="O589" s="328">
        <f t="shared" si="355"/>
        <v>2.7922698458726636E-3</v>
      </c>
      <c r="P589" s="332">
        <f t="shared" si="376"/>
        <v>33.064981040333528</v>
      </c>
      <c r="Q589" s="328">
        <f t="shared" si="356"/>
        <v>18.693571372255292</v>
      </c>
      <c r="R589" s="277">
        <f>IF(H589&gt;0, rate1(1,$L$52,$L$51,$L$54,L589,$L$53,$L$50,P589),"")</f>
        <v>1403.157738041501</v>
      </c>
      <c r="S589" s="323">
        <f t="shared" si="357"/>
        <v>4.7712085331758347</v>
      </c>
      <c r="T589" s="323">
        <f t="shared" si="358"/>
        <v>-3.8140057183272347E-2</v>
      </c>
      <c r="U589" s="328">
        <f t="shared" si="359"/>
        <v>2.5208284730708339</v>
      </c>
      <c r="V589" s="336">
        <f t="shared" si="360"/>
        <v>2.5208284730708339</v>
      </c>
      <c r="W589" s="328">
        <f t="shared" si="361"/>
        <v>3.823380752514538E-4</v>
      </c>
      <c r="X589" s="328">
        <f t="shared" si="362"/>
        <v>-21.018172006887539</v>
      </c>
      <c r="Y589" s="328">
        <f t="shared" si="377"/>
        <v>32.040101950083987</v>
      </c>
      <c r="Z589" s="108">
        <f>IF(H589&gt;0, rate1(1,$L$52,$L$51,$L$54,U589,$L$53,$L$50,Y589),"")</f>
        <v>1382.514428788031</v>
      </c>
      <c r="AA589" s="336">
        <f t="shared" si="363"/>
        <v>-5.4446238714143878</v>
      </c>
      <c r="AB589" s="336">
        <f t="shared" si="364"/>
        <v>5.9326670241741028E-5</v>
      </c>
      <c r="AC589" s="328">
        <f t="shared" si="365"/>
        <v>5.9326670241741028E-5</v>
      </c>
      <c r="AD589" s="328">
        <f t="shared" si="366"/>
        <v>1348.4660385290533</v>
      </c>
      <c r="AE589" s="328">
        <f t="shared" si="367"/>
        <v>7223678.9268276896</v>
      </c>
      <c r="AF589" s="328">
        <f t="shared" si="368"/>
        <v>2889.384055932926</v>
      </c>
      <c r="AG589" s="328">
        <f t="shared" si="369"/>
        <v>2886.9980951368043</v>
      </c>
      <c r="AH589" s="328">
        <f t="shared" si="370"/>
        <v>2.6004282379510277</v>
      </c>
      <c r="AI589" s="328">
        <f t="shared" si="371"/>
        <v>4.2280827474570314E-2</v>
      </c>
      <c r="AJ589" s="328">
        <f t="shared" si="372"/>
        <v>8.6770151344885189</v>
      </c>
      <c r="AK589" s="337">
        <f t="shared" si="373"/>
        <v>571.90154393812713</v>
      </c>
      <c r="AL589" s="42">
        <f t="shared" si="378"/>
        <v>26.551630372831525</v>
      </c>
    </row>
    <row r="590" spans="2:38" ht="15" x14ac:dyDescent="0.15">
      <c r="B590" s="328">
        <f t="shared" si="344"/>
        <v>2889.384055932926</v>
      </c>
      <c r="C590" s="328">
        <f t="shared" si="345"/>
        <v>2886.9980951368043</v>
      </c>
      <c r="D590" s="328">
        <f t="shared" si="346"/>
        <v>2.6004282379510277</v>
      </c>
      <c r="E590" s="328">
        <f t="shared" si="374"/>
        <v>183.89614327530791</v>
      </c>
      <c r="F590" s="328">
        <f t="shared" si="347"/>
        <v>183.56897530979882</v>
      </c>
      <c r="G590" s="328">
        <f t="shared" si="348"/>
        <v>890.49310453139651</v>
      </c>
      <c r="H590" s="313">
        <f t="shared" si="349"/>
        <v>0.02</v>
      </c>
      <c r="I590" s="328">
        <f t="shared" si="350"/>
        <v>1.9087686368973664</v>
      </c>
      <c r="J590" s="328">
        <f t="shared" si="375"/>
        <v>850</v>
      </c>
      <c r="K590" s="335">
        <f t="shared" si="351"/>
        <v>-1</v>
      </c>
      <c r="L590" s="323">
        <f t="shared" si="352"/>
        <v>2.5804282379510277</v>
      </c>
      <c r="M590" s="323">
        <f t="shared" si="353"/>
        <v>2.5904282379510279</v>
      </c>
      <c r="N590" s="328">
        <f t="shared" si="354"/>
        <v>-3.6226734799076787E-2</v>
      </c>
      <c r="O590" s="328">
        <f t="shared" si="355"/>
        <v>2.7922698458726636E-3</v>
      </c>
      <c r="P590" s="332">
        <f t="shared" si="376"/>
        <v>33.140448271241596</v>
      </c>
      <c r="Q590" s="328">
        <f t="shared" si="356"/>
        <v>52.376733598144938</v>
      </c>
      <c r="R590" s="277">
        <f>IF(H590&gt;0, rate1(1,$L$52,$L$51,$L$54,L590,$L$53,$L$50,P590),"")</f>
        <v>1404.650873925407</v>
      </c>
      <c r="S590" s="323">
        <f t="shared" si="357"/>
        <v>13.354038706478152</v>
      </c>
      <c r="T590" s="323">
        <f t="shared" si="358"/>
        <v>2.9323799010019603E-3</v>
      </c>
      <c r="U590" s="328">
        <f t="shared" si="359"/>
        <v>2.6004282379510277</v>
      </c>
      <c r="V590" s="336">
        <f t="shared" si="360"/>
        <v>2.6004282379510277</v>
      </c>
      <c r="W590" s="328">
        <f t="shared" si="361"/>
        <v>4.0686534962652843E-4</v>
      </c>
      <c r="X590" s="328">
        <f t="shared" si="362"/>
        <v>61.243565984520274</v>
      </c>
      <c r="Y590" s="328">
        <f t="shared" si="377"/>
        <v>33.396810635638644</v>
      </c>
      <c r="Z590" s="108">
        <f>IF(H590&gt;0, rate1(1,$L$52,$L$51,$L$54,U590,$L$53,$L$50,Y590),"")</f>
        <v>1409.6960631734194</v>
      </c>
      <c r="AA590" s="336">
        <f t="shared" si="363"/>
        <v>15.55885369015202</v>
      </c>
      <c r="AB590" s="336">
        <f t="shared" si="364"/>
        <v>-2.794624894827692E-5</v>
      </c>
      <c r="AC590" s="328">
        <f t="shared" si="365"/>
        <v>2.9323799010019603E-3</v>
      </c>
      <c r="AD590" s="328">
        <f t="shared" si="366"/>
        <v>-6.820398677936045</v>
      </c>
      <c r="AE590" s="328">
        <f t="shared" si="367"/>
        <v>-906028.98708984989</v>
      </c>
      <c r="AF590" s="328">
        <f t="shared" si="368"/>
        <v>2889.3448968182261</v>
      </c>
      <c r="AG590" s="328">
        <f t="shared" si="369"/>
        <v>2886.9951627569035</v>
      </c>
      <c r="AH590" s="328">
        <f t="shared" si="370"/>
        <v>2.580611200188744</v>
      </c>
      <c r="AI590" s="328">
        <f t="shared" si="371"/>
        <v>2.0876218820176962</v>
      </c>
      <c r="AJ590" s="328">
        <f t="shared" si="372"/>
        <v>8.6775950294557465</v>
      </c>
      <c r="AK590" s="337">
        <f t="shared" si="373"/>
        <v>571.90158241113977</v>
      </c>
      <c r="AL590" s="42">
        <f t="shared" si="378"/>
        <v>26.551666311534877</v>
      </c>
    </row>
    <row r="591" spans="2:38" ht="15" x14ac:dyDescent="0.15">
      <c r="B591" s="328">
        <f t="shared" si="344"/>
        <v>2889.3448968182261</v>
      </c>
      <c r="C591" s="328">
        <f t="shared" si="345"/>
        <v>2886.9951627569035</v>
      </c>
      <c r="D591" s="328">
        <f t="shared" si="346"/>
        <v>2.580611200188744</v>
      </c>
      <c r="E591" s="328">
        <f t="shared" si="374"/>
        <v>183.73725667938606</v>
      </c>
      <c r="F591" s="328">
        <f t="shared" si="347"/>
        <v>183.81669997734699</v>
      </c>
      <c r="G591" s="328">
        <f t="shared" si="348"/>
        <v>871.30761548813246</v>
      </c>
      <c r="H591" s="313">
        <f t="shared" si="349"/>
        <v>0.02</v>
      </c>
      <c r="I591" s="328">
        <f t="shared" si="350"/>
        <v>1.8797872490580632</v>
      </c>
      <c r="J591" s="328">
        <f t="shared" si="375"/>
        <v>850</v>
      </c>
      <c r="K591" s="335">
        <f t="shared" si="351"/>
        <v>-1</v>
      </c>
      <c r="L591" s="323">
        <f t="shared" si="352"/>
        <v>2.560611200188744</v>
      </c>
      <c r="M591" s="323">
        <f t="shared" si="353"/>
        <v>2.5706112001887442</v>
      </c>
      <c r="N591" s="328">
        <f t="shared" si="354"/>
        <v>-3.5953201504086429E-2</v>
      </c>
      <c r="O591" s="328">
        <f t="shared" si="355"/>
        <v>2.7922698458726636E-3</v>
      </c>
      <c r="P591" s="332">
        <f t="shared" si="376"/>
        <v>32.802027397716721</v>
      </c>
      <c r="Q591" s="328">
        <f t="shared" si="356"/>
        <v>31.063043909547787</v>
      </c>
      <c r="R591" s="277">
        <f>IF(H591&gt;0, rate1(1,$L$52,$L$51,$L$54,L591,$L$53,$L$50,P591),"")</f>
        <v>1397.9266288561043</v>
      </c>
      <c r="S591" s="323">
        <f t="shared" si="357"/>
        <v>7.9579690630871402</v>
      </c>
      <c r="T591" s="323">
        <f t="shared" si="358"/>
        <v>5.1671976661728019E-3</v>
      </c>
      <c r="U591" s="328">
        <f t="shared" si="359"/>
        <v>2.580611200188744</v>
      </c>
      <c r="V591" s="336">
        <f t="shared" si="360"/>
        <v>2.580611200188744</v>
      </c>
      <c r="W591" s="328">
        <f t="shared" si="361"/>
        <v>4.0068779501378771E-4</v>
      </c>
      <c r="X591" s="328">
        <f t="shared" si="362"/>
        <v>41.770844915180305</v>
      </c>
      <c r="Y591" s="328">
        <f t="shared" si="377"/>
        <v>33.057731795143816</v>
      </c>
      <c r="Z591" s="108">
        <f>IF(H591&gt;0, rate1(1,$L$52,$L$51,$L$54,U591,$L$53,$L$50,Y591),"")</f>
        <v>1403.0141187825755</v>
      </c>
      <c r="AA591" s="336">
        <f t="shared" si="363"/>
        <v>10.662372040512322</v>
      </c>
      <c r="AB591" s="336">
        <f t="shared" si="364"/>
        <v>-4.1468885003991454E-5</v>
      </c>
      <c r="AC591" s="328">
        <f t="shared" si="365"/>
        <v>5.1671976661728019E-3</v>
      </c>
      <c r="AD591" s="328">
        <f t="shared" si="366"/>
        <v>-3.8705699476005218</v>
      </c>
      <c r="AE591" s="328">
        <f t="shared" si="367"/>
        <v>728.39076010342148</v>
      </c>
      <c r="AF591" s="328">
        <f t="shared" si="368"/>
        <v>2889.3037764190558</v>
      </c>
      <c r="AG591" s="328">
        <f t="shared" si="369"/>
        <v>2886.9899955592373</v>
      </c>
      <c r="AH591" s="328">
        <f t="shared" si="370"/>
        <v>2.5607921729770835</v>
      </c>
      <c r="AI591" s="328">
        <f t="shared" si="371"/>
        <v>3.6963296638830161</v>
      </c>
      <c r="AJ591" s="328">
        <f t="shared" si="372"/>
        <v>8.6786217876957146</v>
      </c>
      <c r="AK591" s="337">
        <f t="shared" si="373"/>
        <v>571.90344142403058</v>
      </c>
      <c r="AL591" s="42">
        <f t="shared" si="378"/>
        <v>26.553440790134591</v>
      </c>
    </row>
    <row r="592" spans="2:38" ht="15" x14ac:dyDescent="0.15">
      <c r="B592" s="328">
        <f t="shared" si="344"/>
        <v>2889.3037764190558</v>
      </c>
      <c r="C592" s="328">
        <f t="shared" si="345"/>
        <v>2886.9899955592373</v>
      </c>
      <c r="D592" s="328">
        <f t="shared" si="346"/>
        <v>2.5607921729770835</v>
      </c>
      <c r="E592" s="328">
        <f t="shared" si="374"/>
        <v>183.58410024933025</v>
      </c>
      <c r="F592" s="328">
        <f t="shared" si="347"/>
        <v>183.66067846435817</v>
      </c>
      <c r="G592" s="328">
        <f t="shared" si="348"/>
        <v>850.50903430817948</v>
      </c>
      <c r="H592" s="313">
        <f t="shared" si="349"/>
        <v>0.02</v>
      </c>
      <c r="I592" s="328">
        <f t="shared" si="350"/>
        <v>1.851024687854806</v>
      </c>
      <c r="J592" s="328">
        <f t="shared" si="375"/>
        <v>850</v>
      </c>
      <c r="K592" s="335">
        <f t="shared" si="351"/>
        <v>-1</v>
      </c>
      <c r="L592" s="323">
        <f t="shared" si="352"/>
        <v>2.5407921729770835</v>
      </c>
      <c r="M592" s="323">
        <f t="shared" si="353"/>
        <v>2.5507921729770837</v>
      </c>
      <c r="N592" s="328">
        <f t="shared" si="354"/>
        <v>-3.5679593484491789E-2</v>
      </c>
      <c r="O592" s="328">
        <f t="shared" si="355"/>
        <v>2.7922698458726636E-3</v>
      </c>
      <c r="P592" s="332">
        <f t="shared" si="376"/>
        <v>32.464444654995333</v>
      </c>
      <c r="Q592" s="328">
        <f t="shared" si="356"/>
        <v>10.123599186530555</v>
      </c>
      <c r="R592" s="277">
        <f>IF(H592&gt;0, rate1(1,$L$52,$L$51,$L$54,L592,$L$53,$L$50,P592),"")</f>
        <v>1391.1452017594595</v>
      </c>
      <c r="S592" s="323">
        <f t="shared" si="357"/>
        <v>2.6061841172258529</v>
      </c>
      <c r="T592" s="323">
        <f t="shared" si="358"/>
        <v>2.2213887624612041E-2</v>
      </c>
      <c r="U592" s="328">
        <f t="shared" si="359"/>
        <v>2.5607921729770835</v>
      </c>
      <c r="V592" s="336">
        <f t="shared" si="360"/>
        <v>2.5607921729770835</v>
      </c>
      <c r="W592" s="328">
        <f t="shared" si="361"/>
        <v>3.9455688459621996E-4</v>
      </c>
      <c r="X592" s="328">
        <f t="shared" si="362"/>
        <v>20.642286244510046</v>
      </c>
      <c r="Y592" s="328">
        <f t="shared" si="377"/>
        <v>32.719487625602788</v>
      </c>
      <c r="Z592" s="108">
        <f>IF(H592&gt;0, rate1(1,$L$52,$L$51,$L$54,U592,$L$53,$L$50,Y592),"")</f>
        <v>1396.2754115285859</v>
      </c>
      <c r="AA592" s="336">
        <f t="shared" si="363"/>
        <v>5.2945532379279685</v>
      </c>
      <c r="AB592" s="336">
        <f t="shared" si="364"/>
        <v>-9.1873790528810713E-5</v>
      </c>
      <c r="AC592" s="328">
        <f t="shared" si="365"/>
        <v>2.2213887624612041E-2</v>
      </c>
      <c r="AD592" s="328">
        <f t="shared" si="366"/>
        <v>-0.900337677851618</v>
      </c>
      <c r="AE592" s="328">
        <f t="shared" si="367"/>
        <v>216.95504310404681</v>
      </c>
      <c r="AF592" s="328">
        <f t="shared" si="368"/>
        <v>2889.2458829379466</v>
      </c>
      <c r="AG592" s="328">
        <f t="shared" si="369"/>
        <v>2886.9677816716126</v>
      </c>
      <c r="AH592" s="328">
        <f t="shared" si="370"/>
        <v>2.540971151437716</v>
      </c>
      <c r="AI592" s="328">
        <f t="shared" si="371"/>
        <v>15.968058256260303</v>
      </c>
      <c r="AJ592" s="328">
        <f t="shared" si="372"/>
        <v>8.6830573594335654</v>
      </c>
      <c r="AK592" s="337">
        <f t="shared" si="373"/>
        <v>571.90666206421611</v>
      </c>
      <c r="AL592" s="42">
        <f t="shared" si="378"/>
        <v>26.556582670348892</v>
      </c>
    </row>
    <row r="593" spans="2:38" ht="15" x14ac:dyDescent="0.15">
      <c r="B593" s="328">
        <f t="shared" si="344"/>
        <v>2889.2458829379466</v>
      </c>
      <c r="C593" s="328">
        <f t="shared" si="345"/>
        <v>2886.9677816716126</v>
      </c>
      <c r="D593" s="328">
        <f t="shared" si="346"/>
        <v>2.540971151437716</v>
      </c>
      <c r="E593" s="328">
        <f t="shared" si="374"/>
        <v>183.46640873070319</v>
      </c>
      <c r="F593" s="328">
        <f t="shared" si="347"/>
        <v>183.52525449001672</v>
      </c>
      <c r="G593" s="328">
        <f t="shared" si="348"/>
        <v>830.14597994962514</v>
      </c>
      <c r="H593" s="313">
        <f t="shared" si="349"/>
        <v>0.02</v>
      </c>
      <c r="I593" s="328">
        <f t="shared" si="350"/>
        <v>1.8224810130672269</v>
      </c>
      <c r="J593" s="328">
        <f t="shared" si="375"/>
        <v>850</v>
      </c>
      <c r="K593" s="335">
        <f t="shared" si="351"/>
        <v>-1</v>
      </c>
      <c r="L593" s="323">
        <f t="shared" si="352"/>
        <v>2.520971151437716</v>
      </c>
      <c r="M593" s="323">
        <f t="shared" si="353"/>
        <v>2.5309711514377158</v>
      </c>
      <c r="N593" s="328">
        <f t="shared" si="354"/>
        <v>-3.5405910658695028E-2</v>
      </c>
      <c r="O593" s="328">
        <f t="shared" si="355"/>
        <v>2.7922698458726636E-3</v>
      </c>
      <c r="P593" s="332">
        <f t="shared" si="376"/>
        <v>32.127704740019837</v>
      </c>
      <c r="Q593" s="328">
        <f t="shared" si="356"/>
        <v>-10.310512543883647</v>
      </c>
      <c r="R593" s="277">
        <f>IF(H593&gt;0, rate1(1,$L$52,$L$51,$L$54,L593,$L$53,$L$50,P593),"")</f>
        <v>1384.3060195463252</v>
      </c>
      <c r="S593" s="323">
        <f t="shared" si="357"/>
        <v>-2.6674160573253345</v>
      </c>
      <c r="T593" s="323">
        <f t="shared" si="358"/>
        <v>-9.6541843372188168E-3</v>
      </c>
      <c r="U593" s="328">
        <f t="shared" si="359"/>
        <v>2.540971151437716</v>
      </c>
      <c r="V593" s="336">
        <f t="shared" si="360"/>
        <v>2.540971151437716</v>
      </c>
      <c r="W593" s="328">
        <f t="shared" si="361"/>
        <v>3.8847263111296826E-4</v>
      </c>
      <c r="X593" s="328">
        <f t="shared" si="362"/>
        <v>-4.5633792923354122E-2</v>
      </c>
      <c r="Y593" s="328">
        <f t="shared" si="377"/>
        <v>32.382082778635287</v>
      </c>
      <c r="Z593" s="108">
        <f>IF(H593&gt;0, rate1(1,$L$52,$L$51,$L$54,U593,$L$53,$L$50,Y593),"")</f>
        <v>1389.4793715785238</v>
      </c>
      <c r="AA593" s="336">
        <f t="shared" si="363"/>
        <v>-1.1761889024260491E-2</v>
      </c>
      <c r="AB593" s="336">
        <f t="shared" si="364"/>
        <v>3.8395657647038854E-4</v>
      </c>
      <c r="AC593" s="328">
        <f t="shared" si="365"/>
        <v>3.8395657647038854E-4</v>
      </c>
      <c r="AD593" s="328">
        <f t="shared" si="366"/>
        <v>-52.089223692571494</v>
      </c>
      <c r="AE593" s="328">
        <f t="shared" si="367"/>
        <v>-4530.4220667445743</v>
      </c>
      <c r="AF593" s="328">
        <f t="shared" si="368"/>
        <v>2889.2100930707115</v>
      </c>
      <c r="AG593" s="328">
        <f t="shared" si="369"/>
        <v>2886.967397715036</v>
      </c>
      <c r="AH593" s="328">
        <f t="shared" si="370"/>
        <v>2.5211481305801833</v>
      </c>
      <c r="AI593" s="328">
        <f t="shared" si="371"/>
        <v>0.27736394341203657</v>
      </c>
      <c r="AJ593" s="328">
        <f t="shared" si="372"/>
        <v>8.6831344049734014</v>
      </c>
      <c r="AK593" s="337">
        <f t="shared" si="373"/>
        <v>571.92024304202346</v>
      </c>
      <c r="AL593" s="42">
        <f t="shared" si="378"/>
        <v>26.570155519866713</v>
      </c>
    </row>
    <row r="594" spans="2:38" ht="15" x14ac:dyDescent="0.15">
      <c r="B594" s="328">
        <f t="shared" si="344"/>
        <v>2889.2100930707115</v>
      </c>
      <c r="C594" s="328">
        <f t="shared" si="345"/>
        <v>2886.967397715036</v>
      </c>
      <c r="D594" s="328">
        <f t="shared" si="346"/>
        <v>2.5211481305801833</v>
      </c>
      <c r="E594" s="328">
        <f t="shared" si="374"/>
        <v>183.30613526038826</v>
      </c>
      <c r="F594" s="328">
        <f t="shared" si="347"/>
        <v>183.38627199554571</v>
      </c>
      <c r="G594" s="328">
        <f t="shared" si="348"/>
        <v>910.59483869701603</v>
      </c>
      <c r="H594" s="313">
        <f t="shared" si="349"/>
        <v>0.08</v>
      </c>
      <c r="I594" s="328">
        <f t="shared" si="350"/>
        <v>1.7941562845404406</v>
      </c>
      <c r="J594" s="328">
        <f t="shared" si="375"/>
        <v>850</v>
      </c>
      <c r="K594" s="335">
        <f t="shared" si="351"/>
        <v>1</v>
      </c>
      <c r="L594" s="323">
        <f t="shared" si="352"/>
        <v>2.6011481305801833</v>
      </c>
      <c r="M594" s="323">
        <f t="shared" si="353"/>
        <v>2.5611481305801833</v>
      </c>
      <c r="N594" s="328">
        <f t="shared" si="354"/>
        <v>0.14385225351210451</v>
      </c>
      <c r="O594" s="328">
        <f t="shared" si="355"/>
        <v>2.7922698458726636E-3</v>
      </c>
      <c r="P594" s="332">
        <f t="shared" si="376"/>
        <v>33.070443438229894</v>
      </c>
      <c r="Q594" s="328">
        <f t="shared" si="356"/>
        <v>19.323991400747445</v>
      </c>
      <c r="R594" s="277">
        <f>IF(H594&gt;0, rate1(1,$L$52,$L$51,$L$54,L594,$L$53,$L$50,P594),"")</f>
        <v>1403.2659347873796</v>
      </c>
      <c r="S594" s="323">
        <f t="shared" si="357"/>
        <v>4.9317319830844708</v>
      </c>
      <c r="T594" s="323">
        <f t="shared" si="358"/>
        <v>-3.6587502436839919E-2</v>
      </c>
      <c r="U594" s="328">
        <f t="shared" si="359"/>
        <v>2.5211481305801833</v>
      </c>
      <c r="V594" s="336">
        <f t="shared" si="360"/>
        <v>2.5211481305801833</v>
      </c>
      <c r="W594" s="328">
        <f t="shared" si="361"/>
        <v>3.8243504732893285E-4</v>
      </c>
      <c r="X594" s="328">
        <f t="shared" si="362"/>
        <v>-20.411957646724431</v>
      </c>
      <c r="Y594" s="328">
        <f t="shared" si="377"/>
        <v>32.04552196561658</v>
      </c>
      <c r="Z594" s="108">
        <f>IF(H594&gt;0, rate1(1,$L$52,$L$51,$L$54,U594,$L$53,$L$50,Y594),"")</f>
        <v>1382.6254244966947</v>
      </c>
      <c r="AA594" s="336">
        <f t="shared" si="363"/>
        <v>-5.2871634124108278</v>
      </c>
      <c r="AB594" s="336">
        <f t="shared" si="364"/>
        <v>6.0827915904652338E-5</v>
      </c>
      <c r="AC594" s="328">
        <f t="shared" si="365"/>
        <v>6.0827915904652338E-5</v>
      </c>
      <c r="AD594" s="328">
        <f t="shared" si="366"/>
        <v>1315.1856151935219</v>
      </c>
      <c r="AE594" s="328">
        <f t="shared" si="367"/>
        <v>6148032.8668168215</v>
      </c>
      <c r="AF594" s="328">
        <f t="shared" si="368"/>
        <v>2889.3538844963077</v>
      </c>
      <c r="AG594" s="328">
        <f t="shared" si="369"/>
        <v>2886.9673368871199</v>
      </c>
      <c r="AH594" s="328">
        <f t="shared" si="370"/>
        <v>2.600747998329306</v>
      </c>
      <c r="AI594" s="328">
        <f t="shared" si="371"/>
        <v>4.3347390110962024E-2</v>
      </c>
      <c r="AJ594" s="328">
        <f t="shared" si="372"/>
        <v>8.6831464459150993</v>
      </c>
      <c r="AK594" s="337">
        <f t="shared" si="373"/>
        <v>571.92047329458603</v>
      </c>
      <c r="AL594" s="42">
        <f t="shared" si="378"/>
        <v>26.570391279218612</v>
      </c>
    </row>
    <row r="595" spans="2:38" ht="15" x14ac:dyDescent="0.15">
      <c r="B595" s="328">
        <f t="shared" si="344"/>
        <v>2889.3538844963077</v>
      </c>
      <c r="C595" s="328">
        <f t="shared" si="345"/>
        <v>2886.9673368871199</v>
      </c>
      <c r="D595" s="328">
        <f t="shared" si="346"/>
        <v>2.600747998329306</v>
      </c>
      <c r="E595" s="328">
        <f t="shared" si="374"/>
        <v>183.96057135047027</v>
      </c>
      <c r="F595" s="328">
        <f t="shared" si="347"/>
        <v>183.63335330542927</v>
      </c>
      <c r="G595" s="328">
        <f t="shared" si="348"/>
        <v>891.13661225888995</v>
      </c>
      <c r="H595" s="313">
        <f t="shared" si="349"/>
        <v>0.02</v>
      </c>
      <c r="I595" s="328">
        <f t="shared" si="350"/>
        <v>1.9092380873502408</v>
      </c>
      <c r="J595" s="328">
        <f t="shared" si="375"/>
        <v>850</v>
      </c>
      <c r="K595" s="335">
        <f t="shared" si="351"/>
        <v>-1</v>
      </c>
      <c r="L595" s="323">
        <f t="shared" si="352"/>
        <v>2.580747998329306</v>
      </c>
      <c r="M595" s="323">
        <f t="shared" si="353"/>
        <v>2.5907479983293058</v>
      </c>
      <c r="N595" s="328">
        <f t="shared" si="354"/>
        <v>-3.6231148043555983E-2</v>
      </c>
      <c r="O595" s="328">
        <f t="shared" si="355"/>
        <v>2.7922698458726636E-3</v>
      </c>
      <c r="P595" s="332">
        <f t="shared" si="376"/>
        <v>33.145916028858288</v>
      </c>
      <c r="Q595" s="328">
        <f t="shared" si="356"/>
        <v>53.0272059030832</v>
      </c>
      <c r="R595" s="277">
        <f>IF(H595&gt;0, rate1(1,$L$52,$L$51,$L$54,L595,$L$53,$L$50,P595),"")</f>
        <v>1404.7589137138984</v>
      </c>
      <c r="S595" s="323">
        <f t="shared" si="357"/>
        <v>13.518844141640981</v>
      </c>
      <c r="T595" s="323">
        <f t="shared" si="358"/>
        <v>2.8941288535609781E-3</v>
      </c>
      <c r="U595" s="328">
        <f t="shared" si="359"/>
        <v>2.600747998329306</v>
      </c>
      <c r="V595" s="336">
        <f t="shared" si="360"/>
        <v>2.600747998329306</v>
      </c>
      <c r="W595" s="328">
        <f t="shared" si="361"/>
        <v>4.0696541577389667E-4</v>
      </c>
      <c r="X595" s="328">
        <f t="shared" si="362"/>
        <v>61.899451959956536</v>
      </c>
      <c r="Y595" s="328">
        <f t="shared" si="377"/>
        <v>33.402288982387759</v>
      </c>
      <c r="Z595" s="108">
        <f>IF(H595&gt;0, rate1(1,$L$52,$L$51,$L$54,U595,$L$53,$L$50,Y595),"")</f>
        <v>1409.8034237974421</v>
      </c>
      <c r="AA595" s="336">
        <f t="shared" si="363"/>
        <v>15.724283186037171</v>
      </c>
      <c r="AB595" s="336">
        <f t="shared" si="364"/>
        <v>-2.7639064709093357E-5</v>
      </c>
      <c r="AC595" s="328">
        <f t="shared" si="365"/>
        <v>2.8941288535609781E-3</v>
      </c>
      <c r="AD595" s="328">
        <f t="shared" si="366"/>
        <v>-6.9105423469282341</v>
      </c>
      <c r="AE595" s="328">
        <f t="shared" si="367"/>
        <v>-894832.82544234034</v>
      </c>
      <c r="AF595" s="328">
        <f t="shared" si="368"/>
        <v>2889.3147592194105</v>
      </c>
      <c r="AG595" s="328">
        <f t="shared" si="369"/>
        <v>2886.9644427582662</v>
      </c>
      <c r="AH595" s="328">
        <f t="shared" si="370"/>
        <v>2.580930992630345</v>
      </c>
      <c r="AI595" s="328">
        <f t="shared" si="371"/>
        <v>2.0602317061719062</v>
      </c>
      <c r="AJ595" s="328">
        <f t="shared" si="372"/>
        <v>8.6837187325001466</v>
      </c>
      <c r="AK595" s="337">
        <f t="shared" si="373"/>
        <v>571.92051276649579</v>
      </c>
      <c r="AL595" s="42">
        <f t="shared" si="378"/>
        <v>26.570428124500207</v>
      </c>
    </row>
    <row r="596" spans="2:38" ht="15" x14ac:dyDescent="0.15">
      <c r="B596" s="328">
        <f t="shared" si="344"/>
        <v>2889.3147592194105</v>
      </c>
      <c r="C596" s="328">
        <f t="shared" si="345"/>
        <v>2886.9644427582662</v>
      </c>
      <c r="D596" s="328">
        <f t="shared" si="346"/>
        <v>2.580930992630345</v>
      </c>
      <c r="E596" s="328">
        <f t="shared" si="374"/>
        <v>183.80158418649179</v>
      </c>
      <c r="F596" s="328">
        <f t="shared" si="347"/>
        <v>183.88107776848102</v>
      </c>
      <c r="G596" s="328">
        <f t="shared" si="348"/>
        <v>871.93938732899028</v>
      </c>
      <c r="H596" s="313">
        <f t="shared" si="349"/>
        <v>0.02</v>
      </c>
      <c r="I596" s="328">
        <f t="shared" si="350"/>
        <v>1.8802531689154423</v>
      </c>
      <c r="J596" s="328">
        <f t="shared" si="375"/>
        <v>850</v>
      </c>
      <c r="K596" s="335">
        <f t="shared" si="351"/>
        <v>-1</v>
      </c>
      <c r="L596" s="323">
        <f t="shared" si="352"/>
        <v>2.560930992630345</v>
      </c>
      <c r="M596" s="323">
        <f t="shared" si="353"/>
        <v>2.5709309926303447</v>
      </c>
      <c r="N596" s="328">
        <f t="shared" si="354"/>
        <v>-3.5957615953698507E-2</v>
      </c>
      <c r="O596" s="328">
        <f t="shared" si="355"/>
        <v>2.7922698458726636E-3</v>
      </c>
      <c r="P596" s="332">
        <f t="shared" si="376"/>
        <v>32.807481669055839</v>
      </c>
      <c r="Q596" s="328">
        <f t="shared" si="356"/>
        <v>31.700486743485158</v>
      </c>
      <c r="R596" s="277">
        <f>IF(H596&gt;0, rate1(1,$L$52,$L$51,$L$54,L596,$L$53,$L$50,P596),"")</f>
        <v>1398.0355866865173</v>
      </c>
      <c r="S596" s="323">
        <f t="shared" si="357"/>
        <v>8.1206411193147421</v>
      </c>
      <c r="T596" s="323">
        <f t="shared" si="358"/>
        <v>5.0497722538162268E-3</v>
      </c>
      <c r="U596" s="328">
        <f t="shared" si="359"/>
        <v>2.580930992630345</v>
      </c>
      <c r="V596" s="336">
        <f t="shared" si="360"/>
        <v>2.580930992630345</v>
      </c>
      <c r="W596" s="328">
        <f t="shared" si="361"/>
        <v>4.007871085924819E-4</v>
      </c>
      <c r="X596" s="328">
        <f t="shared" si="362"/>
        <v>42.414853363649399</v>
      </c>
      <c r="Y596" s="328">
        <f t="shared" si="377"/>
        <v>33.063196711078653</v>
      </c>
      <c r="Z596" s="108">
        <f>IF(H596&gt;0, rate1(1,$L$52,$L$51,$L$54,U596,$L$53,$L$50,Y596),"")</f>
        <v>1403.1223907116319</v>
      </c>
      <c r="AA596" s="336">
        <f t="shared" si="363"/>
        <v>10.825925360178303</v>
      </c>
      <c r="AB596" s="336">
        <f t="shared" si="364"/>
        <v>-4.0788739370722141E-5</v>
      </c>
      <c r="AC596" s="328">
        <f t="shared" si="365"/>
        <v>5.0497722538162268E-3</v>
      </c>
      <c r="AD596" s="328">
        <f t="shared" si="366"/>
        <v>-3.9605746546065617</v>
      </c>
      <c r="AE596" s="328">
        <f t="shared" si="367"/>
        <v>742.70000405270594</v>
      </c>
      <c r="AF596" s="328">
        <f t="shared" si="368"/>
        <v>2889.2737518312028</v>
      </c>
      <c r="AG596" s="328">
        <f t="shared" si="369"/>
        <v>2886.9593929860125</v>
      </c>
      <c r="AH596" s="328">
        <f t="shared" si="370"/>
        <v>2.5611119975596011</v>
      </c>
      <c r="AI596" s="328">
        <f t="shared" si="371"/>
        <v>3.6120484356086293</v>
      </c>
      <c r="AJ596" s="328">
        <f t="shared" si="372"/>
        <v>8.6847220792878161</v>
      </c>
      <c r="AK596" s="337">
        <f t="shared" si="373"/>
        <v>571.92234871439894</v>
      </c>
      <c r="AL596" s="42">
        <f t="shared" si="378"/>
        <v>26.572179321450452</v>
      </c>
    </row>
    <row r="597" spans="2:38" ht="15" x14ac:dyDescent="0.15">
      <c r="B597" s="328">
        <f t="shared" si="344"/>
        <v>2889.2737518312028</v>
      </c>
      <c r="C597" s="328">
        <f t="shared" si="345"/>
        <v>2886.9593929860125</v>
      </c>
      <c r="D597" s="328">
        <f t="shared" si="346"/>
        <v>2.5611119975596011</v>
      </c>
      <c r="E597" s="328">
        <f t="shared" si="374"/>
        <v>183.64816825604703</v>
      </c>
      <c r="F597" s="328">
        <f t="shared" si="347"/>
        <v>183.72487622126943</v>
      </c>
      <c r="G597" s="328">
        <f t="shared" si="348"/>
        <v>851.12766418170793</v>
      </c>
      <c r="H597" s="313">
        <f t="shared" si="349"/>
        <v>0.02</v>
      </c>
      <c r="I597" s="328">
        <f t="shared" si="350"/>
        <v>1.8514870761522617</v>
      </c>
      <c r="J597" s="328">
        <f t="shared" si="375"/>
        <v>850</v>
      </c>
      <c r="K597" s="335">
        <f t="shared" si="351"/>
        <v>-1</v>
      </c>
      <c r="L597" s="323">
        <f t="shared" si="352"/>
        <v>2.541111997559601</v>
      </c>
      <c r="M597" s="323">
        <f t="shared" si="353"/>
        <v>2.5511119975596008</v>
      </c>
      <c r="N597" s="328">
        <f t="shared" si="354"/>
        <v>-3.5684009140534378E-2</v>
      </c>
      <c r="O597" s="328">
        <f t="shared" si="355"/>
        <v>2.7922698458726636E-3</v>
      </c>
      <c r="P597" s="332">
        <f t="shared" si="376"/>
        <v>32.469885364751939</v>
      </c>
      <c r="Q597" s="328">
        <f t="shared" si="356"/>
        <v>10.747455709123415</v>
      </c>
      <c r="R597" s="277">
        <f>IF(H597&gt;0, rate1(1,$L$52,$L$51,$L$54,L597,$L$53,$L$50,P597),"")</f>
        <v>1391.2550868416827</v>
      </c>
      <c r="S597" s="323">
        <f t="shared" si="357"/>
        <v>2.7665690393528903</v>
      </c>
      <c r="T597" s="323">
        <f t="shared" si="358"/>
        <v>2.0199611985504819E-2</v>
      </c>
      <c r="U597" s="328">
        <f t="shared" si="359"/>
        <v>2.5611119975596011</v>
      </c>
      <c r="V597" s="336">
        <f t="shared" si="360"/>
        <v>2.5611119975596011</v>
      </c>
      <c r="W597" s="328">
        <f t="shared" si="361"/>
        <v>3.9465544540373543E-4</v>
      </c>
      <c r="X597" s="328">
        <f t="shared" si="362"/>
        <v>21.272981026720913</v>
      </c>
      <c r="Y597" s="328">
        <f t="shared" si="377"/>
        <v>32.72493903614204</v>
      </c>
      <c r="Z597" s="108">
        <f>IF(H597&gt;0, rate1(1,$L$52,$L$51,$L$54,U597,$L$53,$L$50,Y597),"")</f>
        <v>1396.3846039196621</v>
      </c>
      <c r="AA597" s="336">
        <f t="shared" si="363"/>
        <v>5.4558938819386862</v>
      </c>
      <c r="AB597" s="336">
        <f t="shared" si="364"/>
        <v>-8.8569309741287495E-5</v>
      </c>
      <c r="AC597" s="328">
        <f t="shared" si="365"/>
        <v>2.0199611985504819E-2</v>
      </c>
      <c r="AD597" s="328">
        <f t="shared" si="366"/>
        <v>-0.99011802872015264</v>
      </c>
      <c r="AE597" s="328">
        <f t="shared" si="367"/>
        <v>235.28943103970795</v>
      </c>
      <c r="AF597" s="328">
        <f t="shared" si="368"/>
        <v>2889.2178682100766</v>
      </c>
      <c r="AG597" s="328">
        <f t="shared" si="369"/>
        <v>2886.9391933740271</v>
      </c>
      <c r="AH597" s="328">
        <f t="shared" si="370"/>
        <v>2.5412910082407416</v>
      </c>
      <c r="AI597" s="328">
        <f t="shared" si="371"/>
        <v>14.518985178598975</v>
      </c>
      <c r="AJ597" s="328">
        <f t="shared" si="372"/>
        <v>8.6887551307263156</v>
      </c>
      <c r="AK597" s="337">
        <f t="shared" si="373"/>
        <v>571.92549820169893</v>
      </c>
      <c r="AL597" s="42">
        <f t="shared" si="378"/>
        <v>26.575249562620719</v>
      </c>
    </row>
    <row r="598" spans="2:38" ht="15" x14ac:dyDescent="0.15">
      <c r="B598" s="328">
        <f t="shared" si="344"/>
        <v>2889.2178682100766</v>
      </c>
      <c r="C598" s="328">
        <f t="shared" si="345"/>
        <v>2886.9391933740271</v>
      </c>
      <c r="D598" s="328">
        <f t="shared" si="346"/>
        <v>2.5412910082407416</v>
      </c>
      <c r="E598" s="328">
        <f t="shared" si="374"/>
        <v>183.52640924761712</v>
      </c>
      <c r="F598" s="328">
        <f t="shared" si="347"/>
        <v>183.58728875183209</v>
      </c>
      <c r="G598" s="328">
        <f t="shared" si="348"/>
        <v>830.74272106494709</v>
      </c>
      <c r="H598" s="313">
        <f t="shared" si="349"/>
        <v>0.02</v>
      </c>
      <c r="I598" s="328">
        <f t="shared" si="350"/>
        <v>1.8229398688396032</v>
      </c>
      <c r="J598" s="328">
        <f t="shared" si="375"/>
        <v>850</v>
      </c>
      <c r="K598" s="335">
        <f t="shared" si="351"/>
        <v>-1</v>
      </c>
      <c r="L598" s="323">
        <f t="shared" si="352"/>
        <v>2.5212910082407416</v>
      </c>
      <c r="M598" s="323">
        <f t="shared" si="353"/>
        <v>2.5312910082407418</v>
      </c>
      <c r="N598" s="328">
        <f t="shared" si="354"/>
        <v>-3.5410327522490626E-2</v>
      </c>
      <c r="O598" s="328">
        <f t="shared" si="355"/>
        <v>2.7922698458726636E-3</v>
      </c>
      <c r="P598" s="332">
        <f t="shared" si="376"/>
        <v>32.133131811923278</v>
      </c>
      <c r="Q598" s="328">
        <f t="shared" si="356"/>
        <v>-9.717405101678537</v>
      </c>
      <c r="R598" s="277">
        <f>IF(H598&gt;0, rate1(1,$L$52,$L$51,$L$54,L598,$L$53,$L$50,P598),"")</f>
        <v>1384.4168411642997</v>
      </c>
      <c r="S598" s="323">
        <f t="shared" si="357"/>
        <v>-2.5137729464193286</v>
      </c>
      <c r="T598" s="323">
        <f t="shared" si="358"/>
        <v>-1.0077579872818796E-2</v>
      </c>
      <c r="U598" s="328">
        <f t="shared" si="359"/>
        <v>2.5412910082407416</v>
      </c>
      <c r="V598" s="336">
        <f t="shared" si="360"/>
        <v>2.5412910082407416</v>
      </c>
      <c r="W598" s="328">
        <f t="shared" si="361"/>
        <v>3.8857043894502397E-4</v>
      </c>
      <c r="X598" s="328">
        <f t="shared" si="362"/>
        <v>0.56278844026996921</v>
      </c>
      <c r="Y598" s="328">
        <f t="shared" si="377"/>
        <v>32.387520608247158</v>
      </c>
      <c r="Z598" s="108">
        <f>IF(H598&gt;0, rate1(1,$L$52,$L$51,$L$54,U598,$L$53,$L$50,Y598),"")</f>
        <v>1389.5894936633767</v>
      </c>
      <c r="AA598" s="336">
        <f t="shared" si="363"/>
        <v>0.14504449830890404</v>
      </c>
      <c r="AB598" s="336">
        <f t="shared" si="364"/>
        <v>4.5449200359133824E-4</v>
      </c>
      <c r="AC598" s="328">
        <f t="shared" si="365"/>
        <v>4.5449200359133824E-4</v>
      </c>
      <c r="AD598" s="328">
        <f t="shared" si="366"/>
        <v>-44.005174660857691</v>
      </c>
      <c r="AE598" s="328">
        <f t="shared" si="367"/>
        <v>-4165.2793706128632</v>
      </c>
      <c r="AF598" s="328">
        <f t="shared" si="368"/>
        <v>2889.1820033905506</v>
      </c>
      <c r="AG598" s="328">
        <f t="shared" si="369"/>
        <v>2886.9387388820237</v>
      </c>
      <c r="AH598" s="328">
        <f t="shared" si="370"/>
        <v>2.5214680196851273</v>
      </c>
      <c r="AI598" s="328">
        <f t="shared" si="371"/>
        <v>0.32829129932362622</v>
      </c>
      <c r="AJ598" s="328">
        <f t="shared" si="372"/>
        <v>8.6888463227539052</v>
      </c>
      <c r="AK598" s="337">
        <f t="shared" si="373"/>
        <v>571.93785571164028</v>
      </c>
      <c r="AL598" s="42">
        <f t="shared" si="378"/>
        <v>26.587590700022528</v>
      </c>
    </row>
    <row r="599" spans="2:38" ht="15" x14ac:dyDescent="0.15">
      <c r="B599" s="328">
        <f t="shared" si="344"/>
        <v>2889.1820033905506</v>
      </c>
      <c r="C599" s="328">
        <f t="shared" si="345"/>
        <v>2886.9387388820237</v>
      </c>
      <c r="D599" s="328">
        <f t="shared" si="346"/>
        <v>2.5214680196851273</v>
      </c>
      <c r="E599" s="328">
        <f t="shared" si="374"/>
        <v>183.36625393691003</v>
      </c>
      <c r="F599" s="328">
        <f t="shared" si="347"/>
        <v>183.44633159226356</v>
      </c>
      <c r="G599" s="328">
        <f t="shared" si="348"/>
        <v>911.22932745957166</v>
      </c>
      <c r="H599" s="313">
        <f t="shared" si="349"/>
        <v>0.08</v>
      </c>
      <c r="I599" s="328">
        <f t="shared" si="350"/>
        <v>1.7946116068214906</v>
      </c>
      <c r="J599" s="328">
        <f t="shared" si="375"/>
        <v>850</v>
      </c>
      <c r="K599" s="335">
        <f t="shared" si="351"/>
        <v>1</v>
      </c>
      <c r="L599" s="323">
        <f t="shared" si="352"/>
        <v>2.6014680196851274</v>
      </c>
      <c r="M599" s="323">
        <f t="shared" si="353"/>
        <v>2.5614680196851274</v>
      </c>
      <c r="N599" s="328">
        <f t="shared" si="354"/>
        <v>0.14387041107698106</v>
      </c>
      <c r="O599" s="328">
        <f t="shared" si="355"/>
        <v>2.7922698458726636E-3</v>
      </c>
      <c r="P599" s="332">
        <f t="shared" si="376"/>
        <v>33.075910019982366</v>
      </c>
      <c r="Q599" s="328">
        <f t="shared" si="356"/>
        <v>19.934987433557126</v>
      </c>
      <c r="R599" s="277">
        <f>IF(H599&gt;0, rate1(1,$L$52,$L$51,$L$54,L599,$L$53,$L$50,P599),"")</f>
        <v>1403.3741953255139</v>
      </c>
      <c r="S599" s="323">
        <f t="shared" si="357"/>
        <v>5.0872735776319722</v>
      </c>
      <c r="T599" s="323">
        <f t="shared" si="358"/>
        <v>-3.5199603927744592E-2</v>
      </c>
      <c r="U599" s="328">
        <f t="shared" si="359"/>
        <v>2.5214680196851273</v>
      </c>
      <c r="V599" s="336">
        <f t="shared" si="360"/>
        <v>2.5214680196851273</v>
      </c>
      <c r="W599" s="328">
        <f t="shared" si="361"/>
        <v>3.8253210197325416E-4</v>
      </c>
      <c r="X599" s="328">
        <f t="shared" si="362"/>
        <v>-19.824341233478435</v>
      </c>
      <c r="Y599" s="328">
        <f t="shared" si="377"/>
        <v>32.050946137794888</v>
      </c>
      <c r="Z599" s="108">
        <f>IF(H599&gt;0, rate1(1,$L$52,$L$51,$L$54,U599,$L$53,$L$50,Y599),"")</f>
        <v>1382.7364855809192</v>
      </c>
      <c r="AA599" s="336">
        <f t="shared" si="363"/>
        <v>-5.1345448966259539</v>
      </c>
      <c r="AB599" s="336">
        <f t="shared" si="364"/>
        <v>6.2357046597482681E-5</v>
      </c>
      <c r="AC599" s="328">
        <f t="shared" si="365"/>
        <v>6.2357046597482681E-5</v>
      </c>
      <c r="AD599" s="328">
        <f t="shared" si="366"/>
        <v>1282.9343973970306</v>
      </c>
      <c r="AE599" s="328">
        <f t="shared" si="367"/>
        <v>5134727.7181727085</v>
      </c>
      <c r="AF599" s="328">
        <f t="shared" si="368"/>
        <v>2889.3258114445807</v>
      </c>
      <c r="AG599" s="328">
        <f t="shared" si="369"/>
        <v>2886.9386765249769</v>
      </c>
      <c r="AH599" s="328">
        <f t="shared" si="370"/>
        <v>2.6010679903590836</v>
      </c>
      <c r="AI599" s="328">
        <f t="shared" si="371"/>
        <v>4.4433656258742099E-2</v>
      </c>
      <c r="AJ599" s="328">
        <f t="shared" si="372"/>
        <v>8.6888586654362001</v>
      </c>
      <c r="AK599" s="337">
        <f t="shared" si="373"/>
        <v>571.93812843724754</v>
      </c>
      <c r="AL599" s="42">
        <f t="shared" si="378"/>
        <v>26.587869747626954</v>
      </c>
    </row>
    <row r="600" spans="2:38" ht="15" x14ac:dyDescent="0.15">
      <c r="B600" s="328">
        <f t="shared" si="344"/>
        <v>2889.3258114445807</v>
      </c>
      <c r="C600" s="328">
        <f t="shared" si="345"/>
        <v>2886.9386765249769</v>
      </c>
      <c r="D600" s="328">
        <f t="shared" si="346"/>
        <v>2.6010679903590836</v>
      </c>
      <c r="E600" s="328">
        <f t="shared" si="374"/>
        <v>184.02078929697728</v>
      </c>
      <c r="F600" s="328">
        <f t="shared" si="347"/>
        <v>183.69352161694366</v>
      </c>
      <c r="G600" s="328">
        <f t="shared" si="348"/>
        <v>891.76023808132049</v>
      </c>
      <c r="H600" s="313">
        <f t="shared" si="349"/>
        <v>0.02</v>
      </c>
      <c r="I600" s="328">
        <f t="shared" si="350"/>
        <v>1.9097079356830364</v>
      </c>
      <c r="J600" s="328">
        <f t="shared" si="375"/>
        <v>850</v>
      </c>
      <c r="K600" s="335">
        <f t="shared" si="351"/>
        <v>-1</v>
      </c>
      <c r="L600" s="323">
        <f t="shared" si="352"/>
        <v>2.5810679903590836</v>
      </c>
      <c r="M600" s="323">
        <f t="shared" si="353"/>
        <v>2.5910679903590834</v>
      </c>
      <c r="N600" s="328">
        <f t="shared" si="354"/>
        <v>-3.6235564472906212E-2</v>
      </c>
      <c r="O600" s="328">
        <f t="shared" si="355"/>
        <v>2.7922698458726636E-3</v>
      </c>
      <c r="P600" s="332">
        <f t="shared" si="376"/>
        <v>33.151387973701652</v>
      </c>
      <c r="Q600" s="328">
        <f t="shared" si="356"/>
        <v>53.657562956685524</v>
      </c>
      <c r="R600" s="277">
        <f>IF(H600&gt;0, rate1(1,$L$52,$L$51,$L$54,L600,$L$53,$L$50,P600),"")</f>
        <v>1404.8670171920778</v>
      </c>
      <c r="S600" s="323">
        <f t="shared" si="357"/>
        <v>13.678495787038436</v>
      </c>
      <c r="T600" s="323">
        <f t="shared" si="358"/>
        <v>2.8580334040849541E-3</v>
      </c>
      <c r="U600" s="328">
        <f t="shared" si="359"/>
        <v>2.6010679903590836</v>
      </c>
      <c r="V600" s="336">
        <f t="shared" si="360"/>
        <v>2.6010679903590836</v>
      </c>
      <c r="W600" s="328">
        <f t="shared" si="361"/>
        <v>4.0706556673075767E-4</v>
      </c>
      <c r="X600" s="328">
        <f t="shared" si="362"/>
        <v>62.534987833938203</v>
      </c>
      <c r="Y600" s="328">
        <f t="shared" si="377"/>
        <v>33.407771523161884</v>
      </c>
      <c r="Z600" s="108">
        <f>IF(H600&gt;0, rate1(1,$L$52,$L$51,$L$54,U600,$L$53,$L$50,Y600),"")</f>
        <v>1409.9108477264203</v>
      </c>
      <c r="AA600" s="336">
        <f t="shared" si="363"/>
        <v>15.88451764349908</v>
      </c>
      <c r="AB600" s="336">
        <f t="shared" si="364"/>
        <v>-2.7348253835323071E-5</v>
      </c>
      <c r="AC600" s="328">
        <f t="shared" si="365"/>
        <v>2.8580334040849541E-3</v>
      </c>
      <c r="AD600" s="328">
        <f t="shared" si="366"/>
        <v>-6.9978188398407912</v>
      </c>
      <c r="AE600" s="328">
        <f t="shared" si="367"/>
        <v>-883397.09228636883</v>
      </c>
      <c r="AF600" s="328">
        <f t="shared" si="368"/>
        <v>2889.2867178467036</v>
      </c>
      <c r="AG600" s="328">
        <f t="shared" si="369"/>
        <v>2886.9358184915727</v>
      </c>
      <c r="AH600" s="328">
        <f t="shared" si="370"/>
        <v>2.5812510167453855</v>
      </c>
      <c r="AI600" s="328">
        <f t="shared" si="371"/>
        <v>2.0343800296467456</v>
      </c>
      <c r="AJ600" s="328">
        <f t="shared" si="372"/>
        <v>8.6894237709999906</v>
      </c>
      <c r="AK600" s="337">
        <f t="shared" si="373"/>
        <v>571.93816892649829</v>
      </c>
      <c r="AL600" s="42">
        <f t="shared" si="378"/>
        <v>26.587907516234775</v>
      </c>
    </row>
    <row r="601" spans="2:38" ht="15" x14ac:dyDescent="0.15">
      <c r="B601" s="328">
        <f t="shared" si="344"/>
        <v>2889.2867178467036</v>
      </c>
      <c r="C601" s="328">
        <f t="shared" si="345"/>
        <v>2886.9358184915727</v>
      </c>
      <c r="D601" s="328">
        <f t="shared" si="346"/>
        <v>2.5812510167453855</v>
      </c>
      <c r="E601" s="328">
        <f t="shared" si="374"/>
        <v>183.86170613321309</v>
      </c>
      <c r="F601" s="328">
        <f t="shared" si="347"/>
        <v>183.94124771509519</v>
      </c>
      <c r="G601" s="328">
        <f t="shared" si="348"/>
        <v>872.55174575328988</v>
      </c>
      <c r="H601" s="313">
        <f t="shared" si="349"/>
        <v>0.02</v>
      </c>
      <c r="I601" s="328">
        <f t="shared" si="350"/>
        <v>1.8807194841047021</v>
      </c>
      <c r="J601" s="328">
        <f t="shared" si="375"/>
        <v>850</v>
      </c>
      <c r="K601" s="335">
        <f t="shared" si="351"/>
        <v>-1</v>
      </c>
      <c r="L601" s="323">
        <f t="shared" si="352"/>
        <v>2.5612510167453855</v>
      </c>
      <c r="M601" s="323">
        <f t="shared" si="353"/>
        <v>2.5712510167453857</v>
      </c>
      <c r="N601" s="328">
        <f t="shared" si="354"/>
        <v>-3.5962033589029829E-2</v>
      </c>
      <c r="O601" s="328">
        <f t="shared" si="355"/>
        <v>2.7922698458726636E-3</v>
      </c>
      <c r="P601" s="332">
        <f t="shared" si="376"/>
        <v>32.812940119036547</v>
      </c>
      <c r="Q601" s="328">
        <f t="shared" si="356"/>
        <v>32.318298525072919</v>
      </c>
      <c r="R601" s="277">
        <f>IF(H601&gt;0, rate1(1,$L$52,$L$51,$L$54,L601,$L$53,$L$50,P601),"")</f>
        <v>1398.1446087249831</v>
      </c>
      <c r="S601" s="323">
        <f t="shared" si="357"/>
        <v>8.278258991366549</v>
      </c>
      <c r="T601" s="323">
        <f t="shared" si="358"/>
        <v>4.9410214217009722E-3</v>
      </c>
      <c r="U601" s="328">
        <f t="shared" si="359"/>
        <v>2.5812510167453855</v>
      </c>
      <c r="V601" s="336">
        <f t="shared" si="360"/>
        <v>2.5812510167453855</v>
      </c>
      <c r="W601" s="328">
        <f t="shared" si="361"/>
        <v>4.0088650643888002E-4</v>
      </c>
      <c r="X601" s="328">
        <f t="shared" si="362"/>
        <v>43.038987576903878</v>
      </c>
      <c r="Y601" s="328">
        <f t="shared" si="377"/>
        <v>33.068665812482124</v>
      </c>
      <c r="Z601" s="108">
        <f>IF(H601&gt;0, rate1(1,$L$52,$L$51,$L$54,U601,$L$53,$L$50,Y601),"")</f>
        <v>1403.2307264599772</v>
      </c>
      <c r="AA601" s="336">
        <f t="shared" si="363"/>
        <v>10.984380652236865</v>
      </c>
      <c r="AB601" s="336">
        <f t="shared" si="364"/>
        <v>-4.015136445634881E-5</v>
      </c>
      <c r="AC601" s="328">
        <f t="shared" si="365"/>
        <v>4.9410214217009722E-3</v>
      </c>
      <c r="AD601" s="328">
        <f t="shared" si="366"/>
        <v>-4.0477460616057996</v>
      </c>
      <c r="AE601" s="328">
        <f t="shared" si="367"/>
        <v>756.52058977228864</v>
      </c>
      <c r="AF601" s="328">
        <f t="shared" si="368"/>
        <v>2889.2458147916927</v>
      </c>
      <c r="AG601" s="328">
        <f t="shared" si="369"/>
        <v>2886.9308774701508</v>
      </c>
      <c r="AH601" s="328">
        <f t="shared" si="370"/>
        <v>2.5614320538379971</v>
      </c>
      <c r="AI601" s="328">
        <f t="shared" si="371"/>
        <v>3.5339845326921244</v>
      </c>
      <c r="AJ601" s="328">
        <f t="shared" si="372"/>
        <v>8.6904054333701826</v>
      </c>
      <c r="AK601" s="337">
        <f t="shared" si="373"/>
        <v>571.93998310571783</v>
      </c>
      <c r="AL601" s="42">
        <f t="shared" si="378"/>
        <v>26.589636739259976</v>
      </c>
    </row>
    <row r="602" spans="2:38" ht="15" x14ac:dyDescent="0.15">
      <c r="B602" s="328">
        <f t="shared" si="344"/>
        <v>2889.2458147916927</v>
      </c>
      <c r="C602" s="328">
        <f t="shared" si="345"/>
        <v>2886.9308774701508</v>
      </c>
      <c r="D602" s="328">
        <f t="shared" si="346"/>
        <v>2.5614320538379971</v>
      </c>
      <c r="E602" s="328">
        <f t="shared" si="374"/>
        <v>183.70804835761913</v>
      </c>
      <c r="F602" s="328">
        <f t="shared" si="347"/>
        <v>183.78487724541611</v>
      </c>
      <c r="G602" s="328">
        <f t="shared" si="348"/>
        <v>851.72738329180913</v>
      </c>
      <c r="H602" s="313">
        <f t="shared" si="349"/>
        <v>0.02</v>
      </c>
      <c r="I602" s="328">
        <f t="shared" si="350"/>
        <v>1.851949857233558</v>
      </c>
      <c r="J602" s="328">
        <f t="shared" si="375"/>
        <v>850</v>
      </c>
      <c r="K602" s="335">
        <f t="shared" si="351"/>
        <v>-1</v>
      </c>
      <c r="L602" s="323">
        <f t="shared" si="352"/>
        <v>2.5414320538379971</v>
      </c>
      <c r="M602" s="323">
        <f t="shared" si="353"/>
        <v>2.5514320538379973</v>
      </c>
      <c r="N602" s="328">
        <f t="shared" si="354"/>
        <v>-3.5688427983155968E-2</v>
      </c>
      <c r="O602" s="328">
        <f t="shared" si="355"/>
        <v>2.7922698458726636E-3</v>
      </c>
      <c r="P602" s="332">
        <f t="shared" si="376"/>
        <v>32.475330244533886</v>
      </c>
      <c r="Q602" s="328">
        <f t="shared" si="356"/>
        <v>11.352218100130131</v>
      </c>
      <c r="R602" s="277">
        <f>IF(H602&gt;0, rate1(1,$L$52,$L$51,$L$54,L602,$L$53,$L$50,P602),"")</f>
        <v>1391.3650366559691</v>
      </c>
      <c r="S602" s="323">
        <f t="shared" si="357"/>
        <v>2.9220137419536818</v>
      </c>
      <c r="T602" s="323">
        <f t="shared" si="358"/>
        <v>1.8568248084885969E-2</v>
      </c>
      <c r="U602" s="328">
        <f t="shared" si="359"/>
        <v>2.5614320538379971</v>
      </c>
      <c r="V602" s="336">
        <f t="shared" si="360"/>
        <v>2.5614320538379971</v>
      </c>
      <c r="W602" s="328">
        <f t="shared" si="361"/>
        <v>3.9475408993361327E-4</v>
      </c>
      <c r="X602" s="328">
        <f t="shared" si="362"/>
        <v>21.884312541889699</v>
      </c>
      <c r="Y602" s="328">
        <f t="shared" si="377"/>
        <v>32.730394623562653</v>
      </c>
      <c r="Z602" s="108">
        <f>IF(H602&gt;0, rate1(1,$L$52,$L$51,$L$54,U602,$L$53,$L$50,Y602),"")</f>
        <v>1396.4938606499568</v>
      </c>
      <c r="AA602" s="336">
        <f t="shared" si="363"/>
        <v>5.6122433166895833</v>
      </c>
      <c r="AB602" s="336">
        <f t="shared" si="364"/>
        <v>-8.5588305479283831E-5</v>
      </c>
      <c r="AC602" s="328">
        <f t="shared" si="365"/>
        <v>1.8568248084885969E-2</v>
      </c>
      <c r="AD602" s="328">
        <f t="shared" si="366"/>
        <v>-1.0771075390940859</v>
      </c>
      <c r="AE602" s="328">
        <f t="shared" si="367"/>
        <v>252.72061487741132</v>
      </c>
      <c r="AF602" s="328">
        <f t="shared" si="368"/>
        <v>2889.1915581156245</v>
      </c>
      <c r="AG602" s="328">
        <f t="shared" si="369"/>
        <v>2886.9123092220657</v>
      </c>
      <c r="AH602" s="328">
        <f t="shared" si="370"/>
        <v>2.5416110967620882</v>
      </c>
      <c r="AI602" s="328">
        <f t="shared" si="371"/>
        <v>13.345346185723638</v>
      </c>
      <c r="AJ602" s="328">
        <f t="shared" si="372"/>
        <v>8.6941124739773272</v>
      </c>
      <c r="AK602" s="337">
        <f t="shared" si="373"/>
        <v>571.94306669009131</v>
      </c>
      <c r="AL602" s="42">
        <f t="shared" si="378"/>
        <v>26.592640626112765</v>
      </c>
    </row>
    <row r="603" spans="2:38" ht="15" x14ac:dyDescent="0.15">
      <c r="B603" s="328">
        <f t="shared" si="344"/>
        <v>2889.1915581156245</v>
      </c>
      <c r="C603" s="328">
        <f t="shared" si="345"/>
        <v>2886.9123092220657</v>
      </c>
      <c r="D603" s="328">
        <f t="shared" si="346"/>
        <v>2.5416110967620882</v>
      </c>
      <c r="E603" s="328">
        <f t="shared" si="374"/>
        <v>183.58299081988613</v>
      </c>
      <c r="F603" s="328">
        <f t="shared" si="347"/>
        <v>183.64551958875262</v>
      </c>
      <c r="G603" s="328">
        <f t="shared" si="348"/>
        <v>831.3227680027444</v>
      </c>
      <c r="H603" s="313">
        <f t="shared" si="349"/>
        <v>0.02</v>
      </c>
      <c r="I603" s="328">
        <f t="shared" si="350"/>
        <v>1.8233991148470523</v>
      </c>
      <c r="J603" s="328">
        <f t="shared" si="375"/>
        <v>850</v>
      </c>
      <c r="K603" s="335">
        <f t="shared" si="351"/>
        <v>-1</v>
      </c>
      <c r="L603" s="323">
        <f t="shared" si="352"/>
        <v>2.5216110967620882</v>
      </c>
      <c r="M603" s="323">
        <f t="shared" si="353"/>
        <v>2.531611096762088</v>
      </c>
      <c r="N603" s="328">
        <f t="shared" si="354"/>
        <v>-3.5414747573739191E-2</v>
      </c>
      <c r="O603" s="328">
        <f t="shared" si="355"/>
        <v>2.7922698458726636E-3</v>
      </c>
      <c r="P603" s="332">
        <f t="shared" si="376"/>
        <v>32.138563045195738</v>
      </c>
      <c r="Q603" s="328">
        <f t="shared" si="356"/>
        <v>-9.1394376886728423</v>
      </c>
      <c r="R603" s="277">
        <f>IF(H603&gt;0, rate1(1,$L$52,$L$51,$L$54,L603,$L$53,$L$50,P603),"")</f>
        <v>1384.5277280438934</v>
      </c>
      <c r="S603" s="323">
        <f t="shared" si="357"/>
        <v>-2.3640705456449655</v>
      </c>
      <c r="T603" s="323">
        <f t="shared" si="358"/>
        <v>-1.0527349855842401E-2</v>
      </c>
      <c r="U603" s="328">
        <f t="shared" si="359"/>
        <v>2.5416110967620882</v>
      </c>
      <c r="V603" s="336">
        <f t="shared" si="360"/>
        <v>2.5416110967620882</v>
      </c>
      <c r="W603" s="328">
        <f t="shared" si="361"/>
        <v>3.8866832995232414E-4</v>
      </c>
      <c r="X603" s="328">
        <f t="shared" si="362"/>
        <v>1.1541133808375434</v>
      </c>
      <c r="Y603" s="328">
        <f t="shared" si="377"/>
        <v>32.392962606113414</v>
      </c>
      <c r="Z603" s="108">
        <f>IF(H603&gt;0, rate1(1,$L$52,$L$51,$L$54,U603,$L$53,$L$50,Y603),"")</f>
        <v>1389.699680612873</v>
      </c>
      <c r="AA603" s="336">
        <f t="shared" si="363"/>
        <v>0.29741997462715919</v>
      </c>
      <c r="AB603" s="336">
        <f t="shared" si="364"/>
        <v>5.5320150860546885E-4</v>
      </c>
      <c r="AC603" s="328">
        <f t="shared" si="365"/>
        <v>5.5320150860546885E-4</v>
      </c>
      <c r="AD603" s="328">
        <f t="shared" si="366"/>
        <v>-36.15319135773283</v>
      </c>
      <c r="AE603" s="328">
        <f t="shared" si="367"/>
        <v>-3668.7682748255597</v>
      </c>
      <c r="AF603" s="328">
        <f t="shared" si="368"/>
        <v>2889.155590166542</v>
      </c>
      <c r="AG603" s="328">
        <f t="shared" si="369"/>
        <v>2886.9117560205573</v>
      </c>
      <c r="AH603" s="328">
        <f t="shared" si="370"/>
        <v>2.521788140530584</v>
      </c>
      <c r="AI603" s="328">
        <f t="shared" si="371"/>
        <v>0.39955971801810736</v>
      </c>
      <c r="AJ603" s="328">
        <f t="shared" si="372"/>
        <v>8.6942234627878872</v>
      </c>
      <c r="AK603" s="337">
        <f t="shared" si="373"/>
        <v>571.95443328687725</v>
      </c>
      <c r="AL603" s="42">
        <f t="shared" si="378"/>
        <v>26.60398417037063</v>
      </c>
    </row>
    <row r="604" spans="2:38" ht="15" x14ac:dyDescent="0.15">
      <c r="B604" s="328">
        <f t="shared" si="344"/>
        <v>2889.155590166542</v>
      </c>
      <c r="C604" s="328">
        <f t="shared" si="345"/>
        <v>2886.9117560205573</v>
      </c>
      <c r="D604" s="328">
        <f t="shared" si="346"/>
        <v>2.521788140530584</v>
      </c>
      <c r="E604" s="328">
        <f t="shared" si="374"/>
        <v>183.42301041133791</v>
      </c>
      <c r="F604" s="328">
        <f t="shared" si="347"/>
        <v>183.50300061561202</v>
      </c>
      <c r="G604" s="328">
        <f t="shared" si="348"/>
        <v>911.84751478653448</v>
      </c>
      <c r="H604" s="313">
        <f t="shared" si="349"/>
        <v>0.08</v>
      </c>
      <c r="I604" s="328">
        <f t="shared" si="350"/>
        <v>1.795067316787754</v>
      </c>
      <c r="J604" s="328">
        <f t="shared" si="375"/>
        <v>850</v>
      </c>
      <c r="K604" s="335">
        <f t="shared" si="351"/>
        <v>1</v>
      </c>
      <c r="L604" s="323">
        <f t="shared" si="352"/>
        <v>2.601788140530584</v>
      </c>
      <c r="M604" s="323">
        <f t="shared" si="353"/>
        <v>2.561788140530584</v>
      </c>
      <c r="N604" s="328">
        <f t="shared" si="354"/>
        <v>0.1438885818082527</v>
      </c>
      <c r="O604" s="328">
        <f t="shared" si="355"/>
        <v>2.7922698458726636E-3</v>
      </c>
      <c r="P604" s="332">
        <f t="shared" si="376"/>
        <v>33.0813807885405</v>
      </c>
      <c r="Q604" s="328">
        <f t="shared" si="356"/>
        <v>20.530557737806589</v>
      </c>
      <c r="R604" s="277">
        <f>IF(H604&gt;0, rate1(1,$L$52,$L$51,$L$54,L604,$L$53,$L$50,P604),"")</f>
        <v>1403.4825196755301</v>
      </c>
      <c r="S604" s="323">
        <f t="shared" si="357"/>
        <v>5.2388547002913075</v>
      </c>
      <c r="T604" s="323">
        <f t="shared" si="358"/>
        <v>-3.3945155468141953E-2</v>
      </c>
      <c r="U604" s="328">
        <f t="shared" si="359"/>
        <v>2.521788140530584</v>
      </c>
      <c r="V604" s="336">
        <f t="shared" si="360"/>
        <v>2.521788140530584</v>
      </c>
      <c r="W604" s="328">
        <f t="shared" si="361"/>
        <v>3.8262923925280745E-4</v>
      </c>
      <c r="X604" s="328">
        <f t="shared" si="362"/>
        <v>-19.251558416142075</v>
      </c>
      <c r="Y604" s="328">
        <f t="shared" si="377"/>
        <v>32.056374469556175</v>
      </c>
      <c r="Z604" s="108">
        <f>IF(H604&gt;0, rate1(1,$L$52,$L$51,$L$54,U604,$L$53,$L$50,Y604),"")</f>
        <v>1382.8476120606881</v>
      </c>
      <c r="AA604" s="336">
        <f t="shared" si="363"/>
        <v>-4.985792282760686</v>
      </c>
      <c r="AB604" s="336">
        <f t="shared" si="364"/>
        <v>6.3922906305117626E-5</v>
      </c>
      <c r="AC604" s="328">
        <f t="shared" si="365"/>
        <v>6.3922906305117626E-5</v>
      </c>
      <c r="AD604" s="328">
        <f t="shared" si="366"/>
        <v>1251.5075522089528</v>
      </c>
      <c r="AE604" s="328">
        <f t="shared" si="367"/>
        <v>4173099.3376862309</v>
      </c>
      <c r="AF604" s="328">
        <f t="shared" si="368"/>
        <v>2889.2994148254438</v>
      </c>
      <c r="AG604" s="328">
        <f t="shared" si="369"/>
        <v>2886.9116920976508</v>
      </c>
      <c r="AH604" s="328">
        <f t="shared" si="370"/>
        <v>2.6013882141855027</v>
      </c>
      <c r="AI604" s="328">
        <f t="shared" si="371"/>
        <v>4.5545922666636353E-2</v>
      </c>
      <c r="AJ604" s="328">
        <f t="shared" si="372"/>
        <v>8.6942361144330729</v>
      </c>
      <c r="AK604" s="337">
        <f t="shared" si="373"/>
        <v>571.95476544996802</v>
      </c>
      <c r="AL604" s="42">
        <f t="shared" si="378"/>
        <v>26.604323796130945</v>
      </c>
    </row>
    <row r="605" spans="2:38" ht="15" x14ac:dyDescent="0.15">
      <c r="B605" s="328">
        <f t="shared" si="344"/>
        <v>2889.2994148254438</v>
      </c>
      <c r="C605" s="328">
        <f t="shared" si="345"/>
        <v>2886.9116920976508</v>
      </c>
      <c r="D605" s="328">
        <f t="shared" si="346"/>
        <v>2.6013882141855027</v>
      </c>
      <c r="E605" s="328">
        <f t="shared" si="374"/>
        <v>184.07764437234366</v>
      </c>
      <c r="F605" s="328">
        <f t="shared" si="347"/>
        <v>183.75032739184078</v>
      </c>
      <c r="G605" s="328">
        <f t="shared" si="348"/>
        <v>892.36807395504763</v>
      </c>
      <c r="H605" s="313">
        <f t="shared" si="349"/>
        <v>0.02</v>
      </c>
      <c r="I605" s="328">
        <f t="shared" si="350"/>
        <v>1.9101781822344492</v>
      </c>
      <c r="J605" s="328">
        <f t="shared" si="375"/>
        <v>850</v>
      </c>
      <c r="K605" s="335">
        <f t="shared" si="351"/>
        <v>-1</v>
      </c>
      <c r="L605" s="323">
        <f t="shared" si="352"/>
        <v>2.5813882141855027</v>
      </c>
      <c r="M605" s="323">
        <f t="shared" si="353"/>
        <v>2.5913882141855025</v>
      </c>
      <c r="N605" s="328">
        <f t="shared" si="354"/>
        <v>-3.6239984089106336E-2</v>
      </c>
      <c r="O605" s="328">
        <f t="shared" si="355"/>
        <v>2.7922698458726636E-3</v>
      </c>
      <c r="P605" s="332">
        <f t="shared" si="376"/>
        <v>33.15686410872631</v>
      </c>
      <c r="Q605" s="328">
        <f t="shared" si="356"/>
        <v>54.271944552251171</v>
      </c>
      <c r="R605" s="277">
        <f>IF(H605&gt;0, rate1(1,$L$52,$L$51,$L$54,L605,$L$53,$L$50,P605),"")</f>
        <v>1404.9751843796007</v>
      </c>
      <c r="S605" s="323">
        <f t="shared" si="357"/>
        <v>13.834050053748603</v>
      </c>
      <c r="T605" s="323">
        <f t="shared" si="358"/>
        <v>2.8237371630416282E-3</v>
      </c>
      <c r="U605" s="328">
        <f t="shared" si="359"/>
        <v>2.6013882141855027</v>
      </c>
      <c r="V605" s="336">
        <f t="shared" si="360"/>
        <v>2.6013882141855027</v>
      </c>
      <c r="W605" s="328">
        <f t="shared" si="361"/>
        <v>4.0716580256638935E-4</v>
      </c>
      <c r="X605" s="328">
        <f t="shared" si="362"/>
        <v>63.154361051028559</v>
      </c>
      <c r="Y605" s="328">
        <f t="shared" si="377"/>
        <v>33.413258260918788</v>
      </c>
      <c r="Z605" s="108">
        <f>IF(H605&gt;0, rate1(1,$L$52,$L$51,$L$54,U605,$L$53,$L$50,Y605),"")</f>
        <v>1410.0183349799224</v>
      </c>
      <c r="AA605" s="336">
        <f t="shared" si="363"/>
        <v>16.040621800174403</v>
      </c>
      <c r="AB605" s="336">
        <f t="shared" si="364"/>
        <v>-2.7071075117497341E-5</v>
      </c>
      <c r="AC605" s="328">
        <f t="shared" si="365"/>
        <v>2.8237371630416282E-3</v>
      </c>
      <c r="AD605" s="328">
        <f t="shared" si="366"/>
        <v>-7.0828121900895056</v>
      </c>
      <c r="AE605" s="328">
        <f t="shared" si="367"/>
        <v>-871702.57867905078</v>
      </c>
      <c r="AF605" s="328">
        <f t="shared" si="368"/>
        <v>2889.2603511041916</v>
      </c>
      <c r="AG605" s="328">
        <f t="shared" si="369"/>
        <v>2886.9088683604878</v>
      </c>
      <c r="AH605" s="328">
        <f t="shared" si="370"/>
        <v>2.5815712726791067</v>
      </c>
      <c r="AI605" s="328">
        <f t="shared" si="371"/>
        <v>2.0098128382876133</v>
      </c>
      <c r="AJ605" s="328">
        <f t="shared" si="372"/>
        <v>8.6947943957770413</v>
      </c>
      <c r="AK605" s="337">
        <f t="shared" si="373"/>
        <v>571.95480698090444</v>
      </c>
      <c r="AL605" s="42">
        <f t="shared" si="378"/>
        <v>26.604362510165213</v>
      </c>
    </row>
    <row r="606" spans="2:38" ht="15" x14ac:dyDescent="0.15">
      <c r="B606" s="328">
        <f t="shared" si="344"/>
        <v>2889.2603511041916</v>
      </c>
      <c r="C606" s="328">
        <f t="shared" si="345"/>
        <v>2886.9088683604878</v>
      </c>
      <c r="D606" s="328">
        <f t="shared" si="346"/>
        <v>2.5815712726791067</v>
      </c>
      <c r="E606" s="328">
        <f t="shared" si="374"/>
        <v>183.91846901022976</v>
      </c>
      <c r="F606" s="328">
        <f t="shared" si="347"/>
        <v>183.99805669128671</v>
      </c>
      <c r="G606" s="328">
        <f t="shared" si="348"/>
        <v>873.1486877417891</v>
      </c>
      <c r="H606" s="313">
        <f t="shared" si="349"/>
        <v>0.02</v>
      </c>
      <c r="I606" s="328">
        <f t="shared" si="350"/>
        <v>1.8811861949630839</v>
      </c>
      <c r="J606" s="328">
        <f t="shared" si="375"/>
        <v>850</v>
      </c>
      <c r="K606" s="335">
        <f t="shared" si="351"/>
        <v>-1</v>
      </c>
      <c r="L606" s="323">
        <f t="shared" si="352"/>
        <v>2.5615712726791067</v>
      </c>
      <c r="M606" s="323">
        <f t="shared" si="353"/>
        <v>2.5715712726791065</v>
      </c>
      <c r="N606" s="328">
        <f t="shared" si="354"/>
        <v>-3.596645441206725E-2</v>
      </c>
      <c r="O606" s="328">
        <f t="shared" si="355"/>
        <v>2.7922698458726636E-3</v>
      </c>
      <c r="P606" s="332">
        <f t="shared" si="376"/>
        <v>32.818402750611156</v>
      </c>
      <c r="Q606" s="328">
        <f t="shared" si="356"/>
        <v>32.920520972730742</v>
      </c>
      <c r="R606" s="277">
        <f>IF(H606&gt;0, rate1(1,$L$52,$L$51,$L$54,L606,$L$53,$L$50,P606),"")</f>
        <v>1398.2536949913028</v>
      </c>
      <c r="S606" s="323">
        <f t="shared" si="357"/>
        <v>8.4318590358896124</v>
      </c>
      <c r="T606" s="323">
        <f t="shared" si="358"/>
        <v>4.8394963142303427E-3</v>
      </c>
      <c r="U606" s="328">
        <f t="shared" si="359"/>
        <v>2.5815712726791067</v>
      </c>
      <c r="V606" s="336">
        <f t="shared" si="360"/>
        <v>2.5815712726791067</v>
      </c>
      <c r="W606" s="328">
        <f t="shared" si="361"/>
        <v>4.0098598862581269E-4</v>
      </c>
      <c r="X606" s="328">
        <f t="shared" si="362"/>
        <v>43.647338542850093</v>
      </c>
      <c r="Y606" s="328">
        <f t="shared" si="377"/>
        <v>33.074139102309672</v>
      </c>
      <c r="Z606" s="108">
        <f>IF(H606&gt;0, rate1(1,$L$52,$L$51,$L$54,U606,$L$53,$L$50,Y606),"")</f>
        <v>1403.3391260473243</v>
      </c>
      <c r="AA606" s="336">
        <f t="shared" si="363"/>
        <v>11.138783094049032</v>
      </c>
      <c r="AB606" s="336">
        <f t="shared" si="364"/>
        <v>-3.9549715671614653E-5</v>
      </c>
      <c r="AC606" s="328">
        <f t="shared" si="365"/>
        <v>4.8394963142303427E-3</v>
      </c>
      <c r="AD606" s="328">
        <f t="shared" si="366"/>
        <v>-4.1326614799128603</v>
      </c>
      <c r="AE606" s="328">
        <f t="shared" si="367"/>
        <v>769.94932202610312</v>
      </c>
      <c r="AF606" s="328">
        <f t="shared" si="368"/>
        <v>2889.2195451534653</v>
      </c>
      <c r="AG606" s="328">
        <f t="shared" si="369"/>
        <v>2886.9040288641736</v>
      </c>
      <c r="AH606" s="328">
        <f t="shared" si="370"/>
        <v>2.5617523419568586</v>
      </c>
      <c r="AI606" s="328">
        <f t="shared" si="371"/>
        <v>3.4611003221846981</v>
      </c>
      <c r="AJ606" s="328">
        <f t="shared" si="372"/>
        <v>8.6957558125332035</v>
      </c>
      <c r="AK606" s="337">
        <f t="shared" si="373"/>
        <v>571.95660047371598</v>
      </c>
      <c r="AL606" s="42">
        <f t="shared" si="378"/>
        <v>26.606070851077757</v>
      </c>
    </row>
    <row r="607" spans="2:38" ht="15" x14ac:dyDescent="0.15">
      <c r="B607" s="328">
        <f t="shared" si="344"/>
        <v>2889.2195451534653</v>
      </c>
      <c r="C607" s="328">
        <f t="shared" si="345"/>
        <v>2886.9040288641736</v>
      </c>
      <c r="D607" s="328">
        <f t="shared" si="346"/>
        <v>2.5617523419568586</v>
      </c>
      <c r="E607" s="328">
        <f t="shared" si="374"/>
        <v>183.76458408472178</v>
      </c>
      <c r="F607" s="328">
        <f t="shared" si="347"/>
        <v>183.84152654747578</v>
      </c>
      <c r="G607" s="328">
        <f t="shared" si="348"/>
        <v>852.31208780980194</v>
      </c>
      <c r="H607" s="313">
        <f t="shared" si="349"/>
        <v>0.02</v>
      </c>
      <c r="I607" s="328">
        <f t="shared" si="350"/>
        <v>1.8524130314333889</v>
      </c>
      <c r="J607" s="328">
        <f t="shared" si="375"/>
        <v>850</v>
      </c>
      <c r="K607" s="335">
        <f t="shared" si="351"/>
        <v>-1</v>
      </c>
      <c r="L607" s="323">
        <f t="shared" si="352"/>
        <v>2.5417523419568586</v>
      </c>
      <c r="M607" s="323">
        <f t="shared" si="353"/>
        <v>2.5517523419568588</v>
      </c>
      <c r="N607" s="328">
        <f t="shared" si="354"/>
        <v>-3.569285001433542E-2</v>
      </c>
      <c r="O607" s="328">
        <f t="shared" si="355"/>
        <v>2.7922698458726636E-3</v>
      </c>
      <c r="P607" s="332">
        <f t="shared" si="376"/>
        <v>32.480779297278346</v>
      </c>
      <c r="Q607" s="328">
        <f t="shared" si="356"/>
        <v>11.941821389445408</v>
      </c>
      <c r="R607" s="277">
        <f>IF(H607&gt;0, rate1(1,$L$52,$L$51,$L$54,L607,$L$53,$L$50,P607),"")</f>
        <v>1391.4750512220094</v>
      </c>
      <c r="S607" s="323">
        <f t="shared" si="357"/>
        <v>3.073532154625612</v>
      </c>
      <c r="T607" s="323">
        <f t="shared" si="358"/>
        <v>1.721355028650615E-2</v>
      </c>
      <c r="U607" s="328">
        <f t="shared" si="359"/>
        <v>2.5617523419568586</v>
      </c>
      <c r="V607" s="336">
        <f t="shared" si="360"/>
        <v>2.5617523419568586</v>
      </c>
      <c r="W607" s="328">
        <f t="shared" si="361"/>
        <v>3.948528182595723E-4</v>
      </c>
      <c r="X607" s="328">
        <f t="shared" si="362"/>
        <v>22.480269325531822</v>
      </c>
      <c r="Y607" s="328">
        <f t="shared" si="377"/>
        <v>32.735854390804953</v>
      </c>
      <c r="Z607" s="108">
        <f>IF(H607&gt;0, rate1(1,$L$52,$L$51,$L$54,U607,$L$53,$L$50,Y607),"")</f>
        <v>1396.6031817390717</v>
      </c>
      <c r="AA607" s="336">
        <f t="shared" si="363"/>
        <v>5.7646254738216989</v>
      </c>
      <c r="AB607" s="336">
        <f t="shared" si="364"/>
        <v>-8.2871743105310955E-5</v>
      </c>
      <c r="AC607" s="328">
        <f t="shared" si="365"/>
        <v>1.721355028650615E-2</v>
      </c>
      <c r="AD607" s="328">
        <f t="shared" si="366"/>
        <v>-1.1618753637172787</v>
      </c>
      <c r="AE607" s="328">
        <f t="shared" si="367"/>
        <v>269.42183272730836</v>
      </c>
      <c r="AF607" s="328">
        <f t="shared" si="368"/>
        <v>2889.1666387531645</v>
      </c>
      <c r="AG607" s="328">
        <f t="shared" si="369"/>
        <v>2886.8868153138869</v>
      </c>
      <c r="AH607" s="328">
        <f t="shared" si="370"/>
        <v>2.5419314171459324</v>
      </c>
      <c r="AI607" s="328">
        <f t="shared" si="371"/>
        <v>12.370721466683152</v>
      </c>
      <c r="AJ607" s="328">
        <f t="shared" si="372"/>
        <v>8.6991921240517271</v>
      </c>
      <c r="AK607" s="337">
        <f t="shared" si="373"/>
        <v>571.95962252892048</v>
      </c>
      <c r="AL607" s="42">
        <f t="shared" si="378"/>
        <v>26.609012786351613</v>
      </c>
    </row>
    <row r="608" spans="2:38" ht="15" x14ac:dyDescent="0.15">
      <c r="B608" s="328">
        <f t="shared" ref="B608:B641" si="379">IF(H608&gt;0, AF607,"")</f>
        <v>2889.1666387531645</v>
      </c>
      <c r="C608" s="328">
        <f t="shared" ref="C608:C641" si="380">IF(H608&gt;0, AG607,"")</f>
        <v>2886.8868153138869</v>
      </c>
      <c r="D608" s="328">
        <f t="shared" ref="D608:D641" si="381">IF(H608&gt;0, AH607,"")</f>
        <v>2.5419314171459324</v>
      </c>
      <c r="E608" s="328">
        <f t="shared" si="374"/>
        <v>183.6367836307241</v>
      </c>
      <c r="F608" s="328">
        <f t="shared" ref="F608:F641" si="382">IF(H608&gt;0, (E608+E607)/2,"")</f>
        <v>183.70068385772294</v>
      </c>
      <c r="G608" s="328">
        <f t="shared" ref="G608:G641" si="383">IF(H608&gt;0, F608*$S$53*$C$55*(B608-C608+N608)^1.5,"")</f>
        <v>831.88943857725405</v>
      </c>
      <c r="H608" s="313">
        <f t="shared" ref="H608:H641" si="384">dv(S607)</f>
        <v>0.02</v>
      </c>
      <c r="I608" s="328">
        <f t="shared" ref="I608:I641" si="385">IF(H608&gt;0, (B608-C608)*B$19,"")</f>
        <v>1.8238587514220854</v>
      </c>
      <c r="J608" s="328">
        <f t="shared" si="375"/>
        <v>850</v>
      </c>
      <c r="K608" s="335">
        <f t="shared" ref="K608:K641" si="386">IF(H608&gt;0, IF((1-S607-0.015)&gt;0,1,-1),"")</f>
        <v>-1</v>
      </c>
      <c r="L608" s="323">
        <f t="shared" ref="L608:L641" si="387">IF(H608&gt;0, D608+K608*H608,"")</f>
        <v>2.5219314171459324</v>
      </c>
      <c r="M608" s="323">
        <f t="shared" ref="M608:M641" si="388">IF(H608&gt;0, (D608+L608)/2,"")</f>
        <v>2.5319314171459322</v>
      </c>
      <c r="N608" s="328">
        <f t="shared" ref="N608:N641" si="389">IF(H608&gt;0, 2*($P$53*M608/$S$52/$S$51)^2-(B608-C608)*2,"")</f>
        <v>-3.5419170814392054E-2</v>
      </c>
      <c r="O608" s="328">
        <f t="shared" ref="O608:O641" si="390">IF(wh(B607,$F$51,$F$52,$F$53)&gt;0,wh(B607,$F$51,$F$52,$F$53),O607)</f>
        <v>2.7922698458726636E-3</v>
      </c>
      <c r="P608" s="332">
        <f t="shared" si="376"/>
        <v>32.143998442763539</v>
      </c>
      <c r="Q608" s="328">
        <f t="shared" ref="Q608:Q641" si="391">IF(H608&gt;0, M608/$S$54*(B608-C608+N608/2)*E608-J608,"")</f>
        <v>-8.5737399970558954</v>
      </c>
      <c r="R608" s="277">
        <f>IF(H608&gt;0, rate1(1,$L$52,$L$51,$L$54,L608,$L$53,$L$50,P608),"")</f>
        <v>1384.63868020477</v>
      </c>
      <c r="S608" s="323">
        <f t="shared" ref="S608:S641" si="392">IF(H608&gt;0, Q608/O608/R608,"")</f>
        <v>-2.2175655350825245</v>
      </c>
      <c r="T608" s="323">
        <f t="shared" ref="T608:T641" si="393">IF(H608&gt;0, N608/(1-S608),"")</f>
        <v>-1.1008065081565967E-2</v>
      </c>
      <c r="U608" s="328">
        <f t="shared" ref="U608:U641" si="394">L608-K608*H608</f>
        <v>2.5419314171459324</v>
      </c>
      <c r="V608" s="336">
        <f t="shared" ref="V608:V641" si="395">IF(H608&gt;0, (D608+U608)/2,"")</f>
        <v>2.5419314171459324</v>
      </c>
      <c r="W608" s="328">
        <f t="shared" ref="W608:W641" si="396">IF(H608&gt;0, 2*($P$53*V608/$S$52/$S$51)^2-(B608-C608)*2,"")</f>
        <v>3.8876630421125213E-4</v>
      </c>
      <c r="X608" s="328">
        <f t="shared" ref="X608:X641" si="397">IF(H608&gt;0, V608/$S$54*(B608-C608+W608/2)*F608-J608,"")</f>
        <v>1.7317381315981493</v>
      </c>
      <c r="Y608" s="328">
        <f t="shared" si="377"/>
        <v>32.398408775163418</v>
      </c>
      <c r="Z608" s="108">
        <f>IF(H608&gt;0, rate1(1,$L$52,$L$51,$L$54,U608,$L$53,$L$50,Y608),"")</f>
        <v>1389.8099324465861</v>
      </c>
      <c r="AA608" s="336">
        <f t="shared" ref="AA608:AA641" si="398">IF(H608&gt;0, X608/O608/Z608,"")</f>
        <v>0.4462409510014721</v>
      </c>
      <c r="AB608" s="336">
        <f t="shared" ref="AB608:AB641" si="399">IF(H608&gt;0, W608/(1-AA608),"")</f>
        <v>7.0204957357236002E-4</v>
      </c>
      <c r="AC608" s="328">
        <f t="shared" ref="AC608:AC641" si="400">IF(H608&gt;0, delta_z(N608,S608,H608,AE607,AB608),"")</f>
        <v>7.0204957357236002E-4</v>
      </c>
      <c r="AD608" s="328">
        <f t="shared" ref="AD608:AD641" si="401">IF(H608&gt;0, H608/AC608*K608,"")</f>
        <v>-28.488016733961604</v>
      </c>
      <c r="AE608" s="328">
        <f t="shared" ref="AE608:AE641" si="402">IF(H608&gt;0, (AD608-AD607)/(AC608+AC607)*2,"")</f>
        <v>-3050.5416043741197</v>
      </c>
      <c r="AF608" s="328">
        <f t="shared" ref="AF608:AF641" si="403">IF(H608&gt;0, B608-(AC608-N608),"")</f>
        <v>2889.1305175327766</v>
      </c>
      <c r="AG608" s="328">
        <f t="shared" ref="AG608:AG641" si="404">IF(H608&gt;0, C608-AC608,"")</f>
        <v>2886.8861132643133</v>
      </c>
      <c r="AH608" s="328">
        <f t="shared" ref="AH608:AH641" si="405">IF(H608&gt;0, $S$54*$S$53*$C$55*SQRT(AF608-AG608),"")</f>
        <v>2.5221084932610793</v>
      </c>
      <c r="AI608" s="328">
        <f t="shared" ref="AI608:AI641" si="406">IF(H608&gt;0, AC608/R608*1000000,"")</f>
        <v>0.5070272726084295</v>
      </c>
      <c r="AJ608" s="328">
        <f t="shared" ref="AJ608:AJ641" si="407">IF(H608&gt;0, AJ607+AI608/3600,"")</f>
        <v>8.6993329649607851</v>
      </c>
      <c r="AK608" s="337">
        <f t="shared" ref="AK608:AK641" si="408">IF(H608&gt;0, AK607+AI607*G607/1000000,"")</f>
        <v>571.97016624436151</v>
      </c>
      <c r="AL608" s="42">
        <f t="shared" si="378"/>
        <v>26.619527899598292</v>
      </c>
    </row>
    <row r="609" spans="2:38" ht="15" x14ac:dyDescent="0.15">
      <c r="B609" s="328">
        <f t="shared" si="379"/>
        <v>2889.1305175327766</v>
      </c>
      <c r="C609" s="328">
        <f t="shared" si="380"/>
        <v>2886.8861132643133</v>
      </c>
      <c r="D609" s="328">
        <f t="shared" si="381"/>
        <v>2.5221084932610793</v>
      </c>
      <c r="E609" s="328">
        <f t="shared" si="374"/>
        <v>183.47707892098626</v>
      </c>
      <c r="F609" s="328">
        <f t="shared" si="382"/>
        <v>183.55693127585516</v>
      </c>
      <c r="G609" s="328">
        <f t="shared" si="383"/>
        <v>912.45262476508003</v>
      </c>
      <c r="H609" s="313">
        <f t="shared" si="384"/>
        <v>0.08</v>
      </c>
      <c r="I609" s="328">
        <f t="shared" si="385"/>
        <v>1.7955234147706507</v>
      </c>
      <c r="J609" s="328">
        <f t="shared" si="375"/>
        <v>850</v>
      </c>
      <c r="K609" s="335">
        <f t="shared" si="386"/>
        <v>1</v>
      </c>
      <c r="L609" s="323">
        <f t="shared" si="387"/>
        <v>2.6021084932610794</v>
      </c>
      <c r="M609" s="323">
        <f t="shared" si="388"/>
        <v>2.5621084932610794</v>
      </c>
      <c r="N609" s="328">
        <f t="shared" si="389"/>
        <v>0.14390676571415018</v>
      </c>
      <c r="O609" s="328">
        <f t="shared" si="390"/>
        <v>2.7922698458726636E-3</v>
      </c>
      <c r="P609" s="332">
        <f t="shared" si="376"/>
        <v>33.086855746847895</v>
      </c>
      <c r="Q609" s="328">
        <f t="shared" si="391"/>
        <v>21.113886148534448</v>
      </c>
      <c r="R609" s="277">
        <f>IF(H609&gt;0, rate1(1,$L$52,$L$51,$L$54,L609,$L$53,$L$50,P609),"")</f>
        <v>1403.5909078568811</v>
      </c>
      <c r="S609" s="323">
        <f t="shared" si="392"/>
        <v>5.3872886149393926</v>
      </c>
      <c r="T609" s="323">
        <f t="shared" si="393"/>
        <v>-3.2800843150397149E-2</v>
      </c>
      <c r="U609" s="328">
        <f t="shared" si="394"/>
        <v>2.5221084932610793</v>
      </c>
      <c r="V609" s="336">
        <f t="shared" si="395"/>
        <v>2.5221084932610793</v>
      </c>
      <c r="W609" s="328">
        <f t="shared" si="396"/>
        <v>3.8272645924042337E-4</v>
      </c>
      <c r="X609" s="328">
        <f t="shared" si="397"/>
        <v>-18.690672325930905</v>
      </c>
      <c r="Y609" s="328">
        <f t="shared" si="377"/>
        <v>32.061806963831764</v>
      </c>
      <c r="Z609" s="108">
        <f>IF(H609&gt;0, rate1(1,$L$52,$L$51,$L$54,U609,$L$53,$L$50,Y609),"")</f>
        <v>1382.9588039558089</v>
      </c>
      <c r="AA609" s="336">
        <f t="shared" si="398"/>
        <v>-4.8401441271859413</v>
      </c>
      <c r="AB609" s="336">
        <f t="shared" si="399"/>
        <v>6.553373528211865E-5</v>
      </c>
      <c r="AC609" s="328">
        <f t="shared" si="400"/>
        <v>6.553373528211865E-5</v>
      </c>
      <c r="AD609" s="328">
        <f t="shared" si="401"/>
        <v>1220.7453101155456</v>
      </c>
      <c r="AE609" s="328">
        <f t="shared" si="402"/>
        <v>3254977.8309114892</v>
      </c>
      <c r="AF609" s="328">
        <f t="shared" si="403"/>
        <v>2889.2743587647556</v>
      </c>
      <c r="AG609" s="328">
        <f t="shared" si="404"/>
        <v>2886.886047730578</v>
      </c>
      <c r="AH609" s="328">
        <f t="shared" si="405"/>
        <v>2.60170866995283</v>
      </c>
      <c r="AI609" s="328">
        <f t="shared" si="406"/>
        <v>4.6690054000264922E-2</v>
      </c>
      <c r="AJ609" s="328">
        <f t="shared" si="407"/>
        <v>8.6993459344202293</v>
      </c>
      <c r="AK609" s="337">
        <f t="shared" si="408"/>
        <v>571.97058803499465</v>
      </c>
      <c r="AL609" s="42">
        <f t="shared" si="378"/>
        <v>26.61995887278001</v>
      </c>
    </row>
    <row r="610" spans="2:38" ht="15" x14ac:dyDescent="0.15">
      <c r="B610" s="328">
        <f t="shared" si="379"/>
        <v>2889.2743587647556</v>
      </c>
      <c r="C610" s="328">
        <f t="shared" si="380"/>
        <v>2886.886047730578</v>
      </c>
      <c r="D610" s="328">
        <f t="shared" si="381"/>
        <v>2.60170866995283</v>
      </c>
      <c r="E610" s="328">
        <f t="shared" si="374"/>
        <v>184.13181099123739</v>
      </c>
      <c r="F610" s="328">
        <f t="shared" si="382"/>
        <v>183.80444495611181</v>
      </c>
      <c r="G610" s="328">
        <f t="shared" si="383"/>
        <v>892.96337831580263</v>
      </c>
      <c r="H610" s="313">
        <f t="shared" si="384"/>
        <v>0.02</v>
      </c>
      <c r="I610" s="328">
        <f t="shared" si="385"/>
        <v>1.9106488273420839</v>
      </c>
      <c r="J610" s="328">
        <f t="shared" si="375"/>
        <v>850</v>
      </c>
      <c r="K610" s="335">
        <f t="shared" si="386"/>
        <v>-1</v>
      </c>
      <c r="L610" s="323">
        <f t="shared" si="387"/>
        <v>2.58170866995283</v>
      </c>
      <c r="M610" s="323">
        <f t="shared" si="388"/>
        <v>2.5917086699528298</v>
      </c>
      <c r="N610" s="328">
        <f t="shared" si="389"/>
        <v>-3.6244406894121894E-2</v>
      </c>
      <c r="O610" s="328">
        <f t="shared" si="390"/>
        <v>2.7922698458726636E-3</v>
      </c>
      <c r="P610" s="332">
        <f t="shared" si="376"/>
        <v>33.162344436872672</v>
      </c>
      <c r="Q610" s="328">
        <f t="shared" si="391"/>
        <v>54.87364721874178</v>
      </c>
      <c r="R610" s="277">
        <f>IF(H610&gt;0, rate1(1,$L$52,$L$51,$L$54,L610,$L$53,$L$50,P610),"")</f>
        <v>1405.0834152957877</v>
      </c>
      <c r="S610" s="323">
        <f t="shared" si="392"/>
        <v>13.986348095188916</v>
      </c>
      <c r="T610" s="323">
        <f t="shared" si="393"/>
        <v>2.7909622188203509E-3</v>
      </c>
      <c r="U610" s="328">
        <f t="shared" si="394"/>
        <v>2.60170866995283</v>
      </c>
      <c r="V610" s="336">
        <f t="shared" si="395"/>
        <v>2.60170866995283</v>
      </c>
      <c r="W610" s="328">
        <f t="shared" si="396"/>
        <v>4.072661233633923E-4</v>
      </c>
      <c r="X610" s="328">
        <f t="shared" si="397"/>
        <v>63.760906074127661</v>
      </c>
      <c r="Y610" s="328">
        <f t="shared" si="377"/>
        <v>33.418749198601887</v>
      </c>
      <c r="Z610" s="108">
        <f>IF(H610&gt;0, rate1(1,$L$52,$L$51,$L$54,U610,$L$53,$L$50,Y610),"")</f>
        <v>1410.1258855771819</v>
      </c>
      <c r="AA610" s="336">
        <f t="shared" si="398"/>
        <v>16.193443437358471</v>
      </c>
      <c r="AB610" s="336">
        <f t="shared" si="399"/>
        <v>-2.6805386484145131E-5</v>
      </c>
      <c r="AC610" s="328">
        <f t="shared" si="400"/>
        <v>2.7909622188203509E-3</v>
      </c>
      <c r="AD610" s="328">
        <f t="shared" si="401"/>
        <v>-7.1659873663403983</v>
      </c>
      <c r="AE610" s="328">
        <f t="shared" si="402"/>
        <v>-859732.56550101028</v>
      </c>
      <c r="AF610" s="328">
        <f t="shared" si="403"/>
        <v>2889.2353233956428</v>
      </c>
      <c r="AG610" s="328">
        <f t="shared" si="404"/>
        <v>2886.8832567683589</v>
      </c>
      <c r="AH610" s="328">
        <f t="shared" si="405"/>
        <v>2.581891760576116</v>
      </c>
      <c r="AI610" s="328">
        <f t="shared" si="406"/>
        <v>1.9863320486441141</v>
      </c>
      <c r="AJ610" s="328">
        <f t="shared" si="407"/>
        <v>8.6998976933226313</v>
      </c>
      <c r="AK610" s="337">
        <f t="shared" si="408"/>
        <v>571.97063063745702</v>
      </c>
      <c r="AL610" s="42">
        <f t="shared" si="378"/>
        <v>26.619998559325911</v>
      </c>
    </row>
    <row r="611" spans="2:38" ht="15" x14ac:dyDescent="0.15">
      <c r="B611" s="328">
        <f t="shared" si="379"/>
        <v>2889.2353233956428</v>
      </c>
      <c r="C611" s="328">
        <f t="shared" si="380"/>
        <v>2886.8832567683589</v>
      </c>
      <c r="D611" s="328">
        <f t="shared" si="381"/>
        <v>2.581891760576116</v>
      </c>
      <c r="E611" s="328">
        <f t="shared" si="374"/>
        <v>183.97254663346197</v>
      </c>
      <c r="F611" s="328">
        <f t="shared" si="382"/>
        <v>184.05217881234967</v>
      </c>
      <c r="G611" s="328">
        <f t="shared" si="383"/>
        <v>873.73339614476004</v>
      </c>
      <c r="H611" s="313">
        <f t="shared" si="384"/>
        <v>0.02</v>
      </c>
      <c r="I611" s="328">
        <f t="shared" si="385"/>
        <v>1.8816533018271002</v>
      </c>
      <c r="J611" s="328">
        <f t="shared" si="375"/>
        <v>850</v>
      </c>
      <c r="K611" s="335">
        <f t="shared" si="386"/>
        <v>-1</v>
      </c>
      <c r="L611" s="323">
        <f t="shared" si="387"/>
        <v>2.561891760576116</v>
      </c>
      <c r="M611" s="323">
        <f t="shared" si="388"/>
        <v>2.5718917605761158</v>
      </c>
      <c r="N611" s="328">
        <f t="shared" si="389"/>
        <v>-3.5970878424778086E-2</v>
      </c>
      <c r="O611" s="328">
        <f t="shared" si="390"/>
        <v>2.7922698458726636E-3</v>
      </c>
      <c r="P611" s="332">
        <f t="shared" si="376"/>
        <v>32.823869566721932</v>
      </c>
      <c r="Q611" s="328">
        <f t="shared" si="391"/>
        <v>33.510372585207165</v>
      </c>
      <c r="R611" s="277">
        <f>IF(H611&gt;0, rate1(1,$L$52,$L$51,$L$54,L611,$L$53,$L$50,P611),"")</f>
        <v>1398.3628455050236</v>
      </c>
      <c r="S611" s="323">
        <f t="shared" si="392"/>
        <v>8.5822664543956435</v>
      </c>
      <c r="T611" s="323">
        <f t="shared" si="393"/>
        <v>4.7440799714872587E-3</v>
      </c>
      <c r="U611" s="328">
        <f t="shared" si="394"/>
        <v>2.581891760576116</v>
      </c>
      <c r="V611" s="336">
        <f t="shared" si="395"/>
        <v>2.581891760576116</v>
      </c>
      <c r="W611" s="328">
        <f t="shared" si="396"/>
        <v>4.0108555522344602E-4</v>
      </c>
      <c r="X611" s="328">
        <f t="shared" si="397"/>
        <v>44.243163960648417</v>
      </c>
      <c r="Y611" s="328">
        <f t="shared" si="377"/>
        <v>33.079616583506606</v>
      </c>
      <c r="Z611" s="108">
        <f>IF(H611&gt;0, rate1(1,$L$52,$L$51,$L$54,U611,$L$53,$L$50,Y611),"")</f>
        <v>1403.4475894931315</v>
      </c>
      <c r="AA611" s="336">
        <f t="shared" si="398"/>
        <v>11.289964902745027</v>
      </c>
      <c r="AB611" s="336">
        <f t="shared" si="399"/>
        <v>-3.8978321016085247E-5</v>
      </c>
      <c r="AC611" s="328">
        <f t="shared" si="400"/>
        <v>4.7440799714872587E-3</v>
      </c>
      <c r="AD611" s="328">
        <f t="shared" si="401"/>
        <v>-4.2157805349411186</v>
      </c>
      <c r="AE611" s="328">
        <f t="shared" si="402"/>
        <v>783.06312211341208</v>
      </c>
      <c r="AF611" s="328">
        <f t="shared" si="403"/>
        <v>2889.1946084372466</v>
      </c>
      <c r="AG611" s="328">
        <f t="shared" si="404"/>
        <v>2886.8785126883877</v>
      </c>
      <c r="AH611" s="328">
        <f t="shared" si="405"/>
        <v>2.5620728620611404</v>
      </c>
      <c r="AI611" s="328">
        <f t="shared" si="406"/>
        <v>3.3925958392965723</v>
      </c>
      <c r="AJ611" s="328">
        <f t="shared" si="407"/>
        <v>8.7008400810557696</v>
      </c>
      <c r="AK611" s="337">
        <f t="shared" si="408"/>
        <v>571.97240435923368</v>
      </c>
      <c r="AL611" s="42">
        <f t="shared" si="378"/>
        <v>26.621686941567258</v>
      </c>
    </row>
    <row r="612" spans="2:38" ht="15" x14ac:dyDescent="0.15">
      <c r="B612" s="328">
        <f t="shared" si="379"/>
        <v>2889.1946084372466</v>
      </c>
      <c r="C612" s="328">
        <f t="shared" si="380"/>
        <v>2886.8785126883877</v>
      </c>
      <c r="D612" s="328">
        <f t="shared" si="381"/>
        <v>2.5620728620611404</v>
      </c>
      <c r="E612" s="328">
        <f t="shared" si="374"/>
        <v>183.81844697012974</v>
      </c>
      <c r="F612" s="328">
        <f t="shared" si="382"/>
        <v>183.89549680179584</v>
      </c>
      <c r="G612" s="328">
        <f t="shared" si="383"/>
        <v>852.88488051928653</v>
      </c>
      <c r="H612" s="313">
        <f t="shared" si="384"/>
        <v>0.02</v>
      </c>
      <c r="I612" s="328">
        <f t="shared" si="385"/>
        <v>1.8528765990871763</v>
      </c>
      <c r="J612" s="328">
        <f t="shared" si="375"/>
        <v>850</v>
      </c>
      <c r="K612" s="335">
        <f t="shared" si="386"/>
        <v>-1</v>
      </c>
      <c r="L612" s="323">
        <f t="shared" si="387"/>
        <v>2.5420728620611404</v>
      </c>
      <c r="M612" s="323">
        <f t="shared" si="388"/>
        <v>2.5520728620611406</v>
      </c>
      <c r="N612" s="328">
        <f t="shared" si="389"/>
        <v>-3.5697275236046266E-2</v>
      </c>
      <c r="O612" s="328">
        <f t="shared" si="390"/>
        <v>2.7922698458726636E-3</v>
      </c>
      <c r="P612" s="332">
        <f t="shared" si="376"/>
        <v>32.486232525929509</v>
      </c>
      <c r="Q612" s="328">
        <f t="shared" si="391"/>
        <v>12.519399474655529</v>
      </c>
      <c r="R612" s="277">
        <f>IF(H612&gt;0, rate1(1,$L$52,$L$51,$L$54,L612,$L$53,$L$50,P612),"")</f>
        <v>1391.5851305595809</v>
      </c>
      <c r="S612" s="323">
        <f t="shared" si="392"/>
        <v>3.2219317120032094</v>
      </c>
      <c r="T612" s="323">
        <f t="shared" si="393"/>
        <v>1.6065874141497787E-2</v>
      </c>
      <c r="U612" s="328">
        <f t="shared" si="394"/>
        <v>2.5620728620611404</v>
      </c>
      <c r="V612" s="336">
        <f t="shared" si="395"/>
        <v>2.5620728620611404</v>
      </c>
      <c r="W612" s="328">
        <f t="shared" si="396"/>
        <v>3.9495163045177861E-4</v>
      </c>
      <c r="X612" s="328">
        <f t="shared" si="397"/>
        <v>23.064027706850766</v>
      </c>
      <c r="Y612" s="328">
        <f t="shared" si="377"/>
        <v>32.741318340816179</v>
      </c>
      <c r="Z612" s="108">
        <f>IF(H612&gt;0, rate1(1,$L$52,$L$51,$L$54,U612,$L$53,$L$50,Y612),"")</f>
        <v>1396.7125672066945</v>
      </c>
      <c r="AA612" s="336">
        <f t="shared" si="398"/>
        <v>5.9138557074695886</v>
      </c>
      <c r="AB612" s="336">
        <f t="shared" si="399"/>
        <v>-8.0375097268609185E-5</v>
      </c>
      <c r="AC612" s="328">
        <f t="shared" si="400"/>
        <v>1.6065874141497787E-2</v>
      </c>
      <c r="AD612" s="328">
        <f t="shared" si="401"/>
        <v>-1.2448746843061878</v>
      </c>
      <c r="AE612" s="328">
        <f t="shared" si="402"/>
        <v>285.52738122388632</v>
      </c>
      <c r="AF612" s="328">
        <f t="shared" si="403"/>
        <v>2889.142845287869</v>
      </c>
      <c r="AG612" s="328">
        <f t="shared" si="404"/>
        <v>2886.8624468142461</v>
      </c>
      <c r="AH612" s="328">
        <f t="shared" si="405"/>
        <v>2.5422519695370744</v>
      </c>
      <c r="AI612" s="328">
        <f t="shared" si="406"/>
        <v>11.54501710940057</v>
      </c>
      <c r="AJ612" s="328">
        <f t="shared" si="407"/>
        <v>8.7040470302528252</v>
      </c>
      <c r="AK612" s="337">
        <f t="shared" si="408"/>
        <v>571.97536858351805</v>
      </c>
      <c r="AL612" s="42">
        <f t="shared" si="378"/>
        <v>26.624570648030659</v>
      </c>
    </row>
    <row r="613" spans="2:38" ht="15" x14ac:dyDescent="0.15">
      <c r="B613" s="328">
        <f t="shared" si="379"/>
        <v>2889.142845287869</v>
      </c>
      <c r="C613" s="328">
        <f t="shared" si="380"/>
        <v>2886.8624468142461</v>
      </c>
      <c r="D613" s="328">
        <f t="shared" si="381"/>
        <v>2.5422519695370744</v>
      </c>
      <c r="E613" s="328">
        <f t="shared" si="374"/>
        <v>183.68831935583373</v>
      </c>
      <c r="F613" s="328">
        <f t="shared" si="382"/>
        <v>183.75338316298172</v>
      </c>
      <c r="G613" s="328">
        <f t="shared" si="383"/>
        <v>832.44544292983687</v>
      </c>
      <c r="H613" s="313">
        <f t="shared" si="384"/>
        <v>0.02</v>
      </c>
      <c r="I613" s="328">
        <f t="shared" si="385"/>
        <v>1.8243187788983051</v>
      </c>
      <c r="J613" s="328">
        <f t="shared" si="375"/>
        <v>850</v>
      </c>
      <c r="K613" s="335">
        <f t="shared" si="386"/>
        <v>-1</v>
      </c>
      <c r="L613" s="323">
        <f t="shared" si="387"/>
        <v>2.5222519695370744</v>
      </c>
      <c r="M613" s="323">
        <f t="shared" si="388"/>
        <v>2.5322519695370742</v>
      </c>
      <c r="N613" s="328">
        <f t="shared" si="389"/>
        <v>-3.5423597246431626E-2</v>
      </c>
      <c r="O613" s="328">
        <f t="shared" si="390"/>
        <v>2.7922698458726636E-3</v>
      </c>
      <c r="P613" s="332">
        <f t="shared" si="376"/>
        <v>32.149438007564207</v>
      </c>
      <c r="Q613" s="328">
        <f t="shared" si="391"/>
        <v>-8.0178888993509645</v>
      </c>
      <c r="R613" s="277">
        <f>IF(H613&gt;0, rate1(1,$L$52,$L$51,$L$54,L613,$L$53,$L$50,P613),"")</f>
        <v>1384.7496976667667</v>
      </c>
      <c r="S613" s="323">
        <f t="shared" si="392"/>
        <v>-2.0736304843132043</v>
      </c>
      <c r="T613" s="323">
        <f t="shared" si="393"/>
        <v>-1.1525001924343858E-2</v>
      </c>
      <c r="U613" s="328">
        <f t="shared" si="394"/>
        <v>2.5422519695370744</v>
      </c>
      <c r="V613" s="336">
        <f t="shared" si="395"/>
        <v>2.5422519695370744</v>
      </c>
      <c r="W613" s="328">
        <f t="shared" si="396"/>
        <v>3.8886436179552675E-4</v>
      </c>
      <c r="X613" s="328">
        <f t="shared" si="397"/>
        <v>2.2984375893336164</v>
      </c>
      <c r="Y613" s="328">
        <f t="shared" si="377"/>
        <v>32.403859118337792</v>
      </c>
      <c r="Z613" s="108">
        <f>IF(H613&gt;0, rate1(1,$L$52,$L$51,$L$54,U613,$L$53,$L$50,Y613),"")</f>
        <v>1389.9202491842632</v>
      </c>
      <c r="AA613" s="336">
        <f t="shared" si="398"/>
        <v>0.59222324177307117</v>
      </c>
      <c r="AB613" s="336">
        <f t="shared" si="399"/>
        <v>9.5362071022969566E-4</v>
      </c>
      <c r="AC613" s="328">
        <f t="shared" si="400"/>
        <v>9.5362071022969566E-4</v>
      </c>
      <c r="AD613" s="328">
        <f t="shared" si="401"/>
        <v>-20.972698878553782</v>
      </c>
      <c r="AE613" s="328">
        <f t="shared" si="402"/>
        <v>-2318.262012605529</v>
      </c>
      <c r="AF613" s="328">
        <f t="shared" si="403"/>
        <v>2889.1064680699124</v>
      </c>
      <c r="AG613" s="328">
        <f t="shared" si="404"/>
        <v>2886.8614931935358</v>
      </c>
      <c r="AH613" s="328">
        <f t="shared" si="405"/>
        <v>2.5224290780207452</v>
      </c>
      <c r="AI613" s="328">
        <f t="shared" si="406"/>
        <v>0.68865926588501758</v>
      </c>
      <c r="AJ613" s="328">
        <f t="shared" si="407"/>
        <v>8.7042383244933497</v>
      </c>
      <c r="AK613" s="337">
        <f t="shared" si="408"/>
        <v>571.98521515405594</v>
      </c>
      <c r="AL613" s="42">
        <f t="shared" si="378"/>
        <v>26.63438391257365</v>
      </c>
    </row>
    <row r="614" spans="2:38" ht="15" x14ac:dyDescent="0.15">
      <c r="B614" s="328">
        <f t="shared" si="379"/>
        <v>2889.1064680699124</v>
      </c>
      <c r="C614" s="328">
        <f t="shared" si="380"/>
        <v>2886.8614931935358</v>
      </c>
      <c r="D614" s="328">
        <f t="shared" si="381"/>
        <v>2.5224290780207452</v>
      </c>
      <c r="E614" s="328">
        <f t="shared" si="374"/>
        <v>183.52909666760019</v>
      </c>
      <c r="F614" s="328">
        <f t="shared" si="382"/>
        <v>183.60870801171694</v>
      </c>
      <c r="G614" s="328">
        <f t="shared" si="383"/>
        <v>913.04754922890368</v>
      </c>
      <c r="H614" s="313">
        <f t="shared" si="384"/>
        <v>0.08</v>
      </c>
      <c r="I614" s="328">
        <f t="shared" si="385"/>
        <v>1.7959799011012365</v>
      </c>
      <c r="J614" s="328">
        <f t="shared" si="375"/>
        <v>850</v>
      </c>
      <c r="K614" s="335">
        <f t="shared" si="386"/>
        <v>1</v>
      </c>
      <c r="L614" s="323">
        <f t="shared" si="387"/>
        <v>2.6024290780207453</v>
      </c>
      <c r="M614" s="323">
        <f t="shared" si="388"/>
        <v>2.5624290780207453</v>
      </c>
      <c r="N614" s="328">
        <f t="shared" si="389"/>
        <v>0.1439249628028838</v>
      </c>
      <c r="O614" s="328">
        <f t="shared" si="390"/>
        <v>2.7922698458726636E-3</v>
      </c>
      <c r="P614" s="332">
        <f t="shared" si="376"/>
        <v>33.092334897842093</v>
      </c>
      <c r="Q614" s="328">
        <f t="shared" si="391"/>
        <v>21.687985369491344</v>
      </c>
      <c r="R614" s="277">
        <f>IF(H614&gt;0, rate1(1,$L$52,$L$51,$L$54,L614,$L$53,$L$50,P614),"")</f>
        <v>1403.6993598888478</v>
      </c>
      <c r="S614" s="323">
        <f t="shared" si="392"/>
        <v>5.5333446737623992</v>
      </c>
      <c r="T614" s="323">
        <f t="shared" si="393"/>
        <v>-3.1748074139581112E-2</v>
      </c>
      <c r="U614" s="328">
        <f t="shared" si="394"/>
        <v>2.5224290780207452</v>
      </c>
      <c r="V614" s="336">
        <f t="shared" si="395"/>
        <v>2.5224290780207452</v>
      </c>
      <c r="W614" s="328">
        <f t="shared" si="396"/>
        <v>3.8282376200893253E-4</v>
      </c>
      <c r="X614" s="328">
        <f t="shared" si="397"/>
        <v>-18.139048668990085</v>
      </c>
      <c r="Y614" s="328">
        <f t="shared" si="377"/>
        <v>32.067243623546965</v>
      </c>
      <c r="Z614" s="108">
        <f>IF(H614&gt;0, rate1(1,$L$52,$L$51,$L$54,U614,$L$53,$L$50,Y614),"")</f>
        <v>1383.0700612859109</v>
      </c>
      <c r="AA614" s="336">
        <f t="shared" si="398"/>
        <v>-4.6969175788177679</v>
      </c>
      <c r="AB614" s="336">
        <f t="shared" si="399"/>
        <v>6.7198402770007534E-5</v>
      </c>
      <c r="AC614" s="328">
        <f t="shared" si="400"/>
        <v>6.7198402770007534E-5</v>
      </c>
      <c r="AD614" s="328">
        <f t="shared" si="401"/>
        <v>1190.5044867481013</v>
      </c>
      <c r="AE614" s="328">
        <f t="shared" si="402"/>
        <v>2373539.3865553676</v>
      </c>
      <c r="AF614" s="328">
        <f t="shared" si="403"/>
        <v>2889.2503258343127</v>
      </c>
      <c r="AG614" s="328">
        <f t="shared" si="404"/>
        <v>2886.8614259951332</v>
      </c>
      <c r="AH614" s="328">
        <f t="shared" si="405"/>
        <v>2.6020293578051978</v>
      </c>
      <c r="AI614" s="328">
        <f t="shared" si="406"/>
        <v>4.7872361198005142E-2</v>
      </c>
      <c r="AJ614" s="328">
        <f t="shared" si="407"/>
        <v>8.7042516223714603</v>
      </c>
      <c r="AK614" s="337">
        <f t="shared" si="408"/>
        <v>571.98578842532356</v>
      </c>
      <c r="AL614" s="42">
        <f t="shared" si="378"/>
        <v>26.634969272949654</v>
      </c>
    </row>
    <row r="615" spans="2:38" ht="15" x14ac:dyDescent="0.15">
      <c r="B615" s="328">
        <f t="shared" si="379"/>
        <v>2889.2503258343127</v>
      </c>
      <c r="C615" s="328">
        <f t="shared" si="380"/>
        <v>2886.8614259951332</v>
      </c>
      <c r="D615" s="328">
        <f t="shared" si="381"/>
        <v>2.6020293578051978</v>
      </c>
      <c r="E615" s="328">
        <f t="shared" si="374"/>
        <v>184.18392652480961</v>
      </c>
      <c r="F615" s="328">
        <f t="shared" si="382"/>
        <v>183.85651159620488</v>
      </c>
      <c r="G615" s="328">
        <f t="shared" si="383"/>
        <v>893.54923443488644</v>
      </c>
      <c r="H615" s="313">
        <f t="shared" si="384"/>
        <v>0.02</v>
      </c>
      <c r="I615" s="328">
        <f t="shared" si="385"/>
        <v>1.9111198713435442</v>
      </c>
      <c r="J615" s="328">
        <f t="shared" si="375"/>
        <v>850</v>
      </c>
      <c r="K615" s="335">
        <f t="shared" si="386"/>
        <v>-1</v>
      </c>
      <c r="L615" s="323">
        <f t="shared" si="387"/>
        <v>2.5820293578051978</v>
      </c>
      <c r="M615" s="323">
        <f t="shared" si="388"/>
        <v>2.5920293578051981</v>
      </c>
      <c r="N615" s="328">
        <f t="shared" si="389"/>
        <v>-3.6248832889907767E-2</v>
      </c>
      <c r="O615" s="328">
        <f t="shared" si="390"/>
        <v>2.7922698458726636E-3</v>
      </c>
      <c r="P615" s="332">
        <f t="shared" si="376"/>
        <v>33.167828961079508</v>
      </c>
      <c r="Q615" s="328">
        <f t="shared" si="391"/>
        <v>55.465790262267888</v>
      </c>
      <c r="R615" s="277">
        <f>IF(H615&gt;0, rate1(1,$L$52,$L$51,$L$54,L615,$L$53,$L$50,P615),"")</f>
        <v>1405.1917099598752</v>
      </c>
      <c r="S615" s="323">
        <f t="shared" si="392"/>
        <v>14.136185639008806</v>
      </c>
      <c r="T615" s="323">
        <f t="shared" si="393"/>
        <v>2.7594641158438234E-3</v>
      </c>
      <c r="U615" s="328">
        <f t="shared" si="394"/>
        <v>2.6020293578051978</v>
      </c>
      <c r="V615" s="336">
        <f t="shared" si="395"/>
        <v>2.6020293578051978</v>
      </c>
      <c r="W615" s="328">
        <f t="shared" si="396"/>
        <v>4.0736652918393901E-4</v>
      </c>
      <c r="X615" s="328">
        <f t="shared" si="397"/>
        <v>64.357778084337156</v>
      </c>
      <c r="Y615" s="328">
        <f t="shared" si="377"/>
        <v>33.424244339153013</v>
      </c>
      <c r="Z615" s="108">
        <f>IF(H615&gt;0, rate1(1,$L$52,$L$51,$L$54,U615,$L$53,$L$50,Y615),"")</f>
        <v>1410.2334995373492</v>
      </c>
      <c r="AA615" s="336">
        <f t="shared" si="398"/>
        <v>16.343784549711884</v>
      </c>
      <c r="AB615" s="336">
        <f t="shared" si="399"/>
        <v>-2.6549286316170821E-5</v>
      </c>
      <c r="AC615" s="328">
        <f t="shared" si="400"/>
        <v>2.7594641158438234E-3</v>
      </c>
      <c r="AD615" s="328">
        <f t="shared" si="401"/>
        <v>-7.2477840480575164</v>
      </c>
      <c r="AE615" s="328">
        <f t="shared" si="402"/>
        <v>-847467.47297128732</v>
      </c>
      <c r="AF615" s="328">
        <f t="shared" si="403"/>
        <v>2889.211317537307</v>
      </c>
      <c r="AG615" s="328">
        <f t="shared" si="404"/>
        <v>2886.8586665310172</v>
      </c>
      <c r="AH615" s="328">
        <f t="shared" si="405"/>
        <v>2.5822124805798885</v>
      </c>
      <c r="AI615" s="328">
        <f t="shared" si="406"/>
        <v>1.9637634468556744</v>
      </c>
      <c r="AJ615" s="328">
        <f t="shared" si="407"/>
        <v>8.7047971122178094</v>
      </c>
      <c r="AK615" s="337">
        <f t="shared" si="408"/>
        <v>571.98583213506561</v>
      </c>
      <c r="AL615" s="42">
        <f t="shared" si="378"/>
        <v>26.635009964456671</v>
      </c>
    </row>
    <row r="616" spans="2:38" ht="15" x14ac:dyDescent="0.15">
      <c r="B616" s="328">
        <f t="shared" si="379"/>
        <v>2889.211317537307</v>
      </c>
      <c r="C616" s="328">
        <f t="shared" si="380"/>
        <v>2886.8586665310172</v>
      </c>
      <c r="D616" s="328">
        <f t="shared" si="381"/>
        <v>2.5822124805798885</v>
      </c>
      <c r="E616" s="328">
        <f t="shared" si="374"/>
        <v>184.02457584482386</v>
      </c>
      <c r="F616" s="328">
        <f t="shared" si="382"/>
        <v>184.10425118481675</v>
      </c>
      <c r="G616" s="328">
        <f t="shared" si="383"/>
        <v>874.30888283113325</v>
      </c>
      <c r="H616" s="313">
        <f t="shared" si="384"/>
        <v>0.02</v>
      </c>
      <c r="I616" s="328">
        <f t="shared" si="385"/>
        <v>1.8821208050318092</v>
      </c>
      <c r="J616" s="328">
        <f t="shared" si="375"/>
        <v>850</v>
      </c>
      <c r="K616" s="335">
        <f t="shared" si="386"/>
        <v>-1</v>
      </c>
      <c r="L616" s="323">
        <f t="shared" si="387"/>
        <v>2.5622124805798885</v>
      </c>
      <c r="M616" s="323">
        <f t="shared" si="388"/>
        <v>2.5722124805798883</v>
      </c>
      <c r="N616" s="328">
        <f t="shared" si="389"/>
        <v>-3.5975305629116328E-2</v>
      </c>
      <c r="O616" s="328">
        <f t="shared" si="390"/>
        <v>2.7922698458726636E-3</v>
      </c>
      <c r="P616" s="332">
        <f t="shared" si="376"/>
        <v>32.829340570292459</v>
      </c>
      <c r="Q616" s="328">
        <f t="shared" si="391"/>
        <v>34.090899038024986</v>
      </c>
      <c r="R616" s="277">
        <f>IF(H616&gt;0, rate1(1,$L$52,$L$51,$L$54,L616,$L$53,$L$50,P616),"")</f>
        <v>1398.4720602852649</v>
      </c>
      <c r="S616" s="323">
        <f t="shared" si="392"/>
        <v>8.7302619338064318</v>
      </c>
      <c r="T616" s="323">
        <f t="shared" si="393"/>
        <v>4.6538275076795296E-3</v>
      </c>
      <c r="U616" s="328">
        <f t="shared" si="394"/>
        <v>2.5822124805798885</v>
      </c>
      <c r="V616" s="336">
        <f t="shared" si="395"/>
        <v>2.5822124805798885</v>
      </c>
      <c r="W616" s="328">
        <f t="shared" si="396"/>
        <v>4.0118520630016974E-4</v>
      </c>
      <c r="X616" s="328">
        <f t="shared" si="397"/>
        <v>44.829546497153387</v>
      </c>
      <c r="Y616" s="328">
        <f t="shared" si="377"/>
        <v>33.085098258999579</v>
      </c>
      <c r="Z616" s="108">
        <f>IF(H616&gt;0, rate1(1,$L$52,$L$51,$L$54,U616,$L$53,$L$50,Y616),"")</f>
        <v>1403.5561168164334</v>
      </c>
      <c r="AA616" s="336">
        <f t="shared" si="398"/>
        <v>11.438713377890259</v>
      </c>
      <c r="AB616" s="336">
        <f t="shared" si="399"/>
        <v>-3.8432438153719308E-5</v>
      </c>
      <c r="AC616" s="328">
        <f t="shared" si="400"/>
        <v>4.6538275076795296E-3</v>
      </c>
      <c r="AD616" s="328">
        <f t="shared" si="401"/>
        <v>-4.2975378797338175</v>
      </c>
      <c r="AE616" s="328">
        <f t="shared" si="402"/>
        <v>795.93419985318758</v>
      </c>
      <c r="AF616" s="328">
        <f t="shared" si="403"/>
        <v>2889.1706884041701</v>
      </c>
      <c r="AG616" s="328">
        <f t="shared" si="404"/>
        <v>2886.8540127035094</v>
      </c>
      <c r="AH616" s="328">
        <f t="shared" si="405"/>
        <v>2.5623936142944044</v>
      </c>
      <c r="AI616" s="328">
        <f t="shared" si="406"/>
        <v>3.3277944120887382</v>
      </c>
      <c r="AJ616" s="328">
        <f t="shared" si="407"/>
        <v>8.7057214995545014</v>
      </c>
      <c r="AK616" s="337">
        <f t="shared" si="408"/>
        <v>571.9875868543902</v>
      </c>
      <c r="AL616" s="42">
        <f t="shared" si="378"/>
        <v>26.6366791633865</v>
      </c>
    </row>
    <row r="617" spans="2:38" ht="15" x14ac:dyDescent="0.15">
      <c r="B617" s="328">
        <f t="shared" si="379"/>
        <v>2889.1706884041701</v>
      </c>
      <c r="C617" s="328">
        <f t="shared" si="380"/>
        <v>2886.8540127035094</v>
      </c>
      <c r="D617" s="328">
        <f t="shared" si="381"/>
        <v>2.5623936142944044</v>
      </c>
      <c r="E617" s="328">
        <f t="shared" si="374"/>
        <v>183.87027192044479</v>
      </c>
      <c r="F617" s="328">
        <f t="shared" si="382"/>
        <v>183.94742388263433</v>
      </c>
      <c r="G617" s="328">
        <f t="shared" si="383"/>
        <v>853.4486981543107</v>
      </c>
      <c r="H617" s="313">
        <f t="shared" si="384"/>
        <v>0.02</v>
      </c>
      <c r="I617" s="328">
        <f t="shared" si="385"/>
        <v>1.8533405605285225</v>
      </c>
      <c r="J617" s="328">
        <f t="shared" si="375"/>
        <v>850</v>
      </c>
      <c r="K617" s="335">
        <f t="shared" si="386"/>
        <v>-1</v>
      </c>
      <c r="L617" s="323">
        <f t="shared" si="387"/>
        <v>2.5423936142944044</v>
      </c>
      <c r="M617" s="323">
        <f t="shared" si="388"/>
        <v>2.5523936142944041</v>
      </c>
      <c r="N617" s="328">
        <f t="shared" si="389"/>
        <v>-3.5701703650240724E-2</v>
      </c>
      <c r="O617" s="328">
        <f t="shared" si="390"/>
        <v>2.7922698458726636E-3</v>
      </c>
      <c r="P617" s="332">
        <f t="shared" si="376"/>
        <v>32.491689933408558</v>
      </c>
      <c r="Q617" s="328">
        <f t="shared" si="391"/>
        <v>13.087919047559922</v>
      </c>
      <c r="R617" s="277">
        <f>IF(H617&gt;0, rate1(1,$L$52,$L$51,$L$54,L617,$L$53,$L$50,P617),"")</f>
        <v>1391.6952746879429</v>
      </c>
      <c r="S617" s="323">
        <f t="shared" si="392"/>
        <v>3.3679765663344177</v>
      </c>
      <c r="T617" s="323">
        <f t="shared" si="393"/>
        <v>1.5076882160834165E-2</v>
      </c>
      <c r="U617" s="328">
        <f t="shared" si="394"/>
        <v>2.5623936142944044</v>
      </c>
      <c r="V617" s="336">
        <f t="shared" si="395"/>
        <v>2.5623936142944044</v>
      </c>
      <c r="W617" s="328">
        <f t="shared" si="396"/>
        <v>3.9505052658395101E-4</v>
      </c>
      <c r="X617" s="328">
        <f t="shared" si="397"/>
        <v>23.63859399974865</v>
      </c>
      <c r="Y617" s="328">
        <f t="shared" si="377"/>
        <v>32.746786476520562</v>
      </c>
      <c r="Z617" s="108">
        <f>IF(H617&gt;0, rate1(1,$L$52,$L$51,$L$54,U617,$L$53,$L$50,Y617),"")</f>
        <v>1396.8220170719972</v>
      </c>
      <c r="AA617" s="336">
        <f t="shared" si="398"/>
        <v>6.0607055270367525</v>
      </c>
      <c r="AB617" s="336">
        <f t="shared" si="399"/>
        <v>-7.8062342191893757E-5</v>
      </c>
      <c r="AC617" s="328">
        <f t="shared" si="400"/>
        <v>1.5076882160834165E-2</v>
      </c>
      <c r="AD617" s="328">
        <f t="shared" si="401"/>
        <v>-1.3265342122229236</v>
      </c>
      <c r="AE617" s="328">
        <f t="shared" si="402"/>
        <v>301.15527696928484</v>
      </c>
      <c r="AF617" s="328">
        <f t="shared" si="403"/>
        <v>2889.1199098183588</v>
      </c>
      <c r="AG617" s="328">
        <f t="shared" si="404"/>
        <v>2886.8389358213485</v>
      </c>
      <c r="AH617" s="328">
        <f t="shared" si="405"/>
        <v>2.5425727540794183</v>
      </c>
      <c r="AI617" s="328">
        <f t="shared" si="406"/>
        <v>10.833465080360227</v>
      </c>
      <c r="AJ617" s="328">
        <f t="shared" si="407"/>
        <v>8.7087307954101565</v>
      </c>
      <c r="AK617" s="337">
        <f t="shared" si="408"/>
        <v>571.99049637460496</v>
      </c>
      <c r="AL617" s="42">
        <f t="shared" si="378"/>
        <v>26.639507788636774</v>
      </c>
    </row>
    <row r="618" spans="2:38" ht="15" x14ac:dyDescent="0.15">
      <c r="B618" s="328">
        <f t="shared" si="379"/>
        <v>2889.1199098183588</v>
      </c>
      <c r="C618" s="328">
        <f t="shared" si="380"/>
        <v>2886.8389358213485</v>
      </c>
      <c r="D618" s="328">
        <f t="shared" si="381"/>
        <v>2.5425727540794183</v>
      </c>
      <c r="E618" s="328">
        <f t="shared" si="374"/>
        <v>183.73813582254988</v>
      </c>
      <c r="F618" s="328">
        <f t="shared" si="382"/>
        <v>183.80420387149735</v>
      </c>
      <c r="G618" s="328">
        <f t="shared" si="383"/>
        <v>832.99342627602084</v>
      </c>
      <c r="H618" s="313">
        <f t="shared" si="384"/>
        <v>0.02</v>
      </c>
      <c r="I618" s="328">
        <f t="shared" si="385"/>
        <v>1.8247791976082226</v>
      </c>
      <c r="J618" s="328">
        <f t="shared" si="375"/>
        <v>850</v>
      </c>
      <c r="K618" s="335">
        <f t="shared" si="386"/>
        <v>-1</v>
      </c>
      <c r="L618" s="323">
        <f t="shared" si="387"/>
        <v>2.5225727540794183</v>
      </c>
      <c r="M618" s="323">
        <f t="shared" si="388"/>
        <v>2.5325727540794185</v>
      </c>
      <c r="N618" s="328">
        <f t="shared" si="389"/>
        <v>-3.5428026871809237E-2</v>
      </c>
      <c r="O618" s="328">
        <f t="shared" si="390"/>
        <v>2.7922698458726636E-3</v>
      </c>
      <c r="P618" s="332">
        <f t="shared" si="376"/>
        <v>32.154881742520836</v>
      </c>
      <c r="Q618" s="328">
        <f t="shared" si="391"/>
        <v>-7.4694293832415042</v>
      </c>
      <c r="R618" s="277">
        <f>IF(H618&gt;0, rate1(1,$L$52,$L$51,$L$54,L618,$L$53,$L$50,P618),"")</f>
        <v>1384.8607804493706</v>
      </c>
      <c r="S618" s="323">
        <f t="shared" si="392"/>
        <v>-1.9316299177617517</v>
      </c>
      <c r="T618" s="323">
        <f t="shared" si="393"/>
        <v>-1.2084754169400042E-2</v>
      </c>
      <c r="U618" s="328">
        <f t="shared" si="394"/>
        <v>2.5425727540794183</v>
      </c>
      <c r="V618" s="336">
        <f t="shared" si="395"/>
        <v>2.5425727540794183</v>
      </c>
      <c r="W618" s="328">
        <f t="shared" si="396"/>
        <v>3.8896250277353772E-4</v>
      </c>
      <c r="X618" s="328">
        <f t="shared" si="397"/>
        <v>2.8569201434485194</v>
      </c>
      <c r="Y618" s="328">
        <f t="shared" si="377"/>
        <v>32.409313638562658</v>
      </c>
      <c r="Z618" s="108">
        <f>IF(H618&gt;0, rate1(1,$L$52,$L$51,$L$54,U618,$L$53,$L$50,Y618),"")</f>
        <v>1390.030630845303</v>
      </c>
      <c r="AA618" s="336">
        <f t="shared" si="398"/>
        <v>0.73606529974485546</v>
      </c>
      <c r="AB618" s="336">
        <f t="shared" si="399"/>
        <v>1.4737073313873823E-3</v>
      </c>
      <c r="AC618" s="328">
        <f t="shared" si="400"/>
        <v>1.4737073313873823E-3</v>
      </c>
      <c r="AD618" s="328">
        <f t="shared" si="401"/>
        <v>-13.571215650512871</v>
      </c>
      <c r="AE618" s="328">
        <f t="shared" si="402"/>
        <v>-1479.6671072102547</v>
      </c>
      <c r="AF618" s="328">
        <f t="shared" si="403"/>
        <v>2889.0830080841556</v>
      </c>
      <c r="AG618" s="328">
        <f t="shared" si="404"/>
        <v>2886.8374621140169</v>
      </c>
      <c r="AH618" s="328">
        <f t="shared" si="405"/>
        <v>2.5227498949538329</v>
      </c>
      <c r="AI618" s="328">
        <f t="shared" si="406"/>
        <v>1.0641555831404093</v>
      </c>
      <c r="AJ618" s="328">
        <f t="shared" si="407"/>
        <v>8.7090263941832511</v>
      </c>
      <c r="AK618" s="337">
        <f t="shared" si="408"/>
        <v>571.99974218127431</v>
      </c>
      <c r="AL618" s="42">
        <f t="shared" si="378"/>
        <v>26.648716233955081</v>
      </c>
    </row>
    <row r="619" spans="2:38" ht="15" x14ac:dyDescent="0.15">
      <c r="B619" s="328">
        <f t="shared" si="379"/>
        <v>2889.0830080841556</v>
      </c>
      <c r="C619" s="328">
        <f t="shared" si="380"/>
        <v>2886.8374621140169</v>
      </c>
      <c r="D619" s="328">
        <f t="shared" si="381"/>
        <v>2.5227498949538329</v>
      </c>
      <c r="E619" s="328">
        <f t="shared" si="374"/>
        <v>183.57993425585354</v>
      </c>
      <c r="F619" s="328">
        <f t="shared" si="382"/>
        <v>183.65903503920171</v>
      </c>
      <c r="G619" s="328">
        <f t="shared" si="383"/>
        <v>913.63578013280221</v>
      </c>
      <c r="H619" s="313">
        <f t="shared" si="384"/>
        <v>0.08</v>
      </c>
      <c r="I619" s="328">
        <f t="shared" si="385"/>
        <v>1.7964367761109317</v>
      </c>
      <c r="J619" s="328">
        <f t="shared" si="375"/>
        <v>850</v>
      </c>
      <c r="K619" s="335">
        <f t="shared" si="386"/>
        <v>1</v>
      </c>
      <c r="L619" s="323">
        <f t="shared" si="387"/>
        <v>2.602749894953833</v>
      </c>
      <c r="M619" s="323">
        <f t="shared" si="388"/>
        <v>2.562749894953833</v>
      </c>
      <c r="N619" s="328">
        <f t="shared" si="389"/>
        <v>0.14394317308266746</v>
      </c>
      <c r="O619" s="328">
        <f t="shared" si="390"/>
        <v>2.7922698458726636E-3</v>
      </c>
      <c r="P619" s="332">
        <f t="shared" si="376"/>
        <v>33.097818244463376</v>
      </c>
      <c r="Q619" s="328">
        <f t="shared" si="391"/>
        <v>22.256981609454215</v>
      </c>
      <c r="R619" s="277">
        <f>IF(H619&gt;0, rate1(1,$L$52,$L$51,$L$54,L619,$L$53,$L$50,P619),"")</f>
        <v>1403.8078757907124</v>
      </c>
      <c r="S619" s="323">
        <f t="shared" si="392"/>
        <v>5.6780760630545712</v>
      </c>
      <c r="T619" s="323">
        <f t="shared" si="393"/>
        <v>-3.0769737631986923E-2</v>
      </c>
      <c r="U619" s="328">
        <f t="shared" si="394"/>
        <v>2.5227498949538329</v>
      </c>
      <c r="V619" s="336">
        <f t="shared" si="395"/>
        <v>2.5227498949538329</v>
      </c>
      <c r="W619" s="328">
        <f t="shared" si="396"/>
        <v>3.8292114762494833E-4</v>
      </c>
      <c r="X619" s="328">
        <f t="shared" si="397"/>
        <v>-17.593506264427106</v>
      </c>
      <c r="Y619" s="328">
        <f t="shared" si="377"/>
        <v>32.072684451629826</v>
      </c>
      <c r="Z619" s="108">
        <f>IF(H619&gt;0, rate1(1,$L$52,$L$51,$L$54,U619,$L$53,$L$50,Y619),"")</f>
        <v>1383.1813840706234</v>
      </c>
      <c r="AA619" s="336">
        <f t="shared" si="398"/>
        <v>-4.5552884062306109</v>
      </c>
      <c r="AB619" s="336">
        <f t="shared" si="399"/>
        <v>6.8929121158764286E-5</v>
      </c>
      <c r="AC619" s="328">
        <f t="shared" si="400"/>
        <v>6.8929121158764286E-5</v>
      </c>
      <c r="AD619" s="328">
        <f t="shared" si="401"/>
        <v>1160.6125053551195</v>
      </c>
      <c r="AE619" s="328">
        <f t="shared" si="402"/>
        <v>1522307.7596378888</v>
      </c>
      <c r="AF619" s="328">
        <f t="shared" si="403"/>
        <v>2889.226882328117</v>
      </c>
      <c r="AG619" s="328">
        <f t="shared" si="404"/>
        <v>2886.837393184896</v>
      </c>
      <c r="AH619" s="328">
        <f t="shared" si="405"/>
        <v>2.6023502778868539</v>
      </c>
      <c r="AI619" s="328">
        <f t="shared" si="406"/>
        <v>4.9101534723858913E-2</v>
      </c>
      <c r="AJ619" s="328">
        <f t="shared" si="407"/>
        <v>8.7090400334984519</v>
      </c>
      <c r="AK619" s="337">
        <f t="shared" si="408"/>
        <v>572.00062861587958</v>
      </c>
      <c r="AL619" s="42">
        <f t="shared" si="378"/>
        <v>26.649620766200751</v>
      </c>
    </row>
    <row r="620" spans="2:38" ht="15" x14ac:dyDescent="0.15">
      <c r="B620" s="328">
        <f t="shared" si="379"/>
        <v>2889.226882328117</v>
      </c>
      <c r="C620" s="328">
        <f t="shared" si="380"/>
        <v>2886.837393184896</v>
      </c>
      <c r="D620" s="328">
        <f t="shared" si="381"/>
        <v>2.6023502778868539</v>
      </c>
      <c r="E620" s="328">
        <f t="shared" si="374"/>
        <v>184.23486180851808</v>
      </c>
      <c r="F620" s="328">
        <f t="shared" si="382"/>
        <v>183.90739803218582</v>
      </c>
      <c r="G620" s="328">
        <f t="shared" si="383"/>
        <v>894.12986509503946</v>
      </c>
      <c r="H620" s="313">
        <f t="shared" si="384"/>
        <v>0.02</v>
      </c>
      <c r="I620" s="328">
        <f t="shared" si="385"/>
        <v>1.9115913145767991</v>
      </c>
      <c r="J620" s="328">
        <f t="shared" si="375"/>
        <v>850</v>
      </c>
      <c r="K620" s="335">
        <f t="shared" si="386"/>
        <v>-1</v>
      </c>
      <c r="L620" s="323">
        <f t="shared" si="387"/>
        <v>2.5823502778868539</v>
      </c>
      <c r="M620" s="323">
        <f t="shared" si="388"/>
        <v>2.5923502778868537</v>
      </c>
      <c r="N620" s="328">
        <f t="shared" si="389"/>
        <v>-3.6253262078437487E-2</v>
      </c>
      <c r="O620" s="328">
        <f t="shared" si="390"/>
        <v>2.7922698458726636E-3</v>
      </c>
      <c r="P620" s="332">
        <f t="shared" si="376"/>
        <v>33.173317684288207</v>
      </c>
      <c r="Q620" s="328">
        <f t="shared" si="391"/>
        <v>56.052645776318286</v>
      </c>
      <c r="R620" s="277">
        <f>IF(H620&gt;0, rate1(1,$L$52,$L$51,$L$54,L620,$L$53,$L$50,P620),"")</f>
        <v>1405.3000683910975</v>
      </c>
      <c r="S620" s="323">
        <f t="shared" si="392"/>
        <v>14.284651948671412</v>
      </c>
      <c r="T620" s="323">
        <f t="shared" si="393"/>
        <v>2.728958366279453E-3</v>
      </c>
      <c r="U620" s="328">
        <f t="shared" si="394"/>
        <v>2.6023502778868539</v>
      </c>
      <c r="V620" s="336">
        <f t="shared" si="395"/>
        <v>2.6023502778868539</v>
      </c>
      <c r="W620" s="328">
        <f t="shared" si="396"/>
        <v>4.0746702010441282E-4</v>
      </c>
      <c r="X620" s="328">
        <f t="shared" si="397"/>
        <v>64.949298271050793</v>
      </c>
      <c r="Y620" s="328">
        <f t="shared" si="377"/>
        <v>33.429743685516641</v>
      </c>
      <c r="Z620" s="108">
        <f>IF(H620&gt;0, rate1(1,$L$52,$L$51,$L$54,U620,$L$53,$L$50,Y620),"")</f>
        <v>1410.3411768795734</v>
      </c>
      <c r="AA620" s="336">
        <f t="shared" si="398"/>
        <v>16.492742975343408</v>
      </c>
      <c r="AB620" s="336">
        <f t="shared" si="399"/>
        <v>-2.6300508615736654E-5</v>
      </c>
      <c r="AC620" s="328">
        <f t="shared" si="400"/>
        <v>2.728958366279453E-3</v>
      </c>
      <c r="AD620" s="328">
        <f t="shared" si="401"/>
        <v>-7.3288036369961773</v>
      </c>
      <c r="AE620" s="328">
        <f t="shared" si="402"/>
        <v>-834873.67825608898</v>
      </c>
      <c r="AF620" s="328">
        <f t="shared" si="403"/>
        <v>2889.1879001076722</v>
      </c>
      <c r="AG620" s="328">
        <f t="shared" si="404"/>
        <v>2886.8346642265296</v>
      </c>
      <c r="AH620" s="328">
        <f t="shared" si="405"/>
        <v>2.5825334328350138</v>
      </c>
      <c r="AI620" s="328">
        <f t="shared" si="406"/>
        <v>1.9419043858752443</v>
      </c>
      <c r="AJ620" s="328">
        <f t="shared" si="407"/>
        <v>8.7095794513834175</v>
      </c>
      <c r="AK620" s="337">
        <f t="shared" si="408"/>
        <v>572.00067347679851</v>
      </c>
      <c r="AL620" s="42">
        <f t="shared" si="378"/>
        <v>26.649662502505265</v>
      </c>
    </row>
    <row r="621" spans="2:38" ht="15" x14ac:dyDescent="0.15">
      <c r="B621" s="328">
        <f t="shared" si="379"/>
        <v>2889.1879001076722</v>
      </c>
      <c r="C621" s="328">
        <f t="shared" si="380"/>
        <v>2886.8346642265296</v>
      </c>
      <c r="D621" s="328">
        <f t="shared" si="381"/>
        <v>2.5825334328350138</v>
      </c>
      <c r="E621" s="328">
        <f t="shared" si="374"/>
        <v>184.07542685634891</v>
      </c>
      <c r="F621" s="328">
        <f t="shared" si="382"/>
        <v>184.15514433243351</v>
      </c>
      <c r="G621" s="328">
        <f t="shared" si="383"/>
        <v>874.87927310456485</v>
      </c>
      <c r="H621" s="313">
        <f t="shared" si="384"/>
        <v>0.02</v>
      </c>
      <c r="I621" s="328">
        <f t="shared" si="385"/>
        <v>1.8825887049140875</v>
      </c>
      <c r="J621" s="328">
        <f t="shared" si="375"/>
        <v>850</v>
      </c>
      <c r="K621" s="335">
        <f t="shared" si="386"/>
        <v>-1</v>
      </c>
      <c r="L621" s="323">
        <f t="shared" si="387"/>
        <v>2.5625334328350138</v>
      </c>
      <c r="M621" s="323">
        <f t="shared" si="388"/>
        <v>2.572533432835014</v>
      </c>
      <c r="N621" s="328">
        <f t="shared" si="389"/>
        <v>-3.5979736027048403E-2</v>
      </c>
      <c r="O621" s="328">
        <f t="shared" si="390"/>
        <v>2.7922698458726636E-3</v>
      </c>
      <c r="P621" s="332">
        <f t="shared" si="376"/>
        <v>32.834815764266075</v>
      </c>
      <c r="Q621" s="328">
        <f t="shared" si="391"/>
        <v>34.666272138554177</v>
      </c>
      <c r="R621" s="277">
        <f>IF(H621&gt;0, rate1(1,$L$52,$L$51,$L$54,L621,$L$53,$L$50,P621),"")</f>
        <v>1398.5813393514877</v>
      </c>
      <c r="S621" s="323">
        <f t="shared" si="392"/>
        <v>8.876914283963302</v>
      </c>
      <c r="T621" s="323">
        <f t="shared" si="393"/>
        <v>4.567745024253971E-3</v>
      </c>
      <c r="U621" s="328">
        <f t="shared" si="394"/>
        <v>2.5825334328350138</v>
      </c>
      <c r="V621" s="336">
        <f t="shared" si="395"/>
        <v>2.5825334328350138</v>
      </c>
      <c r="W621" s="328">
        <f t="shared" si="396"/>
        <v>4.0128494193503172E-4</v>
      </c>
      <c r="X621" s="328">
        <f t="shared" si="397"/>
        <v>45.410708347811124</v>
      </c>
      <c r="Y621" s="328">
        <f t="shared" si="377"/>
        <v>33.090584131734957</v>
      </c>
      <c r="Z621" s="108">
        <f>IF(H621&gt;0, rate1(1,$L$52,$L$51,$L$54,U621,$L$53,$L$50,Y621),"")</f>
        <v>1403.6647080366033</v>
      </c>
      <c r="AA621" s="336">
        <f t="shared" si="398"/>
        <v>11.586106316069554</v>
      </c>
      <c r="AB621" s="336">
        <f t="shared" si="399"/>
        <v>-3.7906755321915391E-5</v>
      </c>
      <c r="AC621" s="328">
        <f t="shared" si="400"/>
        <v>4.567745024253971E-3</v>
      </c>
      <c r="AD621" s="328">
        <f t="shared" si="401"/>
        <v>-4.3785281126252249</v>
      </c>
      <c r="AE621" s="328">
        <f t="shared" si="402"/>
        <v>808.65984718484583</v>
      </c>
      <c r="AF621" s="328">
        <f t="shared" si="403"/>
        <v>2889.1473526266209</v>
      </c>
      <c r="AG621" s="328">
        <f t="shared" si="404"/>
        <v>2886.8300964815053</v>
      </c>
      <c r="AH621" s="328">
        <f t="shared" si="405"/>
        <v>2.5627145988010831</v>
      </c>
      <c r="AI621" s="328">
        <f t="shared" si="406"/>
        <v>3.2659845342795735</v>
      </c>
      <c r="AJ621" s="328">
        <f t="shared" si="407"/>
        <v>8.7104866693096064</v>
      </c>
      <c r="AK621" s="337">
        <f t="shared" si="408"/>
        <v>572.0024097915051</v>
      </c>
      <c r="AL621" s="42">
        <f t="shared" si="378"/>
        <v>26.651313121233258</v>
      </c>
    </row>
    <row r="622" spans="2:38" ht="15" x14ac:dyDescent="0.15">
      <c r="B622" s="328">
        <f t="shared" si="379"/>
        <v>2889.1473526266209</v>
      </c>
      <c r="C622" s="328">
        <f t="shared" si="380"/>
        <v>2886.8300964815053</v>
      </c>
      <c r="D622" s="328">
        <f t="shared" si="381"/>
        <v>2.5627145988010831</v>
      </c>
      <c r="E622" s="328">
        <f t="shared" si="374"/>
        <v>183.9209271002581</v>
      </c>
      <c r="F622" s="328">
        <f t="shared" si="382"/>
        <v>183.99817697830349</v>
      </c>
      <c r="G622" s="328">
        <f t="shared" si="383"/>
        <v>854.00756479520271</v>
      </c>
      <c r="H622" s="313">
        <f t="shared" si="384"/>
        <v>0.02</v>
      </c>
      <c r="I622" s="328">
        <f t="shared" si="385"/>
        <v>1.8538049160924857</v>
      </c>
      <c r="J622" s="328">
        <f t="shared" si="375"/>
        <v>850</v>
      </c>
      <c r="K622" s="335">
        <f t="shared" si="386"/>
        <v>-1</v>
      </c>
      <c r="L622" s="323">
        <f t="shared" si="387"/>
        <v>2.5427145988010831</v>
      </c>
      <c r="M622" s="323">
        <f t="shared" si="388"/>
        <v>2.5527145988010833</v>
      </c>
      <c r="N622" s="328">
        <f t="shared" si="389"/>
        <v>-3.5706135258884331E-2</v>
      </c>
      <c r="O622" s="328">
        <f t="shared" si="390"/>
        <v>2.7922698458726636E-3</v>
      </c>
      <c r="P622" s="332">
        <f t="shared" si="376"/>
        <v>32.497151522652153</v>
      </c>
      <c r="Q622" s="328">
        <f t="shared" si="391"/>
        <v>13.651446599178257</v>
      </c>
      <c r="R622" s="277">
        <f>IF(H622&gt;0, rate1(1,$L$52,$L$51,$L$54,L622,$L$53,$L$50,P622),"")</f>
        <v>1391.8054836266117</v>
      </c>
      <c r="S622" s="323">
        <f t="shared" si="392"/>
        <v>3.512713622857488</v>
      </c>
      <c r="T622" s="323">
        <f t="shared" si="393"/>
        <v>1.4210188910536842E-2</v>
      </c>
      <c r="U622" s="328">
        <f t="shared" si="394"/>
        <v>2.5627145988010831</v>
      </c>
      <c r="V622" s="336">
        <f t="shared" si="395"/>
        <v>2.5627145988010831</v>
      </c>
      <c r="W622" s="328">
        <f t="shared" si="396"/>
        <v>3.9514950672447924E-4</v>
      </c>
      <c r="X622" s="328">
        <f t="shared" si="397"/>
        <v>24.208087548692333</v>
      </c>
      <c r="Y622" s="328">
        <f t="shared" si="377"/>
        <v>32.752258800857817</v>
      </c>
      <c r="Z622" s="108">
        <f>IF(H622&gt;0, rate1(1,$L$52,$L$51,$L$54,U622,$L$53,$L$50,Y622),"")</f>
        <v>1396.9315313544084</v>
      </c>
      <c r="AA622" s="336">
        <f t="shared" si="398"/>
        <v>6.2062315486916919</v>
      </c>
      <c r="AB622" s="336">
        <f t="shared" si="399"/>
        <v>-7.5899333909529813E-5</v>
      </c>
      <c r="AC622" s="328">
        <f t="shared" si="400"/>
        <v>1.4210188910536842E-2</v>
      </c>
      <c r="AD622" s="328">
        <f t="shared" si="401"/>
        <v>-1.4074408247430137</v>
      </c>
      <c r="AE622" s="328">
        <f t="shared" si="402"/>
        <v>316.44453518685884</v>
      </c>
      <c r="AF622" s="328">
        <f t="shared" si="403"/>
        <v>2889.0974363024516</v>
      </c>
      <c r="AG622" s="328">
        <f t="shared" si="404"/>
        <v>2886.8158862925948</v>
      </c>
      <c r="AH622" s="328">
        <f t="shared" si="405"/>
        <v>2.542893770917491</v>
      </c>
      <c r="AI622" s="328">
        <f t="shared" si="406"/>
        <v>10.209895763242372</v>
      </c>
      <c r="AJ622" s="328">
        <f t="shared" si="407"/>
        <v>8.7133227514660625</v>
      </c>
      <c r="AK622" s="337">
        <f t="shared" si="408"/>
        <v>572.00526713368038</v>
      </c>
      <c r="AL622" s="42">
        <f t="shared" si="378"/>
        <v>26.654089208087395</v>
      </c>
    </row>
    <row r="623" spans="2:38" ht="15" x14ac:dyDescent="0.15">
      <c r="B623" s="328">
        <f t="shared" si="379"/>
        <v>2889.0974363024516</v>
      </c>
      <c r="C623" s="328">
        <f t="shared" si="380"/>
        <v>2886.8158862925948</v>
      </c>
      <c r="D623" s="328">
        <f t="shared" si="381"/>
        <v>2.542893770917491</v>
      </c>
      <c r="E623" s="328">
        <f t="shared" si="374"/>
        <v>183.78702809718075</v>
      </c>
      <c r="F623" s="328">
        <f t="shared" si="382"/>
        <v>183.85397759871944</v>
      </c>
      <c r="G623" s="328">
        <f t="shared" si="383"/>
        <v>833.53714974722004</v>
      </c>
      <c r="H623" s="313">
        <f t="shared" si="384"/>
        <v>0.02</v>
      </c>
      <c r="I623" s="328">
        <f t="shared" si="385"/>
        <v>1.8252400078854407</v>
      </c>
      <c r="J623" s="328">
        <f t="shared" si="375"/>
        <v>850</v>
      </c>
      <c r="K623" s="335">
        <f t="shared" si="386"/>
        <v>-1</v>
      </c>
      <c r="L623" s="323">
        <f t="shared" si="387"/>
        <v>2.522893770917491</v>
      </c>
      <c r="M623" s="323">
        <f t="shared" si="388"/>
        <v>2.5328937709174912</v>
      </c>
      <c r="N623" s="328">
        <f t="shared" si="389"/>
        <v>-3.5432459692500196E-2</v>
      </c>
      <c r="O623" s="328">
        <f t="shared" si="390"/>
        <v>2.7922698458726636E-3</v>
      </c>
      <c r="P623" s="332">
        <f t="shared" si="376"/>
        <v>32.160329650567682</v>
      </c>
      <c r="Q623" s="328">
        <f t="shared" si="391"/>
        <v>-6.924722689421742</v>
      </c>
      <c r="R623" s="277">
        <f>IF(H623&gt;0, rate1(1,$L$52,$L$51,$L$54,L623,$L$53,$L$50,P623),"")</f>
        <v>1384.9719285722429</v>
      </c>
      <c r="S623" s="323">
        <f t="shared" si="392"/>
        <v>-1.7906224651018152</v>
      </c>
      <c r="T623" s="323">
        <f t="shared" si="393"/>
        <v>-1.2696973573316178E-2</v>
      </c>
      <c r="U623" s="328">
        <f t="shared" si="394"/>
        <v>2.542893770917491</v>
      </c>
      <c r="V623" s="336">
        <f t="shared" si="395"/>
        <v>2.542893770917491</v>
      </c>
      <c r="W623" s="328">
        <f t="shared" si="396"/>
        <v>3.890607272136748E-4</v>
      </c>
      <c r="X623" s="328">
        <f t="shared" si="397"/>
        <v>3.4110366732711555</v>
      </c>
      <c r="Y623" s="328">
        <f t="shared" si="377"/>
        <v>32.4147723387754</v>
      </c>
      <c r="Z623" s="108">
        <f>IF(H623&gt;0, rate1(1,$L$52,$L$51,$L$54,U623,$L$53,$L$50,Y623),"")</f>
        <v>1390.1410774492776</v>
      </c>
      <c r="AA623" s="336">
        <f t="shared" si="398"/>
        <v>0.87875968761318712</v>
      </c>
      <c r="AB623" s="336">
        <f t="shared" si="399"/>
        <v>3.2090046582228401E-3</v>
      </c>
      <c r="AC623" s="328">
        <f t="shared" si="400"/>
        <v>3.2090046582228401E-3</v>
      </c>
      <c r="AD623" s="328">
        <f t="shared" si="401"/>
        <v>-6.2324621277041343</v>
      </c>
      <c r="AE623" s="328">
        <f t="shared" si="402"/>
        <v>-553.98905625740542</v>
      </c>
      <c r="AF623" s="328">
        <f t="shared" si="403"/>
        <v>2889.0587948381008</v>
      </c>
      <c r="AG623" s="328">
        <f t="shared" si="404"/>
        <v>2886.8126772879364</v>
      </c>
      <c r="AH623" s="328">
        <f t="shared" si="405"/>
        <v>2.5230709442047106</v>
      </c>
      <c r="AI623" s="328">
        <f t="shared" si="406"/>
        <v>2.3170178340950049</v>
      </c>
      <c r="AJ623" s="328">
        <f t="shared" si="407"/>
        <v>8.7139663675310892</v>
      </c>
      <c r="AK623" s="337">
        <f t="shared" si="408"/>
        <v>572.01398646189796</v>
      </c>
      <c r="AL623" s="42">
        <f t="shared" si="378"/>
        <v>26.66276761948615</v>
      </c>
    </row>
    <row r="624" spans="2:38" ht="15" x14ac:dyDescent="0.15">
      <c r="B624" s="328">
        <f t="shared" si="379"/>
        <v>2889.0587948381008</v>
      </c>
      <c r="C624" s="328">
        <f t="shared" si="380"/>
        <v>2886.8126772879364</v>
      </c>
      <c r="D624" s="328">
        <f t="shared" si="381"/>
        <v>2.5230709442047106</v>
      </c>
      <c r="E624" s="328">
        <f t="shared" si="374"/>
        <v>183.63228708488006</v>
      </c>
      <c r="F624" s="328">
        <f t="shared" si="382"/>
        <v>183.70965759103041</v>
      </c>
      <c r="G624" s="328">
        <f t="shared" si="383"/>
        <v>914.2259951885934</v>
      </c>
      <c r="H624" s="313">
        <f t="shared" si="384"/>
        <v>0.08</v>
      </c>
      <c r="I624" s="328">
        <f t="shared" si="385"/>
        <v>1.7968940401315194</v>
      </c>
      <c r="J624" s="328">
        <f t="shared" si="375"/>
        <v>850</v>
      </c>
      <c r="K624" s="335">
        <f t="shared" si="386"/>
        <v>1</v>
      </c>
      <c r="L624" s="323">
        <f t="shared" si="387"/>
        <v>2.6030709442047106</v>
      </c>
      <c r="M624" s="323">
        <f t="shared" si="388"/>
        <v>2.5630709442047106</v>
      </c>
      <c r="N624" s="328">
        <f t="shared" si="389"/>
        <v>0.14396139656171947</v>
      </c>
      <c r="O624" s="328">
        <f t="shared" si="390"/>
        <v>2.7922698458726636E-3</v>
      </c>
      <c r="P624" s="332">
        <f t="shared" si="376"/>
        <v>33.103305789654669</v>
      </c>
      <c r="Q624" s="328">
        <f t="shared" si="391"/>
        <v>22.833680816357059</v>
      </c>
      <c r="R624" s="277">
        <f>IF(H624&gt;0, rate1(1,$L$52,$L$51,$L$54,L624,$L$53,$L$50,P624),"")</f>
        <v>1403.9164555817547</v>
      </c>
      <c r="S624" s="323">
        <f t="shared" si="392"/>
        <v>5.8247497989507453</v>
      </c>
      <c r="T624" s="323">
        <f t="shared" si="393"/>
        <v>-2.983810613205834E-2</v>
      </c>
      <c r="U624" s="328">
        <f t="shared" si="394"/>
        <v>2.5230709442047106</v>
      </c>
      <c r="V624" s="336">
        <f t="shared" si="395"/>
        <v>2.5230709442047106</v>
      </c>
      <c r="W624" s="328">
        <f t="shared" si="396"/>
        <v>3.830186161613014E-4</v>
      </c>
      <c r="X624" s="328">
        <f t="shared" si="397"/>
        <v>-17.046139026853666</v>
      </c>
      <c r="Y624" s="328">
        <f t="shared" si="377"/>
        <v>32.07812945101108</v>
      </c>
      <c r="Z624" s="108">
        <f>IF(H624&gt;0, rate1(1,$L$52,$L$51,$L$54,U624,$L$53,$L$50,Y624),"")</f>
        <v>1383.2927723295766</v>
      </c>
      <c r="AA624" s="336">
        <f t="shared" si="398"/>
        <v>-4.4132093750110011</v>
      </c>
      <c r="AB624" s="336">
        <f t="shared" si="399"/>
        <v>7.0756290700564855E-5</v>
      </c>
      <c r="AC624" s="328">
        <f t="shared" si="400"/>
        <v>7.0756290700564855E-5</v>
      </c>
      <c r="AD624" s="328">
        <f t="shared" si="401"/>
        <v>1130.6415190495754</v>
      </c>
      <c r="AE624" s="328">
        <f t="shared" si="402"/>
        <v>693266.36842265178</v>
      </c>
      <c r="AF624" s="328">
        <f t="shared" si="403"/>
        <v>2889.2026854783717</v>
      </c>
      <c r="AG624" s="328">
        <f t="shared" si="404"/>
        <v>2886.8126065316455</v>
      </c>
      <c r="AH624" s="328">
        <f t="shared" si="405"/>
        <v>2.6026714303426552</v>
      </c>
      <c r="AI624" s="328">
        <f t="shared" si="406"/>
        <v>5.0399217431527914E-2</v>
      </c>
      <c r="AJ624" s="328">
        <f t="shared" si="407"/>
        <v>8.7139803673137095</v>
      </c>
      <c r="AK624" s="337">
        <f t="shared" si="408"/>
        <v>572.01591778233933</v>
      </c>
      <c r="AL624" s="42">
        <f t="shared" si="378"/>
        <v>26.664737084645132</v>
      </c>
    </row>
    <row r="625" spans="2:38" ht="15" x14ac:dyDescent="0.15">
      <c r="B625" s="328">
        <f t="shared" si="379"/>
        <v>2889.2026854783717</v>
      </c>
      <c r="C625" s="328">
        <f t="shared" si="380"/>
        <v>2886.8126065316455</v>
      </c>
      <c r="D625" s="328">
        <f t="shared" si="381"/>
        <v>2.6026714303426552</v>
      </c>
      <c r="E625" s="328">
        <f t="shared" si="374"/>
        <v>184.28731293857189</v>
      </c>
      <c r="F625" s="328">
        <f t="shared" si="382"/>
        <v>183.95980001172597</v>
      </c>
      <c r="G625" s="328">
        <f t="shared" si="383"/>
        <v>894.71837569558704</v>
      </c>
      <c r="H625" s="313">
        <f t="shared" si="384"/>
        <v>0.02</v>
      </c>
      <c r="I625" s="328">
        <f t="shared" si="385"/>
        <v>1.9120631573809079</v>
      </c>
      <c r="J625" s="328">
        <f t="shared" si="375"/>
        <v>850</v>
      </c>
      <c r="K625" s="335">
        <f t="shared" si="386"/>
        <v>-1</v>
      </c>
      <c r="L625" s="323">
        <f t="shared" si="387"/>
        <v>2.5826714303426552</v>
      </c>
      <c r="M625" s="323">
        <f t="shared" si="388"/>
        <v>2.592671430342655</v>
      </c>
      <c r="N625" s="328">
        <f t="shared" si="389"/>
        <v>-3.6257694461679257E-2</v>
      </c>
      <c r="O625" s="328">
        <f t="shared" si="390"/>
        <v>2.7922698458726636E-3</v>
      </c>
      <c r="P625" s="332">
        <f t="shared" si="376"/>
        <v>33.178810609451332</v>
      </c>
      <c r="Q625" s="328">
        <f t="shared" si="391"/>
        <v>56.647472027655112</v>
      </c>
      <c r="R625" s="277">
        <f>IF(H625&gt;0, rate1(1,$L$52,$L$51,$L$54,L625,$L$53,$L$50,P625),"")</f>
        <v>1405.4084906088558</v>
      </c>
      <c r="S625" s="323">
        <f t="shared" si="392"/>
        <v>14.435125843269082</v>
      </c>
      <c r="T625" s="323">
        <f t="shared" si="393"/>
        <v>2.698723844097385E-3</v>
      </c>
      <c r="U625" s="328">
        <f t="shared" si="394"/>
        <v>2.6026714303426552</v>
      </c>
      <c r="V625" s="336">
        <f t="shared" si="395"/>
        <v>2.6026714303426552</v>
      </c>
      <c r="W625" s="328">
        <f t="shared" si="396"/>
        <v>4.0756759619586802E-4</v>
      </c>
      <c r="X625" s="328">
        <f t="shared" si="397"/>
        <v>65.548877192358191</v>
      </c>
      <c r="Y625" s="328">
        <f t="shared" si="377"/>
        <v>33.43524724064838</v>
      </c>
      <c r="Z625" s="108">
        <f>IF(H625&gt;0, rate1(1,$L$52,$L$51,$L$54,U625,$L$53,$L$50,Y625),"")</f>
        <v>1410.4489176231691</v>
      </c>
      <c r="AA625" s="336">
        <f t="shared" si="398"/>
        <v>16.64372412812374</v>
      </c>
      <c r="AB625" s="336">
        <f t="shared" si="399"/>
        <v>-2.6053105568587549E-5</v>
      </c>
      <c r="AC625" s="328">
        <f t="shared" si="400"/>
        <v>2.698723844097385E-3</v>
      </c>
      <c r="AD625" s="328">
        <f t="shared" si="401"/>
        <v>-7.4109101765798489</v>
      </c>
      <c r="AE625" s="328">
        <f t="shared" si="402"/>
        <v>-821852.74768846331</v>
      </c>
      <c r="AF625" s="328">
        <f t="shared" si="403"/>
        <v>2889.1637290600661</v>
      </c>
      <c r="AG625" s="328">
        <f t="shared" si="404"/>
        <v>2886.8099078078017</v>
      </c>
      <c r="AH625" s="328">
        <f t="shared" si="405"/>
        <v>2.5828546174864448</v>
      </c>
      <c r="AI625" s="328">
        <f t="shared" si="406"/>
        <v>1.9202415967532931</v>
      </c>
      <c r="AJ625" s="328">
        <f t="shared" si="407"/>
        <v>8.7145137677572517</v>
      </c>
      <c r="AK625" s="337">
        <f t="shared" si="408"/>
        <v>572.01596385861399</v>
      </c>
      <c r="AL625" s="42">
        <f t="shared" si="378"/>
        <v>26.66477992397995</v>
      </c>
    </row>
    <row r="626" spans="2:38" ht="15" x14ac:dyDescent="0.15">
      <c r="B626" s="328">
        <f t="shared" si="379"/>
        <v>2889.1637290600661</v>
      </c>
      <c r="C626" s="328">
        <f t="shared" si="380"/>
        <v>2886.8099078078017</v>
      </c>
      <c r="D626" s="328">
        <f t="shared" si="381"/>
        <v>2.5828546174864448</v>
      </c>
      <c r="E626" s="328">
        <f t="shared" si="374"/>
        <v>184.12779415539873</v>
      </c>
      <c r="F626" s="328">
        <f t="shared" si="382"/>
        <v>184.20755354698531</v>
      </c>
      <c r="G626" s="328">
        <f t="shared" si="383"/>
        <v>875.45737078846901</v>
      </c>
      <c r="H626" s="313">
        <f t="shared" si="384"/>
        <v>0.02</v>
      </c>
      <c r="I626" s="328">
        <f t="shared" si="385"/>
        <v>1.8830570018115396</v>
      </c>
      <c r="J626" s="328">
        <f t="shared" si="375"/>
        <v>850</v>
      </c>
      <c r="K626" s="335">
        <f t="shared" si="386"/>
        <v>-1</v>
      </c>
      <c r="L626" s="323">
        <f t="shared" si="387"/>
        <v>2.5628546174864448</v>
      </c>
      <c r="M626" s="323">
        <f t="shared" si="388"/>
        <v>2.5728546174864446</v>
      </c>
      <c r="N626" s="328">
        <f t="shared" si="389"/>
        <v>-3.5984169620552287E-2</v>
      </c>
      <c r="O626" s="328">
        <f t="shared" si="390"/>
        <v>2.7922698458726636E-3</v>
      </c>
      <c r="P626" s="332">
        <f t="shared" si="376"/>
        <v>32.840295151592969</v>
      </c>
      <c r="Q626" s="328">
        <f t="shared" si="391"/>
        <v>35.24944068967568</v>
      </c>
      <c r="R626" s="277">
        <f>IF(H626&gt;0, rate1(1,$L$52,$L$51,$L$54,L626,$L$53,$L$50,P626),"")</f>
        <v>1398.6906827232358</v>
      </c>
      <c r="S626" s="323">
        <f t="shared" si="392"/>
        <v>9.0255393109313662</v>
      </c>
      <c r="T626" s="323">
        <f t="shared" si="393"/>
        <v>4.4837073530422109E-3</v>
      </c>
      <c r="U626" s="328">
        <f t="shared" si="394"/>
        <v>2.5828546174864448</v>
      </c>
      <c r="V626" s="336">
        <f t="shared" si="395"/>
        <v>2.5828546174864448</v>
      </c>
      <c r="W626" s="328">
        <f t="shared" si="396"/>
        <v>4.0138476219375718E-4</v>
      </c>
      <c r="X626" s="328">
        <f t="shared" si="397"/>
        <v>45.999753817785177</v>
      </c>
      <c r="Y626" s="328">
        <f t="shared" si="377"/>
        <v>33.096074204666039</v>
      </c>
      <c r="Z626" s="108">
        <f>IF(H626&gt;0, rate1(1,$L$52,$L$51,$L$54,U626,$L$53,$L$50,Y626),"")</f>
        <v>1403.7733631730973</v>
      </c>
      <c r="AA626" s="336">
        <f t="shared" si="398"/>
        <v>11.735487190451325</v>
      </c>
      <c r="AB626" s="336">
        <f t="shared" si="399"/>
        <v>-3.7388593090658123E-5</v>
      </c>
      <c r="AC626" s="328">
        <f t="shared" si="400"/>
        <v>4.4837073530422109E-3</v>
      </c>
      <c r="AD626" s="328">
        <f t="shared" si="401"/>
        <v>-4.4605944200238516</v>
      </c>
      <c r="AE626" s="328">
        <f t="shared" si="402"/>
        <v>821.53679598934707</v>
      </c>
      <c r="AF626" s="328">
        <f t="shared" si="403"/>
        <v>2889.1232611830924</v>
      </c>
      <c r="AG626" s="328">
        <f t="shared" si="404"/>
        <v>2886.8054241004488</v>
      </c>
      <c r="AH626" s="328">
        <f t="shared" si="405"/>
        <v>2.5630358157259772</v>
      </c>
      <c r="AI626" s="328">
        <f t="shared" si="406"/>
        <v>3.2056461149169024</v>
      </c>
      <c r="AJ626" s="328">
        <f t="shared" si="407"/>
        <v>8.7154042250113957</v>
      </c>
      <c r="AK626" s="337">
        <f t="shared" si="408"/>
        <v>572.01768193405633</v>
      </c>
      <c r="AL626" s="42">
        <f t="shared" si="378"/>
        <v>26.666412129337189</v>
      </c>
    </row>
    <row r="627" spans="2:38" ht="15" x14ac:dyDescent="0.15">
      <c r="B627" s="328">
        <f t="shared" si="379"/>
        <v>2889.1232611830924</v>
      </c>
      <c r="C627" s="328">
        <f t="shared" si="380"/>
        <v>2886.8054241004488</v>
      </c>
      <c r="D627" s="328">
        <f t="shared" si="381"/>
        <v>2.5630358157259772</v>
      </c>
      <c r="E627" s="328">
        <f t="shared" si="374"/>
        <v>183.97310257013493</v>
      </c>
      <c r="F627" s="328">
        <f t="shared" si="382"/>
        <v>184.05044836276682</v>
      </c>
      <c r="G627" s="328">
        <f t="shared" si="383"/>
        <v>854.573975480439</v>
      </c>
      <c r="H627" s="313">
        <f t="shared" si="384"/>
        <v>0.02</v>
      </c>
      <c r="I627" s="328">
        <f t="shared" si="385"/>
        <v>1.8542696661148512</v>
      </c>
      <c r="J627" s="328">
        <f t="shared" si="375"/>
        <v>850</v>
      </c>
      <c r="K627" s="335">
        <f t="shared" si="386"/>
        <v>-1</v>
      </c>
      <c r="L627" s="323">
        <f t="shared" si="387"/>
        <v>2.5430358157259771</v>
      </c>
      <c r="M627" s="323">
        <f t="shared" si="388"/>
        <v>2.5530358157259769</v>
      </c>
      <c r="N627" s="328">
        <f t="shared" si="389"/>
        <v>-3.5710570063955949E-2</v>
      </c>
      <c r="O627" s="328">
        <f t="shared" si="390"/>
        <v>2.7922698458726636E-3</v>
      </c>
      <c r="P627" s="332">
        <f t="shared" si="376"/>
        <v>32.502617296603923</v>
      </c>
      <c r="Q627" s="328">
        <f t="shared" si="391"/>
        <v>14.222613202194793</v>
      </c>
      <c r="R627" s="277">
        <f>IF(H627&gt;0, rate1(1,$L$52,$L$51,$L$54,L627,$L$53,$L$50,P627),"")</f>
        <v>1391.9157573951909</v>
      </c>
      <c r="S627" s="323">
        <f t="shared" si="392"/>
        <v>3.6593930711910008</v>
      </c>
      <c r="T627" s="323">
        <f t="shared" si="393"/>
        <v>1.3428090210057997E-2</v>
      </c>
      <c r="U627" s="328">
        <f t="shared" si="394"/>
        <v>2.5630358157259772</v>
      </c>
      <c r="V627" s="336">
        <f t="shared" si="395"/>
        <v>2.5630358157259772</v>
      </c>
      <c r="W627" s="328">
        <f t="shared" si="396"/>
        <v>3.9524857094974664E-4</v>
      </c>
      <c r="X627" s="328">
        <f t="shared" si="397"/>
        <v>24.785298952053154</v>
      </c>
      <c r="Y627" s="328">
        <f t="shared" si="377"/>
        <v>32.757735316774671</v>
      </c>
      <c r="Z627" s="108">
        <f>IF(H627&gt;0, rate1(1,$L$52,$L$51,$L$54,U627,$L$53,$L$50,Y627),"")</f>
        <v>1397.0411100734434</v>
      </c>
      <c r="AA627" s="336">
        <f t="shared" si="398"/>
        <v>6.3537129342247125</v>
      </c>
      <c r="AB627" s="336">
        <f t="shared" si="399"/>
        <v>-7.3827001149620624E-5</v>
      </c>
      <c r="AC627" s="328">
        <f t="shared" si="400"/>
        <v>1.3428090210057997E-2</v>
      </c>
      <c r="AD627" s="328">
        <f t="shared" si="401"/>
        <v>-1.489415075944267</v>
      </c>
      <c r="AE627" s="328">
        <f t="shared" si="402"/>
        <v>331.75669093094945</v>
      </c>
      <c r="AF627" s="328">
        <f t="shared" si="403"/>
        <v>2889.0741225228185</v>
      </c>
      <c r="AG627" s="328">
        <f t="shared" si="404"/>
        <v>2886.7919960102386</v>
      </c>
      <c r="AH627" s="328">
        <f t="shared" si="405"/>
        <v>2.5432150201959374</v>
      </c>
      <c r="AI627" s="328">
        <f t="shared" si="406"/>
        <v>9.6472003702200428</v>
      </c>
      <c r="AJ627" s="328">
        <f t="shared" si="407"/>
        <v>8.718084002892013</v>
      </c>
      <c r="AK627" s="337">
        <f t="shared" si="408"/>
        <v>572.02048834057575</v>
      </c>
      <c r="AL627" s="42">
        <f t="shared" si="378"/>
        <v>26.669136928534869</v>
      </c>
    </row>
    <row r="628" spans="2:38" ht="15" x14ac:dyDescent="0.15">
      <c r="B628" s="328">
        <f t="shared" si="379"/>
        <v>2889.0741225228185</v>
      </c>
      <c r="C628" s="328">
        <f t="shared" si="380"/>
        <v>2886.7919960102386</v>
      </c>
      <c r="D628" s="328">
        <f t="shared" si="381"/>
        <v>2.5432150201959374</v>
      </c>
      <c r="E628" s="328">
        <f t="shared" si="374"/>
        <v>183.83761038651173</v>
      </c>
      <c r="F628" s="328">
        <f t="shared" si="382"/>
        <v>183.90535647832331</v>
      </c>
      <c r="G628" s="328">
        <f t="shared" si="383"/>
        <v>834.08863703925738</v>
      </c>
      <c r="H628" s="313">
        <f t="shared" si="384"/>
        <v>0.02</v>
      </c>
      <c r="I628" s="328">
        <f t="shared" si="385"/>
        <v>1.8257012100639258</v>
      </c>
      <c r="J628" s="328">
        <f t="shared" si="375"/>
        <v>850</v>
      </c>
      <c r="K628" s="335">
        <f t="shared" si="386"/>
        <v>-1</v>
      </c>
      <c r="L628" s="323">
        <f t="shared" si="387"/>
        <v>2.5232150201959374</v>
      </c>
      <c r="M628" s="323">
        <f t="shared" si="388"/>
        <v>2.5332150201959376</v>
      </c>
      <c r="N628" s="328">
        <f t="shared" si="389"/>
        <v>-3.5436895710474481E-2</v>
      </c>
      <c r="O628" s="328">
        <f t="shared" si="390"/>
        <v>2.7922698458726636E-3</v>
      </c>
      <c r="P628" s="332">
        <f t="shared" si="376"/>
        <v>32.16578173464179</v>
      </c>
      <c r="Q628" s="328">
        <f t="shared" si="391"/>
        <v>-6.3717765135799027</v>
      </c>
      <c r="R628" s="277">
        <f>IF(H628&gt;0, rate1(1,$L$52,$L$51,$L$54,L628,$L$53,$L$50,P628),"")</f>
        <v>1385.0831420550455</v>
      </c>
      <c r="S628" s="323">
        <f t="shared" si="392"/>
        <v>-1.6475071382044526</v>
      </c>
      <c r="T628" s="323">
        <f t="shared" si="393"/>
        <v>-1.3385004783974971E-2</v>
      </c>
      <c r="U628" s="328">
        <f t="shared" si="394"/>
        <v>2.5432150201959374</v>
      </c>
      <c r="V628" s="336">
        <f t="shared" si="395"/>
        <v>2.5432150201959374</v>
      </c>
      <c r="W628" s="328">
        <f t="shared" si="396"/>
        <v>3.8915903519498585E-4</v>
      </c>
      <c r="X628" s="328">
        <f t="shared" si="397"/>
        <v>3.9730975535829884</v>
      </c>
      <c r="Y628" s="328">
        <f t="shared" si="377"/>
        <v>32.42023522191608</v>
      </c>
      <c r="Z628" s="108">
        <f>IF(H628&gt;0, rate1(1,$L$52,$L$51,$L$54,U628,$L$53,$L$50,Y628),"")</f>
        <v>1390.2515890157588</v>
      </c>
      <c r="AA628" s="336">
        <f t="shared" si="398"/>
        <v>1.0234778359320975</v>
      </c>
      <c r="AB628" s="336">
        <f t="shared" si="399"/>
        <v>-1.6575592244553961E-2</v>
      </c>
      <c r="AC628" s="328">
        <f t="shared" si="400"/>
        <v>-1.6575592244553961E-2</v>
      </c>
      <c r="AD628" s="328">
        <f t="shared" si="401"/>
        <v>1.2065933877307555</v>
      </c>
      <c r="AE628" s="328">
        <f t="shared" si="402"/>
        <v>-1713.1099100984429</v>
      </c>
      <c r="AF628" s="328">
        <f t="shared" si="403"/>
        <v>2889.0552612193524</v>
      </c>
      <c r="AG628" s="328">
        <f t="shared" si="404"/>
        <v>2886.808571602483</v>
      </c>
      <c r="AH628" s="328">
        <f t="shared" si="405"/>
        <v>2.5233922259181201</v>
      </c>
      <c r="AI628" s="328">
        <f t="shared" si="406"/>
        <v>-11.96721824219215</v>
      </c>
      <c r="AJ628" s="328">
        <f t="shared" si="407"/>
        <v>8.7147597756025146</v>
      </c>
      <c r="AK628" s="337">
        <f t="shared" si="408"/>
        <v>572.02873258694842</v>
      </c>
      <c r="AL628" s="42">
        <f t="shared" si="378"/>
        <v>26.677337048849555</v>
      </c>
    </row>
    <row r="629" spans="2:38" ht="15" x14ac:dyDescent="0.15">
      <c r="B629" s="328">
        <f t="shared" si="379"/>
        <v>2889.0552612193524</v>
      </c>
      <c r="C629" s="328">
        <f t="shared" si="380"/>
        <v>2886.808571602483</v>
      </c>
      <c r="D629" s="328">
        <f t="shared" si="381"/>
        <v>2.5233922259181201</v>
      </c>
      <c r="E629" s="328">
        <f t="shared" si="374"/>
        <v>183.64313112586532</v>
      </c>
      <c r="F629" s="328">
        <f t="shared" si="382"/>
        <v>183.74037075618853</v>
      </c>
      <c r="G629" s="328">
        <f t="shared" si="383"/>
        <v>914.71761021507416</v>
      </c>
      <c r="H629" s="313">
        <f t="shared" si="384"/>
        <v>0.08</v>
      </c>
      <c r="I629" s="328">
        <f t="shared" si="385"/>
        <v>1.7973516934955116</v>
      </c>
      <c r="J629" s="328">
        <f t="shared" si="375"/>
        <v>850</v>
      </c>
      <c r="K629" s="335">
        <f t="shared" si="386"/>
        <v>1</v>
      </c>
      <c r="L629" s="323">
        <f t="shared" si="387"/>
        <v>2.6033922259181201</v>
      </c>
      <c r="M629" s="323">
        <f t="shared" si="388"/>
        <v>2.5633922259181201</v>
      </c>
      <c r="N629" s="328">
        <f t="shared" si="389"/>
        <v>0.14397963324828922</v>
      </c>
      <c r="O629" s="328">
        <f t="shared" si="390"/>
        <v>2.7922698458726636E-3</v>
      </c>
      <c r="P629" s="332">
        <f t="shared" si="376"/>
        <v>33.108797536366019</v>
      </c>
      <c r="Q629" s="328">
        <f t="shared" si="391"/>
        <v>23.213514704237809</v>
      </c>
      <c r="R629" s="277">
        <f>IF(H629&gt;0, rate1(1,$L$52,$L$51,$L$54,L629,$L$53,$L$50,P629),"")</f>
        <v>1404.0250992813435</v>
      </c>
      <c r="S629" s="323">
        <f t="shared" si="392"/>
        <v>5.9211851735862968</v>
      </c>
      <c r="T629" s="323">
        <f t="shared" si="393"/>
        <v>-2.925710538613294E-2</v>
      </c>
      <c r="U629" s="328">
        <f t="shared" si="394"/>
        <v>2.5233922259181201</v>
      </c>
      <c r="V629" s="336">
        <f t="shared" si="395"/>
        <v>2.5233922259181201</v>
      </c>
      <c r="W629" s="328">
        <f t="shared" si="396"/>
        <v>3.8311616768815782E-4</v>
      </c>
      <c r="X629" s="328">
        <f t="shared" si="397"/>
        <v>-16.588590472793271</v>
      </c>
      <c r="Y629" s="328">
        <f t="shared" si="377"/>
        <v>32.08357862462848</v>
      </c>
      <c r="Z629" s="108">
        <f>IF(H629&gt;0, rate1(1,$L$52,$L$51,$L$54,U629,$L$53,$L$50,Y629),"")</f>
        <v>1383.4042260824881</v>
      </c>
      <c r="AA629" s="336">
        <f t="shared" si="398"/>
        <v>-4.2944050152110709</v>
      </c>
      <c r="AB629" s="336">
        <f t="shared" si="399"/>
        <v>7.236245934858541E-5</v>
      </c>
      <c r="AC629" s="328">
        <f t="shared" si="400"/>
        <v>7.236245934858541E-5</v>
      </c>
      <c r="AD629" s="328">
        <f t="shared" si="401"/>
        <v>1105.5456202037431</v>
      </c>
      <c r="AE629" s="328">
        <f t="shared" si="402"/>
        <v>-133833.07888084036</v>
      </c>
      <c r="AF629" s="328">
        <f t="shared" si="403"/>
        <v>2889.1991684901413</v>
      </c>
      <c r="AG629" s="328">
        <f t="shared" si="404"/>
        <v>2886.8084992400236</v>
      </c>
      <c r="AH629" s="328">
        <f t="shared" si="405"/>
        <v>2.6029928153168296</v>
      </c>
      <c r="AI629" s="328">
        <f t="shared" si="406"/>
        <v>5.1539291844301401E-2</v>
      </c>
      <c r="AJ629" s="328">
        <f t="shared" si="407"/>
        <v>8.7147740920724708</v>
      </c>
      <c r="AK629" s="337">
        <f t="shared" si="408"/>
        <v>572.01875086619566</v>
      </c>
      <c r="AL629" s="42">
        <f t="shared" si="378"/>
        <v>26.66716491334369</v>
      </c>
    </row>
    <row r="630" spans="2:38" ht="15" x14ac:dyDescent="0.15">
      <c r="B630" s="328">
        <f t="shared" si="379"/>
        <v>2889.1991684901413</v>
      </c>
      <c r="C630" s="328">
        <f t="shared" si="380"/>
        <v>2886.8084992400236</v>
      </c>
      <c r="D630" s="328">
        <f t="shared" si="381"/>
        <v>2.6029928153168296</v>
      </c>
      <c r="E630" s="328">
        <f t="shared" si="374"/>
        <v>184.29824510710191</v>
      </c>
      <c r="F630" s="328">
        <f t="shared" si="382"/>
        <v>183.97068811648361</v>
      </c>
      <c r="G630" s="328">
        <f t="shared" si="383"/>
        <v>895.10541639561791</v>
      </c>
      <c r="H630" s="313">
        <f t="shared" si="384"/>
        <v>0.02</v>
      </c>
      <c r="I630" s="328">
        <f t="shared" si="385"/>
        <v>1.9125354000942025</v>
      </c>
      <c r="J630" s="328">
        <f t="shared" si="375"/>
        <v>850</v>
      </c>
      <c r="K630" s="335">
        <f t="shared" si="386"/>
        <v>-1</v>
      </c>
      <c r="L630" s="323">
        <f t="shared" si="387"/>
        <v>2.5829928153168296</v>
      </c>
      <c r="M630" s="323">
        <f t="shared" si="388"/>
        <v>2.5929928153168298</v>
      </c>
      <c r="N630" s="328">
        <f t="shared" si="389"/>
        <v>-3.6262130041595064E-2</v>
      </c>
      <c r="O630" s="328">
        <f t="shared" si="390"/>
        <v>2.7922698458726636E-3</v>
      </c>
      <c r="P630" s="332">
        <f t="shared" si="376"/>
        <v>33.184307739511368</v>
      </c>
      <c r="Q630" s="328">
        <f t="shared" si="391"/>
        <v>57.03847872000847</v>
      </c>
      <c r="R630" s="277">
        <f>IF(H630&gt;0, rate1(1,$L$52,$L$51,$L$54,L630,$L$53,$L$50,P630),"")</f>
        <v>1405.5169766323002</v>
      </c>
      <c r="S630" s="323">
        <f t="shared" si="392"/>
        <v>14.533641788496158</v>
      </c>
      <c r="T630" s="323">
        <f t="shared" si="393"/>
        <v>2.6794066673479222E-3</v>
      </c>
      <c r="U630" s="328">
        <f t="shared" si="394"/>
        <v>2.6029928153168296</v>
      </c>
      <c r="V630" s="336">
        <f t="shared" si="395"/>
        <v>2.6029928153168296</v>
      </c>
      <c r="W630" s="328">
        <f t="shared" si="396"/>
        <v>4.0766825752935887E-4</v>
      </c>
      <c r="X630" s="328">
        <f t="shared" si="397"/>
        <v>65.942291546712795</v>
      </c>
      <c r="Y630" s="328">
        <f t="shared" si="377"/>
        <v>33.440755007493735</v>
      </c>
      <c r="Z630" s="108">
        <f>IF(H630&gt;0, rate1(1,$L$52,$L$51,$L$54,U630,$L$53,$L$50,Y630),"")</f>
        <v>1410.5567217872006</v>
      </c>
      <c r="AA630" s="336">
        <f t="shared" si="398"/>
        <v>16.742337560507071</v>
      </c>
      <c r="AB630" s="336">
        <f t="shared" si="399"/>
        <v>-2.589629754554873E-5</v>
      </c>
      <c r="AC630" s="328">
        <f t="shared" si="400"/>
        <v>2.6794066673479222E-3</v>
      </c>
      <c r="AD630" s="328">
        <f t="shared" si="401"/>
        <v>-7.4643391179570395</v>
      </c>
      <c r="AE630" s="328">
        <f t="shared" si="402"/>
        <v>-808941.38139987481</v>
      </c>
      <c r="AF630" s="328">
        <f t="shared" si="403"/>
        <v>2889.1602269534324</v>
      </c>
      <c r="AG630" s="328">
        <f t="shared" si="404"/>
        <v>2886.8058198333561</v>
      </c>
      <c r="AH630" s="328">
        <f t="shared" si="405"/>
        <v>2.5831760346785013</v>
      </c>
      <c r="AI630" s="328">
        <f t="shared" si="406"/>
        <v>1.9063495581305145</v>
      </c>
      <c r="AJ630" s="328">
        <f t="shared" si="407"/>
        <v>8.7153036336163954</v>
      </c>
      <c r="AK630" s="337">
        <f t="shared" si="408"/>
        <v>572.01879801009352</v>
      </c>
      <c r="AL630" s="42">
        <f t="shared" si="378"/>
        <v>26.667208721741758</v>
      </c>
    </row>
    <row r="631" spans="2:38" ht="15" x14ac:dyDescent="0.15">
      <c r="B631" s="328">
        <f t="shared" si="379"/>
        <v>2889.1602269534324</v>
      </c>
      <c r="C631" s="328">
        <f t="shared" si="380"/>
        <v>2886.8058198333561</v>
      </c>
      <c r="D631" s="328">
        <f t="shared" si="381"/>
        <v>2.5831760346785013</v>
      </c>
      <c r="E631" s="328">
        <f t="shared" si="374"/>
        <v>184.13866687563996</v>
      </c>
      <c r="F631" s="328">
        <f t="shared" si="382"/>
        <v>184.21845599137094</v>
      </c>
      <c r="G631" s="328">
        <f t="shared" si="383"/>
        <v>875.83863908241528</v>
      </c>
      <c r="H631" s="313">
        <f t="shared" si="384"/>
        <v>0.02</v>
      </c>
      <c r="I631" s="328">
        <f t="shared" si="385"/>
        <v>1.8835256960610423</v>
      </c>
      <c r="J631" s="328">
        <f t="shared" si="375"/>
        <v>850</v>
      </c>
      <c r="K631" s="335">
        <f t="shared" si="386"/>
        <v>-1</v>
      </c>
      <c r="L631" s="323">
        <f t="shared" si="387"/>
        <v>2.5631760346785013</v>
      </c>
      <c r="M631" s="323">
        <f t="shared" si="388"/>
        <v>2.5731760346785011</v>
      </c>
      <c r="N631" s="328">
        <f t="shared" si="389"/>
        <v>-3.5988606411591739E-2</v>
      </c>
      <c r="O631" s="328">
        <f t="shared" si="390"/>
        <v>2.7922698458726636E-3</v>
      </c>
      <c r="P631" s="332">
        <f t="shared" si="376"/>
        <v>32.845778735213244</v>
      </c>
      <c r="Q631" s="328">
        <f t="shared" si="391"/>
        <v>35.633548381939818</v>
      </c>
      <c r="R631" s="277">
        <f>IF(H631&gt;0, rate1(1,$L$52,$L$51,$L$54,L631,$L$53,$L$50,P631),"")</f>
        <v>1398.800090419797</v>
      </c>
      <c r="S631" s="323">
        <f t="shared" si="392"/>
        <v>9.123175585465475</v>
      </c>
      <c r="T631" s="323">
        <f t="shared" si="393"/>
        <v>4.4303617511339951E-3</v>
      </c>
      <c r="U631" s="328">
        <f t="shared" si="394"/>
        <v>2.5831760346785013</v>
      </c>
      <c r="V631" s="336">
        <f t="shared" si="395"/>
        <v>2.5831760346785013</v>
      </c>
      <c r="W631" s="328">
        <f t="shared" si="396"/>
        <v>4.0148466715272946E-4</v>
      </c>
      <c r="X631" s="328">
        <f t="shared" si="397"/>
        <v>46.387347243541285</v>
      </c>
      <c r="Y631" s="328">
        <f t="shared" si="377"/>
        <v>33.101568480735963</v>
      </c>
      <c r="Z631" s="108">
        <f>IF(H631&gt;0, rate1(1,$L$52,$L$51,$L$54,U631,$L$53,$L$50,Y631),"")</f>
        <v>1403.8820822451171</v>
      </c>
      <c r="AA631" s="336">
        <f t="shared" si="398"/>
        <v>11.833453803747043</v>
      </c>
      <c r="AB631" s="336">
        <f t="shared" si="399"/>
        <v>-3.7059711004985789E-5</v>
      </c>
      <c r="AC631" s="328">
        <f t="shared" si="400"/>
        <v>4.4303617511339951E-3</v>
      </c>
      <c r="AD631" s="328">
        <f t="shared" si="401"/>
        <v>-4.5143040508781933</v>
      </c>
      <c r="AE631" s="328">
        <f t="shared" si="402"/>
        <v>829.85405246398716</v>
      </c>
      <c r="AF631" s="328">
        <f t="shared" si="403"/>
        <v>2889.1198079852697</v>
      </c>
      <c r="AG631" s="328">
        <f t="shared" si="404"/>
        <v>2886.801389471605</v>
      </c>
      <c r="AH631" s="328">
        <f t="shared" si="405"/>
        <v>2.5633572652140013</v>
      </c>
      <c r="AI631" s="328">
        <f t="shared" si="406"/>
        <v>3.1672586965621292</v>
      </c>
      <c r="AJ631" s="328">
        <f t="shared" si="407"/>
        <v>8.7161834276987733</v>
      </c>
      <c r="AK631" s="337">
        <f t="shared" si="408"/>
        <v>572.0205043939086</v>
      </c>
      <c r="AL631" s="42">
        <f t="shared" si="378"/>
        <v>26.668829118866171</v>
      </c>
    </row>
    <row r="632" spans="2:38" ht="15" x14ac:dyDescent="0.15">
      <c r="B632" s="328">
        <f t="shared" si="379"/>
        <v>2889.1198079852697</v>
      </c>
      <c r="C632" s="328">
        <f t="shared" si="380"/>
        <v>2886.801389471605</v>
      </c>
      <c r="D632" s="328">
        <f t="shared" si="381"/>
        <v>2.5633572652140013</v>
      </c>
      <c r="E632" s="328">
        <f t="shared" si="374"/>
        <v>183.98384753055799</v>
      </c>
      <c r="F632" s="328">
        <f t="shared" si="382"/>
        <v>184.06125720309899</v>
      </c>
      <c r="G632" s="328">
        <f t="shared" si="383"/>
        <v>854.94829665078521</v>
      </c>
      <c r="H632" s="313">
        <f t="shared" si="384"/>
        <v>0.02</v>
      </c>
      <c r="I632" s="328">
        <f t="shared" si="385"/>
        <v>1.8547348109317683</v>
      </c>
      <c r="J632" s="328">
        <f t="shared" si="375"/>
        <v>850</v>
      </c>
      <c r="K632" s="335">
        <f t="shared" si="386"/>
        <v>-1</v>
      </c>
      <c r="L632" s="323">
        <f t="shared" si="387"/>
        <v>2.5433572652140013</v>
      </c>
      <c r="M632" s="323">
        <f t="shared" si="388"/>
        <v>2.5533572652140011</v>
      </c>
      <c r="N632" s="328">
        <f t="shared" si="389"/>
        <v>-3.5715008067422005E-2</v>
      </c>
      <c r="O632" s="328">
        <f t="shared" si="390"/>
        <v>2.7922698458726636E-3</v>
      </c>
      <c r="P632" s="332">
        <f t="shared" si="376"/>
        <v>32.508087258210161</v>
      </c>
      <c r="Q632" s="328">
        <f t="shared" si="391"/>
        <v>14.599587854422111</v>
      </c>
      <c r="R632" s="277">
        <f>IF(H632&gt;0, rate1(1,$L$52,$L$51,$L$54,L632,$L$53,$L$50,P632),"")</f>
        <v>1392.0260960132819</v>
      </c>
      <c r="S632" s="323">
        <f t="shared" si="392"/>
        <v>3.7560886390794441</v>
      </c>
      <c r="T632" s="323">
        <f t="shared" si="393"/>
        <v>1.2958584698985264E-2</v>
      </c>
      <c r="U632" s="328">
        <f t="shared" si="394"/>
        <v>2.5633572652140013</v>
      </c>
      <c r="V632" s="336">
        <f t="shared" si="395"/>
        <v>2.5633572652140013</v>
      </c>
      <c r="W632" s="328">
        <f t="shared" si="396"/>
        <v>3.9534771932192569E-4</v>
      </c>
      <c r="X632" s="328">
        <f t="shared" si="397"/>
        <v>25.165873701100395</v>
      </c>
      <c r="Y632" s="328">
        <f t="shared" si="377"/>
        <v>32.763216027220473</v>
      </c>
      <c r="Z632" s="108">
        <f>IF(H632&gt;0, rate1(1,$L$52,$L$51,$L$54,U632,$L$53,$L$50,Y632),"")</f>
        <v>1397.1507532486148</v>
      </c>
      <c r="AA632" s="336">
        <f t="shared" si="398"/>
        <v>6.4507670230664065</v>
      </c>
      <c r="AB632" s="336">
        <f t="shared" si="399"/>
        <v>-7.2530658098007863E-5</v>
      </c>
      <c r="AC632" s="328">
        <f t="shared" si="400"/>
        <v>1.2958584698985264E-2</v>
      </c>
      <c r="AD632" s="328">
        <f t="shared" si="401"/>
        <v>-1.5433784216856739</v>
      </c>
      <c r="AE632" s="328">
        <f t="shared" si="402"/>
        <v>341.7027751180571</v>
      </c>
      <c r="AF632" s="328">
        <f t="shared" si="403"/>
        <v>2889.0711343925032</v>
      </c>
      <c r="AG632" s="328">
        <f t="shared" si="404"/>
        <v>2886.7884308869061</v>
      </c>
      <c r="AH632" s="328">
        <f t="shared" si="405"/>
        <v>2.5435365020592648</v>
      </c>
      <c r="AI632" s="328">
        <f t="shared" si="406"/>
        <v>9.3091535683836941</v>
      </c>
      <c r="AJ632" s="328">
        <f t="shared" si="407"/>
        <v>8.7187693036899905</v>
      </c>
      <c r="AK632" s="337">
        <f t="shared" si="408"/>
        <v>572.02327840145506</v>
      </c>
      <c r="AL632" s="42">
        <f t="shared" si="378"/>
        <v>26.67152128875825</v>
      </c>
    </row>
    <row r="633" spans="2:38" ht="15" x14ac:dyDescent="0.15">
      <c r="B633" s="328">
        <f t="shared" si="379"/>
        <v>2889.0711343925032</v>
      </c>
      <c r="C633" s="328">
        <f t="shared" si="380"/>
        <v>2886.7884308869061</v>
      </c>
      <c r="D633" s="328">
        <f t="shared" si="381"/>
        <v>2.5435365020592648</v>
      </c>
      <c r="E633" s="328">
        <f t="shared" si="374"/>
        <v>183.84739216635904</v>
      </c>
      <c r="F633" s="328">
        <f t="shared" si="382"/>
        <v>183.9156198484585</v>
      </c>
      <c r="G633" s="328">
        <f t="shared" si="383"/>
        <v>834.45406672846684</v>
      </c>
      <c r="H633" s="313">
        <f t="shared" si="384"/>
        <v>0.02</v>
      </c>
      <c r="I633" s="328">
        <f t="shared" si="385"/>
        <v>1.8261628044776446</v>
      </c>
      <c r="J633" s="328">
        <f t="shared" si="375"/>
        <v>850</v>
      </c>
      <c r="K633" s="335">
        <f t="shared" si="386"/>
        <v>-1</v>
      </c>
      <c r="L633" s="323">
        <f t="shared" si="387"/>
        <v>2.5235365020592648</v>
      </c>
      <c r="M633" s="323">
        <f t="shared" si="388"/>
        <v>2.5335365020592651</v>
      </c>
      <c r="N633" s="328">
        <f t="shared" si="389"/>
        <v>-3.5441334927695856E-2</v>
      </c>
      <c r="O633" s="328">
        <f t="shared" si="390"/>
        <v>2.7922698458726636E-3</v>
      </c>
      <c r="P633" s="332">
        <f t="shared" si="376"/>
        <v>32.171237997678531</v>
      </c>
      <c r="Q633" s="328">
        <f t="shared" si="391"/>
        <v>-6.0056440817345447</v>
      </c>
      <c r="R633" s="277">
        <f>IF(H633&gt;0, rate1(1,$L$52,$L$51,$L$54,L633,$L$53,$L$50,P633),"")</f>
        <v>1385.1944209173512</v>
      </c>
      <c r="S633" s="323">
        <f t="shared" si="392"/>
        <v>-1.5527140062725662</v>
      </c>
      <c r="T633" s="323">
        <f t="shared" si="393"/>
        <v>-1.3883785978612914E-2</v>
      </c>
      <c r="U633" s="328">
        <f t="shared" si="394"/>
        <v>2.5435365020592648</v>
      </c>
      <c r="V633" s="336">
        <f t="shared" si="395"/>
        <v>2.5435365020592648</v>
      </c>
      <c r="W633" s="328">
        <f t="shared" si="396"/>
        <v>3.8925742677964337E-4</v>
      </c>
      <c r="X633" s="328">
        <f t="shared" si="397"/>
        <v>4.3446612318421103</v>
      </c>
      <c r="Y633" s="328">
        <f t="shared" si="377"/>
        <v>32.425702290923184</v>
      </c>
      <c r="Z633" s="108">
        <f>IF(H633&gt;0, rate1(1,$L$52,$L$51,$L$54,U633,$L$53,$L$50,Y633),"")</f>
        <v>1390.3621655642319</v>
      </c>
      <c r="AA633" s="336">
        <f t="shared" si="398"/>
        <v>1.1191043685410704</v>
      </c>
      <c r="AB633" s="336">
        <f t="shared" si="399"/>
        <v>-3.2682044457959308E-3</v>
      </c>
      <c r="AC633" s="328">
        <f t="shared" si="400"/>
        <v>-3.2682044457959308E-3</v>
      </c>
      <c r="AD633" s="328">
        <f t="shared" si="401"/>
        <v>6.1195682007369792</v>
      </c>
      <c r="AE633" s="328">
        <f t="shared" si="402"/>
        <v>1581.5574667259516</v>
      </c>
      <c r="AF633" s="328">
        <f t="shared" si="403"/>
        <v>2889.0389612620211</v>
      </c>
      <c r="AG633" s="328">
        <f t="shared" si="404"/>
        <v>2886.7916990913518</v>
      </c>
      <c r="AH633" s="328">
        <f t="shared" si="405"/>
        <v>2.5237137402386658</v>
      </c>
      <c r="AI633" s="328">
        <f t="shared" si="406"/>
        <v>-2.3593832002525303</v>
      </c>
      <c r="AJ633" s="328">
        <f t="shared" si="407"/>
        <v>8.7181139194676973</v>
      </c>
      <c r="AK633" s="337">
        <f t="shared" si="408"/>
        <v>572.03123724644161</v>
      </c>
      <c r="AL633" s="42">
        <f t="shared" si="378"/>
        <v>26.679434069291375</v>
      </c>
    </row>
    <row r="634" spans="2:38" ht="15" x14ac:dyDescent="0.15">
      <c r="B634" s="328">
        <f t="shared" si="379"/>
        <v>2889.0389612620211</v>
      </c>
      <c r="C634" s="328">
        <f t="shared" si="380"/>
        <v>2886.7916990913518</v>
      </c>
      <c r="D634" s="328">
        <f t="shared" si="381"/>
        <v>2.5237137402386658</v>
      </c>
      <c r="E634" s="328">
        <f t="shared" si="374"/>
        <v>183.67960533399832</v>
      </c>
      <c r="F634" s="328">
        <f t="shared" si="382"/>
        <v>183.76349875017868</v>
      </c>
      <c r="G634" s="328">
        <f t="shared" si="383"/>
        <v>915.17189218045667</v>
      </c>
      <c r="H634" s="313">
        <f t="shared" si="384"/>
        <v>0.08</v>
      </c>
      <c r="I634" s="328">
        <f t="shared" si="385"/>
        <v>1.7978097365354189</v>
      </c>
      <c r="J634" s="328">
        <f t="shared" si="375"/>
        <v>850</v>
      </c>
      <c r="K634" s="335">
        <f t="shared" si="386"/>
        <v>1</v>
      </c>
      <c r="L634" s="323">
        <f t="shared" si="387"/>
        <v>2.6037137402386659</v>
      </c>
      <c r="M634" s="323">
        <f t="shared" si="388"/>
        <v>2.5637137402386658</v>
      </c>
      <c r="N634" s="328">
        <f t="shared" si="389"/>
        <v>0.14399788315060924</v>
      </c>
      <c r="O634" s="328">
        <f t="shared" si="390"/>
        <v>2.7922698458726636E-3</v>
      </c>
      <c r="P634" s="332">
        <f t="shared" si="376"/>
        <v>33.114293487545794</v>
      </c>
      <c r="Q634" s="328">
        <f t="shared" si="391"/>
        <v>23.715623426413117</v>
      </c>
      <c r="R634" s="277">
        <f>IF(H634&gt;0, rate1(1,$L$52,$L$51,$L$54,L634,$L$53,$L$50,P634),"")</f>
        <v>1404.1338069087606</v>
      </c>
      <c r="S634" s="323">
        <f t="shared" si="392"/>
        <v>6.0487921787230023</v>
      </c>
      <c r="T634" s="323">
        <f t="shared" si="393"/>
        <v>-2.8521253807486054E-2</v>
      </c>
      <c r="U634" s="328">
        <f t="shared" si="394"/>
        <v>2.5237137402386658</v>
      </c>
      <c r="V634" s="336">
        <f t="shared" si="395"/>
        <v>2.5237137402386658</v>
      </c>
      <c r="W634" s="328">
        <f t="shared" si="396"/>
        <v>3.8321380228101276E-4</v>
      </c>
      <c r="X634" s="328">
        <f t="shared" si="397"/>
        <v>-16.165041913501</v>
      </c>
      <c r="Y634" s="328">
        <f t="shared" si="377"/>
        <v>32.089031975418152</v>
      </c>
      <c r="Z634" s="108">
        <f>IF(H634&gt;0, rate1(1,$L$52,$L$51,$L$54,U634,$L$53,$L$50,Y634),"")</f>
        <v>1383.5157453489874</v>
      </c>
      <c r="AA634" s="336">
        <f t="shared" si="398"/>
        <v>-4.1844207072030617</v>
      </c>
      <c r="AB634" s="336">
        <f t="shared" si="399"/>
        <v>7.391641688117406E-5</v>
      </c>
      <c r="AC634" s="328">
        <f t="shared" si="400"/>
        <v>7.391641688117406E-5</v>
      </c>
      <c r="AD634" s="328">
        <f t="shared" si="401"/>
        <v>1082.3035446727042</v>
      </c>
      <c r="AE634" s="328">
        <f t="shared" si="402"/>
        <v>-673817.74387928029</v>
      </c>
      <c r="AF634" s="328">
        <f t="shared" si="403"/>
        <v>2889.1828852287549</v>
      </c>
      <c r="AG634" s="328">
        <f t="shared" si="404"/>
        <v>2886.7916251749348</v>
      </c>
      <c r="AH634" s="328">
        <f t="shared" si="405"/>
        <v>2.6033144329542139</v>
      </c>
      <c r="AI634" s="328">
        <f t="shared" si="406"/>
        <v>5.2642003573650217E-2</v>
      </c>
      <c r="AJ634" s="328">
        <f t="shared" si="407"/>
        <v>8.7181285422464683</v>
      </c>
      <c r="AK634" s="337">
        <f t="shared" si="408"/>
        <v>572.02926844953515</v>
      </c>
      <c r="AL634" s="42">
        <f t="shared" si="378"/>
        <v>26.677428593571161</v>
      </c>
    </row>
    <row r="635" spans="2:38" ht="15" x14ac:dyDescent="0.15">
      <c r="B635" s="328">
        <f t="shared" si="379"/>
        <v>2889.1828852287549</v>
      </c>
      <c r="C635" s="328">
        <f t="shared" si="380"/>
        <v>2886.7916251749348</v>
      </c>
      <c r="D635" s="328">
        <f t="shared" si="381"/>
        <v>2.6033144329542139</v>
      </c>
      <c r="E635" s="328">
        <f t="shared" si="374"/>
        <v>184.33481343982524</v>
      </c>
      <c r="F635" s="328">
        <f t="shared" si="382"/>
        <v>184.00720938691177</v>
      </c>
      <c r="G635" s="328">
        <f t="shared" si="383"/>
        <v>895.61758596370964</v>
      </c>
      <c r="H635" s="313">
        <f t="shared" si="384"/>
        <v>0.02</v>
      </c>
      <c r="I635" s="328">
        <f t="shared" si="385"/>
        <v>1.9130080430561067</v>
      </c>
      <c r="J635" s="328">
        <f t="shared" si="375"/>
        <v>850</v>
      </c>
      <c r="K635" s="335">
        <f t="shared" si="386"/>
        <v>-1</v>
      </c>
      <c r="L635" s="323">
        <f t="shared" si="387"/>
        <v>2.5833144329542139</v>
      </c>
      <c r="M635" s="323">
        <f t="shared" si="388"/>
        <v>2.5933144329542142</v>
      </c>
      <c r="N635" s="328">
        <f t="shared" si="389"/>
        <v>-3.6266568820161105E-2</v>
      </c>
      <c r="O635" s="328">
        <f t="shared" si="390"/>
        <v>2.7922698458726636E-3</v>
      </c>
      <c r="P635" s="332">
        <f t="shared" si="376"/>
        <v>33.189809077421835</v>
      </c>
      <c r="Q635" s="328">
        <f t="shared" si="391"/>
        <v>57.556070637997436</v>
      </c>
      <c r="R635" s="277">
        <f>IF(H635&gt;0, rate1(1,$L$52,$L$51,$L$54,L635,$L$53,$L$50,P635),"")</f>
        <v>1405.6255264807439</v>
      </c>
      <c r="S635" s="323">
        <f t="shared" si="392"/>
        <v>14.664393813941086</v>
      </c>
      <c r="T635" s="323">
        <f t="shared" si="393"/>
        <v>2.6540927694253197E-3</v>
      </c>
      <c r="U635" s="328">
        <f t="shared" si="394"/>
        <v>2.6033144329542139</v>
      </c>
      <c r="V635" s="336">
        <f t="shared" si="395"/>
        <v>2.6033144329542139</v>
      </c>
      <c r="W635" s="328">
        <f t="shared" si="396"/>
        <v>4.0776900417949236E-4</v>
      </c>
      <c r="X635" s="328">
        <f t="shared" si="397"/>
        <v>66.463743708319157</v>
      </c>
      <c r="Y635" s="328">
        <f t="shared" si="377"/>
        <v>33.446266989009359</v>
      </c>
      <c r="Z635" s="108">
        <f>IF(H635&gt;0, rate1(1,$L$52,$L$51,$L$54,U635,$L$53,$L$50,Y635),"")</f>
        <v>1410.6645893908967</v>
      </c>
      <c r="AA635" s="336">
        <f t="shared" si="398"/>
        <v>16.873440680203711</v>
      </c>
      <c r="AB635" s="336">
        <f t="shared" si="399"/>
        <v>-2.568875975881111E-5</v>
      </c>
      <c r="AC635" s="328">
        <f t="shared" si="400"/>
        <v>2.6540927694253197E-3</v>
      </c>
      <c r="AD635" s="328">
        <f t="shared" si="401"/>
        <v>-7.5355316251174305</v>
      </c>
      <c r="AE635" s="328">
        <f t="shared" si="402"/>
        <v>-798999.56478766608</v>
      </c>
      <c r="AF635" s="328">
        <f t="shared" si="403"/>
        <v>2889.1439645671653</v>
      </c>
      <c r="AG635" s="328">
        <f t="shared" si="404"/>
        <v>2886.7889710821655</v>
      </c>
      <c r="AH635" s="328">
        <f t="shared" si="405"/>
        <v>2.5834976845556179</v>
      </c>
      <c r="AI635" s="328">
        <f t="shared" si="406"/>
        <v>1.8881933483879989</v>
      </c>
      <c r="AJ635" s="328">
        <f t="shared" si="407"/>
        <v>8.7186530403987987</v>
      </c>
      <c r="AK635" s="337">
        <f t="shared" si="408"/>
        <v>572.02931662601713</v>
      </c>
      <c r="AL635" s="42">
        <f t="shared" si="378"/>
        <v>26.677473339274197</v>
      </c>
    </row>
    <row r="636" spans="2:38" ht="15" x14ac:dyDescent="0.15">
      <c r="B636" s="328">
        <f t="shared" si="379"/>
        <v>2889.1439645671653</v>
      </c>
      <c r="C636" s="328">
        <f t="shared" si="380"/>
        <v>2886.7889710821655</v>
      </c>
      <c r="D636" s="328">
        <f t="shared" si="381"/>
        <v>2.5834976845556179</v>
      </c>
      <c r="E636" s="328">
        <f t="shared" si="374"/>
        <v>184.1751621765128</v>
      </c>
      <c r="F636" s="328">
        <f t="shared" si="382"/>
        <v>184.25498780816901</v>
      </c>
      <c r="G636" s="328">
        <f t="shared" si="383"/>
        <v>876.34216445515847</v>
      </c>
      <c r="H636" s="313">
        <f t="shared" si="384"/>
        <v>0.02</v>
      </c>
      <c r="I636" s="328">
        <f t="shared" si="385"/>
        <v>1.8839947879998364</v>
      </c>
      <c r="J636" s="328">
        <f t="shared" si="375"/>
        <v>850</v>
      </c>
      <c r="K636" s="335">
        <f t="shared" si="386"/>
        <v>-1</v>
      </c>
      <c r="L636" s="323">
        <f t="shared" si="387"/>
        <v>2.5634976845556179</v>
      </c>
      <c r="M636" s="323">
        <f t="shared" si="388"/>
        <v>2.5734976845556181</v>
      </c>
      <c r="N636" s="328">
        <f t="shared" si="389"/>
        <v>-3.5993046402128748E-2</v>
      </c>
      <c r="O636" s="328">
        <f t="shared" si="390"/>
        <v>2.7922698458726636E-3</v>
      </c>
      <c r="P636" s="332">
        <f t="shared" si="376"/>
        <v>32.85126651806965</v>
      </c>
      <c r="Q636" s="328">
        <f t="shared" si="391"/>
        <v>36.141299119062637</v>
      </c>
      <c r="R636" s="277">
        <f>IF(H636&gt;0, rate1(1,$L$52,$L$51,$L$54,L636,$L$53,$L$50,P636),"")</f>
        <v>1398.909562460459</v>
      </c>
      <c r="S636" s="323">
        <f t="shared" si="392"/>
        <v>9.2524497314222227</v>
      </c>
      <c r="T636" s="323">
        <f t="shared" si="393"/>
        <v>4.3614984124145315E-3</v>
      </c>
      <c r="U636" s="328">
        <f t="shared" si="394"/>
        <v>2.5834976845556179</v>
      </c>
      <c r="V636" s="336">
        <f t="shared" si="395"/>
        <v>2.5834976845556179</v>
      </c>
      <c r="W636" s="328">
        <f t="shared" si="396"/>
        <v>4.0158465687945011E-4</v>
      </c>
      <c r="X636" s="328">
        <f t="shared" si="397"/>
        <v>46.900062231351285</v>
      </c>
      <c r="Y636" s="328">
        <f t="shared" si="377"/>
        <v>33.107066962890521</v>
      </c>
      <c r="Z636" s="108">
        <f>IF(H636&gt;0, rate1(1,$L$52,$L$51,$L$54,U636,$L$53,$L$50,Y636),"")</f>
        <v>1403.990865271863</v>
      </c>
      <c r="AA636" s="336">
        <f t="shared" si="398"/>
        <v>11.963320850688879</v>
      </c>
      <c r="AB636" s="336">
        <f t="shared" si="399"/>
        <v>-3.6629837103984476E-5</v>
      </c>
      <c r="AC636" s="328">
        <f t="shared" si="400"/>
        <v>4.3614984124145315E-3</v>
      </c>
      <c r="AD636" s="328">
        <f t="shared" si="401"/>
        <v>-4.5855800252207297</v>
      </c>
      <c r="AE636" s="328">
        <f t="shared" si="402"/>
        <v>840.97021147206317</v>
      </c>
      <c r="AF636" s="328">
        <f t="shared" si="403"/>
        <v>2889.1036100223509</v>
      </c>
      <c r="AG636" s="328">
        <f t="shared" si="404"/>
        <v>2886.7846095837531</v>
      </c>
      <c r="AH636" s="328">
        <f t="shared" si="405"/>
        <v>2.5636789474091821</v>
      </c>
      <c r="AI636" s="328">
        <f t="shared" si="406"/>
        <v>3.1177844011183615</v>
      </c>
      <c r="AJ636" s="328">
        <f t="shared" si="407"/>
        <v>8.719519091621331</v>
      </c>
      <c r="AK636" s="337">
        <f t="shared" si="408"/>
        <v>572.03100772518565</v>
      </c>
      <c r="AL636" s="42">
        <f t="shared" si="378"/>
        <v>26.679078303620326</v>
      </c>
    </row>
    <row r="637" spans="2:38" ht="15" x14ac:dyDescent="0.15">
      <c r="B637" s="328">
        <f t="shared" si="379"/>
        <v>2889.1036100223509</v>
      </c>
      <c r="C637" s="328">
        <f t="shared" si="380"/>
        <v>2886.7846095837531</v>
      </c>
      <c r="D637" s="328">
        <f t="shared" si="381"/>
        <v>2.5636789474091821</v>
      </c>
      <c r="E637" s="328">
        <f t="shared" si="374"/>
        <v>184.02018238182032</v>
      </c>
      <c r="F637" s="328">
        <f t="shared" si="382"/>
        <v>184.09767227916655</v>
      </c>
      <c r="G637" s="328">
        <f t="shared" si="383"/>
        <v>855.4419564353916</v>
      </c>
      <c r="H637" s="313">
        <f t="shared" si="384"/>
        <v>0.02</v>
      </c>
      <c r="I637" s="328">
        <f t="shared" si="385"/>
        <v>1.8552003508782946</v>
      </c>
      <c r="J637" s="328">
        <f t="shared" si="375"/>
        <v>850</v>
      </c>
      <c r="K637" s="335">
        <f t="shared" si="386"/>
        <v>-1</v>
      </c>
      <c r="L637" s="323">
        <f t="shared" si="387"/>
        <v>2.5436789474091821</v>
      </c>
      <c r="M637" s="323">
        <f t="shared" si="388"/>
        <v>2.5536789474091819</v>
      </c>
      <c r="N637" s="328">
        <f t="shared" si="389"/>
        <v>-3.5719449271250703E-2</v>
      </c>
      <c r="O637" s="328">
        <f t="shared" si="390"/>
        <v>2.7922698458726636E-3</v>
      </c>
      <c r="P637" s="332">
        <f t="shared" si="376"/>
        <v>32.513561410402716</v>
      </c>
      <c r="Q637" s="328">
        <f t="shared" si="391"/>
        <v>15.09721995982386</v>
      </c>
      <c r="R637" s="277">
        <f>IF(H637&gt;0, rate1(1,$L$52,$L$51,$L$54,L637,$L$53,$L$50,P637),"")</f>
        <v>1392.1364995001418</v>
      </c>
      <c r="S637" s="323">
        <f t="shared" si="392"/>
        <v>3.8838082160492653</v>
      </c>
      <c r="T637" s="323">
        <f t="shared" si="393"/>
        <v>1.2386208303472179E-2</v>
      </c>
      <c r="U637" s="328">
        <f t="shared" si="394"/>
        <v>2.5636789474091821</v>
      </c>
      <c r="V637" s="336">
        <f t="shared" si="395"/>
        <v>2.5636789474091821</v>
      </c>
      <c r="W637" s="328">
        <f t="shared" si="396"/>
        <v>3.9544695192006429E-4</v>
      </c>
      <c r="X637" s="328">
        <f t="shared" si="397"/>
        <v>25.668605293070527</v>
      </c>
      <c r="Y637" s="328">
        <f t="shared" si="377"/>
        <v>32.76870093513012</v>
      </c>
      <c r="Z637" s="108">
        <f>IF(H637&gt;0, rate1(1,$L$52,$L$51,$L$54,U637,$L$53,$L$50,Y637),"")</f>
        <v>1397.2604608990932</v>
      </c>
      <c r="AA637" s="336">
        <f t="shared" si="398"/>
        <v>6.5791155763736473</v>
      </c>
      <c r="AB637" s="336">
        <f t="shared" si="399"/>
        <v>-7.0879863753799425E-5</v>
      </c>
      <c r="AC637" s="328">
        <f t="shared" si="400"/>
        <v>1.2386208303472179E-2</v>
      </c>
      <c r="AD637" s="328">
        <f t="shared" si="401"/>
        <v>-1.6146991484386288</v>
      </c>
      <c r="AE637" s="328">
        <f t="shared" si="402"/>
        <v>354.78061888484734</v>
      </c>
      <c r="AF637" s="328">
        <f t="shared" si="403"/>
        <v>2889.0555043647764</v>
      </c>
      <c r="AG637" s="328">
        <f t="shared" si="404"/>
        <v>2886.7722233754498</v>
      </c>
      <c r="AH637" s="328">
        <f t="shared" si="405"/>
        <v>2.5438582166523509</v>
      </c>
      <c r="AI637" s="328">
        <f t="shared" si="406"/>
        <v>8.8972656833001302</v>
      </c>
      <c r="AJ637" s="328">
        <f t="shared" si="407"/>
        <v>8.7219905543111373</v>
      </c>
      <c r="AK637" s="337">
        <f t="shared" si="408"/>
        <v>572.03373997111601</v>
      </c>
      <c r="AL637" s="42">
        <f t="shared" si="378"/>
        <v>26.681728420361278</v>
      </c>
    </row>
    <row r="638" spans="2:38" ht="15" x14ac:dyDescent="0.15">
      <c r="B638" s="328">
        <f t="shared" si="379"/>
        <v>2889.0555043647764</v>
      </c>
      <c r="C638" s="328">
        <f t="shared" si="380"/>
        <v>2886.7722233754498</v>
      </c>
      <c r="D638" s="328">
        <f t="shared" si="381"/>
        <v>2.5438582166523509</v>
      </c>
      <c r="E638" s="328">
        <f t="shared" ref="E638:E701" si="409">bb2wang($B$6,$H$12,C638,$H$8,$H$9,I638,$H$10,$H$11,$K$10,$K$11,$H$13)</f>
        <v>183.88255577864197</v>
      </c>
      <c r="F638" s="328">
        <f t="shared" si="382"/>
        <v>183.95136908023113</v>
      </c>
      <c r="G638" s="328">
        <f t="shared" si="383"/>
        <v>834.93552180935592</v>
      </c>
      <c r="H638" s="313">
        <f t="shared" si="384"/>
        <v>0.02</v>
      </c>
      <c r="I638" s="328">
        <f t="shared" si="385"/>
        <v>1.8266247914612905</v>
      </c>
      <c r="J638" s="328">
        <f t="shared" ref="J638:J701" si="410">$B$7</f>
        <v>850</v>
      </c>
      <c r="K638" s="335">
        <f t="shared" si="386"/>
        <v>-1</v>
      </c>
      <c r="L638" s="323">
        <f t="shared" si="387"/>
        <v>2.5238582166523509</v>
      </c>
      <c r="M638" s="323">
        <f t="shared" si="388"/>
        <v>2.5338582166523507</v>
      </c>
      <c r="N638" s="328">
        <f t="shared" si="389"/>
        <v>-3.5445777346145846E-2</v>
      </c>
      <c r="O638" s="328">
        <f t="shared" si="390"/>
        <v>2.7922698458726636E-3</v>
      </c>
      <c r="P638" s="332">
        <f t="shared" si="376"/>
        <v>32.176698442620264</v>
      </c>
      <c r="Q638" s="328">
        <f t="shared" si="391"/>
        <v>-5.5225976479448491</v>
      </c>
      <c r="R638" s="277">
        <f>IF(H638&gt;0, rate1(1,$L$52,$L$51,$L$54,L638,$L$53,$L$50,P638),"")</f>
        <v>1385.3057651788201</v>
      </c>
      <c r="S638" s="323">
        <f t="shared" si="392"/>
        <v>-1.4277112302274277</v>
      </c>
      <c r="T638" s="323">
        <f t="shared" si="393"/>
        <v>-1.4600491567864637E-2</v>
      </c>
      <c r="U638" s="328">
        <f t="shared" si="394"/>
        <v>2.5438582166523509</v>
      </c>
      <c r="V638" s="336">
        <f t="shared" si="395"/>
        <v>2.5438582166523509</v>
      </c>
      <c r="W638" s="328">
        <f t="shared" si="396"/>
        <v>3.893559020440307E-4</v>
      </c>
      <c r="X638" s="328">
        <f t="shared" si="397"/>
        <v>4.835012140083677</v>
      </c>
      <c r="Y638" s="328">
        <f t="shared" si="377"/>
        <v>32.431173548742137</v>
      </c>
      <c r="Z638" s="108">
        <f>IF(H638&gt;0, rate1(1,$L$52,$L$51,$L$54,U638,$L$53,$L$50,Y638),"")</f>
        <v>1390.4728071142672</v>
      </c>
      <c r="AA638" s="336">
        <f t="shared" si="398"/>
        <v>1.2453105935966602</v>
      </c>
      <c r="AB638" s="336">
        <f t="shared" si="399"/>
        <v>-1.5871956295707714E-3</v>
      </c>
      <c r="AC638" s="328">
        <f t="shared" si="400"/>
        <v>-1.5871956295707714E-3</v>
      </c>
      <c r="AD638" s="328">
        <f t="shared" si="401"/>
        <v>12.600841148616722</v>
      </c>
      <c r="AE638" s="328">
        <f t="shared" si="402"/>
        <v>2632.7481458394545</v>
      </c>
      <c r="AF638" s="328">
        <f t="shared" si="403"/>
        <v>2889.0216457830597</v>
      </c>
      <c r="AG638" s="328">
        <f t="shared" si="404"/>
        <v>2886.7738105710796</v>
      </c>
      <c r="AH638" s="328">
        <f t="shared" si="405"/>
        <v>2.524035487311068</v>
      </c>
      <c r="AI638" s="328">
        <f t="shared" si="406"/>
        <v>-1.1457366810033385</v>
      </c>
      <c r="AJ638" s="328">
        <f t="shared" si="407"/>
        <v>8.7216722941219693</v>
      </c>
      <c r="AK638" s="337">
        <f t="shared" si="408"/>
        <v>572.04135106547903</v>
      </c>
      <c r="AL638" s="42">
        <f t="shared" si="378"/>
        <v>26.689291096192083</v>
      </c>
    </row>
    <row r="639" spans="2:38" ht="15" x14ac:dyDescent="0.15">
      <c r="B639" s="328">
        <f t="shared" si="379"/>
        <v>2889.0216457830597</v>
      </c>
      <c r="C639" s="328">
        <f t="shared" si="380"/>
        <v>2886.7738105710796</v>
      </c>
      <c r="D639" s="328">
        <f t="shared" si="381"/>
        <v>2.524035487311068</v>
      </c>
      <c r="E639" s="328">
        <f t="shared" si="409"/>
        <v>183.71812128261158</v>
      </c>
      <c r="F639" s="328">
        <f t="shared" si="382"/>
        <v>183.80033853062679</v>
      </c>
      <c r="G639" s="328">
        <f t="shared" si="383"/>
        <v>915.69490118760007</v>
      </c>
      <c r="H639" s="313">
        <f t="shared" si="384"/>
        <v>0.08</v>
      </c>
      <c r="I639" s="328">
        <f t="shared" si="385"/>
        <v>1.7982681695841167</v>
      </c>
      <c r="J639" s="328">
        <f t="shared" si="410"/>
        <v>850</v>
      </c>
      <c r="K639" s="335">
        <f t="shared" si="386"/>
        <v>1</v>
      </c>
      <c r="L639" s="323">
        <f t="shared" si="387"/>
        <v>2.604035487311068</v>
      </c>
      <c r="M639" s="323">
        <f t="shared" si="388"/>
        <v>2.564035487311068</v>
      </c>
      <c r="N639" s="328">
        <f t="shared" si="389"/>
        <v>0.14401614627691472</v>
      </c>
      <c r="O639" s="328">
        <f t="shared" si="390"/>
        <v>2.7922698458726636E-3</v>
      </c>
      <c r="P639" s="332">
        <f t="shared" si="376"/>
        <v>33.119793646145027</v>
      </c>
      <c r="Q639" s="328">
        <f t="shared" si="391"/>
        <v>24.227898900271271</v>
      </c>
      <c r="R639" s="277">
        <f>IF(H639&gt;0, rate1(1,$L$52,$L$51,$L$54,L639,$L$53,$L$50,P639),"")</f>
        <v>1404.242578483286</v>
      </c>
      <c r="S639" s="323">
        <f t="shared" si="392"/>
        <v>6.1789720271732742</v>
      </c>
      <c r="T639" s="323">
        <f t="shared" si="393"/>
        <v>-2.7807863321385795E-2</v>
      </c>
      <c r="U639" s="328">
        <f t="shared" si="394"/>
        <v>2.524035487311068</v>
      </c>
      <c r="V639" s="336">
        <f t="shared" si="395"/>
        <v>2.524035487311068</v>
      </c>
      <c r="W639" s="328">
        <f t="shared" si="396"/>
        <v>3.8331152000203872E-4</v>
      </c>
      <c r="X639" s="328">
        <f t="shared" si="397"/>
        <v>-15.678859512266399</v>
      </c>
      <c r="Y639" s="328">
        <f t="shared" si="377"/>
        <v>32.094489506318908</v>
      </c>
      <c r="Z639" s="108">
        <f>IF(H639&gt;0, rate1(1,$L$52,$L$51,$L$54,U639,$L$53,$L$50,Y639),"")</f>
        <v>1383.6273301487033</v>
      </c>
      <c r="AA639" s="336">
        <f t="shared" si="398"/>
        <v>-4.0582420871154481</v>
      </c>
      <c r="AB639" s="336">
        <f t="shared" si="399"/>
        <v>7.5779591684317529E-5</v>
      </c>
      <c r="AC639" s="328">
        <f t="shared" si="400"/>
        <v>7.5779591684317529E-5</v>
      </c>
      <c r="AD639" s="328">
        <f t="shared" si="401"/>
        <v>1055.6932047517996</v>
      </c>
      <c r="AE639" s="328">
        <f t="shared" si="402"/>
        <v>-1380284.8950337076</v>
      </c>
      <c r="AF639" s="328">
        <f t="shared" si="403"/>
        <v>2889.1655861497452</v>
      </c>
      <c r="AG639" s="328">
        <f t="shared" si="404"/>
        <v>2886.7737347914881</v>
      </c>
      <c r="AH639" s="328">
        <f t="shared" si="405"/>
        <v>2.6036362833992648</v>
      </c>
      <c r="AI639" s="328">
        <f t="shared" si="406"/>
        <v>5.396474430092172E-2</v>
      </c>
      <c r="AJ639" s="328">
        <f t="shared" si="407"/>
        <v>8.7216872843287199</v>
      </c>
      <c r="AK639" s="337">
        <f t="shared" si="408"/>
        <v>572.04039444922546</v>
      </c>
      <c r="AL639" s="42">
        <f t="shared" si="378"/>
        <v>26.688317220013229</v>
      </c>
    </row>
    <row r="640" spans="2:38" ht="15" x14ac:dyDescent="0.15">
      <c r="B640" s="328">
        <f t="shared" si="379"/>
        <v>2889.1655861497452</v>
      </c>
      <c r="C640" s="328">
        <f t="shared" si="380"/>
        <v>2886.7737347914881</v>
      </c>
      <c r="D640" s="328">
        <f t="shared" si="381"/>
        <v>2.6036362833992648</v>
      </c>
      <c r="E640" s="328">
        <f t="shared" si="409"/>
        <v>184.37342467278117</v>
      </c>
      <c r="F640" s="328">
        <f t="shared" si="382"/>
        <v>184.04577297769637</v>
      </c>
      <c r="G640" s="328">
        <f t="shared" si="383"/>
        <v>896.14015816310643</v>
      </c>
      <c r="H640" s="313">
        <f t="shared" si="384"/>
        <v>0.02</v>
      </c>
      <c r="I640" s="328">
        <f t="shared" si="385"/>
        <v>1.9134810866056797</v>
      </c>
      <c r="J640" s="328">
        <f t="shared" si="410"/>
        <v>850</v>
      </c>
      <c r="K640" s="335">
        <f t="shared" si="386"/>
        <v>-1</v>
      </c>
      <c r="L640" s="323">
        <f t="shared" si="387"/>
        <v>2.5836362833992648</v>
      </c>
      <c r="M640" s="323">
        <f t="shared" si="388"/>
        <v>2.593636283399265</v>
      </c>
      <c r="N640" s="328">
        <f t="shared" si="389"/>
        <v>-3.6271010799341141E-2</v>
      </c>
      <c r="O640" s="328">
        <f t="shared" si="390"/>
        <v>2.7922698458726636E-3</v>
      </c>
      <c r="P640" s="332">
        <f t="shared" si="376"/>
        <v>33.195314626130539</v>
      </c>
      <c r="Q640" s="328">
        <f t="shared" si="391"/>
        <v>58.084186589889669</v>
      </c>
      <c r="R640" s="277">
        <f>IF(H640&gt;0, rate1(1,$L$52,$L$51,$L$54,L640,$L$53,$L$50,P640),"")</f>
        <v>1405.7341401733358</v>
      </c>
      <c r="S640" s="323">
        <f t="shared" si="392"/>
        <v>14.79780612765123</v>
      </c>
      <c r="T640" s="323">
        <f t="shared" si="393"/>
        <v>2.6287520250522231E-3</v>
      </c>
      <c r="U640" s="328">
        <f t="shared" si="394"/>
        <v>2.6036362833992648</v>
      </c>
      <c r="V640" s="336">
        <f t="shared" si="395"/>
        <v>2.6036362833992648</v>
      </c>
      <c r="W640" s="328">
        <f t="shared" si="396"/>
        <v>4.078698362155464E-4</v>
      </c>
      <c r="X640" s="328">
        <f t="shared" si="397"/>
        <v>66.995836332585327</v>
      </c>
      <c r="Y640" s="328">
        <f t="shared" si="377"/>
        <v>33.451783188146052</v>
      </c>
      <c r="Z640" s="108">
        <f>IF(H640&gt;0, rate1(1,$L$52,$L$51,$L$54,U640,$L$53,$L$50,Y640),"")</f>
        <v>1410.7725204533192</v>
      </c>
      <c r="AA640" s="336">
        <f t="shared" si="398"/>
        <v>17.007224120759677</v>
      </c>
      <c r="AB640" s="336">
        <f t="shared" si="399"/>
        <v>-2.5480360188534025E-5</v>
      </c>
      <c r="AC640" s="328">
        <f t="shared" si="400"/>
        <v>2.6287520250522231E-3</v>
      </c>
      <c r="AD640" s="328">
        <f t="shared" si="401"/>
        <v>-7.6081729312610529</v>
      </c>
      <c r="AE640" s="328">
        <f t="shared" si="402"/>
        <v>-786310.92430422944</v>
      </c>
      <c r="AF640" s="328">
        <f t="shared" si="403"/>
        <v>2889.1266863869209</v>
      </c>
      <c r="AG640" s="328">
        <f t="shared" si="404"/>
        <v>2886.7711060394631</v>
      </c>
      <c r="AH640" s="328">
        <f t="shared" si="405"/>
        <v>2.5838195672628426</v>
      </c>
      <c r="AI640" s="328">
        <f t="shared" si="406"/>
        <v>1.8700207599198533</v>
      </c>
      <c r="AJ640" s="328">
        <f t="shared" si="407"/>
        <v>8.7222067345398084</v>
      </c>
      <c r="AK640" s="337">
        <f t="shared" si="408"/>
        <v>572.04044386446662</v>
      </c>
      <c r="AL640" s="42">
        <f t="shared" ref="AL640:AL703" si="411">IF(H640&gt;0, AL639+AI639*J639/1000000,"")</f>
        <v>26.688363090045886</v>
      </c>
    </row>
    <row r="641" spans="2:38" ht="15" x14ac:dyDescent="0.15">
      <c r="B641" s="328">
        <f t="shared" si="379"/>
        <v>2889.1266863869209</v>
      </c>
      <c r="C641" s="328">
        <f t="shared" si="380"/>
        <v>2886.7711060394631</v>
      </c>
      <c r="D641" s="328">
        <f t="shared" si="381"/>
        <v>2.5838195672628426</v>
      </c>
      <c r="E641" s="328">
        <f t="shared" si="409"/>
        <v>184.21370018807627</v>
      </c>
      <c r="F641" s="328">
        <f t="shared" si="382"/>
        <v>184.29356243042872</v>
      </c>
      <c r="G641" s="328">
        <f t="shared" si="383"/>
        <v>876.85586184296824</v>
      </c>
      <c r="H641" s="313">
        <f t="shared" si="384"/>
        <v>0.02</v>
      </c>
      <c r="I641" s="328">
        <f t="shared" si="385"/>
        <v>1.8844642779662537</v>
      </c>
      <c r="J641" s="328">
        <f t="shared" si="410"/>
        <v>850</v>
      </c>
      <c r="K641" s="335">
        <f t="shared" si="386"/>
        <v>-1</v>
      </c>
      <c r="L641" s="323">
        <f t="shared" si="387"/>
        <v>2.5638195672628425</v>
      </c>
      <c r="M641" s="323">
        <f t="shared" si="388"/>
        <v>2.5738195672628423</v>
      </c>
      <c r="N641" s="328">
        <f t="shared" si="389"/>
        <v>-3.5997489594150167E-2</v>
      </c>
      <c r="O641" s="328">
        <f t="shared" si="390"/>
        <v>2.7922698458726636E-3</v>
      </c>
      <c r="P641" s="332">
        <f t="shared" si="376"/>
        <v>32.856758503116062</v>
      </c>
      <c r="Q641" s="328">
        <f t="shared" si="391"/>
        <v>36.659337210791819</v>
      </c>
      <c r="R641" s="277">
        <f>IF(H641&gt;0, rate1(1,$L$52,$L$51,$L$54,L641,$L$53,$L$50,P641),"")</f>
        <v>1399.0190988646766</v>
      </c>
      <c r="S641" s="323">
        <f t="shared" si="392"/>
        <v>9.3843366500486702</v>
      </c>
      <c r="T641" s="323">
        <f t="shared" si="393"/>
        <v>4.2934213041101116E-3</v>
      </c>
      <c r="U641" s="328">
        <f t="shared" si="394"/>
        <v>2.5838195672628426</v>
      </c>
      <c r="V641" s="336">
        <f t="shared" si="395"/>
        <v>2.5838195672628426</v>
      </c>
      <c r="W641" s="328">
        <f t="shared" si="396"/>
        <v>4.016847314494143E-4</v>
      </c>
      <c r="X641" s="328">
        <f t="shared" si="397"/>
        <v>47.423183576682391</v>
      </c>
      <c r="Y641" s="328">
        <f t="shared" si="377"/>
        <v>33.112569654086727</v>
      </c>
      <c r="Z641" s="108">
        <f>IF(H641&gt;0, rate1(1,$L$52,$L$51,$L$54,U641,$L$53,$L$50,Y641),"")</f>
        <v>1404.0997122727051</v>
      </c>
      <c r="AA641" s="336">
        <f t="shared" si="398"/>
        <v>12.095821483318074</v>
      </c>
      <c r="AB641" s="336">
        <f t="shared" si="399"/>
        <v>-3.6201441421288547E-5</v>
      </c>
      <c r="AC641" s="328">
        <f t="shared" si="400"/>
        <v>4.2934213041101116E-3</v>
      </c>
      <c r="AD641" s="328">
        <f t="shared" si="401"/>
        <v>-4.658289644404082</v>
      </c>
      <c r="AE641" s="328">
        <f t="shared" si="402"/>
        <v>852.29974650575298</v>
      </c>
      <c r="AF641" s="328">
        <f t="shared" si="403"/>
        <v>2889.0863954760225</v>
      </c>
      <c r="AG641" s="328">
        <f t="shared" si="404"/>
        <v>2886.7668126181588</v>
      </c>
      <c r="AH641" s="328">
        <f t="shared" si="405"/>
        <v>2.5640008624564148</v>
      </c>
      <c r="AI641" s="328">
        <f t="shared" si="406"/>
        <v>3.0688796940615624</v>
      </c>
      <c r="AJ641" s="328">
        <f t="shared" si="407"/>
        <v>8.723059201121492</v>
      </c>
      <c r="AK641" s="337">
        <f t="shared" si="408"/>
        <v>572.04211966516618</v>
      </c>
      <c r="AL641" s="42">
        <f t="shared" si="411"/>
        <v>26.689952607691819</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850</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850</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850</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850</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850</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850</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850</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850</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850</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850</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850</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850</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850</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850</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850</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850</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850</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850</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850</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850</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850</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850</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850</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850</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850</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850</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850</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850</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850</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850</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850</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850</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850</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850</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850</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850</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850</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850</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850</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850</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850</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850</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850</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850</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850</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850</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850</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850</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850</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850</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850</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850</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850</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850</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850</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850</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850</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850</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850</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850</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850</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850</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850</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850</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850</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850</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850</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850</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850</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850</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850</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850</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850</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850</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850</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850</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850</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850</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850</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850</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850</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850</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850</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850</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850</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850</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850</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850</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850</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850</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850</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850</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850</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850</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850</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850</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850</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850</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850</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850</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850</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850</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850</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850</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850</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850</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850</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850</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850</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850</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850</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850</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850</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850</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850</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850</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850</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850</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850</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850</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850</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850</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850</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850</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850</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850</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850</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850</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850</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850</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850</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850</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850</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850</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850</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850</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850</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850</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850</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850</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850</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850</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850</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850</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850</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850</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850</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850</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850</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850</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850</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850</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850</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850</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850</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850</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850</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850</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850</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850</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850</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850</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850</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850</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850</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850</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850</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850</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850</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850</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850</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850</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850</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850</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850</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850</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850</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850</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850</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850</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850</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850</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850</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850</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850</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850</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850</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850</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850</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850</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850</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850</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850</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850</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850</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850</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850</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850</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850</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850</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850</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850</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850</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850</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850</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850</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850</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850</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850</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850</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850</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850</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850</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850</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850</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850</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850</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850</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850</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850</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850</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850</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850</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850</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850</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850</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850</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850</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850</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850</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850</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850</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850</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850</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850</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850</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850</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850</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850</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850</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850</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850</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850</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850</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850</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850</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850</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850</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850</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850</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850</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850</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850</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850</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850</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850</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850</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850</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850</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850</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850</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850</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850</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850</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850</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850</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850</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850</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850</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850</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850</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850</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850</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850</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850</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850</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850</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850</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850</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850</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850</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850</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850</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850</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850</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850</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850</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850</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850</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850</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850</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850</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850</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850</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850</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850</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850</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850</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850</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850</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850</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850</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850</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850</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850</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850</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850</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850</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850</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850</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850</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850</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850</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850</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850</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850</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850</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850</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850</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850</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850</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850</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850</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850</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850</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850</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850</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850</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850</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850</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850</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850</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850</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850</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850</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850</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850</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850</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850</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850</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850</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850</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850</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850</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850</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850</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850</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850</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850</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850</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850</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850</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850</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850</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850</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850</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850</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850</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850</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619125</xdr:colOff>
                <xdr:row>17</xdr:row>
                <xdr:rowOff>190500</xdr:rowOff>
              </from>
              <to>
                <xdr:col>12</xdr:col>
                <xdr:colOff>142875</xdr:colOff>
                <xdr:row>19</xdr:row>
                <xdr:rowOff>114300</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0</xdr:colOff>
                <xdr:row>0</xdr:row>
                <xdr:rowOff>457200</xdr:rowOff>
              </from>
              <to>
                <xdr:col>12</xdr:col>
                <xdr:colOff>657225</xdr:colOff>
                <xdr:row>2</xdr:row>
                <xdr:rowOff>304800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t="s">
        <v>102</v>
      </c>
      <c r="AA4" s="22" t="s">
        <v>103</v>
      </c>
    </row>
    <row r="5" spans="1:50" x14ac:dyDescent="0.15">
      <c r="A5" s="7"/>
      <c r="B5" s="430"/>
      <c r="C5" s="430"/>
      <c r="D5" s="430"/>
      <c r="E5" s="430"/>
      <c r="F5" s="7"/>
      <c r="G5" s="14"/>
      <c r="H5" s="14"/>
      <c r="I5" s="14"/>
      <c r="J5" s="14"/>
      <c r="K5" s="14"/>
      <c r="L5" s="14"/>
      <c r="M5" s="14"/>
      <c r="N5" s="14"/>
      <c r="O5" s="14"/>
      <c r="P5" s="14"/>
      <c r="Q5" s="14"/>
      <c r="R5" s="14"/>
      <c r="S5" s="14"/>
      <c r="Z5" s="23">
        <v>667</v>
      </c>
      <c r="AA5" s="23">
        <v>0</v>
      </c>
    </row>
    <row r="6" spans="1:50" ht="18.75" customHeight="1" x14ac:dyDescent="0.15">
      <c r="A6" s="5"/>
      <c r="B6" s="417" t="s">
        <v>100</v>
      </c>
      <c r="C6" s="418"/>
      <c r="D6" s="419" t="s">
        <v>99</v>
      </c>
      <c r="E6" s="420"/>
      <c r="F6" s="5"/>
      <c r="G6" s="431" t="s">
        <v>262</v>
      </c>
      <c r="H6" s="431"/>
      <c r="I6" s="431"/>
      <c r="J6" s="431"/>
      <c r="K6" s="431"/>
      <c r="L6" s="14"/>
      <c r="M6" s="288" t="s">
        <v>256</v>
      </c>
      <c r="N6" s="292">
        <f>'W.H curve'!G47</f>
        <v>0.13373333333333348</v>
      </c>
      <c r="O6" s="416" t="s">
        <v>65</v>
      </c>
      <c r="P6" s="416"/>
      <c r="Q6" s="6"/>
      <c r="R6" s="14"/>
      <c r="S6" s="14"/>
      <c r="Z6" s="48">
        <v>670</v>
      </c>
      <c r="AA6" s="23">
        <v>214</v>
      </c>
    </row>
    <row r="7" spans="1:50" ht="18.75" customHeight="1" x14ac:dyDescent="0.15">
      <c r="A7" s="5"/>
      <c r="B7" s="421" t="s">
        <v>68</v>
      </c>
      <c r="C7" s="422"/>
      <c r="D7" s="421" t="s">
        <v>254</v>
      </c>
      <c r="E7" s="422"/>
      <c r="F7" s="5"/>
      <c r="G7" s="431"/>
      <c r="H7" s="431"/>
      <c r="I7" s="431"/>
      <c r="J7" s="431"/>
      <c r="K7" s="431"/>
      <c r="L7" s="14"/>
      <c r="M7" s="288" t="s">
        <v>257</v>
      </c>
      <c r="N7" s="292">
        <f>G46</f>
        <v>3.3972666666666571</v>
      </c>
      <c r="O7" s="416" t="s">
        <v>65</v>
      </c>
      <c r="P7" s="416"/>
      <c r="Q7" s="13"/>
      <c r="R7" s="14"/>
      <c r="S7" s="14"/>
      <c r="Z7" s="21">
        <v>680</v>
      </c>
      <c r="AA7" s="23">
        <v>1280</v>
      </c>
    </row>
    <row r="8" spans="1:50" ht="18.75" x14ac:dyDescent="0.15">
      <c r="A8" s="5"/>
      <c r="B8" s="286" t="s">
        <v>251</v>
      </c>
      <c r="C8" s="289">
        <v>2900</v>
      </c>
      <c r="D8" s="287" t="s">
        <v>259</v>
      </c>
      <c r="E8" s="290">
        <v>49.5</v>
      </c>
      <c r="F8" s="5"/>
      <c r="G8" s="431"/>
      <c r="H8" s="431"/>
      <c r="I8" s="431"/>
      <c r="J8" s="431"/>
      <c r="K8" s="431"/>
      <c r="L8" s="14"/>
      <c r="M8" s="288" t="s">
        <v>258</v>
      </c>
      <c r="N8" s="292">
        <f>G45</f>
        <v>64.612725000000012</v>
      </c>
      <c r="O8" s="416" t="s">
        <v>65</v>
      </c>
      <c r="P8" s="416"/>
      <c r="Q8" s="13"/>
      <c r="R8" s="14"/>
      <c r="S8" s="14"/>
      <c r="Z8" s="21">
        <v>690</v>
      </c>
      <c r="AA8" s="23">
        <v>2345</v>
      </c>
    </row>
    <row r="9" spans="1:50" ht="16.5" x14ac:dyDescent="0.15">
      <c r="A9" s="5"/>
      <c r="B9" s="286" t="s">
        <v>252</v>
      </c>
      <c r="C9" s="289">
        <v>2935</v>
      </c>
      <c r="D9" s="287" t="s">
        <v>260</v>
      </c>
      <c r="E9" s="290">
        <v>278.39999999999998</v>
      </c>
      <c r="F9" s="5"/>
      <c r="G9" s="14"/>
      <c r="H9" s="14"/>
      <c r="I9" s="14"/>
      <c r="J9" s="14"/>
      <c r="K9" s="14"/>
      <c r="L9" s="14"/>
      <c r="M9" s="415"/>
      <c r="N9" s="415"/>
      <c r="O9" s="415"/>
      <c r="P9" s="14"/>
      <c r="Q9" s="13"/>
      <c r="R9" s="14"/>
      <c r="S9" s="14"/>
      <c r="Z9" s="21">
        <v>700</v>
      </c>
      <c r="AA9" s="23">
        <v>4302</v>
      </c>
    </row>
    <row r="10" spans="1:50" ht="16.5" x14ac:dyDescent="0.15">
      <c r="A10" s="5"/>
      <c r="B10" s="286" t="s">
        <v>253</v>
      </c>
      <c r="C10" s="291">
        <v>2960</v>
      </c>
      <c r="D10" s="287" t="s">
        <v>261</v>
      </c>
      <c r="E10" s="290">
        <v>642.5</v>
      </c>
      <c r="F10" s="5"/>
      <c r="G10" s="14"/>
      <c r="H10" s="14"/>
      <c r="I10" s="14"/>
      <c r="J10" s="14"/>
      <c r="K10" s="14"/>
      <c r="L10" s="14"/>
      <c r="M10" s="14"/>
      <c r="N10" s="14"/>
      <c r="O10" s="14"/>
      <c r="P10" s="14"/>
      <c r="Q10" s="15"/>
      <c r="R10" s="14"/>
      <c r="S10" s="14"/>
      <c r="Z10" s="21">
        <v>710</v>
      </c>
      <c r="AA10" s="23">
        <v>7130</v>
      </c>
    </row>
    <row r="11" spans="1:50" ht="18.75" x14ac:dyDescent="0.15">
      <c r="A11" s="5"/>
      <c r="B11" s="428" t="s">
        <v>255</v>
      </c>
      <c r="C11" s="428"/>
      <c r="D11" s="428"/>
      <c r="E11" s="428"/>
      <c r="F11" s="5"/>
      <c r="G11" s="14"/>
      <c r="H11" s="14"/>
      <c r="I11" s="14"/>
      <c r="J11" s="14"/>
      <c r="K11" s="14"/>
      <c r="L11" s="14"/>
      <c r="M11" s="426"/>
      <c r="N11" s="427"/>
      <c r="O11" s="427"/>
      <c r="P11" s="427"/>
      <c r="Q11" s="16"/>
      <c r="R11" s="14"/>
      <c r="S11" s="14"/>
      <c r="Z11" s="21">
        <v>720</v>
      </c>
      <c r="AA11" s="23">
        <v>11039</v>
      </c>
    </row>
    <row r="12" spans="1:50" x14ac:dyDescent="0.15">
      <c r="A12" s="5"/>
      <c r="B12" s="414">
        <v>2905.75</v>
      </c>
      <c r="C12" s="414"/>
      <c r="D12" s="414"/>
      <c r="E12" s="414"/>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-5.75</v>
      </c>
      <c r="C30" s="295">
        <f>IF(B30&lt;&gt;"",B30^2,"")</f>
        <v>33.0625</v>
      </c>
      <c r="D30" s="296">
        <f>E8</f>
        <v>49.5</v>
      </c>
      <c r="E30" s="297"/>
      <c r="M30" s="297"/>
      <c r="N30" s="297"/>
    </row>
    <row r="31" spans="1:19" x14ac:dyDescent="0.15">
      <c r="A31" s="297"/>
      <c r="B31" s="294">
        <f>C9-$B$12</f>
        <v>29.25</v>
      </c>
      <c r="C31" s="295">
        <f>IF(B31&lt;&gt;"",B31^2,"")</f>
        <v>855.5625</v>
      </c>
      <c r="D31" s="296">
        <f>E9</f>
        <v>278.39999999999998</v>
      </c>
      <c r="E31" s="297"/>
      <c r="F31" s="389" t="s">
        <v>73</v>
      </c>
      <c r="G31" s="389"/>
      <c r="M31" s="297"/>
      <c r="N31" s="297"/>
    </row>
    <row r="32" spans="1:19" x14ac:dyDescent="0.15">
      <c r="A32" s="297"/>
      <c r="B32" s="294">
        <f>C10-$B$12</f>
        <v>54.25</v>
      </c>
      <c r="C32" s="295">
        <f>IF(B32&lt;&gt;"",B32^2,"")</f>
        <v>2943.0625</v>
      </c>
      <c r="D32" s="296">
        <f>E10</f>
        <v>642.5</v>
      </c>
      <c r="E32" s="297"/>
      <c r="F32" s="386" t="s">
        <v>74</v>
      </c>
      <c r="G32" s="386">
        <v>1</v>
      </c>
      <c r="M32" s="297"/>
      <c r="N32" s="297"/>
    </row>
    <row r="33" spans="1:14" x14ac:dyDescent="0.15">
      <c r="A33" s="293"/>
      <c r="B33" s="294"/>
      <c r="C33" s="295"/>
      <c r="D33" s="296"/>
      <c r="E33" s="293"/>
      <c r="F33" s="386" t="s">
        <v>75</v>
      </c>
      <c r="G33" s="386">
        <v>1</v>
      </c>
      <c r="M33" s="297"/>
      <c r="N33" s="297"/>
    </row>
    <row r="34" spans="1:14" x14ac:dyDescent="0.15">
      <c r="A34" s="293"/>
      <c r="B34" s="294"/>
      <c r="C34" s="295"/>
      <c r="D34" s="296"/>
      <c r="E34" s="293"/>
      <c r="F34" s="386" t="s">
        <v>76</v>
      </c>
      <c r="G34" s="386">
        <v>65535</v>
      </c>
      <c r="M34" s="297"/>
      <c r="N34" s="297"/>
    </row>
    <row r="35" spans="1:14" x14ac:dyDescent="0.15">
      <c r="A35" s="293"/>
      <c r="B35" s="294"/>
      <c r="C35" s="295"/>
      <c r="D35" s="296"/>
      <c r="E35" s="293"/>
      <c r="F35" s="386" t="s">
        <v>77</v>
      </c>
      <c r="G35" s="386">
        <v>0</v>
      </c>
      <c r="M35" s="297"/>
      <c r="N35" s="297"/>
    </row>
    <row r="36" spans="1:14" ht="14.25" thickBot="1" x14ac:dyDescent="0.2">
      <c r="A36" s="293"/>
      <c r="B36" s="294"/>
      <c r="C36" s="295"/>
      <c r="D36" s="296"/>
      <c r="E36" s="293"/>
      <c r="F36" s="387" t="s">
        <v>78</v>
      </c>
      <c r="G36" s="387">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8"/>
      <c r="G39" s="388" t="s">
        <v>84</v>
      </c>
      <c r="H39" s="388" t="s">
        <v>85</v>
      </c>
      <c r="I39" s="388" t="s">
        <v>86</v>
      </c>
      <c r="J39" s="388" t="s">
        <v>87</v>
      </c>
      <c r="K39" s="388" t="s">
        <v>88</v>
      </c>
      <c r="M39" s="297"/>
      <c r="N39" s="297"/>
    </row>
    <row r="40" spans="1:14" x14ac:dyDescent="0.15">
      <c r="A40" s="293"/>
      <c r="B40" s="294"/>
      <c r="C40" s="295"/>
      <c r="D40" s="296"/>
      <c r="E40" s="293"/>
      <c r="F40" s="386" t="s">
        <v>80</v>
      </c>
      <c r="G40" s="386">
        <v>2</v>
      </c>
      <c r="H40" s="386">
        <v>178871.00666666668</v>
      </c>
      <c r="I40" s="386">
        <v>89435.503333333341</v>
      </c>
      <c r="J40" s="386" t="e">
        <v>#NUM!</v>
      </c>
      <c r="K40" s="386" t="e">
        <v>#NUM!</v>
      </c>
      <c r="M40" s="297"/>
      <c r="N40" s="297"/>
    </row>
    <row r="41" spans="1:14" x14ac:dyDescent="0.15">
      <c r="A41" s="293"/>
      <c r="B41" s="294"/>
      <c r="C41" s="295"/>
      <c r="D41" s="296"/>
      <c r="E41" s="293"/>
      <c r="F41" s="386" t="s">
        <v>81</v>
      </c>
      <c r="G41" s="386">
        <v>0</v>
      </c>
      <c r="H41" s="386">
        <v>0</v>
      </c>
      <c r="I41" s="386">
        <v>65535</v>
      </c>
      <c r="J41" s="386"/>
      <c r="K41" s="386"/>
      <c r="M41" s="297"/>
      <c r="N41" s="297"/>
    </row>
    <row r="42" spans="1:14" ht="14.25" thickBot="1" x14ac:dyDescent="0.2">
      <c r="A42" s="293"/>
      <c r="B42" s="293"/>
      <c r="C42" s="293"/>
      <c r="D42" s="293"/>
      <c r="E42" s="293"/>
      <c r="F42" s="387" t="s">
        <v>82</v>
      </c>
      <c r="G42" s="387">
        <v>2</v>
      </c>
      <c r="H42" s="387">
        <v>178871.00666666668</v>
      </c>
      <c r="I42" s="387"/>
      <c r="J42" s="387"/>
      <c r="K42" s="387"/>
      <c r="M42" s="297"/>
      <c r="N42" s="297"/>
    </row>
    <row r="43" spans="1:14" ht="14.25" thickBot="1" x14ac:dyDescent="0.2">
      <c r="A43" s="293"/>
      <c r="B43" s="293"/>
      <c r="C43" s="293"/>
      <c r="D43" s="293"/>
      <c r="E43" s="293"/>
      <c r="M43" s="297"/>
      <c r="N43" s="297"/>
    </row>
    <row r="44" spans="1:14" x14ac:dyDescent="0.15">
      <c r="A44" s="297"/>
      <c r="B44" s="297"/>
      <c r="C44" s="297"/>
      <c r="D44" s="297"/>
      <c r="E44" s="297"/>
      <c r="F44" s="388"/>
      <c r="G44" s="388" t="s">
        <v>89</v>
      </c>
      <c r="H44" s="388" t="s">
        <v>77</v>
      </c>
      <c r="I44" s="388" t="s">
        <v>90</v>
      </c>
      <c r="J44" s="388" t="s">
        <v>91</v>
      </c>
      <c r="K44" s="388" t="s">
        <v>92</v>
      </c>
      <c r="L44" s="388" t="s">
        <v>93</v>
      </c>
      <c r="M44" s="297"/>
      <c r="N44" s="297"/>
    </row>
    <row r="45" spans="1:14" x14ac:dyDescent="0.15">
      <c r="A45" s="297"/>
      <c r="B45" s="297"/>
      <c r="C45" s="297"/>
      <c r="D45" s="297"/>
      <c r="E45" s="297"/>
      <c r="F45" s="386" t="s">
        <v>83</v>
      </c>
      <c r="G45" s="386">
        <v>64.612725000000012</v>
      </c>
      <c r="H45" s="386">
        <v>0</v>
      </c>
      <c r="I45" s="386">
        <v>65535</v>
      </c>
      <c r="J45" s="386" t="e">
        <v>#NUM!</v>
      </c>
      <c r="K45" s="386">
        <v>64.612725000000012</v>
      </c>
      <c r="L45" s="386">
        <v>64.612725000000012</v>
      </c>
      <c r="M45" s="297"/>
      <c r="N45" s="297"/>
    </row>
    <row r="46" spans="1:14" x14ac:dyDescent="0.15">
      <c r="A46" s="297"/>
      <c r="B46" s="297"/>
      <c r="C46" s="297"/>
      <c r="D46" s="297"/>
      <c r="E46" s="297"/>
      <c r="F46" s="386" t="s">
        <v>94</v>
      </c>
      <c r="G46" s="386">
        <v>3.3972666666666571</v>
      </c>
      <c r="H46" s="386">
        <v>0</v>
      </c>
      <c r="I46" s="386">
        <v>65535</v>
      </c>
      <c r="J46" s="386" t="e">
        <v>#NUM!</v>
      </c>
      <c r="K46" s="386">
        <v>3.3972666666666571</v>
      </c>
      <c r="L46" s="386">
        <v>3.3972666666666571</v>
      </c>
      <c r="M46" s="297"/>
      <c r="N46" s="297"/>
    </row>
    <row r="47" spans="1:14" ht="14.25" thickBot="1" x14ac:dyDescent="0.2">
      <c r="A47" s="297"/>
      <c r="B47" s="297"/>
      <c r="C47" s="297"/>
      <c r="D47" s="297"/>
      <c r="E47" s="297"/>
      <c r="F47" s="387" t="s">
        <v>95</v>
      </c>
      <c r="G47" s="387">
        <v>0.13373333333333348</v>
      </c>
      <c r="H47" s="387">
        <v>0</v>
      </c>
      <c r="I47" s="387">
        <v>65535</v>
      </c>
      <c r="J47" s="387" t="e">
        <v>#NUM!</v>
      </c>
      <c r="K47" s="387">
        <v>0.13373333333333348</v>
      </c>
      <c r="L47" s="387">
        <v>0.13373333333333348</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8" t="s">
        <v>78</v>
      </c>
      <c r="G53" s="388" t="s">
        <v>97</v>
      </c>
      <c r="H53" s="388" t="s">
        <v>81</v>
      </c>
      <c r="I53" s="388" t="s">
        <v>98</v>
      </c>
      <c r="M53" s="297"/>
      <c r="N53" s="297"/>
    </row>
    <row r="54" spans="1:25" x14ac:dyDescent="0.15">
      <c r="A54" s="297"/>
      <c r="B54" s="297"/>
      <c r="C54" s="297"/>
      <c r="D54" s="297"/>
      <c r="E54" s="297"/>
      <c r="F54" s="386">
        <v>1</v>
      </c>
      <c r="G54" s="386">
        <v>49.500000000000071</v>
      </c>
      <c r="H54" s="386">
        <v>-7.1054273576010019E-14</v>
      </c>
      <c r="I54" s="386">
        <v>-7.5346246624860581E+147</v>
      </c>
      <c r="M54" s="297"/>
      <c r="N54" s="297"/>
    </row>
    <row r="55" spans="1:25" s="14" customFormat="1" x14ac:dyDescent="0.15">
      <c r="A55" s="293"/>
      <c r="B55" s="293"/>
      <c r="C55" s="293"/>
      <c r="D55" s="293"/>
      <c r="E55" s="293"/>
      <c r="F55" s="386">
        <v>2</v>
      </c>
      <c r="G55" s="386">
        <v>278.39999999999986</v>
      </c>
      <c r="H55" s="386">
        <v>1.1368683772161603E-13</v>
      </c>
      <c r="I55" s="386">
        <v>1.2055399459977694E+148</v>
      </c>
      <c r="J55"/>
      <c r="K55"/>
      <c r="L55"/>
      <c r="M55" s="293"/>
      <c r="N55" s="293"/>
      <c r="O55"/>
      <c r="P55"/>
      <c r="Q55"/>
      <c r="R55"/>
      <c r="S55"/>
      <c r="T55"/>
      <c r="U55"/>
      <c r="V55"/>
      <c r="W55"/>
      <c r="X55"/>
      <c r="Y55"/>
    </row>
    <row r="56" spans="1:25" ht="14.25" thickBot="1" x14ac:dyDescent="0.2">
      <c r="A56" s="297"/>
      <c r="B56" s="297"/>
      <c r="C56" s="297"/>
      <c r="D56" s="297"/>
      <c r="E56" s="297"/>
      <c r="F56" s="387">
        <v>3</v>
      </c>
      <c r="G56" s="387">
        <v>642.5</v>
      </c>
      <c r="H56" s="387">
        <v>0</v>
      </c>
      <c r="I56" s="387">
        <v>0</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3" t="s">
        <v>109</v>
      </c>
      <c r="B1" s="423"/>
      <c r="C1" s="423"/>
      <c r="D1" s="423"/>
      <c r="E1" s="423"/>
      <c r="F1" s="423"/>
      <c r="G1" s="423"/>
      <c r="H1" s="423"/>
      <c r="I1" s="423"/>
      <c r="J1" s="423"/>
      <c r="K1" s="423"/>
      <c r="L1" s="423"/>
      <c r="M1" s="423"/>
      <c r="N1" s="423"/>
      <c r="O1" s="423"/>
      <c r="P1" s="423"/>
      <c r="Q1" s="423"/>
      <c r="R1" s="423"/>
      <c r="S1" s="423"/>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4" t="s">
        <v>64</v>
      </c>
      <c r="B2" s="424"/>
      <c r="C2" s="424"/>
      <c r="D2" s="424"/>
      <c r="E2" s="424"/>
      <c r="F2" s="424"/>
      <c r="G2" s="424"/>
      <c r="H2" s="424"/>
      <c r="I2" s="424"/>
      <c r="J2" s="424"/>
      <c r="K2" s="424"/>
      <c r="L2" s="424"/>
      <c r="M2" s="424"/>
      <c r="N2" s="424"/>
      <c r="O2" s="424"/>
      <c r="P2" s="424"/>
      <c r="Q2" s="424"/>
      <c r="R2" s="424"/>
      <c r="S2" s="424"/>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5" t="s">
        <v>0</v>
      </c>
      <c r="B3" s="425"/>
      <c r="C3" s="425"/>
      <c r="D3" s="425"/>
      <c r="E3" s="425"/>
      <c r="F3" s="425"/>
      <c r="G3" s="425"/>
      <c r="H3" s="425"/>
      <c r="I3" s="425"/>
      <c r="J3" s="425"/>
      <c r="K3" s="425"/>
      <c r="L3" s="425"/>
      <c r="M3" s="425"/>
      <c r="N3" s="425"/>
      <c r="O3" s="425"/>
      <c r="P3" s="425"/>
      <c r="Q3" s="425"/>
      <c r="R3" s="425"/>
      <c r="S3" s="425"/>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9"/>
      <c r="C4" s="429"/>
      <c r="D4" s="429"/>
      <c r="E4" s="429"/>
      <c r="F4" s="5"/>
      <c r="G4" s="14"/>
      <c r="H4" s="14"/>
      <c r="I4" s="14"/>
      <c r="J4" s="14"/>
      <c r="K4" s="14"/>
      <c r="L4" s="14"/>
      <c r="M4" s="14"/>
      <c r="N4" s="14"/>
      <c r="O4" s="14"/>
      <c r="P4" s="14"/>
      <c r="Q4" s="14"/>
      <c r="R4" s="14"/>
      <c r="S4" s="14"/>
      <c r="Z4" s="22"/>
      <c r="AA4" s="22"/>
    </row>
    <row r="5" spans="1:50" x14ac:dyDescent="0.15">
      <c r="A5" s="7"/>
      <c r="B5" s="430"/>
      <c r="C5" s="430"/>
      <c r="D5" s="430"/>
      <c r="E5" s="430"/>
      <c r="F5" s="7"/>
      <c r="G5" s="14"/>
      <c r="H5" s="14"/>
      <c r="I5" s="14"/>
      <c r="J5" s="14"/>
      <c r="K5" s="14"/>
      <c r="L5" s="14"/>
      <c r="M5" s="14"/>
      <c r="N5" s="14"/>
      <c r="O5" s="14"/>
      <c r="P5" s="14"/>
      <c r="Q5" s="14"/>
      <c r="R5" s="14"/>
      <c r="S5" s="14"/>
      <c r="Z5" s="23"/>
      <c r="AA5" s="23"/>
    </row>
    <row r="6" spans="1:50" ht="18.75" customHeight="1" x14ac:dyDescent="0.15">
      <c r="A6" s="5"/>
      <c r="B6" s="61" t="s">
        <v>1</v>
      </c>
      <c r="C6" s="63">
        <v>2.7</v>
      </c>
      <c r="D6" s="432" t="s">
        <v>66</v>
      </c>
      <c r="E6" s="432"/>
      <c r="F6" s="5"/>
      <c r="G6" s="431"/>
      <c r="H6" s="431"/>
      <c r="I6" s="431"/>
      <c r="J6" s="431"/>
      <c r="K6" s="431"/>
      <c r="L6" s="14"/>
      <c r="M6" s="55"/>
      <c r="N6" s="56"/>
      <c r="O6" s="442"/>
      <c r="P6" s="442"/>
      <c r="Q6" s="6"/>
      <c r="R6" s="14"/>
      <c r="S6" s="14"/>
      <c r="Z6" s="48"/>
      <c r="AA6" s="23"/>
    </row>
    <row r="7" spans="1:50" ht="18.75" customHeight="1" x14ac:dyDescent="0.15">
      <c r="A7" s="5"/>
      <c r="B7" s="61" t="s">
        <v>2</v>
      </c>
      <c r="C7" s="63">
        <v>1.1000000000000001</v>
      </c>
      <c r="D7" s="443" t="s">
        <v>67</v>
      </c>
      <c r="E7" s="443"/>
      <c r="F7" s="5"/>
      <c r="G7" s="431"/>
      <c r="H7" s="431"/>
      <c r="I7" s="431"/>
      <c r="J7" s="431"/>
      <c r="K7" s="431"/>
      <c r="L7" s="14"/>
      <c r="M7" s="55"/>
      <c r="N7" s="56"/>
      <c r="O7" s="442"/>
      <c r="P7" s="442"/>
      <c r="Q7" s="13"/>
      <c r="R7" s="14"/>
      <c r="S7" s="14"/>
      <c r="Z7" s="21"/>
      <c r="AA7" s="23"/>
    </row>
    <row r="8" spans="1:50" ht="14.25" x14ac:dyDescent="0.15">
      <c r="A8" s="5"/>
      <c r="B8" s="61" t="s">
        <v>3</v>
      </c>
      <c r="C8" s="64">
        <v>6.9999999999999999E-4</v>
      </c>
      <c r="D8" s="440" t="s">
        <v>67</v>
      </c>
      <c r="E8" s="440"/>
      <c r="F8" s="5"/>
      <c r="G8" s="431"/>
      <c r="H8" s="431"/>
      <c r="I8" s="431"/>
      <c r="J8" s="431"/>
      <c r="K8" s="431"/>
      <c r="L8" s="14"/>
      <c r="M8" s="55"/>
      <c r="N8" s="56"/>
      <c r="O8" s="442"/>
      <c r="P8" s="442"/>
      <c r="Q8" s="13"/>
      <c r="R8" s="14"/>
      <c r="S8" s="14"/>
      <c r="Z8" s="21"/>
      <c r="AA8" s="23"/>
    </row>
    <row r="9" spans="1:50" ht="14.25" x14ac:dyDescent="0.15">
      <c r="A9" s="5"/>
      <c r="B9" s="61" t="s">
        <v>4</v>
      </c>
      <c r="C9" s="63">
        <v>0</v>
      </c>
      <c r="D9" s="441" t="s">
        <v>67</v>
      </c>
      <c r="E9" s="441"/>
      <c r="F9" s="31"/>
      <c r="G9" s="31"/>
      <c r="H9" s="14"/>
      <c r="I9" s="14"/>
      <c r="J9" s="14"/>
      <c r="K9" s="14"/>
      <c r="L9" s="14"/>
      <c r="M9" s="437"/>
      <c r="N9" s="437"/>
      <c r="O9" s="437"/>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8"/>
      <c r="C11" s="438"/>
      <c r="D11" s="438"/>
      <c r="E11" s="438"/>
      <c r="F11" s="5"/>
      <c r="G11" s="14"/>
      <c r="H11" s="14"/>
      <c r="I11" s="14"/>
      <c r="J11" s="14"/>
      <c r="K11" s="14"/>
      <c r="L11" s="14"/>
      <c r="M11" s="426"/>
      <c r="N11" s="427"/>
      <c r="O11" s="427"/>
      <c r="P11" s="427"/>
      <c r="Q11" s="16"/>
      <c r="R11" s="14"/>
      <c r="S11" s="14"/>
      <c r="Z11" s="21"/>
      <c r="AA11" s="23"/>
    </row>
    <row r="12" spans="1:50" x14ac:dyDescent="0.15">
      <c r="A12" s="5"/>
      <c r="B12" s="439"/>
      <c r="C12" s="439"/>
      <c r="D12" s="439"/>
      <c r="E12" s="439"/>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2" t="s">
        <v>66</v>
      </c>
      <c r="E17" s="432"/>
      <c r="F17" s="5"/>
      <c r="G17" s="14"/>
      <c r="H17" s="14"/>
      <c r="I17" s="14"/>
      <c r="J17" s="14"/>
      <c r="K17" s="14"/>
      <c r="L17" s="14"/>
      <c r="M17" s="14"/>
      <c r="N17" s="14"/>
      <c r="O17" s="14"/>
      <c r="P17" s="14"/>
      <c r="Q17" s="14"/>
      <c r="R17" s="14"/>
      <c r="S17" s="14"/>
    </row>
    <row r="18" spans="1:19" ht="14.25" x14ac:dyDescent="0.15">
      <c r="A18" s="5"/>
      <c r="B18" s="61" t="s">
        <v>2</v>
      </c>
      <c r="C18" s="63">
        <v>8</v>
      </c>
      <c r="D18" s="433" t="s">
        <v>67</v>
      </c>
      <c r="E18" s="434"/>
      <c r="F18" s="5"/>
      <c r="G18" s="14"/>
      <c r="H18" s="14"/>
      <c r="I18" s="14"/>
      <c r="J18" s="14"/>
      <c r="K18" s="14"/>
      <c r="L18" s="14"/>
      <c r="M18" s="14"/>
      <c r="N18" s="14"/>
      <c r="O18" s="17"/>
      <c r="P18" s="14"/>
      <c r="Q18" s="14"/>
      <c r="R18" s="14"/>
      <c r="S18" s="14"/>
    </row>
    <row r="19" spans="1:19" ht="14.25" x14ac:dyDescent="0.15">
      <c r="A19" s="5"/>
      <c r="B19" s="61" t="s">
        <v>3</v>
      </c>
      <c r="C19" s="64">
        <v>1.3</v>
      </c>
      <c r="D19" s="435" t="s">
        <v>67</v>
      </c>
      <c r="E19" s="436"/>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60" t="s">
        <v>107</v>
      </c>
      <c r="B1" s="460"/>
      <c r="C1" s="460"/>
      <c r="D1" s="460"/>
      <c r="E1" s="460"/>
      <c r="F1" s="460"/>
      <c r="G1" s="460"/>
      <c r="H1" s="460"/>
      <c r="I1" s="460"/>
      <c r="J1" s="460"/>
      <c r="K1" s="460"/>
      <c r="L1" s="460"/>
      <c r="M1" s="460"/>
      <c r="N1" s="460"/>
      <c r="O1" s="460"/>
      <c r="P1" s="460"/>
      <c r="Q1" s="460"/>
      <c r="R1" s="460"/>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61" t="s">
        <v>138</v>
      </c>
      <c r="B2" s="461"/>
      <c r="C2" s="461"/>
      <c r="D2" s="461"/>
      <c r="E2" s="461"/>
      <c r="F2" s="461"/>
      <c r="G2" s="461"/>
      <c r="H2" s="461"/>
      <c r="I2" s="461"/>
      <c r="J2" s="461"/>
      <c r="K2" s="461"/>
      <c r="L2" s="461"/>
      <c r="M2" s="461"/>
      <c r="N2" s="461"/>
      <c r="O2" s="461"/>
      <c r="P2" s="461"/>
      <c r="Q2" s="461"/>
      <c r="R2" s="461"/>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62" t="s">
        <v>139</v>
      </c>
      <c r="B3" s="462"/>
      <c r="C3" s="462"/>
      <c r="D3" s="462"/>
      <c r="E3" s="462"/>
      <c r="F3" s="462"/>
      <c r="G3" s="462"/>
      <c r="H3" s="462"/>
      <c r="I3" s="462"/>
      <c r="J3" s="462"/>
      <c r="K3" s="462"/>
      <c r="L3" s="462"/>
      <c r="M3" s="462"/>
      <c r="N3" s="462"/>
      <c r="O3" s="462"/>
      <c r="P3" s="462"/>
      <c r="Q3" s="462"/>
      <c r="R3" s="462"/>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63"/>
      <c r="B5" s="463"/>
      <c r="C5" s="463"/>
      <c r="D5" s="463"/>
      <c r="E5" s="463"/>
      <c r="F5" s="463"/>
      <c r="G5" s="30"/>
      <c r="H5" s="452"/>
      <c r="I5" s="452"/>
      <c r="J5" s="452"/>
      <c r="K5" s="452"/>
      <c r="L5" s="452"/>
      <c r="M5" s="30"/>
      <c r="N5" s="452"/>
      <c r="O5" s="452"/>
      <c r="P5" s="452"/>
      <c r="Q5" s="452"/>
      <c r="R5" s="136"/>
      <c r="S5" s="8"/>
      <c r="T5" s="8"/>
      <c r="U5" s="8"/>
      <c r="V5" s="8"/>
      <c r="W5" s="8"/>
      <c r="X5" s="8"/>
      <c r="Y5" s="8"/>
      <c r="Z5" s="8"/>
      <c r="AA5" s="8"/>
    </row>
    <row r="6" spans="1:51" x14ac:dyDescent="0.15">
      <c r="A6" s="137" t="s">
        <v>140</v>
      </c>
      <c r="B6" s="138">
        <v>740</v>
      </c>
      <c r="C6" s="446" t="s">
        <v>117</v>
      </c>
      <c r="D6" s="446"/>
      <c r="E6" s="446"/>
      <c r="F6" s="446"/>
      <c r="G6" s="139"/>
      <c r="H6" s="464"/>
      <c r="I6" s="464"/>
      <c r="J6" s="464"/>
      <c r="K6" s="464"/>
      <c r="L6" s="464"/>
      <c r="M6" s="139"/>
      <c r="N6" s="464"/>
      <c r="O6" s="464"/>
      <c r="P6" s="464"/>
      <c r="Q6" s="464"/>
      <c r="R6" s="140"/>
      <c r="S6" s="8"/>
      <c r="T6" s="8"/>
      <c r="U6" s="8"/>
      <c r="V6" s="8"/>
      <c r="W6" s="8"/>
      <c r="X6" s="8"/>
      <c r="Y6" s="8"/>
      <c r="Z6" s="8"/>
      <c r="AA6" s="8"/>
    </row>
    <row r="7" spans="1:51" ht="14.25" x14ac:dyDescent="0.15">
      <c r="A7" s="137" t="s">
        <v>141</v>
      </c>
      <c r="B7" s="138">
        <v>80</v>
      </c>
      <c r="C7" s="446" t="s">
        <v>142</v>
      </c>
      <c r="D7" s="446"/>
      <c r="E7" s="446"/>
      <c r="F7" s="446"/>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6" t="s">
        <v>144</v>
      </c>
      <c r="D8" s="446"/>
      <c r="E8" s="446"/>
      <c r="F8" s="446"/>
      <c r="G8" s="30"/>
      <c r="H8" s="30"/>
      <c r="I8" s="454" t="s">
        <v>145</v>
      </c>
      <c r="J8" s="456" t="s">
        <v>146</v>
      </c>
      <c r="K8" s="458" t="s">
        <v>147</v>
      </c>
      <c r="L8" s="450" t="s">
        <v>148</v>
      </c>
      <c r="M8" s="451"/>
      <c r="N8" s="450" t="s">
        <v>149</v>
      </c>
      <c r="O8" s="451"/>
      <c r="P8" s="449"/>
      <c r="Q8" s="30"/>
      <c r="R8" s="30"/>
      <c r="S8" s="8"/>
      <c r="T8" s="8"/>
      <c r="U8" s="8"/>
      <c r="V8" s="8"/>
      <c r="W8" s="8"/>
      <c r="X8" s="8"/>
      <c r="Y8" s="8"/>
      <c r="Z8" s="8"/>
      <c r="AA8" s="8"/>
    </row>
    <row r="9" spans="1:51" x14ac:dyDescent="0.15">
      <c r="A9" s="142"/>
      <c r="B9" s="143"/>
      <c r="C9" s="144"/>
      <c r="D9" s="145"/>
      <c r="E9" s="145"/>
      <c r="F9" s="30"/>
      <c r="G9" s="30"/>
      <c r="H9" s="30"/>
      <c r="I9" s="455"/>
      <c r="J9" s="457"/>
      <c r="K9" s="459"/>
      <c r="L9" s="146" t="s">
        <v>150</v>
      </c>
      <c r="M9" s="146" t="s">
        <v>151</v>
      </c>
      <c r="N9" s="146" t="s">
        <v>150</v>
      </c>
      <c r="O9" s="146" t="s">
        <v>151</v>
      </c>
      <c r="P9" s="449"/>
      <c r="Q9" s="30"/>
      <c r="R9" s="30"/>
      <c r="S9" s="8"/>
      <c r="T9" s="8"/>
      <c r="U9" s="8"/>
      <c r="V9" s="8"/>
      <c r="W9" s="8"/>
      <c r="X9" s="8"/>
      <c r="Y9" s="8"/>
      <c r="Z9" s="8"/>
      <c r="AA9" s="8"/>
    </row>
    <row r="10" spans="1:51" x14ac:dyDescent="0.15">
      <c r="A10" s="452"/>
      <c r="B10" s="452"/>
      <c r="C10" s="452"/>
      <c r="D10" s="452"/>
      <c r="E10" s="452"/>
      <c r="F10" s="452"/>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8" t="s">
        <v>154</v>
      </c>
      <c r="D11" s="448"/>
      <c r="E11" s="448"/>
      <c r="F11" s="448"/>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8" t="s">
        <v>156</v>
      </c>
      <c r="D12" s="448"/>
      <c r="E12" s="448"/>
      <c r="F12" s="448"/>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8" t="s">
        <v>158</v>
      </c>
      <c r="D13" s="448"/>
      <c r="E13" s="448"/>
      <c r="F13" s="448"/>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3" t="s">
        <v>159</v>
      </c>
      <c r="B14" s="453"/>
      <c r="C14" s="453"/>
      <c r="D14" s="453"/>
      <c r="E14" s="453"/>
      <c r="F14" s="453"/>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52"/>
      <c r="B16" s="452"/>
      <c r="C16" s="452"/>
      <c r="D16" s="452"/>
      <c r="E16" s="452"/>
      <c r="F16" s="452"/>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6" t="s">
        <v>161</v>
      </c>
      <c r="D17" s="446"/>
      <c r="E17" s="446"/>
      <c r="F17" s="446"/>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6" t="s">
        <v>163</v>
      </c>
      <c r="D18" s="446"/>
      <c r="E18" s="446"/>
      <c r="F18" s="446"/>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6" t="s">
        <v>164</v>
      </c>
      <c r="D19" s="446"/>
      <c r="E19" s="446"/>
      <c r="F19" s="446"/>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7"/>
      <c r="B21" s="447"/>
      <c r="C21" s="447"/>
      <c r="D21" s="447"/>
      <c r="E21" s="447"/>
      <c r="F21" s="447"/>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8" t="s">
        <v>118</v>
      </c>
      <c r="D23" s="448"/>
      <c r="E23" s="448"/>
      <c r="F23" s="448"/>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8" t="s">
        <v>118</v>
      </c>
      <c r="D24" s="448"/>
      <c r="E24" s="448"/>
      <c r="F24" s="448"/>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8" t="s">
        <v>166</v>
      </c>
      <c r="D25" s="448"/>
      <c r="E25" s="448"/>
      <c r="F25" s="448"/>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8"/>
      <c r="D26" s="448"/>
      <c r="E26" s="448"/>
      <c r="F26" s="448"/>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44"/>
      <c r="F29" s="444"/>
      <c r="G29" s="444"/>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f>MAX(G56:G329)</f>
        <v>5006.8074440098371</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f>INDEX(AJ62:AJ208,MATCH(MAX(G62:G208),G62:G208,0))</f>
        <v>12.152459051180687</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5"/>
      <c r="E56" s="445"/>
      <c r="F56" s="445"/>
      <c r="G56" s="445"/>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f>CalBreachWidth(C62,B62,I62,E61)</f>
        <v>16</v>
      </c>
      <c r="F62" s="41">
        <f t="shared" ref="F62:F125" si="14">(E62+E61)/2</f>
        <v>16</v>
      </c>
      <c r="G62" s="41">
        <f t="shared" ref="G62:G125" si="15">F62*$S$53*$C$55*(B62-C62+N62)^1.5</f>
        <v>94.878482452899718</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f t="shared" ref="Q62:Q125" si="23">M62/$S$54*(B62-C62+N62/2)*E62-$C$53</f>
        <v>10.854717090075667</v>
      </c>
      <c r="R62" s="41">
        <f t="shared" ref="R62:R125" si="24">rate1(1,$L$52,$L$51,$L$54,L62,$L$53,$L$50,P62)</f>
        <v>385.41712967055707</v>
      </c>
      <c r="S62" s="216">
        <f t="shared" si="5"/>
        <v>3.8500351254214795E-3</v>
      </c>
      <c r="T62" s="216">
        <f t="shared" si="6"/>
        <v>0.15343996704977517</v>
      </c>
      <c r="U62" s="231">
        <f t="shared" ref="U62:U125" si="25">D62-K62*H62</f>
        <v>2.5996246918632058</v>
      </c>
      <c r="V62" s="231">
        <f t="shared" si="7"/>
        <v>2.6396246918632058</v>
      </c>
      <c r="W62" s="41">
        <f t="shared" ref="W62:W125" si="26">2*($P$53*V62/$S$52/$S$51)^2-(B62-C62)*2</f>
        <v>-0.14972682134188098</v>
      </c>
      <c r="X62" s="41">
        <f t="shared" ref="X62:X125" si="27">V62/$S$54*(B62-C62+W62/2)*F62-$C$53</f>
        <v>3.0705527874841181</v>
      </c>
      <c r="Y62" s="41">
        <f t="shared" ref="Y62:Y125" si="28">$C$54*$L$55*$L$55*V62*V62/(($B$19*(B62-C62))^0.333)*1000</f>
        <v>33.730457578370206</v>
      </c>
      <c r="Z62" s="41">
        <f t="shared" ref="Z62:Z125" si="29">rate1(1,$L$52,$L$51,$L$54,U62,$L$53,$L$50,Y62)</f>
        <v>274.07022205174758</v>
      </c>
      <c r="AA62" s="231">
        <f t="shared" si="8"/>
        <v>1.5315525828290273E-3</v>
      </c>
      <c r="AB62" s="231">
        <f t="shared" ref="AB62:AB125" si="30">W62/(1-AA62)</f>
        <v>-0.14995648758775798</v>
      </c>
      <c r="AC62" s="41">
        <f t="shared" ref="AC62:AC93" si="31">delta_z(N62,S62,H62,AE61,AB62)</f>
        <v>0.15343996704977517</v>
      </c>
      <c r="AD62" s="41">
        <f t="shared" si="9"/>
        <v>0.5213765457473567</v>
      </c>
      <c r="AE62" s="41">
        <f t="shared" ref="AE62:AE125" si="32">(AD62-AD61)/(AC62+AC61)*2</f>
        <v>-0.11416756667768869</v>
      </c>
      <c r="AF62" s="41">
        <f t="shared" si="10"/>
        <v>742.38438334638545</v>
      </c>
      <c r="AG62" s="41">
        <f t="shared" si="11"/>
        <v>739.6980306860595</v>
      </c>
      <c r="AH62" s="41">
        <f t="shared" ref="AH62:AH125" si="33">$S$54*$S$53*$C$55*SQRT(AF62-AG62)</f>
        <v>2.7592734011078641</v>
      </c>
      <c r="AI62" s="41">
        <f t="shared" si="12"/>
        <v>398.1140308447915</v>
      </c>
      <c r="AJ62" s="41">
        <f t="shared" ref="AJ62:AJ125" si="34">AJ61+AI62/3600</f>
        <v>0.24203647610091406</v>
      </c>
      <c r="AK62" s="8">
        <f>AK61+AI62*G61/1000000</f>
        <v>3.459496720424849E-2</v>
      </c>
      <c r="AL62" s="42">
        <f>AL61+AI62*J62/1000000</f>
        <v>3.184912246758332E-2</v>
      </c>
      <c r="AZ62" s="8"/>
    </row>
    <row r="63" spans="1:52" ht="15" x14ac:dyDescent="0.15">
      <c r="A63" s="40"/>
      <c r="B63" s="41">
        <f t="shared" si="13"/>
        <v>742.38438334638545</v>
      </c>
      <c r="C63" s="41">
        <f t="shared" si="13"/>
        <v>739.6980306860595</v>
      </c>
      <c r="D63" s="41">
        <f t="shared" si="13"/>
        <v>2.7592734011078641</v>
      </c>
      <c r="E63" s="41">
        <f t="shared" ref="E63:E126" si="35">CalBreachWidth(C63,B63,I63,E62)</f>
        <v>16</v>
      </c>
      <c r="F63" s="41">
        <f t="shared" si="14"/>
        <v>16</v>
      </c>
      <c r="G63" s="41">
        <f t="shared" si="15"/>
        <v>103.33668845788964</v>
      </c>
      <c r="H63" s="25">
        <f t="shared" si="16"/>
        <v>0.08</v>
      </c>
      <c r="I63" s="227">
        <f t="shared" si="17"/>
        <v>2.1490821282607615</v>
      </c>
      <c r="J63" s="228">
        <f>IF(H63&gt;0, $B$7,"")</f>
        <v>80</v>
      </c>
      <c r="K63" s="41">
        <f t="shared" si="18"/>
        <v>1</v>
      </c>
      <c r="L63" s="216">
        <f t="shared" si="19"/>
        <v>2.8392734011078642</v>
      </c>
      <c r="M63" s="216">
        <f t="shared" si="4"/>
        <v>2.7992734011078642</v>
      </c>
      <c r="N63" s="41">
        <f t="shared" si="20"/>
        <v>0.15737214175985148</v>
      </c>
      <c r="O63" s="41">
        <f t="shared" si="21"/>
        <v>7.3150681372036033</v>
      </c>
      <c r="P63" s="229">
        <f t="shared" si="22"/>
        <v>37.201159365964941</v>
      </c>
      <c r="Q63" s="41">
        <f t="shared" si="23"/>
        <v>19.073271978209917</v>
      </c>
      <c r="R63" s="41">
        <f t="shared" si="24"/>
        <v>448.92737133319218</v>
      </c>
      <c r="S63" s="216">
        <f t="shared" si="5"/>
        <v>5.8080552708905525E-3</v>
      </c>
      <c r="T63" s="216">
        <f t="shared" si="6"/>
        <v>0.15829150758481669</v>
      </c>
      <c r="U63" s="231">
        <f t="shared" si="25"/>
        <v>2.679273401107864</v>
      </c>
      <c r="V63" s="231">
        <f t="shared" si="7"/>
        <v>2.7192734011078641</v>
      </c>
      <c r="W63" s="41">
        <f t="shared" si="26"/>
        <v>-0.15419761616783223</v>
      </c>
      <c r="X63" s="41">
        <f t="shared" si="27"/>
        <v>10.819514843391943</v>
      </c>
      <c r="Y63" s="41">
        <f t="shared" si="28"/>
        <v>35.105211108989174</v>
      </c>
      <c r="Z63" s="41">
        <f t="shared" si="29"/>
        <v>350.30427435566543</v>
      </c>
      <c r="AA63" s="231">
        <f t="shared" si="8"/>
        <v>4.2222502952991197E-3</v>
      </c>
      <c r="AB63" s="231">
        <f t="shared" si="30"/>
        <v>-0.15485143769637325</v>
      </c>
      <c r="AC63" s="41">
        <f t="shared" si="31"/>
        <v>0.15829150758481669</v>
      </c>
      <c r="AD63" s="41">
        <f t="shared" si="9"/>
        <v>0.50539666480296752</v>
      </c>
      <c r="AE63" s="41">
        <f t="shared" si="32"/>
        <v>-0.10252337184187525</v>
      </c>
      <c r="AF63" s="41">
        <f t="shared" si="10"/>
        <v>742.38346398056046</v>
      </c>
      <c r="AG63" s="41">
        <f t="shared" si="11"/>
        <v>739.53973917847463</v>
      </c>
      <c r="AH63" s="41">
        <f t="shared" si="33"/>
        <v>2.8389451679189168</v>
      </c>
      <c r="AI63" s="41">
        <f t="shared" si="12"/>
        <v>352.59936838944338</v>
      </c>
      <c r="AJ63" s="41">
        <f t="shared" si="34"/>
        <v>0.33998074509798165</v>
      </c>
      <c r="AK63" s="8">
        <f t="shared" ref="AK63:AK126" si="36">AK62+AI63*G62/1000000</f>
        <v>6.8049060190889826E-2</v>
      </c>
      <c r="AL63" s="42">
        <f t="shared" ref="AL63:AL126" si="37">AL62+AI63*J63/1000000</f>
        <v>6.0057071938738792E-2</v>
      </c>
      <c r="AZ63" s="8"/>
    </row>
    <row r="64" spans="1:52" ht="15" x14ac:dyDescent="0.15">
      <c r="A64" s="40"/>
      <c r="B64" s="41">
        <f t="shared" si="13"/>
        <v>742.38346398056046</v>
      </c>
      <c r="C64" s="41">
        <f t="shared" si="13"/>
        <v>739.53973917847463</v>
      </c>
      <c r="D64" s="41">
        <f t="shared" si="13"/>
        <v>2.8389451679189168</v>
      </c>
      <c r="E64" s="41">
        <f t="shared" si="35"/>
        <v>16</v>
      </c>
      <c r="F64" s="41">
        <f t="shared" si="14"/>
        <v>16</v>
      </c>
      <c r="G64" s="41">
        <f t="shared" si="15"/>
        <v>112.28576957843596</v>
      </c>
      <c r="H64" s="25">
        <f t="shared" si="16"/>
        <v>0.08</v>
      </c>
      <c r="I64" s="227">
        <f t="shared" si="17"/>
        <v>2.2749798416686646</v>
      </c>
      <c r="J64" s="228">
        <f t="shared" ref="J64:J127" si="38">IF(H64&gt;0, $B$7,"")</f>
        <v>80</v>
      </c>
      <c r="K64" s="41">
        <f t="shared" si="18"/>
        <v>1</v>
      </c>
      <c r="L64" s="216">
        <f t="shared" si="19"/>
        <v>2.9189451679189169</v>
      </c>
      <c r="M64" s="216">
        <f t="shared" si="4"/>
        <v>2.8789451679189169</v>
      </c>
      <c r="N64" s="41">
        <f t="shared" si="20"/>
        <v>0.16189713880246437</v>
      </c>
      <c r="O64" s="41">
        <f t="shared" si="21"/>
        <v>7.3149520519454354</v>
      </c>
      <c r="P64" s="229">
        <f t="shared" si="22"/>
        <v>38.60996027816055</v>
      </c>
      <c r="Q64" s="41">
        <f t="shared" si="23"/>
        <v>27.775670663472738</v>
      </c>
      <c r="R64" s="41">
        <f t="shared" si="24"/>
        <v>505.66596219815966</v>
      </c>
      <c r="S64" s="216">
        <f t="shared" si="5"/>
        <v>7.509125267490431E-3</v>
      </c>
      <c r="T64" s="216">
        <f t="shared" si="6"/>
        <v>0.16312204265464703</v>
      </c>
      <c r="U64" s="231">
        <f t="shared" si="25"/>
        <v>2.7589451679189168</v>
      </c>
      <c r="V64" s="231">
        <f t="shared" si="7"/>
        <v>2.7989451679189168</v>
      </c>
      <c r="W64" s="41">
        <f t="shared" si="26"/>
        <v>-0.15866894152263988</v>
      </c>
      <c r="X64" s="41">
        <f t="shared" si="27"/>
        <v>19.03842508931217</v>
      </c>
      <c r="Y64" s="41">
        <f t="shared" si="28"/>
        <v>36.493990038792461</v>
      </c>
      <c r="Z64" s="41">
        <f t="shared" si="29"/>
        <v>417.73295369680005</v>
      </c>
      <c r="AA64" s="231">
        <f t="shared" si="8"/>
        <v>6.2304698527080636E-3</v>
      </c>
      <c r="AB64" s="231">
        <f t="shared" si="30"/>
        <v>-0.15966372152617991</v>
      </c>
      <c r="AC64" s="41">
        <f t="shared" si="31"/>
        <v>0.16312204265464703</v>
      </c>
      <c r="AD64" s="41">
        <f t="shared" si="9"/>
        <v>0.49043034710748185</v>
      </c>
      <c r="AE64" s="41">
        <f t="shared" si="32"/>
        <v>-9.3128106667159954E-2</v>
      </c>
      <c r="AF64" s="41">
        <f t="shared" si="10"/>
        <v>742.38223907670829</v>
      </c>
      <c r="AG64" s="41">
        <f t="shared" si="11"/>
        <v>739.37661713581997</v>
      </c>
      <c r="AH64" s="41">
        <f t="shared" si="33"/>
        <v>2.9186391105871192</v>
      </c>
      <c r="AI64" s="41">
        <f t="shared" si="12"/>
        <v>322.58853640364862</v>
      </c>
      <c r="AJ64" s="41">
        <f t="shared" si="34"/>
        <v>0.42958867187677297</v>
      </c>
      <c r="AK64" s="8">
        <f t="shared" si="36"/>
        <v>0.10138429127732025</v>
      </c>
      <c r="AL64" s="42">
        <f t="shared" si="37"/>
        <v>8.5864154851030675E-2</v>
      </c>
      <c r="AZ64" s="8"/>
    </row>
    <row r="65" spans="1:52" ht="15" x14ac:dyDescent="0.15">
      <c r="A65" s="40"/>
      <c r="B65" s="41">
        <f t="shared" si="13"/>
        <v>742.38223907670829</v>
      </c>
      <c r="C65" s="41">
        <f t="shared" si="13"/>
        <v>739.37661713581997</v>
      </c>
      <c r="D65" s="41">
        <f t="shared" si="13"/>
        <v>2.9186391105871192</v>
      </c>
      <c r="E65" s="41">
        <f t="shared" si="35"/>
        <v>16</v>
      </c>
      <c r="F65" s="41">
        <f t="shared" si="14"/>
        <v>16</v>
      </c>
      <c r="G65" s="41">
        <f t="shared" si="15"/>
        <v>121.73975599199656</v>
      </c>
      <c r="H65" s="25">
        <f t="shared" si="16"/>
        <v>0.08</v>
      </c>
      <c r="I65" s="227">
        <f t="shared" si="17"/>
        <v>2.4044975527106547</v>
      </c>
      <c r="J65" s="228">
        <f t="shared" si="38"/>
        <v>80</v>
      </c>
      <c r="K65" s="41">
        <f t="shared" si="18"/>
        <v>1</v>
      </c>
      <c r="L65" s="216">
        <f t="shared" si="19"/>
        <v>2.9986391105871193</v>
      </c>
      <c r="M65" s="216">
        <f t="shared" si="4"/>
        <v>2.9586391105871193</v>
      </c>
      <c r="N65" s="41">
        <f t="shared" si="20"/>
        <v>0.16642415948820766</v>
      </c>
      <c r="O65" s="41">
        <f t="shared" si="21"/>
        <v>7.3147973874190333</v>
      </c>
      <c r="P65" s="229">
        <f t="shared" si="22"/>
        <v>40.032155585021982</v>
      </c>
      <c r="Q65" s="41">
        <f t="shared" si="23"/>
        <v>36.975937786305835</v>
      </c>
      <c r="R65" s="41">
        <f t="shared" si="24"/>
        <v>556.6458940533679</v>
      </c>
      <c r="S65" s="216">
        <f t="shared" si="5"/>
        <v>9.0810880446562624E-3</v>
      </c>
      <c r="T65" s="216">
        <f t="shared" si="6"/>
        <v>0.16794932206895619</v>
      </c>
      <c r="U65" s="231">
        <f t="shared" si="25"/>
        <v>2.8386391105871192</v>
      </c>
      <c r="V65" s="231">
        <f t="shared" si="7"/>
        <v>2.8786391105871192</v>
      </c>
      <c r="W65" s="41">
        <f t="shared" si="26"/>
        <v>-0.16314074727267602</v>
      </c>
      <c r="X65" s="41">
        <f t="shared" si="27"/>
        <v>27.741301796673426</v>
      </c>
      <c r="Y65" s="41">
        <f t="shared" si="28"/>
        <v>37.896528753879764</v>
      </c>
      <c r="Z65" s="41">
        <f t="shared" si="29"/>
        <v>477.77917097672537</v>
      </c>
      <c r="AA65" s="231">
        <f t="shared" si="8"/>
        <v>7.937748295696552E-3</v>
      </c>
      <c r="AB65" s="231">
        <f t="shared" si="30"/>
        <v>-0.16444607885484003</v>
      </c>
      <c r="AC65" s="41">
        <f t="shared" si="31"/>
        <v>0.16794932206895619</v>
      </c>
      <c r="AD65" s="41">
        <f t="shared" si="9"/>
        <v>0.47633416446393168</v>
      </c>
      <c r="AE65" s="41">
        <f t="shared" si="32"/>
        <v>-8.5154949328332563E-2</v>
      </c>
      <c r="AF65" s="41">
        <f t="shared" si="10"/>
        <v>742.38071391412757</v>
      </c>
      <c r="AG65" s="41">
        <f t="shared" si="11"/>
        <v>739.20866781375105</v>
      </c>
      <c r="AH65" s="41">
        <f t="shared" si="33"/>
        <v>2.9983544172784136</v>
      </c>
      <c r="AI65" s="41">
        <f t="shared" si="12"/>
        <v>301.71662786549575</v>
      </c>
      <c r="AJ65" s="41">
        <f t="shared" si="34"/>
        <v>0.51339884628385513</v>
      </c>
      <c r="AK65" s="8">
        <f t="shared" si="36"/>
        <v>0.135262775031808</v>
      </c>
      <c r="AL65" s="42">
        <f t="shared" si="37"/>
        <v>0.11000148508027033</v>
      </c>
      <c r="AZ65" s="8"/>
    </row>
    <row r="66" spans="1:52" ht="15" x14ac:dyDescent="0.15">
      <c r="A66" s="40"/>
      <c r="B66" s="41">
        <f t="shared" si="13"/>
        <v>742.38071391412757</v>
      </c>
      <c r="C66" s="41">
        <f t="shared" si="13"/>
        <v>739.20866781375105</v>
      </c>
      <c r="D66" s="41">
        <f t="shared" si="13"/>
        <v>2.9983544172784136</v>
      </c>
      <c r="E66" s="41">
        <f t="shared" si="35"/>
        <v>16</v>
      </c>
      <c r="F66" s="41">
        <f t="shared" si="14"/>
        <v>16</v>
      </c>
      <c r="G66" s="41">
        <f t="shared" si="15"/>
        <v>131.71268762913016</v>
      </c>
      <c r="H66" s="25">
        <f t="shared" si="16"/>
        <v>0.08</v>
      </c>
      <c r="I66" s="227">
        <f t="shared" si="17"/>
        <v>2.5376368803012159</v>
      </c>
      <c r="J66" s="228">
        <f t="shared" si="38"/>
        <v>80</v>
      </c>
      <c r="K66" s="41">
        <f t="shared" si="18"/>
        <v>1</v>
      </c>
      <c r="L66" s="216">
        <f t="shared" si="19"/>
        <v>3.0783544172784136</v>
      </c>
      <c r="M66" s="216">
        <f t="shared" si="4"/>
        <v>3.0383544172784136</v>
      </c>
      <c r="N66" s="41">
        <f t="shared" si="20"/>
        <v>0.170953158327106</v>
      </c>
      <c r="O66" s="41">
        <f t="shared" si="21"/>
        <v>7.314604810223841</v>
      </c>
      <c r="P66" s="229">
        <f t="shared" si="22"/>
        <v>41.467508369552519</v>
      </c>
      <c r="Q66" s="41">
        <f t="shared" si="23"/>
        <v>46.688107811394488</v>
      </c>
      <c r="R66" s="41">
        <f t="shared" si="24"/>
        <v>602.68850404495436</v>
      </c>
      <c r="S66" s="216">
        <f t="shared" si="5"/>
        <v>1.0590647134888458E-2</v>
      </c>
      <c r="T66" s="216">
        <f t="shared" si="6"/>
        <v>0.17278304256177013</v>
      </c>
      <c r="U66" s="231">
        <f t="shared" si="25"/>
        <v>2.9183544172784135</v>
      </c>
      <c r="V66" s="231">
        <f t="shared" si="7"/>
        <v>2.9583544172784135</v>
      </c>
      <c r="W66" s="41">
        <f t="shared" si="26"/>
        <v>-0.16761298723779383</v>
      </c>
      <c r="X66" s="41">
        <f t="shared" si="27"/>
        <v>36.942173212999222</v>
      </c>
      <c r="Y66" s="41">
        <f t="shared" si="28"/>
        <v>39.31257410569625</v>
      </c>
      <c r="Z66" s="41">
        <f t="shared" si="29"/>
        <v>531.57597035924789</v>
      </c>
      <c r="AA66" s="231">
        <f t="shared" si="8"/>
        <v>9.5009324948441103E-3</v>
      </c>
      <c r="AB66" s="231">
        <f t="shared" si="30"/>
        <v>-0.16922074208507151</v>
      </c>
      <c r="AC66" s="41">
        <f t="shared" si="31"/>
        <v>0.17278304256177013</v>
      </c>
      <c r="AD66" s="41">
        <f t="shared" si="9"/>
        <v>0.46300839951582584</v>
      </c>
      <c r="AE66" s="41">
        <f t="shared" si="32"/>
        <v>-7.8218369203335442E-2</v>
      </c>
      <c r="AF66" s="41">
        <f t="shared" si="10"/>
        <v>742.3788840298929</v>
      </c>
      <c r="AG66" s="41">
        <f t="shared" si="11"/>
        <v>739.03588477118933</v>
      </c>
      <c r="AH66" s="41">
        <f t="shared" si="33"/>
        <v>3.0780903388581868</v>
      </c>
      <c r="AI66" s="41">
        <f t="shared" si="12"/>
        <v>286.6871383843125</v>
      </c>
      <c r="AJ66" s="41">
        <f t="shared" si="34"/>
        <v>0.5930341625017197</v>
      </c>
      <c r="AK66" s="8">
        <f t="shared" si="36"/>
        <v>0.17016399730475795</v>
      </c>
      <c r="AL66" s="42">
        <f t="shared" si="37"/>
        <v>0.13293645615101532</v>
      </c>
      <c r="AZ66" s="8"/>
    </row>
    <row r="67" spans="1:52" ht="15" x14ac:dyDescent="0.15">
      <c r="A67" s="40"/>
      <c r="B67" s="41">
        <f t="shared" si="13"/>
        <v>742.3788840298929</v>
      </c>
      <c r="C67" s="41">
        <f t="shared" si="13"/>
        <v>739.03588477118933</v>
      </c>
      <c r="D67" s="41">
        <f t="shared" si="13"/>
        <v>3.0780903388581868</v>
      </c>
      <c r="E67" s="41">
        <f t="shared" si="35"/>
        <v>16</v>
      </c>
      <c r="F67" s="41">
        <f t="shared" si="14"/>
        <v>16</v>
      </c>
      <c r="G67" s="41">
        <f t="shared" si="15"/>
        <v>142.21861404036747</v>
      </c>
      <c r="H67" s="25">
        <f t="shared" si="16"/>
        <v>0.08</v>
      </c>
      <c r="I67" s="227">
        <f t="shared" si="17"/>
        <v>2.6743994069628574</v>
      </c>
      <c r="J67" s="228">
        <f t="shared" si="38"/>
        <v>80</v>
      </c>
      <c r="K67" s="41">
        <f>IF((1-S66-0.015)&gt;0,1,-1)</f>
        <v>1</v>
      </c>
      <c r="L67" s="216">
        <f t="shared" si="19"/>
        <v>3.1580903388581869</v>
      </c>
      <c r="M67" s="216">
        <f t="shared" si="4"/>
        <v>3.1180903388581869</v>
      </c>
      <c r="N67" s="41">
        <f t="shared" si="20"/>
        <v>0.17548409336134618</v>
      </c>
      <c r="O67" s="41">
        <f t="shared" si="21"/>
        <v>7.3143737568411442</v>
      </c>
      <c r="P67" s="229">
        <f t="shared" si="22"/>
        <v>42.915792154451779</v>
      </c>
      <c r="Q67" s="41">
        <f t="shared" si="23"/>
        <v>56.926224888836316</v>
      </c>
      <c r="R67" s="41">
        <f t="shared" si="24"/>
        <v>644.46669456545453</v>
      </c>
      <c r="S67" s="216">
        <f t="shared" si="5"/>
        <v>1.2076324025264632E-2</v>
      </c>
      <c r="T67" s="216">
        <f t="shared" si="6"/>
        <v>0.17762920115079206</v>
      </c>
      <c r="U67" s="231">
        <f t="shared" si="25"/>
        <v>2.9980903388581868</v>
      </c>
      <c r="V67" s="231">
        <f t="shared" si="7"/>
        <v>3.0380903388581868</v>
      </c>
      <c r="W67" s="41">
        <f t="shared" si="26"/>
        <v>-0.17208561878553041</v>
      </c>
      <c r="X67" s="41">
        <f t="shared" si="27"/>
        <v>46.655077410982713</v>
      </c>
      <c r="Y67" s="41">
        <f t="shared" si="28"/>
        <v>40.741884506231806</v>
      </c>
      <c r="Z67" s="41">
        <f t="shared" si="29"/>
        <v>580.03668583580372</v>
      </c>
      <c r="AA67" s="231">
        <f t="shared" si="8"/>
        <v>1.0996799412067902E-2</v>
      </c>
      <c r="AB67" s="231">
        <f t="shared" si="30"/>
        <v>-0.17399905145224079</v>
      </c>
      <c r="AC67" s="41">
        <f t="shared" si="31"/>
        <v>0.17762920115079206</v>
      </c>
      <c r="AD67" s="41">
        <f t="shared" si="9"/>
        <v>0.45037639916021927</v>
      </c>
      <c r="AE67" s="41">
        <f t="shared" si="32"/>
        <v>-7.2097939397165661E-2</v>
      </c>
      <c r="AF67" s="41">
        <f t="shared" si="10"/>
        <v>742.37673892210341</v>
      </c>
      <c r="AG67" s="41">
        <f t="shared" si="11"/>
        <v>738.85825557003852</v>
      </c>
      <c r="AH67" s="41">
        <f t="shared" si="33"/>
        <v>3.1578461826124529</v>
      </c>
      <c r="AI67" s="41">
        <f t="shared" si="12"/>
        <v>275.62200288808151</v>
      </c>
      <c r="AJ67" s="41">
        <f t="shared" si="34"/>
        <v>0.66959582997063127</v>
      </c>
      <c r="AK67" s="8">
        <f t="shared" si="36"/>
        <v>0.20646691207487106</v>
      </c>
      <c r="AL67" s="42">
        <f t="shared" si="37"/>
        <v>0.15498621638206184</v>
      </c>
      <c r="AZ67" s="8"/>
    </row>
    <row r="68" spans="1:52" ht="15" x14ac:dyDescent="0.15">
      <c r="A68" s="40"/>
      <c r="B68" s="41">
        <f t="shared" si="13"/>
        <v>742.37673892210341</v>
      </c>
      <c r="C68" s="41">
        <f t="shared" si="13"/>
        <v>738.85825557003852</v>
      </c>
      <c r="D68" s="41">
        <f t="shared" si="13"/>
        <v>3.1578461826124529</v>
      </c>
      <c r="E68" s="41">
        <f t="shared" si="35"/>
        <v>16</v>
      </c>
      <c r="F68" s="41">
        <f t="shared" si="14"/>
        <v>16</v>
      </c>
      <c r="G68" s="41">
        <f t="shared" si="15"/>
        <v>153.27159427349036</v>
      </c>
      <c r="H68" s="25">
        <f t="shared" si="16"/>
        <v>0.08</v>
      </c>
      <c r="I68" s="227">
        <f t="shared" si="17"/>
        <v>2.8147866816519129</v>
      </c>
      <c r="J68" s="228">
        <f t="shared" si="38"/>
        <v>80</v>
      </c>
      <c r="K68" s="41">
        <f t="shared" si="18"/>
        <v>1</v>
      </c>
      <c r="L68" s="216">
        <f t="shared" si="19"/>
        <v>3.2378461826124529</v>
      </c>
      <c r="M68" s="216">
        <f t="shared" si="4"/>
        <v>3.1978461826124529</v>
      </c>
      <c r="N68" s="41">
        <f t="shared" si="20"/>
        <v>0.18001692581138773</v>
      </c>
      <c r="O68" s="41">
        <f t="shared" si="21"/>
        <v>7.3141029012309247</v>
      </c>
      <c r="P68" s="229">
        <f t="shared" si="22"/>
        <v>44.376790188550473</v>
      </c>
      <c r="Q68" s="41">
        <f t="shared" si="23"/>
        <v>67.704342726297142</v>
      </c>
      <c r="R68" s="41">
        <f t="shared" si="24"/>
        <v>682.5369675795954</v>
      </c>
      <c r="S68" s="216">
        <f t="shared" si="5"/>
        <v>1.3562173051596601E-2</v>
      </c>
      <c r="T68" s="216">
        <f t="shared" si="6"/>
        <v>0.18249191271210616</v>
      </c>
      <c r="U68" s="231">
        <f t="shared" si="25"/>
        <v>3.0778461826124528</v>
      </c>
      <c r="V68" s="231">
        <f t="shared" si="7"/>
        <v>3.1178461826124528</v>
      </c>
      <c r="W68" s="41">
        <f t="shared" si="26"/>
        <v>-0.1765586024760184</v>
      </c>
      <c r="X68" s="41">
        <f t="shared" si="27"/>
        <v>56.894062149790273</v>
      </c>
      <c r="Y68" s="41">
        <f t="shared" si="28"/>
        <v>42.184229110881681</v>
      </c>
      <c r="Z68" s="41">
        <f t="shared" si="29"/>
        <v>623.90567010655889</v>
      </c>
      <c r="AA68" s="231">
        <f t="shared" si="8"/>
        <v>1.2467717240512986E-2</v>
      </c>
      <c r="AB68" s="231">
        <f t="shared" si="30"/>
        <v>-0.17878767667488918</v>
      </c>
      <c r="AC68" s="41">
        <f t="shared" si="31"/>
        <v>0.18249191271210616</v>
      </c>
      <c r="AD68" s="41">
        <f t="shared" si="9"/>
        <v>0.43837559051838992</v>
      </c>
      <c r="AE68" s="41">
        <f t="shared" si="32"/>
        <v>-6.6648736660290184E-2</v>
      </c>
      <c r="AF68" s="41">
        <f t="shared" si="10"/>
        <v>742.37426393520275</v>
      </c>
      <c r="AG68" s="41">
        <f t="shared" si="11"/>
        <v>738.67576365732646</v>
      </c>
      <c r="AH68" s="41">
        <f t="shared" si="33"/>
        <v>3.2376213067347024</v>
      </c>
      <c r="AI68" s="41">
        <f t="shared" si="12"/>
        <v>267.37293565102686</v>
      </c>
      <c r="AJ68" s="41">
        <f t="shared" si="34"/>
        <v>0.74386608987369429</v>
      </c>
      <c r="AK68" s="8">
        <f t="shared" si="36"/>
        <v>0.24449232041506447</v>
      </c>
      <c r="AL68" s="42">
        <f t="shared" si="37"/>
        <v>0.17637605123414399</v>
      </c>
      <c r="AZ68" s="8"/>
    </row>
    <row r="69" spans="1:52" ht="15" x14ac:dyDescent="0.15">
      <c r="A69" s="40"/>
      <c r="B69" s="41">
        <f t="shared" si="13"/>
        <v>742.37426393520275</v>
      </c>
      <c r="C69" s="41">
        <f t="shared" si="13"/>
        <v>738.67576365732646</v>
      </c>
      <c r="D69" s="41">
        <f t="shared" si="13"/>
        <v>3.2376213067347024</v>
      </c>
      <c r="E69" s="41">
        <f t="shared" si="35"/>
        <v>16</v>
      </c>
      <c r="F69" s="41">
        <f t="shared" si="14"/>
        <v>16</v>
      </c>
      <c r="G69" s="41">
        <f t="shared" si="15"/>
        <v>164.88569676016536</v>
      </c>
      <c r="H69" s="25">
        <f t="shared" si="16"/>
        <v>0.08</v>
      </c>
      <c r="I69" s="227">
        <f t="shared" si="17"/>
        <v>2.9588002223010337</v>
      </c>
      <c r="J69" s="228">
        <f t="shared" si="38"/>
        <v>80</v>
      </c>
      <c r="K69" s="41">
        <f t="shared" si="18"/>
        <v>1</v>
      </c>
      <c r="L69" s="216">
        <f t="shared" si="19"/>
        <v>3.3176213067347025</v>
      </c>
      <c r="M69" s="216">
        <f t="shared" si="4"/>
        <v>3.2776213067347024</v>
      </c>
      <c r="N69" s="41">
        <f t="shared" si="20"/>
        <v>0.18455161976525769</v>
      </c>
      <c r="O69" s="41">
        <f t="shared" si="21"/>
        <v>7.3137903928849344</v>
      </c>
      <c r="P69" s="229">
        <f t="shared" si="22"/>
        <v>45.850294798526114</v>
      </c>
      <c r="Q69" s="41">
        <f t="shared" si="23"/>
        <v>79.036524471027946</v>
      </c>
      <c r="R69" s="41">
        <f t="shared" si="24"/>
        <v>717.36351048346728</v>
      </c>
      <c r="S69" s="216">
        <f t="shared" si="5"/>
        <v>1.5064198953155907E-2</v>
      </c>
      <c r="T69" s="216">
        <f t="shared" si="6"/>
        <v>0.18737426294090037</v>
      </c>
      <c r="U69" s="231">
        <f t="shared" si="25"/>
        <v>3.1576213067347023</v>
      </c>
      <c r="V69" s="231">
        <f t="shared" si="7"/>
        <v>3.1976213067347024</v>
      </c>
      <c r="W69" s="41">
        <f t="shared" si="26"/>
        <v>-0.18103190175016337</v>
      </c>
      <c r="X69" s="41">
        <f t="shared" si="27"/>
        <v>67.673184747314394</v>
      </c>
      <c r="Y69" s="41">
        <f t="shared" si="28"/>
        <v>43.639387078456174</v>
      </c>
      <c r="Z69" s="41">
        <f t="shared" si="29"/>
        <v>663.79559454402329</v>
      </c>
      <c r="AA69" s="231">
        <f t="shared" si="8"/>
        <v>1.3939260672438223E-2</v>
      </c>
      <c r="AB69" s="231">
        <f t="shared" si="30"/>
        <v>-0.18359102490341214</v>
      </c>
      <c r="AC69" s="41">
        <f t="shared" si="31"/>
        <v>0.18737426294090037</v>
      </c>
      <c r="AD69" s="41">
        <f t="shared" si="9"/>
        <v>0.42695298033131029</v>
      </c>
      <c r="AE69" s="41">
        <f t="shared" si="32"/>
        <v>-6.1766178899234414E-2</v>
      </c>
      <c r="AF69" s="41">
        <f t="shared" si="10"/>
        <v>742.37144129202716</v>
      </c>
      <c r="AG69" s="41">
        <f t="shared" si="11"/>
        <v>738.48838939438554</v>
      </c>
      <c r="AH69" s="41">
        <f t="shared" si="33"/>
        <v>3.3174151154693545</v>
      </c>
      <c r="AI69" s="41">
        <f t="shared" si="12"/>
        <v>261.19848612681659</v>
      </c>
      <c r="AJ69" s="41">
        <f t="shared" si="34"/>
        <v>0.81642122490892111</v>
      </c>
      <c r="AK69" s="8">
        <f t="shared" si="36"/>
        <v>0.2845266288055438</v>
      </c>
      <c r="AL69" s="42">
        <f t="shared" si="37"/>
        <v>0.19727193012428931</v>
      </c>
      <c r="AZ69" s="8"/>
    </row>
    <row r="70" spans="1:52" ht="15" x14ac:dyDescent="0.15">
      <c r="A70" s="40"/>
      <c r="B70" s="41">
        <f t="shared" si="13"/>
        <v>742.37144129202716</v>
      </c>
      <c r="C70" s="41">
        <f t="shared" si="13"/>
        <v>738.48838939438554</v>
      </c>
      <c r="D70" s="41">
        <f t="shared" si="13"/>
        <v>3.3174151154693545</v>
      </c>
      <c r="E70" s="41">
        <f t="shared" si="35"/>
        <v>16</v>
      </c>
      <c r="F70" s="41">
        <f t="shared" si="14"/>
        <v>16</v>
      </c>
      <c r="G70" s="41">
        <f t="shared" si="15"/>
        <v>177.07499921104881</v>
      </c>
      <c r="H70" s="25">
        <f t="shared" si="16"/>
        <v>0.08</v>
      </c>
      <c r="I70" s="227">
        <f t="shared" si="17"/>
        <v>3.1064415181132974</v>
      </c>
      <c r="J70" s="228">
        <f t="shared" si="38"/>
        <v>80</v>
      </c>
      <c r="K70" s="41">
        <f t="shared" si="18"/>
        <v>1</v>
      </c>
      <c r="L70" s="216">
        <f t="shared" si="19"/>
        <v>3.3974151154693546</v>
      </c>
      <c r="M70" s="216">
        <f t="shared" si="4"/>
        <v>3.3574151154693546</v>
      </c>
      <c r="N70" s="41">
        <f t="shared" si="20"/>
        <v>0.18908814190482559</v>
      </c>
      <c r="O70" s="41">
        <f t="shared" si="21"/>
        <v>7.3134339871399625</v>
      </c>
      <c r="P70" s="229">
        <f t="shared" si="22"/>
        <v>47.336106798493923</v>
      </c>
      <c r="Q70" s="41">
        <f t="shared" si="23"/>
        <v>90.936842600800986</v>
      </c>
      <c r="R70" s="41">
        <f t="shared" si="24"/>
        <v>749.3365425362216</v>
      </c>
      <c r="S70" s="216">
        <f t="shared" si="5"/>
        <v>1.6593638067704797E-2</v>
      </c>
      <c r="T70" s="216">
        <f t="shared" si="6"/>
        <v>0.192278745821093</v>
      </c>
      <c r="U70" s="231">
        <f t="shared" si="25"/>
        <v>3.2374151154693545</v>
      </c>
      <c r="V70" s="231">
        <f t="shared" si="7"/>
        <v>3.2774151154693545</v>
      </c>
      <c r="W70" s="41">
        <f t="shared" si="26"/>
        <v>-0.18550548265496847</v>
      </c>
      <c r="X70" s="41">
        <f t="shared" si="27"/>
        <v>79.006511962300095</v>
      </c>
      <c r="Y70" s="41">
        <f t="shared" si="28"/>
        <v>45.107146899323332</v>
      </c>
      <c r="Z70" s="41">
        <f t="shared" si="29"/>
        <v>700.21529168230472</v>
      </c>
      <c r="AA70" s="231">
        <f t="shared" si="8"/>
        <v>1.5428011434725409E-2</v>
      </c>
      <c r="AB70" s="231">
        <f t="shared" si="30"/>
        <v>-0.1884123099269647</v>
      </c>
      <c r="AC70" s="41">
        <f t="shared" si="31"/>
        <v>0.192278745821093</v>
      </c>
      <c r="AD70" s="41">
        <f t="shared" si="9"/>
        <v>0.4160626264664557</v>
      </c>
      <c r="AE70" s="41">
        <f t="shared" si="32"/>
        <v>-5.7370038501034615E-2</v>
      </c>
      <c r="AF70" s="41">
        <f t="shared" si="10"/>
        <v>742.36825068811083</v>
      </c>
      <c r="AG70" s="41">
        <f t="shared" si="11"/>
        <v>738.29611064856442</v>
      </c>
      <c r="AH70" s="41">
        <f t="shared" si="33"/>
        <v>3.3972270548200387</v>
      </c>
      <c r="AI70" s="41">
        <f t="shared" si="12"/>
        <v>256.59865081489551</v>
      </c>
      <c r="AJ70" s="41">
        <f t="shared" si="34"/>
        <v>0.88769862791305876</v>
      </c>
      <c r="AK70" s="8">
        <f t="shared" si="36"/>
        <v>0.32683607613287624</v>
      </c>
      <c r="AL70" s="42">
        <f t="shared" si="37"/>
        <v>0.21779982218948096</v>
      </c>
      <c r="AZ70" s="8"/>
    </row>
    <row r="71" spans="1:52" ht="15" x14ac:dyDescent="0.15">
      <c r="A71" s="40"/>
      <c r="B71" s="41">
        <f t="shared" si="13"/>
        <v>742.36825068811083</v>
      </c>
      <c r="C71" s="41">
        <f t="shared" si="13"/>
        <v>738.29611064856442</v>
      </c>
      <c r="D71" s="41">
        <f t="shared" si="13"/>
        <v>3.3972270548200387</v>
      </c>
      <c r="E71" s="41">
        <f t="shared" si="35"/>
        <v>16</v>
      </c>
      <c r="F71" s="41">
        <f t="shared" si="14"/>
        <v>16</v>
      </c>
      <c r="G71" s="41">
        <f t="shared" si="15"/>
        <v>189.85358851853456</v>
      </c>
      <c r="H71" s="25">
        <f t="shared" si="16"/>
        <v>0.08</v>
      </c>
      <c r="I71" s="227">
        <f t="shared" si="17"/>
        <v>3.2577120316371295</v>
      </c>
      <c r="J71" s="228">
        <f t="shared" si="38"/>
        <v>80</v>
      </c>
      <c r="K71" s="41">
        <f t="shared" si="18"/>
        <v>1</v>
      </c>
      <c r="L71" s="216">
        <f t="shared" si="19"/>
        <v>3.4772270548200388</v>
      </c>
      <c r="M71" s="216">
        <f t="shared" si="4"/>
        <v>3.4372270548200388</v>
      </c>
      <c r="N71" s="41">
        <f t="shared" si="20"/>
        <v>0.193626461263948</v>
      </c>
      <c r="O71" s="41">
        <f t="shared" si="21"/>
        <v>7.3130311202187954</v>
      </c>
      <c r="P71" s="229">
        <f t="shared" si="22"/>
        <v>48.834034951055159</v>
      </c>
      <c r="Q71" s="41">
        <f t="shared" si="23"/>
        <v>103.41937882288155</v>
      </c>
      <c r="R71" s="41">
        <f t="shared" si="24"/>
        <v>778.78645611811578</v>
      </c>
      <c r="S71" s="216">
        <f t="shared" si="5"/>
        <v>1.8158756845620763E-2</v>
      </c>
      <c r="T71" s="216">
        <f t="shared" si="6"/>
        <v>0.19720750438419224</v>
      </c>
      <c r="U71" s="231">
        <f t="shared" si="25"/>
        <v>3.3172270548200387</v>
      </c>
      <c r="V71" s="231">
        <f t="shared" si="7"/>
        <v>3.3572270548200387</v>
      </c>
      <c r="W71" s="41">
        <f t="shared" si="26"/>
        <v>-0.18997931360079612</v>
      </c>
      <c r="X71" s="41">
        <f t="shared" si="27"/>
        <v>90.908119885347702</v>
      </c>
      <c r="Y71" s="41">
        <f t="shared" si="28"/>
        <v>46.587305783907404</v>
      </c>
      <c r="Z71" s="41">
        <f t="shared" si="29"/>
        <v>733.59082388226079</v>
      </c>
      <c r="AA71" s="231">
        <f t="shared" si="8"/>
        <v>1.6945382021176927E-2</v>
      </c>
      <c r="AB71" s="231">
        <f t="shared" si="30"/>
        <v>-0.19325407777585826</v>
      </c>
      <c r="AC71" s="41">
        <f t="shared" si="31"/>
        <v>0.19720750438419224</v>
      </c>
      <c r="AD71" s="41">
        <f t="shared" si="9"/>
        <v>0.40566407576532693</v>
      </c>
      <c r="AE71" s="41">
        <f t="shared" si="32"/>
        <v>-5.3396240281386273E-2</v>
      </c>
      <c r="AF71" s="41">
        <f t="shared" si="10"/>
        <v>742.36466964499061</v>
      </c>
      <c r="AG71" s="41">
        <f t="shared" si="11"/>
        <v>738.09890314418021</v>
      </c>
      <c r="AH71" s="41">
        <f t="shared" si="33"/>
        <v>3.4770566087461461</v>
      </c>
      <c r="AI71" s="41">
        <f t="shared" si="12"/>
        <v>253.22410634511914</v>
      </c>
      <c r="AJ71" s="41">
        <f t="shared" si="34"/>
        <v>0.95803865745336969</v>
      </c>
      <c r="AK71" s="8">
        <f t="shared" si="36"/>
        <v>0.37167573456415676</v>
      </c>
      <c r="AL71" s="42">
        <f t="shared" si="37"/>
        <v>0.23805775069709051</v>
      </c>
      <c r="AZ71" s="8"/>
    </row>
    <row r="72" spans="1:52" ht="15" x14ac:dyDescent="0.15">
      <c r="A72" s="40"/>
      <c r="B72" s="41">
        <f t="shared" si="13"/>
        <v>742.36466964499061</v>
      </c>
      <c r="C72" s="41">
        <f t="shared" si="13"/>
        <v>738.09890314418021</v>
      </c>
      <c r="D72" s="41">
        <f t="shared" si="13"/>
        <v>3.4770566087461461</v>
      </c>
      <c r="E72" s="41">
        <f t="shared" si="35"/>
        <v>16</v>
      </c>
      <c r="F72" s="41">
        <f t="shared" si="14"/>
        <v>16</v>
      </c>
      <c r="G72" s="41">
        <f t="shared" si="15"/>
        <v>203.23556066649877</v>
      </c>
      <c r="H72" s="25">
        <f t="shared" si="16"/>
        <v>0.08</v>
      </c>
      <c r="I72" s="227">
        <f t="shared" si="17"/>
        <v>3.4126132006483205</v>
      </c>
      <c r="J72" s="228">
        <f t="shared" si="38"/>
        <v>80</v>
      </c>
      <c r="K72" s="41">
        <f t="shared" si="18"/>
        <v>1</v>
      </c>
      <c r="L72" s="216">
        <f t="shared" si="19"/>
        <v>3.5570566087461462</v>
      </c>
      <c r="M72" s="216">
        <f t="shared" si="4"/>
        <v>3.5170566087461461</v>
      </c>
      <c r="N72" s="41">
        <f t="shared" si="20"/>
        <v>0.19816654901413422</v>
      </c>
      <c r="O72" s="41">
        <f t="shared" si="21"/>
        <v>7.3125789538408155</v>
      </c>
      <c r="P72" s="229">
        <f t="shared" si="22"/>
        <v>50.343895474240036</v>
      </c>
      <c r="Q72" s="41">
        <f t="shared" si="23"/>
        <v>116.49822398034473</v>
      </c>
      <c r="R72" s="41">
        <f t="shared" si="24"/>
        <v>805.99483563500121</v>
      </c>
      <c r="S72" s="216">
        <f t="shared" si="5"/>
        <v>1.9765894695379857E-2</v>
      </c>
      <c r="T72" s="216">
        <f t="shared" si="6"/>
        <v>0.20216247112984448</v>
      </c>
      <c r="U72" s="231">
        <f t="shared" si="25"/>
        <v>3.397056608746146</v>
      </c>
      <c r="V72" s="231">
        <f t="shared" si="7"/>
        <v>3.437056608746146</v>
      </c>
      <c r="W72" s="41">
        <f t="shared" si="26"/>
        <v>-0.19445336514621125</v>
      </c>
      <c r="X72" s="41">
        <f t="shared" si="27"/>
        <v>103.39209383800261</v>
      </c>
      <c r="Y72" s="41">
        <f t="shared" si="28"/>
        <v>48.079669104827822</v>
      </c>
      <c r="Z72" s="41">
        <f t="shared" si="29"/>
        <v>764.28162549872616</v>
      </c>
      <c r="AA72" s="231">
        <f t="shared" si="8"/>
        <v>1.8499642833607718E-2</v>
      </c>
      <c r="AB72" s="231">
        <f t="shared" si="30"/>
        <v>-0.19811848638303234</v>
      </c>
      <c r="AC72" s="41">
        <f t="shared" si="31"/>
        <v>0.20216247112984448</v>
      </c>
      <c r="AD72" s="41">
        <f t="shared" si="9"/>
        <v>0.39572132034643448</v>
      </c>
      <c r="AE72" s="41">
        <f t="shared" si="32"/>
        <v>-4.9792202861994997E-2</v>
      </c>
      <c r="AF72" s="41">
        <f t="shared" si="10"/>
        <v>742.36067372287494</v>
      </c>
      <c r="AG72" s="41">
        <f t="shared" si="11"/>
        <v>737.89674067305032</v>
      </c>
      <c r="AH72" s="41">
        <f t="shared" si="33"/>
        <v>3.5569032957818405</v>
      </c>
      <c r="AI72" s="41">
        <f t="shared" si="12"/>
        <v>250.82353160559799</v>
      </c>
      <c r="AJ72" s="41">
        <f t="shared" si="34"/>
        <v>1.0277118606771469</v>
      </c>
      <c r="AK72" s="8">
        <f t="shared" si="36"/>
        <v>0.41929548212437162</v>
      </c>
      <c r="AL72" s="42">
        <f t="shared" si="37"/>
        <v>0.25812363322553833</v>
      </c>
      <c r="AZ72" s="8"/>
    </row>
    <row r="73" spans="1:52" ht="15" x14ac:dyDescent="0.15">
      <c r="A73" s="40"/>
      <c r="B73" s="41">
        <f t="shared" si="13"/>
        <v>742.36067372287494</v>
      </c>
      <c r="C73" s="41">
        <f t="shared" si="13"/>
        <v>737.89674067305032</v>
      </c>
      <c r="D73" s="41">
        <f t="shared" si="13"/>
        <v>3.5569032957818405</v>
      </c>
      <c r="E73" s="41">
        <f t="shared" si="35"/>
        <v>16</v>
      </c>
      <c r="F73" s="41">
        <f>(E73+E72)/2</f>
        <v>16</v>
      </c>
      <c r="G73" s="41">
        <f t="shared" si="15"/>
        <v>217.23502064629466</v>
      </c>
      <c r="H73" s="25">
        <f t="shared" si="16"/>
        <v>0.08</v>
      </c>
      <c r="I73" s="227">
        <f t="shared" si="17"/>
        <v>3.5711464398596946</v>
      </c>
      <c r="J73" s="228">
        <f t="shared" si="38"/>
        <v>80</v>
      </c>
      <c r="K73" s="41">
        <f t="shared" si="18"/>
        <v>1</v>
      </c>
      <c r="L73" s="216">
        <f t="shared" si="19"/>
        <v>3.6369032957818406</v>
      </c>
      <c r="M73" s="216">
        <f t="shared" si="4"/>
        <v>3.5969032957818405</v>
      </c>
      <c r="N73" s="41">
        <f t="shared" si="20"/>
        <v>0.20270837827402843</v>
      </c>
      <c r="O73" s="41">
        <f t="shared" si="21"/>
        <v>7.3120744020750088</v>
      </c>
      <c r="P73" s="229">
        <f t="shared" si="22"/>
        <v>51.865511589475169</v>
      </c>
      <c r="Q73" s="41">
        <f t="shared" si="23"/>
        <v>130.18747796495197</v>
      </c>
      <c r="R73" s="41">
        <f t="shared" si="24"/>
        <v>831.20312957876467</v>
      </c>
      <c r="S73" s="216">
        <f t="shared" si="5"/>
        <v>2.1420097447892129E-2</v>
      </c>
      <c r="T73" s="216">
        <f t="shared" si="6"/>
        <v>0.20714545408644799</v>
      </c>
      <c r="U73" s="231">
        <f t="shared" si="25"/>
        <v>3.4769032957818404</v>
      </c>
      <c r="V73" s="231">
        <f t="shared" si="7"/>
        <v>3.5169032957818405</v>
      </c>
      <c r="W73" s="41">
        <f t="shared" si="26"/>
        <v>-0.1989276098067343</v>
      </c>
      <c r="X73" s="41">
        <f t="shared" si="27"/>
        <v>116.47252827906595</v>
      </c>
      <c r="Y73" s="41">
        <f t="shared" si="28"/>
        <v>49.584049886827586</v>
      </c>
      <c r="Z73" s="41">
        <f t="shared" si="29"/>
        <v>792.59301175540452</v>
      </c>
      <c r="AA73" s="231">
        <f t="shared" si="8"/>
        <v>2.0097066157999874E-2</v>
      </c>
      <c r="AB73" s="231">
        <f t="shared" si="30"/>
        <v>-0.20300746424625915</v>
      </c>
      <c r="AC73" s="41">
        <f t="shared" si="31"/>
        <v>0.20714545408644799</v>
      </c>
      <c r="AD73" s="41">
        <f t="shared" si="9"/>
        <v>0.38620205474851316</v>
      </c>
      <c r="AE73" s="41">
        <f t="shared" si="32"/>
        <v>-4.6513956908559806E-2</v>
      </c>
      <c r="AF73" s="41">
        <f t="shared" si="10"/>
        <v>742.35623664706247</v>
      </c>
      <c r="AG73" s="41">
        <f t="shared" si="11"/>
        <v>737.68959521896386</v>
      </c>
      <c r="AH73" s="41">
        <f t="shared" si="33"/>
        <v>3.6367666660231257</v>
      </c>
      <c r="AI73" s="41">
        <f t="shared" si="12"/>
        <v>249.2115906630726</v>
      </c>
      <c r="AJ73" s="41">
        <f t="shared" si="34"/>
        <v>1.0969373025280005</v>
      </c>
      <c r="AK73" s="8">
        <f t="shared" si="36"/>
        <v>0.46994413947737118</v>
      </c>
      <c r="AL73" s="42">
        <f t="shared" si="37"/>
        <v>0.27806056047858413</v>
      </c>
      <c r="AZ73" s="8"/>
    </row>
    <row r="74" spans="1:52" ht="15" x14ac:dyDescent="0.15">
      <c r="A74" s="40"/>
      <c r="B74" s="41">
        <f t="shared" si="13"/>
        <v>742.35623664706247</v>
      </c>
      <c r="C74" s="41">
        <f t="shared" si="13"/>
        <v>737.68959521896386</v>
      </c>
      <c r="D74" s="41">
        <f t="shared" si="13"/>
        <v>3.6367666660231257</v>
      </c>
      <c r="E74" s="41">
        <f t="shared" si="35"/>
        <v>16</v>
      </c>
      <c r="F74" s="41">
        <f t="shared" si="14"/>
        <v>16</v>
      </c>
      <c r="G74" s="41">
        <f t="shared" si="15"/>
        <v>231.86608237854824</v>
      </c>
      <c r="H74" s="25">
        <f t="shared" si="16"/>
        <v>0.08</v>
      </c>
      <c r="I74" s="227">
        <f t="shared" si="17"/>
        <v>3.7333131424788917</v>
      </c>
      <c r="J74" s="228">
        <f t="shared" si="38"/>
        <v>80</v>
      </c>
      <c r="K74" s="41">
        <f t="shared" si="18"/>
        <v>1</v>
      </c>
      <c r="L74" s="216">
        <f t="shared" si="19"/>
        <v>3.7167666660231258</v>
      </c>
      <c r="M74" s="216">
        <f t="shared" si="4"/>
        <v>3.6767666660231257</v>
      </c>
      <c r="N74" s="41">
        <f t="shared" si="20"/>
        <v>0.20725192393961578</v>
      </c>
      <c r="O74" s="41">
        <f t="shared" si="21"/>
        <v>7.3115141473024226</v>
      </c>
      <c r="P74" s="229">
        <f t="shared" si="22"/>
        <v>53.398713106343514</v>
      </c>
      <c r="Q74" s="41">
        <f t="shared" si="23"/>
        <v>144.50124963610511</v>
      </c>
      <c r="R74" s="41">
        <f t="shared" si="24"/>
        <v>854.61953869494721</v>
      </c>
      <c r="S74" s="216">
        <f t="shared" si="5"/>
        <v>2.3125517524180631E-2</v>
      </c>
      <c r="T74" s="216">
        <f t="shared" si="6"/>
        <v>0.21215819192487292</v>
      </c>
      <c r="U74" s="231">
        <f t="shared" si="25"/>
        <v>3.5567666660231256</v>
      </c>
      <c r="V74" s="231">
        <f t="shared" si="7"/>
        <v>3.5967666660231257</v>
      </c>
      <c r="W74" s="41">
        <f t="shared" si="26"/>
        <v>-0.2034020218844379</v>
      </c>
      <c r="X74" s="41">
        <f t="shared" si="27"/>
        <v>130.16352671756576</v>
      </c>
      <c r="Y74" s="41">
        <f t="shared" si="28"/>
        <v>51.100268339421127</v>
      </c>
      <c r="Z74" s="41">
        <f t="shared" si="29"/>
        <v>818.78597363729887</v>
      </c>
      <c r="AA74" s="231">
        <f t="shared" si="8"/>
        <v>2.1742605604343917E-2</v>
      </c>
      <c r="AB74" s="231">
        <f t="shared" si="30"/>
        <v>-0.20792280543925229</v>
      </c>
      <c r="AC74" s="41">
        <f t="shared" si="31"/>
        <v>0.21215819192487292</v>
      </c>
      <c r="AD74" s="41">
        <f t="shared" si="9"/>
        <v>0.37707712002150123</v>
      </c>
      <c r="AE74" s="41">
        <f t="shared" si="32"/>
        <v>-4.3524232683469471E-2</v>
      </c>
      <c r="AF74" s="41">
        <f t="shared" si="10"/>
        <v>742.35133037907724</v>
      </c>
      <c r="AG74" s="41">
        <f t="shared" si="11"/>
        <v>737.47743702703895</v>
      </c>
      <c r="AH74" s="41">
        <f t="shared" si="33"/>
        <v>3.7166462984358941</v>
      </c>
      <c r="AI74" s="41">
        <f t="shared" si="12"/>
        <v>248.2487028658982</v>
      </c>
      <c r="AJ74" s="41">
        <f t="shared" si="34"/>
        <v>1.1658952755463055</v>
      </c>
      <c r="AK74" s="8">
        <f t="shared" si="36"/>
        <v>0.5238724515698604</v>
      </c>
      <c r="AL74" s="42">
        <f t="shared" si="37"/>
        <v>0.297920456707856</v>
      </c>
      <c r="AZ74" s="8"/>
    </row>
    <row r="75" spans="1:52" ht="15" x14ac:dyDescent="0.15">
      <c r="A75" s="40"/>
      <c r="B75" s="41">
        <f t="shared" si="13"/>
        <v>742.35133037907724</v>
      </c>
      <c r="C75" s="41">
        <f t="shared" si="13"/>
        <v>737.47743702703895</v>
      </c>
      <c r="D75" s="41">
        <f t="shared" si="13"/>
        <v>3.7166462984358941</v>
      </c>
      <c r="E75" s="41">
        <f t="shared" si="35"/>
        <v>16</v>
      </c>
      <c r="F75" s="41">
        <f t="shared" si="14"/>
        <v>16</v>
      </c>
      <c r="G75" s="41">
        <f t="shared" si="15"/>
        <v>247.14286864025041</v>
      </c>
      <c r="H75" s="25">
        <f t="shared" si="16"/>
        <v>0.08</v>
      </c>
      <c r="I75" s="227">
        <f t="shared" si="17"/>
        <v>3.8991146816306355</v>
      </c>
      <c r="J75" s="228">
        <f t="shared" si="38"/>
        <v>80</v>
      </c>
      <c r="K75" s="41">
        <f t="shared" si="18"/>
        <v>1</v>
      </c>
      <c r="L75" s="216">
        <f t="shared" si="19"/>
        <v>3.7966462984358942</v>
      </c>
      <c r="M75" s="216">
        <f t="shared" si="4"/>
        <v>3.7566462984358941</v>
      </c>
      <c r="N75" s="41">
        <f t="shared" si="20"/>
        <v>0.21179716253256764</v>
      </c>
      <c r="O75" s="41">
        <f t="shared" si="21"/>
        <v>7.3108946491981532</v>
      </c>
      <c r="P75" s="229">
        <f t="shared" si="22"/>
        <v>54.943336040410394</v>
      </c>
      <c r="Q75" s="41">
        <f t="shared" si="23"/>
        <v>159.45365674533846</v>
      </c>
      <c r="R75" s="41">
        <f t="shared" si="24"/>
        <v>876.42453401668763</v>
      </c>
      <c r="S75" s="216">
        <f t="shared" si="5"/>
        <v>2.4885675354160343E-2</v>
      </c>
      <c r="T75" s="216">
        <f t="shared" si="6"/>
        <v>0.21720239071402433</v>
      </c>
      <c r="U75" s="231">
        <f t="shared" si="25"/>
        <v>3.636646298435894</v>
      </c>
      <c r="V75" s="231">
        <f t="shared" si="7"/>
        <v>3.6766462984358941</v>
      </c>
      <c r="W75" s="41">
        <f t="shared" si="26"/>
        <v>-0.20787657731559506</v>
      </c>
      <c r="X75" s="41">
        <f t="shared" si="27"/>
        <v>144.47920163178819</v>
      </c>
      <c r="Y75" s="41">
        <f t="shared" si="28"/>
        <v>52.628151427816363</v>
      </c>
      <c r="Z75" s="41">
        <f t="shared" si="29"/>
        <v>843.08492158080912</v>
      </c>
      <c r="AA75" s="231">
        <f t="shared" si="8"/>
        <v>2.3440317251909811E-2</v>
      </c>
      <c r="AB75" s="231">
        <f t="shared" si="30"/>
        <v>-0.21286622926170723</v>
      </c>
      <c r="AC75" s="41">
        <f t="shared" si="31"/>
        <v>0.21720239071402433</v>
      </c>
      <c r="AD75" s="41">
        <f t="shared" si="9"/>
        <v>0.36832007114199117</v>
      </c>
      <c r="AE75" s="41">
        <f t="shared" si="32"/>
        <v>-4.0791116993964753E-2</v>
      </c>
      <c r="AF75" s="41">
        <f t="shared" si="10"/>
        <v>742.34592515089582</v>
      </c>
      <c r="AG75" s="41">
        <f t="shared" si="11"/>
        <v>737.26023463632487</v>
      </c>
      <c r="AH75" s="41">
        <f t="shared" si="33"/>
        <v>3.7965417984442538</v>
      </c>
      <c r="AI75" s="41">
        <f t="shared" si="12"/>
        <v>247.82783033078428</v>
      </c>
      <c r="AJ75" s="41">
        <f t="shared" si="34"/>
        <v>1.234736339527079</v>
      </c>
      <c r="AK75" s="8">
        <f t="shared" si="36"/>
        <v>0.58133531969303487</v>
      </c>
      <c r="AL75" s="42">
        <f t="shared" si="37"/>
        <v>0.31774668313431875</v>
      </c>
      <c r="AZ75" s="8"/>
    </row>
    <row r="76" spans="1:52" ht="15" x14ac:dyDescent="0.15">
      <c r="A76" s="40"/>
      <c r="B76" s="41">
        <f t="shared" si="13"/>
        <v>742.34592515089582</v>
      </c>
      <c r="C76" s="41">
        <f t="shared" si="13"/>
        <v>737.26023463632487</v>
      </c>
      <c r="D76" s="41">
        <f t="shared" si="13"/>
        <v>3.7965417984442538</v>
      </c>
      <c r="E76" s="41">
        <f t="shared" si="35"/>
        <v>16</v>
      </c>
      <c r="F76" s="41">
        <f t="shared" si="14"/>
        <v>16</v>
      </c>
      <c r="G76" s="41">
        <f t="shared" si="15"/>
        <v>263.07951099658311</v>
      </c>
      <c r="H76" s="25">
        <f t="shared" si="16"/>
        <v>0.08</v>
      </c>
      <c r="I76" s="227">
        <f t="shared" si="17"/>
        <v>4.0685524116567651</v>
      </c>
      <c r="J76" s="228">
        <f t="shared" si="38"/>
        <v>80</v>
      </c>
      <c r="K76" s="41">
        <f t="shared" si="18"/>
        <v>1</v>
      </c>
      <c r="L76" s="216">
        <f t="shared" si="19"/>
        <v>3.8765417984442538</v>
      </c>
      <c r="M76" s="216">
        <f t="shared" si="4"/>
        <v>3.8365417984442538</v>
      </c>
      <c r="N76" s="41">
        <f t="shared" si="20"/>
        <v>0.21634407206434503</v>
      </c>
      <c r="O76" s="41">
        <f t="shared" si="21"/>
        <v>7.3102121490531129</v>
      </c>
      <c r="P76" s="229">
        <f t="shared" si="22"/>
        <v>56.499222260827402</v>
      </c>
      <c r="Q76" s="41">
        <f t="shared" si="23"/>
        <v>175.0588258657688</v>
      </c>
      <c r="R76" s="41">
        <f t="shared" si="24"/>
        <v>896.77531238341874</v>
      </c>
      <c r="S76" s="232">
        <f t="shared" si="5"/>
        <v>2.6703635209618059E-2</v>
      </c>
      <c r="T76" s="216">
        <f t="shared" si="6"/>
        <v>0.22227974940699474</v>
      </c>
      <c r="U76" s="231">
        <f t="shared" si="25"/>
        <v>3.7165417984442537</v>
      </c>
      <c r="V76" s="231">
        <f t="shared" si="7"/>
        <v>3.7565417984442537</v>
      </c>
      <c r="W76" s="41">
        <f t="shared" si="26"/>
        <v>-0.21235125353429929</v>
      </c>
      <c r="X76" s="41">
        <f t="shared" si="27"/>
        <v>159.43367439373375</v>
      </c>
      <c r="Y76" s="41">
        <f t="shared" si="28"/>
        <v>54.167532478204741</v>
      </c>
      <c r="Z76" s="41">
        <f t="shared" si="29"/>
        <v>865.68386202453109</v>
      </c>
      <c r="AA76" s="231">
        <f t="shared" si="8"/>
        <v>2.5193630347735193E-2</v>
      </c>
      <c r="AB76" s="231">
        <f t="shared" si="30"/>
        <v>-0.21783941934032469</v>
      </c>
      <c r="AC76" s="41">
        <f t="shared" si="31"/>
        <v>0.22227974940699474</v>
      </c>
      <c r="AD76" s="41">
        <f t="shared" si="9"/>
        <v>0.35990683007978297</v>
      </c>
      <c r="AE76" s="41">
        <f t="shared" si="32"/>
        <v>-3.8287066955173497E-2</v>
      </c>
      <c r="AF76" s="26">
        <f t="shared" si="10"/>
        <v>742.33998947355315</v>
      </c>
      <c r="AG76" s="26">
        <f t="shared" si="11"/>
        <v>737.03795488691787</v>
      </c>
      <c r="AH76" s="41">
        <f t="shared" si="33"/>
        <v>3.8764527957655406</v>
      </c>
      <c r="AI76" s="26">
        <f t="shared" si="12"/>
        <v>247.86559836959296</v>
      </c>
      <c r="AJ76" s="41">
        <f t="shared" si="34"/>
        <v>1.3035878946297437</v>
      </c>
      <c r="AK76" s="8">
        <f t="shared" si="36"/>
        <v>0.6425935347113283</v>
      </c>
      <c r="AL76" s="42">
        <f t="shared" si="37"/>
        <v>0.33757593100388616</v>
      </c>
      <c r="AZ76" s="8"/>
    </row>
    <row r="77" spans="1:52" ht="15" x14ac:dyDescent="0.15">
      <c r="A77" s="40"/>
      <c r="B77" s="41">
        <f t="shared" si="13"/>
        <v>742.33998947355315</v>
      </c>
      <c r="C77" s="41">
        <f t="shared" si="13"/>
        <v>737.03795488691787</v>
      </c>
      <c r="D77" s="41">
        <f t="shared" si="13"/>
        <v>3.8764527957655406</v>
      </c>
      <c r="E77" s="41">
        <f t="shared" si="35"/>
        <v>16</v>
      </c>
      <c r="F77" s="41">
        <f t="shared" si="14"/>
        <v>16</v>
      </c>
      <c r="G77" s="41">
        <f t="shared" si="15"/>
        <v>279.69014973722057</v>
      </c>
      <c r="H77" s="25">
        <f t="shared" si="16"/>
        <v>0.08</v>
      </c>
      <c r="I77" s="227">
        <f t="shared" si="17"/>
        <v>4.241627669308218</v>
      </c>
      <c r="J77" s="228">
        <f t="shared" si="38"/>
        <v>80</v>
      </c>
      <c r="K77" s="41">
        <f t="shared" si="18"/>
        <v>1</v>
      </c>
      <c r="L77" s="216">
        <f t="shared" si="19"/>
        <v>3.9564527957655407</v>
      </c>
      <c r="M77" s="216">
        <f t="shared" si="4"/>
        <v>3.9164527957655406</v>
      </c>
      <c r="N77" s="41">
        <f t="shared" si="20"/>
        <v>0.22089263191422326</v>
      </c>
      <c r="O77" s="41">
        <f t="shared" si="21"/>
        <v>7.3094626708606443</v>
      </c>
      <c r="P77" s="229">
        <f t="shared" si="22"/>
        <v>58.066219164838806</v>
      </c>
      <c r="Q77" s="41">
        <f t="shared" si="23"/>
        <v>191.33089232621489</v>
      </c>
      <c r="R77" s="41">
        <f t="shared" si="24"/>
        <v>915.80942059968208</v>
      </c>
      <c r="S77" s="232">
        <f t="shared" si="5"/>
        <v>2.8582126552239705E-2</v>
      </c>
      <c r="T77" s="216">
        <f t="shared" si="6"/>
        <v>0.2273919782124558</v>
      </c>
      <c r="U77" s="231">
        <f t="shared" si="25"/>
        <v>3.7964527957655405</v>
      </c>
      <c r="V77" s="231">
        <f t="shared" si="7"/>
        <v>3.8364527957655405</v>
      </c>
      <c r="W77" s="41">
        <f t="shared" si="26"/>
        <v>-0.21682602934994755</v>
      </c>
      <c r="X77" s="41">
        <f t="shared" si="27"/>
        <v>175.04107519865997</v>
      </c>
      <c r="Y77" s="41">
        <f t="shared" si="28"/>
        <v>55.718250814009942</v>
      </c>
      <c r="Z77" s="41">
        <f t="shared" si="29"/>
        <v>886.75136461020861</v>
      </c>
      <c r="AA77" s="231">
        <f t="shared" si="8"/>
        <v>2.7005526850453303E-2</v>
      </c>
      <c r="AB77" s="231">
        <f t="shared" si="30"/>
        <v>-0.22284405033472576</v>
      </c>
      <c r="AC77" s="41">
        <f t="shared" si="31"/>
        <v>0.2273919782124558</v>
      </c>
      <c r="AD77" s="41">
        <f t="shared" si="9"/>
        <v>0.35181540100440473</v>
      </c>
      <c r="AE77" s="41">
        <f t="shared" si="32"/>
        <v>-3.5988160155027052E-2</v>
      </c>
      <c r="AF77" s="26">
        <f t="shared" si="10"/>
        <v>742.33349012725489</v>
      </c>
      <c r="AG77" s="26">
        <f t="shared" si="11"/>
        <v>736.81056290870538</v>
      </c>
      <c r="AH77" s="41">
        <f t="shared" si="33"/>
        <v>3.9563789424621696</v>
      </c>
      <c r="AI77" s="26">
        <f t="shared" si="12"/>
        <v>248.29617723691575</v>
      </c>
      <c r="AJ77" s="41">
        <f t="shared" si="34"/>
        <v>1.3725590549733313</v>
      </c>
      <c r="AK77" s="8">
        <f t="shared" si="36"/>
        <v>0.70791517160113704</v>
      </c>
      <c r="AL77" s="42">
        <f t="shared" si="37"/>
        <v>0.35743962518283945</v>
      </c>
      <c r="AZ77" s="8"/>
    </row>
    <row r="78" spans="1:52" ht="15" x14ac:dyDescent="0.15">
      <c r="A78" s="40"/>
      <c r="B78" s="41">
        <f t="shared" si="13"/>
        <v>742.33349012725489</v>
      </c>
      <c r="C78" s="41">
        <f t="shared" si="13"/>
        <v>736.81056290870538</v>
      </c>
      <c r="D78" s="41">
        <f t="shared" si="13"/>
        <v>3.9563789424621696</v>
      </c>
      <c r="E78" s="41">
        <f t="shared" si="35"/>
        <v>16</v>
      </c>
      <c r="F78" s="41">
        <f t="shared" si="14"/>
        <v>16</v>
      </c>
      <c r="G78" s="41">
        <f t="shared" si="15"/>
        <v>296.98893381670564</v>
      </c>
      <c r="H78" s="25">
        <f t="shared" si="16"/>
        <v>0.08</v>
      </c>
      <c r="I78" s="227">
        <f t="shared" si="17"/>
        <v>4.4183417748396101</v>
      </c>
      <c r="J78" s="228">
        <f t="shared" si="38"/>
        <v>80</v>
      </c>
      <c r="K78" s="41">
        <f t="shared" si="18"/>
        <v>1</v>
      </c>
      <c r="L78" s="216">
        <f t="shared" si="19"/>
        <v>4.0363789424621697</v>
      </c>
      <c r="M78" s="216">
        <f t="shared" si="4"/>
        <v>3.9963789424621696</v>
      </c>
      <c r="N78" s="41">
        <f t="shared" si="20"/>
        <v>0.22544282271952021</v>
      </c>
      <c r="O78" s="41">
        <f t="shared" si="21"/>
        <v>7.3086420200680511</v>
      </c>
      <c r="P78" s="229">
        <f t="shared" si="22"/>
        <v>59.644179376628173</v>
      </c>
      <c r="Q78" s="41">
        <f t="shared" si="23"/>
        <v>208.28400014957049</v>
      </c>
      <c r="R78" s="41">
        <f t="shared" si="24"/>
        <v>933.64772366119189</v>
      </c>
      <c r="S78" s="216">
        <f t="shared" si="5"/>
        <v>3.0523629728085099E-2</v>
      </c>
      <c r="T78" s="216">
        <f t="shared" si="6"/>
        <v>0.2325408123730637</v>
      </c>
      <c r="U78" s="231">
        <f t="shared" si="25"/>
        <v>3.8763789424621695</v>
      </c>
      <c r="V78" s="231">
        <f t="shared" si="7"/>
        <v>3.9163789424621696</v>
      </c>
      <c r="W78" s="41">
        <f t="shared" si="26"/>
        <v>-0.22130088483704036</v>
      </c>
      <c r="X78" s="41">
        <f t="shared" si="27"/>
        <v>191.31554299925062</v>
      </c>
      <c r="Y78" s="41">
        <f t="shared" si="28"/>
        <v>57.280151420070467</v>
      </c>
      <c r="Z78" s="41">
        <f t="shared" si="29"/>
        <v>906.43458743348265</v>
      </c>
      <c r="AA78" s="231">
        <f t="shared" si="8"/>
        <v>2.8878663839848665E-2</v>
      </c>
      <c r="AB78" s="231">
        <f t="shared" si="30"/>
        <v>-0.22788180693472559</v>
      </c>
      <c r="AC78" s="41">
        <f t="shared" si="31"/>
        <v>0.2325408123730637</v>
      </c>
      <c r="AD78" s="41">
        <f t="shared" si="9"/>
        <v>0.34402563224754079</v>
      </c>
      <c r="AE78" s="41">
        <f t="shared" si="32"/>
        <v>-3.387350898355012E-2</v>
      </c>
      <c r="AF78" s="41">
        <f t="shared" si="10"/>
        <v>742.32639213760137</v>
      </c>
      <c r="AG78" s="41">
        <f t="shared" si="11"/>
        <v>736.57802209633235</v>
      </c>
      <c r="AH78" s="41">
        <f t="shared" si="33"/>
        <v>4.036319911184405</v>
      </c>
      <c r="AI78" s="41">
        <f t="shared" si="12"/>
        <v>249.06697299189219</v>
      </c>
      <c r="AJ78" s="41">
        <f t="shared" si="34"/>
        <v>1.4417443252488569</v>
      </c>
      <c r="AK78" s="8">
        <f t="shared" si="36"/>
        <v>0.77757675057183562</v>
      </c>
      <c r="AL78" s="42">
        <f t="shared" si="37"/>
        <v>0.37736498302219085</v>
      </c>
      <c r="AZ78" s="8"/>
    </row>
    <row r="79" spans="1:52" ht="15" x14ac:dyDescent="0.15">
      <c r="A79" s="40"/>
      <c r="B79" s="41">
        <f t="shared" si="13"/>
        <v>742.32639213760137</v>
      </c>
      <c r="C79" s="41">
        <f t="shared" si="13"/>
        <v>736.57802209633235</v>
      </c>
      <c r="D79" s="41">
        <f t="shared" si="13"/>
        <v>4.036319911184405</v>
      </c>
      <c r="E79" s="41">
        <f t="shared" si="35"/>
        <v>16</v>
      </c>
      <c r="F79" s="41">
        <f t="shared" si="14"/>
        <v>16</v>
      </c>
      <c r="G79" s="41">
        <f t="shared" si="15"/>
        <v>314.99002079849151</v>
      </c>
      <c r="H79" s="25">
        <f t="shared" si="16"/>
        <v>0.08</v>
      </c>
      <c r="I79" s="227">
        <f t="shared" si="17"/>
        <v>4.598696033015222</v>
      </c>
      <c r="J79" s="228">
        <f t="shared" si="38"/>
        <v>80</v>
      </c>
      <c r="K79" s="41">
        <f t="shared" si="18"/>
        <v>1</v>
      </c>
      <c r="L79" s="216">
        <f t="shared" si="19"/>
        <v>4.1163199111844051</v>
      </c>
      <c r="M79" s="216">
        <f t="shared" si="4"/>
        <v>4.0763199111844051</v>
      </c>
      <c r="N79" s="41">
        <f t="shared" si="20"/>
        <v>0.22999462627664435</v>
      </c>
      <c r="O79" s="41">
        <f t="shared" si="21"/>
        <v>7.307745780574467</v>
      </c>
      <c r="P79" s="229">
        <f t="shared" si="22"/>
        <v>61.232960468229145</v>
      </c>
      <c r="Q79" s="41">
        <f t="shared" si="23"/>
        <v>225.93230199499908</v>
      </c>
      <c r="R79" s="41">
        <f t="shared" si="24"/>
        <v>950.39685141811117</v>
      </c>
      <c r="S79" s="216">
        <f t="shared" si="5"/>
        <v>3.2530437760642794E-2</v>
      </c>
      <c r="T79" s="216">
        <f t="shared" si="6"/>
        <v>0.23772802293054718</v>
      </c>
      <c r="U79" s="231">
        <f t="shared" si="25"/>
        <v>3.956319911184405</v>
      </c>
      <c r="V79" s="231">
        <f t="shared" si="7"/>
        <v>3.996319911184405</v>
      </c>
      <c r="W79" s="41">
        <f t="shared" si="26"/>
        <v>-0.22577580123571828</v>
      </c>
      <c r="X79" s="41">
        <f t="shared" si="27"/>
        <v>208.27122544394717</v>
      </c>
      <c r="Y79" s="41">
        <f t="shared" si="28"/>
        <v>58.853084632078911</v>
      </c>
      <c r="Z79" s="41">
        <f t="shared" si="29"/>
        <v>924.86256225578552</v>
      </c>
      <c r="AA79" s="231">
        <f t="shared" si="8"/>
        <v>3.0815459046436806E-2</v>
      </c>
      <c r="AB79" s="231">
        <f t="shared" si="30"/>
        <v>-0.23295439794528866</v>
      </c>
      <c r="AC79" s="41">
        <f t="shared" si="31"/>
        <v>0.23772802293054718</v>
      </c>
      <c r="AD79" s="41">
        <f t="shared" si="9"/>
        <v>0.33651901451841965</v>
      </c>
      <c r="AE79" s="41">
        <f t="shared" si="32"/>
        <v>-3.1924793503591571E-2</v>
      </c>
      <c r="AF79" s="41">
        <f t="shared" si="10"/>
        <v>742.31865874094751</v>
      </c>
      <c r="AG79" s="41">
        <f t="shared" si="11"/>
        <v>736.34029407340176</v>
      </c>
      <c r="AH79" s="41">
        <f t="shared" si="33"/>
        <v>4.1162753935826739</v>
      </c>
      <c r="AI79" s="41">
        <f t="shared" si="12"/>
        <v>250.13553293640146</v>
      </c>
      <c r="AJ79" s="41">
        <f t="shared" si="34"/>
        <v>1.5112264177311907</v>
      </c>
      <c r="AK79" s="8">
        <f t="shared" si="36"/>
        <v>0.85186423580829096</v>
      </c>
      <c r="AL79" s="42">
        <f t="shared" si="37"/>
        <v>0.39737582565710294</v>
      </c>
      <c r="AZ79" s="8"/>
    </row>
    <row r="80" spans="1:52" ht="15" x14ac:dyDescent="0.15">
      <c r="A80" s="40"/>
      <c r="B80" s="41">
        <f t="shared" si="13"/>
        <v>742.31865874094751</v>
      </c>
      <c r="C80" s="41">
        <f t="shared" si="13"/>
        <v>736.34029407340176</v>
      </c>
      <c r="D80" s="41">
        <f t="shared" si="13"/>
        <v>4.1162753935826739</v>
      </c>
      <c r="E80" s="41">
        <f t="shared" si="35"/>
        <v>16</v>
      </c>
      <c r="F80" s="41">
        <f t="shared" si="14"/>
        <v>16</v>
      </c>
      <c r="G80" s="41">
        <f t="shared" si="15"/>
        <v>333.70757680249335</v>
      </c>
      <c r="H80" s="25">
        <f t="shared" si="16"/>
        <v>0.08</v>
      </c>
      <c r="I80" s="227">
        <f t="shared" si="17"/>
        <v>4.7826917340365984</v>
      </c>
      <c r="J80" s="228">
        <f t="shared" si="38"/>
        <v>80</v>
      </c>
      <c r="K80" s="41">
        <f t="shared" si="18"/>
        <v>1</v>
      </c>
      <c r="L80" s="216">
        <f t="shared" si="19"/>
        <v>4.196275393582674</v>
      </c>
      <c r="M80" s="216">
        <f t="shared" si="4"/>
        <v>4.1562753935826739</v>
      </c>
      <c r="N80" s="41">
        <f t="shared" si="20"/>
        <v>0.23454802545160192</v>
      </c>
      <c r="O80" s="41">
        <f t="shared" si="21"/>
        <v>7.3067693103569731</v>
      </c>
      <c r="P80" s="229">
        <f t="shared" si="22"/>
        <v>62.832424700497604</v>
      </c>
      <c r="Q80" s="41">
        <f t="shared" si="23"/>
        <v>244.28995910378757</v>
      </c>
      <c r="R80" s="41">
        <f t="shared" si="24"/>
        <v>966.15122749019054</v>
      </c>
      <c r="S80" s="216">
        <f t="shared" si="5"/>
        <v>3.4604701775635155E-2</v>
      </c>
      <c r="T80" s="216">
        <f t="shared" si="6"/>
        <v>0.24295542549565147</v>
      </c>
      <c r="U80" s="231">
        <f t="shared" si="25"/>
        <v>4.0362753935826738</v>
      </c>
      <c r="V80" s="231">
        <f t="shared" si="7"/>
        <v>4.0762753935826739</v>
      </c>
      <c r="W80" s="41">
        <f t="shared" si="26"/>
        <v>-0.23025076086196883</v>
      </c>
      <c r="X80" s="41">
        <f t="shared" si="27"/>
        <v>225.92227881924003</v>
      </c>
      <c r="Y80" s="41">
        <f t="shared" si="28"/>
        <v>60.436905848925122</v>
      </c>
      <c r="Z80" s="41">
        <f t="shared" si="29"/>
        <v>942.14889360633322</v>
      </c>
      <c r="AA80" s="231">
        <f t="shared" si="8"/>
        <v>3.2818151954981868E-2</v>
      </c>
      <c r="AB80" s="231">
        <f t="shared" si="30"/>
        <v>-0.23806356718478411</v>
      </c>
      <c r="AC80" s="41">
        <f t="shared" si="31"/>
        <v>0.24295542549565147</v>
      </c>
      <c r="AD80" s="41">
        <f t="shared" si="9"/>
        <v>0.32927850792709251</v>
      </c>
      <c r="AE80" s="41">
        <f t="shared" si="32"/>
        <v>-3.0125882699032852E-2</v>
      </c>
      <c r="AF80" s="41">
        <f t="shared" si="10"/>
        <v>742.31025134090351</v>
      </c>
      <c r="AG80" s="41">
        <f t="shared" si="11"/>
        <v>736.0973386479061</v>
      </c>
      <c r="AH80" s="41">
        <f t="shared" si="33"/>
        <v>4.1962450988696078</v>
      </c>
      <c r="AI80" s="41">
        <f t="shared" si="12"/>
        <v>251.46728439893042</v>
      </c>
      <c r="AJ80" s="41">
        <f t="shared" si="34"/>
        <v>1.581078441175338</v>
      </c>
      <c r="AK80" s="8">
        <f t="shared" si="36"/>
        <v>0.93107392095125019</v>
      </c>
      <c r="AL80" s="42">
        <f t="shared" si="37"/>
        <v>0.41749320840901738</v>
      </c>
      <c r="AZ80" s="8"/>
    </row>
    <row r="81" spans="1:52" ht="15" x14ac:dyDescent="0.15">
      <c r="A81" s="40"/>
      <c r="B81" s="41">
        <f t="shared" si="13"/>
        <v>742.31025134090351</v>
      </c>
      <c r="C81" s="41">
        <f t="shared" si="13"/>
        <v>736.0973386479061</v>
      </c>
      <c r="D81" s="41">
        <f t="shared" si="13"/>
        <v>4.1962450988696078</v>
      </c>
      <c r="E81" s="41">
        <f t="shared" si="35"/>
        <v>16</v>
      </c>
      <c r="F81" s="41">
        <f t="shared" si="14"/>
        <v>16</v>
      </c>
      <c r="G81" s="41">
        <f t="shared" si="15"/>
        <v>353.15577645575786</v>
      </c>
      <c r="H81" s="25">
        <f t="shared" si="16"/>
        <v>0.08</v>
      </c>
      <c r="I81" s="227">
        <f t="shared" si="17"/>
        <v>4.9703301543979252</v>
      </c>
      <c r="J81" s="228">
        <f t="shared" si="38"/>
        <v>80</v>
      </c>
      <c r="K81" s="41">
        <f t="shared" si="18"/>
        <v>1</v>
      </c>
      <c r="L81" s="216">
        <f t="shared" si="19"/>
        <v>4.2762450988696079</v>
      </c>
      <c r="M81" s="216">
        <f t="shared" si="4"/>
        <v>4.2362450988696079</v>
      </c>
      <c r="N81" s="41">
        <f t="shared" si="20"/>
        <v>0.2391030040990092</v>
      </c>
      <c r="O81" s="41">
        <f t="shared" si="21"/>
        <v>7.3057077359780829</v>
      </c>
      <c r="P81" s="229">
        <f t="shared" si="22"/>
        <v>64.442438782335273</v>
      </c>
      <c r="Q81" s="41">
        <f t="shared" si="23"/>
        <v>263.37114124844481</v>
      </c>
      <c r="R81" s="41">
        <f t="shared" si="24"/>
        <v>980.99476129226639</v>
      </c>
      <c r="S81" s="216">
        <f t="shared" si="5"/>
        <v>3.6748465003173247E-2</v>
      </c>
      <c r="T81" s="216">
        <f t="shared" si="6"/>
        <v>0.24822488769747653</v>
      </c>
      <c r="U81" s="231">
        <f t="shared" si="25"/>
        <v>4.1162450988696078</v>
      </c>
      <c r="V81" s="231">
        <f t="shared" si="7"/>
        <v>4.1562450988696078</v>
      </c>
      <c r="W81" s="41">
        <f t="shared" si="26"/>
        <v>-0.23472574702623383</v>
      </c>
      <c r="X81" s="41">
        <f t="shared" si="27"/>
        <v>244.28286799548289</v>
      </c>
      <c r="Y81" s="41">
        <f t="shared" si="28"/>
        <v>62.031475265827574</v>
      </c>
      <c r="Z81" s="41">
        <f t="shared" si="29"/>
        <v>958.39399017669825</v>
      </c>
      <c r="AA81" s="231">
        <f t="shared" si="8"/>
        <v>3.4888848360597198E-2</v>
      </c>
      <c r="AB81" s="231">
        <f t="shared" si="30"/>
        <v>-0.24321110229377504</v>
      </c>
      <c r="AC81" s="41">
        <f t="shared" si="31"/>
        <v>0.24822488769747653</v>
      </c>
      <c r="AD81" s="41">
        <f t="shared" si="9"/>
        <v>0.32228839236096185</v>
      </c>
      <c r="AE81" s="41">
        <f t="shared" si="32"/>
        <v>-2.8462523347845197E-2</v>
      </c>
      <c r="AF81" s="41">
        <f t="shared" si="10"/>
        <v>742.30112945730502</v>
      </c>
      <c r="AG81" s="41">
        <f t="shared" si="11"/>
        <v>735.84911376020864</v>
      </c>
      <c r="AH81" s="41">
        <f t="shared" si="33"/>
        <v>4.2762287525156539</v>
      </c>
      <c r="AI81" s="41">
        <f t="shared" si="12"/>
        <v>253.03385654219949</v>
      </c>
      <c r="AJ81" s="41">
        <f t="shared" si="34"/>
        <v>1.6513656235481713</v>
      </c>
      <c r="AK81" s="8">
        <f t="shared" si="36"/>
        <v>1.0155132360669372</v>
      </c>
      <c r="AL81" s="42">
        <f t="shared" si="37"/>
        <v>0.43773591693239333</v>
      </c>
      <c r="AZ81" s="8"/>
    </row>
    <row r="82" spans="1:52" ht="15" x14ac:dyDescent="0.15">
      <c r="A82" s="40"/>
      <c r="B82" s="41">
        <f t="shared" si="13"/>
        <v>742.30112945730502</v>
      </c>
      <c r="C82" s="41">
        <f t="shared" si="13"/>
        <v>735.84911376020864</v>
      </c>
      <c r="D82" s="41">
        <f t="shared" si="13"/>
        <v>4.2762287525156539</v>
      </c>
      <c r="E82" s="41">
        <f t="shared" si="35"/>
        <v>16</v>
      </c>
      <c r="F82" s="41">
        <f t="shared" si="14"/>
        <v>16</v>
      </c>
      <c r="G82" s="41">
        <f t="shared" si="15"/>
        <v>373.34880284612399</v>
      </c>
      <c r="H82" s="25">
        <f t="shared" si="16"/>
        <v>0.08</v>
      </c>
      <c r="I82" s="227">
        <f t="shared" si="17"/>
        <v>5.1616125576771088</v>
      </c>
      <c r="J82" s="228">
        <f t="shared" si="38"/>
        <v>80</v>
      </c>
      <c r="K82" s="41">
        <f t="shared" si="18"/>
        <v>1</v>
      </c>
      <c r="L82" s="216">
        <f t="shared" si="19"/>
        <v>4.356228752515654</v>
      </c>
      <c r="M82" s="216">
        <f t="shared" si="4"/>
        <v>4.316228752515654</v>
      </c>
      <c r="N82" s="41">
        <f t="shared" si="20"/>
        <v>0.24365954698864023</v>
      </c>
      <c r="O82" s="41">
        <f t="shared" si="21"/>
        <v>7.304555946142381</v>
      </c>
      <c r="P82" s="229">
        <f t="shared" si="22"/>
        <v>66.062873646569642</v>
      </c>
      <c r="Q82" s="41">
        <f t="shared" si="23"/>
        <v>283.19002668490754</v>
      </c>
      <c r="R82" s="41">
        <f t="shared" si="24"/>
        <v>995.0022666291718</v>
      </c>
      <c r="S82" s="216">
        <f t="shared" si="5"/>
        <v>3.8963688674779999E-2</v>
      </c>
      <c r="T82" s="216">
        <f t="shared" si="6"/>
        <v>0.25353833577073287</v>
      </c>
      <c r="U82" s="231">
        <f t="shared" si="25"/>
        <v>4.1962287525156539</v>
      </c>
      <c r="V82" s="231">
        <f t="shared" si="7"/>
        <v>4.2362287525156539</v>
      </c>
      <c r="W82" s="41">
        <f t="shared" si="26"/>
        <v>-0.23920074395960889</v>
      </c>
      <c r="X82" s="41">
        <f t="shared" si="27"/>
        <v>263.36716637605917</v>
      </c>
      <c r="Y82" s="41">
        <f t="shared" si="28"/>
        <v>63.636657626390381</v>
      </c>
      <c r="Z82" s="41">
        <f t="shared" si="29"/>
        <v>973.68692034899289</v>
      </c>
      <c r="AA82" s="231">
        <f t="shared" si="8"/>
        <v>3.7029553489536543E-2</v>
      </c>
      <c r="AB82" s="231">
        <f t="shared" si="30"/>
        <v>-0.24839884217257727</v>
      </c>
      <c r="AC82" s="41">
        <f t="shared" si="31"/>
        <v>0.25353833577073287</v>
      </c>
      <c r="AD82" s="41">
        <f t="shared" si="9"/>
        <v>0.31553413710320166</v>
      </c>
      <c r="AE82" s="41">
        <f t="shared" si="32"/>
        <v>-2.6922081738372454E-2</v>
      </c>
      <c r="AF82" s="41">
        <f t="shared" si="10"/>
        <v>742.29125066852293</v>
      </c>
      <c r="AG82" s="41">
        <f t="shared" si="11"/>
        <v>735.59557542443792</v>
      </c>
      <c r="AH82" s="41">
        <f t="shared" si="33"/>
        <v>4.3562260950634322</v>
      </c>
      <c r="AI82" s="41">
        <f t="shared" si="12"/>
        <v>254.81181729330098</v>
      </c>
      <c r="AJ82" s="41">
        <f t="shared" si="34"/>
        <v>1.7221466839074215</v>
      </c>
      <c r="AK82" s="8">
        <f t="shared" si="36"/>
        <v>1.1055015012532556</v>
      </c>
      <c r="AL82" s="42">
        <f t="shared" si="37"/>
        <v>0.45812086231585741</v>
      </c>
      <c r="AZ82" s="8"/>
    </row>
    <row r="83" spans="1:52" ht="15" x14ac:dyDescent="0.15">
      <c r="A83" s="40"/>
      <c r="B83" s="41">
        <f t="shared" si="13"/>
        <v>742.29125066852293</v>
      </c>
      <c r="C83" s="41">
        <f t="shared" si="13"/>
        <v>735.59557542443792</v>
      </c>
      <c r="D83" s="41">
        <f t="shared" si="13"/>
        <v>4.3562260950634322</v>
      </c>
      <c r="E83" s="41">
        <f t="shared" si="35"/>
        <v>16</v>
      </c>
      <c r="F83" s="41">
        <f t="shared" si="14"/>
        <v>16</v>
      </c>
      <c r="G83" s="41">
        <f t="shared" si="15"/>
        <v>394.30084747859405</v>
      </c>
      <c r="H83" s="25">
        <f t="shared" si="16"/>
        <v>0.08</v>
      </c>
      <c r="I83" s="227">
        <f t="shared" si="17"/>
        <v>5.3565401952680078</v>
      </c>
      <c r="J83" s="228">
        <f t="shared" si="38"/>
        <v>80</v>
      </c>
      <c r="K83" s="41">
        <f t="shared" si="18"/>
        <v>1</v>
      </c>
      <c r="L83" s="216">
        <f t="shared" si="19"/>
        <v>4.4362260950634322</v>
      </c>
      <c r="M83" s="216">
        <f t="shared" si="4"/>
        <v>4.3962260950634322</v>
      </c>
      <c r="N83" s="41">
        <f t="shared" si="20"/>
        <v>0.24821763973862332</v>
      </c>
      <c r="O83" s="41">
        <f t="shared" si="21"/>
        <v>7.3033085844121626</v>
      </c>
      <c r="P83" s="229">
        <f t="shared" si="22"/>
        <v>67.693604241047694</v>
      </c>
      <c r="Q83" s="41">
        <f t="shared" si="23"/>
        <v>303.76080210756777</v>
      </c>
      <c r="R83" s="41">
        <f t="shared" si="24"/>
        <v>1008.2406570204186</v>
      </c>
      <c r="S83" s="216">
        <f t="shared" si="5"/>
        <v>4.1252272084537397E-2</v>
      </c>
      <c r="T83" s="216">
        <f t="shared" si="6"/>
        <v>0.25889776060101377</v>
      </c>
      <c r="U83" s="231">
        <f t="shared" si="25"/>
        <v>4.2762260950634321</v>
      </c>
      <c r="V83" s="231">
        <f t="shared" si="7"/>
        <v>4.3162260950634321</v>
      </c>
      <c r="W83" s="41">
        <f t="shared" si="26"/>
        <v>-0.2436757367467326</v>
      </c>
      <c r="X83" s="41">
        <f t="shared" si="27"/>
        <v>283.18935584959883</v>
      </c>
      <c r="Y83" s="41">
        <f t="shared" si="28"/>
        <v>65.25232199190819</v>
      </c>
      <c r="Z83" s="41">
        <f t="shared" si="29"/>
        <v>988.10696365652029</v>
      </c>
      <c r="AA83" s="231">
        <f t="shared" si="8"/>
        <v>3.9242197077930766E-2</v>
      </c>
      <c r="AB83" s="231">
        <f t="shared" si="30"/>
        <v>-0.25362868353045065</v>
      </c>
      <c r="AC83" s="41">
        <f t="shared" si="31"/>
        <v>0.25889776060101377</v>
      </c>
      <c r="AD83" s="41">
        <f t="shared" si="9"/>
        <v>0.30900228651760203</v>
      </c>
      <c r="AE83" s="41">
        <f t="shared" si="32"/>
        <v>-2.5493327389884336E-2</v>
      </c>
      <c r="AF83" s="41">
        <f t="shared" si="10"/>
        <v>742.28057054766055</v>
      </c>
      <c r="AG83" s="41">
        <f t="shared" si="11"/>
        <v>735.33667766383689</v>
      </c>
      <c r="AH83" s="41">
        <f t="shared" si="33"/>
        <v>4.4362368810480053</v>
      </c>
      <c r="AI83" s="41">
        <f t="shared" si="12"/>
        <v>256.78171059488494</v>
      </c>
      <c r="AJ83" s="41">
        <f t="shared" si="34"/>
        <v>1.7934749368504452</v>
      </c>
      <c r="AK83" s="8">
        <f t="shared" si="36"/>
        <v>1.2013706454966357</v>
      </c>
      <c r="AL83" s="42">
        <f t="shared" si="37"/>
        <v>0.47866339916344819</v>
      </c>
      <c r="AZ83" s="8"/>
    </row>
    <row r="84" spans="1:52" ht="15" x14ac:dyDescent="0.15">
      <c r="A84" s="40"/>
      <c r="B84" s="41">
        <f t="shared" si="13"/>
        <v>742.28057054766055</v>
      </c>
      <c r="C84" s="41">
        <f t="shared" si="13"/>
        <v>735.33667766383689</v>
      </c>
      <c r="D84" s="41">
        <f t="shared" si="13"/>
        <v>4.4362368810480053</v>
      </c>
      <c r="E84" s="41">
        <f t="shared" si="35"/>
        <v>16</v>
      </c>
      <c r="F84" s="41">
        <f t="shared" si="14"/>
        <v>16</v>
      </c>
      <c r="G84" s="41">
        <f t="shared" si="15"/>
        <v>416.02611023419911</v>
      </c>
      <c r="H84" s="25">
        <f t="shared" si="16"/>
        <v>0.08</v>
      </c>
      <c r="I84" s="227">
        <f t="shared" si="17"/>
        <v>5.5551143070589211</v>
      </c>
      <c r="J84" s="228">
        <f t="shared" si="38"/>
        <v>80</v>
      </c>
      <c r="K84" s="41">
        <f t="shared" si="18"/>
        <v>1</v>
      </c>
      <c r="L84" s="216">
        <f t="shared" si="19"/>
        <v>4.5162368810480054</v>
      </c>
      <c r="M84" s="216">
        <f t="shared" si="4"/>
        <v>4.4762368810480053</v>
      </c>
      <c r="N84" s="41">
        <f t="shared" si="20"/>
        <v>0.25277726875462925</v>
      </c>
      <c r="O84" s="41">
        <f t="shared" si="21"/>
        <v>7.301960041151272</v>
      </c>
      <c r="P84" s="229">
        <f t="shared" si="22"/>
        <v>69.33450933365188</v>
      </c>
      <c r="Q84" s="41">
        <f t="shared" si="23"/>
        <v>325.09766260688951</v>
      </c>
      <c r="R84" s="41">
        <f t="shared" si="24"/>
        <v>1020.7699576711534</v>
      </c>
      <c r="S84" s="216">
        <f t="shared" si="5"/>
        <v>4.3616068394575873E-2</v>
      </c>
      <c r="T84" s="216">
        <f t="shared" si="6"/>
        <v>0.26430522345801782</v>
      </c>
      <c r="U84" s="231">
        <f t="shared" si="25"/>
        <v>4.3562368810480052</v>
      </c>
      <c r="V84" s="231">
        <f t="shared" si="7"/>
        <v>4.3962368810480053</v>
      </c>
      <c r="W84" s="41">
        <f t="shared" si="26"/>
        <v>-0.24815071126468879</v>
      </c>
      <c r="X84" s="41">
        <f t="shared" si="27"/>
        <v>303.76362674498898</v>
      </c>
      <c r="Y84" s="41">
        <f t="shared" si="28"/>
        <v>66.878341526420485</v>
      </c>
      <c r="Z84" s="41">
        <f t="shared" si="29"/>
        <v>1001.7249147227833</v>
      </c>
      <c r="AA84" s="231">
        <f t="shared" si="8"/>
        <v>4.1528652707629142E-2</v>
      </c>
      <c r="AB84" s="231">
        <f t="shared" si="30"/>
        <v>-0.25890258688034962</v>
      </c>
      <c r="AC84" s="41">
        <f t="shared" si="31"/>
        <v>0.26430522345801782</v>
      </c>
      <c r="AD84" s="41">
        <f t="shared" si="9"/>
        <v>0.30268035929568826</v>
      </c>
      <c r="AE84" s="41">
        <f t="shared" si="32"/>
        <v>-2.4166250631324705E-2</v>
      </c>
      <c r="AF84" s="41">
        <f t="shared" si="10"/>
        <v>742.26904259295713</v>
      </c>
      <c r="AG84" s="41">
        <f t="shared" si="11"/>
        <v>735.0723724403789</v>
      </c>
      <c r="AH84" s="41">
        <f t="shared" si="33"/>
        <v>4.5162608780121056</v>
      </c>
      <c r="AI84" s="41">
        <f t="shared" si="12"/>
        <v>258.92731410416877</v>
      </c>
      <c r="AJ84" s="41">
        <f t="shared" si="34"/>
        <v>1.8653991907682699</v>
      </c>
      <c r="AK84" s="8">
        <f t="shared" si="36"/>
        <v>1.3034659048832655</v>
      </c>
      <c r="AL84" s="42">
        <f t="shared" si="37"/>
        <v>0.4993775842917817</v>
      </c>
      <c r="AZ84" s="8"/>
    </row>
    <row r="85" spans="1:52" ht="15" x14ac:dyDescent="0.15">
      <c r="A85" s="40"/>
      <c r="B85" s="41">
        <f t="shared" si="13"/>
        <v>742.26904259295713</v>
      </c>
      <c r="C85" s="41">
        <f t="shared" si="13"/>
        <v>735.0723724403789</v>
      </c>
      <c r="D85" s="41">
        <f t="shared" si="13"/>
        <v>4.5162608780121056</v>
      </c>
      <c r="E85" s="41">
        <f t="shared" si="35"/>
        <v>16</v>
      </c>
      <c r="F85" s="41">
        <f t="shared" si="14"/>
        <v>16</v>
      </c>
      <c r="G85" s="41">
        <f t="shared" si="15"/>
        <v>438.53879933122408</v>
      </c>
      <c r="H85" s="25">
        <f t="shared" si="16"/>
        <v>0.08</v>
      </c>
      <c r="I85" s="227">
        <f t="shared" si="17"/>
        <v>5.7573361220625889</v>
      </c>
      <c r="J85" s="228">
        <f t="shared" si="38"/>
        <v>80</v>
      </c>
      <c r="K85" s="41">
        <f t="shared" si="18"/>
        <v>1</v>
      </c>
      <c r="L85" s="216">
        <f t="shared" si="19"/>
        <v>4.5962608780121057</v>
      </c>
      <c r="M85" s="216">
        <f t="shared" si="4"/>
        <v>4.5562608780121057</v>
      </c>
      <c r="N85" s="41">
        <f t="shared" si="20"/>
        <v>0.25733842117439742</v>
      </c>
      <c r="O85" s="41">
        <f t="shared" si="21"/>
        <v>7.3005044447373884</v>
      </c>
      <c r="P85" s="229">
        <f t="shared" si="22"/>
        <v>70.985471330083556</v>
      </c>
      <c r="Q85" s="41">
        <f t="shared" si="23"/>
        <v>347.21481162947561</v>
      </c>
      <c r="R85" s="41">
        <f t="shared" si="24"/>
        <v>1032.644166056534</v>
      </c>
      <c r="S85" s="216">
        <f t="shared" si="5"/>
        <v>4.6056897303617825E-2</v>
      </c>
      <c r="T85" s="216">
        <f t="shared" si="6"/>
        <v>0.26976286158683221</v>
      </c>
      <c r="U85" s="231">
        <f t="shared" si="25"/>
        <v>4.4362608780121056</v>
      </c>
      <c r="V85" s="231">
        <f t="shared" si="7"/>
        <v>4.4762608780121056</v>
      </c>
      <c r="W85" s="41">
        <f t="shared" si="26"/>
        <v>-0.25262565412728755</v>
      </c>
      <c r="X85" s="41">
        <f t="shared" si="27"/>
        <v>325.10417778902104</v>
      </c>
      <c r="Y85" s="41">
        <f t="shared" si="28"/>
        <v>68.514593296177878</v>
      </c>
      <c r="Z85" s="41">
        <f t="shared" si="29"/>
        <v>1014.6041845222726</v>
      </c>
      <c r="AA85" s="231">
        <f t="shared" si="8"/>
        <v>4.3890752986522653E-2</v>
      </c>
      <c r="AB85" s="231">
        <f t="shared" si="30"/>
        <v>-0.26422258221682748</v>
      </c>
      <c r="AC85" s="41">
        <f t="shared" si="31"/>
        <v>0.26976286158683221</v>
      </c>
      <c r="AD85" s="41">
        <f t="shared" si="9"/>
        <v>0.29655675925668262</v>
      </c>
      <c r="AE85" s="41">
        <f t="shared" si="32"/>
        <v>-2.2931907786593878E-2</v>
      </c>
      <c r="AF85" s="41">
        <f t="shared" si="10"/>
        <v>742.25661815254466</v>
      </c>
      <c r="AG85" s="41">
        <f t="shared" si="11"/>
        <v>734.80260957879204</v>
      </c>
      <c r="AH85" s="41">
        <f t="shared" si="33"/>
        <v>4.596297865606509</v>
      </c>
      <c r="AI85" s="41">
        <f t="shared" si="12"/>
        <v>261.23506087968696</v>
      </c>
      <c r="AJ85" s="41">
        <f t="shared" si="34"/>
        <v>1.9379644854570719</v>
      </c>
      <c r="AK85" s="8">
        <f t="shared" si="36"/>
        <v>1.412146511117836</v>
      </c>
      <c r="AL85" s="42">
        <f t="shared" si="37"/>
        <v>0.52027638916215668</v>
      </c>
      <c r="AZ85" s="8"/>
    </row>
    <row r="86" spans="1:52" ht="15" x14ac:dyDescent="0.15">
      <c r="A86" s="40"/>
      <c r="B86" s="41">
        <f t="shared" si="13"/>
        <v>742.25661815254466</v>
      </c>
      <c r="C86" s="41">
        <f t="shared" si="13"/>
        <v>734.80260957879204</v>
      </c>
      <c r="D86" s="41">
        <f t="shared" si="13"/>
        <v>4.596297865606509</v>
      </c>
      <c r="E86" s="41">
        <f t="shared" si="35"/>
        <v>16</v>
      </c>
      <c r="F86" s="41">
        <f t="shared" si="14"/>
        <v>16</v>
      </c>
      <c r="G86" s="41">
        <f t="shared" si="15"/>
        <v>461.85313128864459</v>
      </c>
      <c r="H86" s="25">
        <f t="shared" si="16"/>
        <v>0.08</v>
      </c>
      <c r="I86" s="227">
        <f t="shared" si="17"/>
        <v>5.9632068590020939</v>
      </c>
      <c r="J86" s="228">
        <f t="shared" si="38"/>
        <v>80</v>
      </c>
      <c r="K86" s="41">
        <f t="shared" si="18"/>
        <v>1</v>
      </c>
      <c r="L86" s="216">
        <f t="shared" si="19"/>
        <v>4.6762978656065091</v>
      </c>
      <c r="M86" s="216">
        <f t="shared" si="4"/>
        <v>4.636297865606509</v>
      </c>
      <c r="N86" s="41">
        <f t="shared" si="20"/>
        <v>0.26190108481708663</v>
      </c>
      <c r="O86" s="41">
        <f t="shared" si="21"/>
        <v>7.2989356520613065</v>
      </c>
      <c r="P86" s="229">
        <f t="shared" si="22"/>
        <v>72.646376103370173</v>
      </c>
      <c r="Q86" s="41">
        <f t="shared" si="23"/>
        <v>370.12646094042395</v>
      </c>
      <c r="R86" s="41">
        <f t="shared" si="24"/>
        <v>1043.9119868746034</v>
      </c>
      <c r="S86" s="216">
        <f t="shared" si="5"/>
        <v>4.8576555382850252E-2</v>
      </c>
      <c r="T86" s="216">
        <f t="shared" si="6"/>
        <v>0.27527289378755526</v>
      </c>
      <c r="U86" s="231">
        <f t="shared" si="25"/>
        <v>4.5162978656065089</v>
      </c>
      <c r="V86" s="231">
        <f t="shared" si="7"/>
        <v>4.556297865606509</v>
      </c>
      <c r="W86" s="41">
        <f t="shared" si="26"/>
        <v>-0.25710055263412457</v>
      </c>
      <c r="X86" s="41">
        <f t="shared" si="27"/>
        <v>347.22521606649741</v>
      </c>
      <c r="Y86" s="41">
        <f t="shared" si="28"/>
        <v>70.160958082315091</v>
      </c>
      <c r="Z86" s="41">
        <f t="shared" si="29"/>
        <v>1026.8017347593288</v>
      </c>
      <c r="AA86" s="231">
        <f t="shared" si="8"/>
        <v>4.6330301688440399E-2</v>
      </c>
      <c r="AB86" s="231">
        <f t="shared" si="30"/>
        <v>-0.26959077455151664</v>
      </c>
      <c r="AC86" s="41">
        <f t="shared" si="31"/>
        <v>0.27527289378755526</v>
      </c>
      <c r="AD86" s="41">
        <f t="shared" si="9"/>
        <v>0.29062069606366997</v>
      </c>
      <c r="AE86" s="41">
        <f t="shared" si="32"/>
        <v>-2.1782289086466063E-2</v>
      </c>
      <c r="AF86" s="41">
        <f t="shared" si="10"/>
        <v>742.24324634357424</v>
      </c>
      <c r="AG86" s="41">
        <f t="shared" si="11"/>
        <v>734.52733668500446</v>
      </c>
      <c r="AH86" s="41">
        <f t="shared" si="33"/>
        <v>4.6763476347666479</v>
      </c>
      <c r="AI86" s="41">
        <f t="shared" si="12"/>
        <v>263.69358456329473</v>
      </c>
      <c r="AJ86" s="41">
        <f t="shared" si="34"/>
        <v>2.0112127033913203</v>
      </c>
      <c r="AK86" s="8">
        <f t="shared" si="36"/>
        <v>1.5277863790835697</v>
      </c>
      <c r="AL86" s="42">
        <f t="shared" si="37"/>
        <v>0.54137187592722025</v>
      </c>
      <c r="AZ86" s="8"/>
    </row>
    <row r="87" spans="1:52" ht="15" x14ac:dyDescent="0.15">
      <c r="A87" s="40"/>
      <c r="B87" s="41">
        <f t="shared" si="13"/>
        <v>742.24324634357424</v>
      </c>
      <c r="C87" s="41">
        <f t="shared" si="13"/>
        <v>734.52733668500446</v>
      </c>
      <c r="D87" s="41">
        <f t="shared" si="13"/>
        <v>4.6763476347666479</v>
      </c>
      <c r="E87" s="41">
        <f t="shared" si="35"/>
        <v>16</v>
      </c>
      <c r="F87" s="41">
        <f t="shared" si="14"/>
        <v>16</v>
      </c>
      <c r="G87" s="41">
        <f t="shared" si="15"/>
        <v>485.9833308915488</v>
      </c>
      <c r="H87" s="25">
        <f t="shared" si="16"/>
        <v>0.08</v>
      </c>
      <c r="I87" s="227">
        <f t="shared" si="17"/>
        <v>6.1727277268558289</v>
      </c>
      <c r="J87" s="228">
        <f t="shared" si="38"/>
        <v>80</v>
      </c>
      <c r="K87" s="41">
        <f t="shared" si="18"/>
        <v>1</v>
      </c>
      <c r="L87" s="216">
        <f t="shared" si="19"/>
        <v>4.756347634766648</v>
      </c>
      <c r="M87" s="216">
        <f t="shared" si="4"/>
        <v>4.716347634766648</v>
      </c>
      <c r="N87" s="41">
        <f t="shared" si="20"/>
        <v>0.26646524813689254</v>
      </c>
      <c r="O87" s="41">
        <f t="shared" si="21"/>
        <v>7.2972472383153084</v>
      </c>
      <c r="P87" s="229">
        <f t="shared" si="22"/>
        <v>74.317112834148745</v>
      </c>
      <c r="Q87" s="41">
        <f t="shared" si="23"/>
        <v>393.84683058774669</v>
      </c>
      <c r="R87" s="41">
        <f t="shared" si="24"/>
        <v>1054.6174622362203</v>
      </c>
      <c r="S87" s="216">
        <f t="shared" si="5"/>
        <v>5.1176824665820596E-2</v>
      </c>
      <c r="T87" s="216">
        <f t="shared" si="6"/>
        <v>0.28083762608669671</v>
      </c>
      <c r="U87" s="231">
        <f t="shared" si="25"/>
        <v>4.5963476347666479</v>
      </c>
      <c r="V87" s="231">
        <f t="shared" si="7"/>
        <v>4.6363476347666479</v>
      </c>
      <c r="W87" s="41">
        <f t="shared" si="26"/>
        <v>-0.26157539472399094</v>
      </c>
      <c r="X87" s="41">
        <f t="shared" si="27"/>
        <v>370.14095698255733</v>
      </c>
      <c r="Y87" s="41">
        <f t="shared" si="28"/>
        <v>71.817320205640087</v>
      </c>
      <c r="Z87" s="41">
        <f t="shared" si="29"/>
        <v>1038.3688741167189</v>
      </c>
      <c r="AA87" s="231">
        <f t="shared" si="8"/>
        <v>4.8849083648694724E-2</v>
      </c>
      <c r="AB87" s="231">
        <f t="shared" si="30"/>
        <v>-0.27500934943890515</v>
      </c>
      <c r="AC87" s="41">
        <f t="shared" si="31"/>
        <v>0.28083762608669671</v>
      </c>
      <c r="AD87" s="41">
        <f t="shared" si="9"/>
        <v>0.28486211450634963</v>
      </c>
      <c r="AE87" s="41">
        <f t="shared" si="32"/>
        <v>-2.0710205441258241E-2</v>
      </c>
      <c r="AF87" s="41">
        <f t="shared" si="10"/>
        <v>742.22887396562442</v>
      </c>
      <c r="AG87" s="41">
        <f t="shared" si="11"/>
        <v>734.24649905891772</v>
      </c>
      <c r="AH87" s="41">
        <f t="shared" si="33"/>
        <v>4.7564099869579648</v>
      </c>
      <c r="AI87" s="41">
        <f t="shared" si="12"/>
        <v>266.29335862807176</v>
      </c>
      <c r="AJ87" s="41">
        <f t="shared" si="34"/>
        <v>2.0851830807880067</v>
      </c>
      <c r="AK87" s="8">
        <f t="shared" si="36"/>
        <v>1.6507748006073146</v>
      </c>
      <c r="AL87" s="42">
        <f t="shared" si="37"/>
        <v>0.56267534461746593</v>
      </c>
      <c r="AZ87" s="8"/>
    </row>
    <row r="88" spans="1:52" ht="15" x14ac:dyDescent="0.15">
      <c r="A88" s="40"/>
      <c r="B88" s="41">
        <f t="shared" si="13"/>
        <v>742.22887396562442</v>
      </c>
      <c r="C88" s="41">
        <f t="shared" si="13"/>
        <v>734.24649905891772</v>
      </c>
      <c r="D88" s="41">
        <f t="shared" si="13"/>
        <v>4.7564099869579648</v>
      </c>
      <c r="E88" s="41">
        <f t="shared" si="35"/>
        <v>16</v>
      </c>
      <c r="F88" s="41">
        <f t="shared" si="14"/>
        <v>16</v>
      </c>
      <c r="G88" s="41">
        <f t="shared" si="15"/>
        <v>510.94363115844834</v>
      </c>
      <c r="H88" s="25">
        <f t="shared" si="16"/>
        <v>0.08</v>
      </c>
      <c r="I88" s="227">
        <f t="shared" si="17"/>
        <v>6.385899925365357</v>
      </c>
      <c r="J88" s="228">
        <f t="shared" si="38"/>
        <v>80</v>
      </c>
      <c r="K88" s="41">
        <f t="shared" si="18"/>
        <v>1</v>
      </c>
      <c r="L88" s="216">
        <f t="shared" si="19"/>
        <v>4.8364099869579649</v>
      </c>
      <c r="M88" s="216">
        <f t="shared" si="4"/>
        <v>4.7964099869579648</v>
      </c>
      <c r="N88" s="41">
        <f t="shared" si="20"/>
        <v>0.27103090018055198</v>
      </c>
      <c r="O88" s="41">
        <f t="shared" si="21"/>
        <v>7.2954324860595099</v>
      </c>
      <c r="P88" s="229">
        <f t="shared" si="22"/>
        <v>75.997573860876557</v>
      </c>
      <c r="Q88" s="41">
        <f t="shared" si="23"/>
        <v>418.3901488687456</v>
      </c>
      <c r="R88" s="41">
        <f t="shared" si="24"/>
        <v>1064.8005140927476</v>
      </c>
      <c r="S88" s="216">
        <f t="shared" si="5"/>
        <v>5.3859479926382021E-2</v>
      </c>
      <c r="T88" s="216">
        <f t="shared" si="6"/>
        <v>0.28645945758613472</v>
      </c>
      <c r="U88" s="231">
        <f t="shared" si="25"/>
        <v>4.6764099869579647</v>
      </c>
      <c r="V88" s="231">
        <f t="shared" si="7"/>
        <v>4.7164099869579648</v>
      </c>
      <c r="W88" s="41">
        <f t="shared" si="26"/>
        <v>-0.26605016893217304</v>
      </c>
      <c r="X88" s="41">
        <f t="shared" si="27"/>
        <v>393.86562422710188</v>
      </c>
      <c r="Y88" s="41">
        <f t="shared" si="28"/>
        <v>73.483567362562766</v>
      </c>
      <c r="Z88" s="41">
        <f t="shared" si="29"/>
        <v>1049.3519396028962</v>
      </c>
      <c r="AA88" s="231">
        <f t="shared" si="8"/>
        <v>5.1448872992375112E-2</v>
      </c>
      <c r="AB88" s="231">
        <f t="shared" si="30"/>
        <v>-0.2804805785972509</v>
      </c>
      <c r="AC88" s="41">
        <f t="shared" si="31"/>
        <v>0.28645945758613472</v>
      </c>
      <c r="AD88" s="41">
        <f t="shared" si="9"/>
        <v>0.27927163122531928</v>
      </c>
      <c r="AE88" s="41">
        <f t="shared" si="32"/>
        <v>-1.9709190975691526E-2</v>
      </c>
      <c r="AF88" s="41">
        <f t="shared" si="10"/>
        <v>742.21344540821883</v>
      </c>
      <c r="AG88" s="41">
        <f t="shared" si="11"/>
        <v>733.96003960133157</v>
      </c>
      <c r="AH88" s="41">
        <f t="shared" si="33"/>
        <v>4.836484733483446</v>
      </c>
      <c r="AI88" s="41">
        <f t="shared" si="12"/>
        <v>269.02640804057984</v>
      </c>
      <c r="AJ88" s="41">
        <f t="shared" si="34"/>
        <v>2.1599126385770568</v>
      </c>
      <c r="AK88" s="8">
        <f t="shared" si="36"/>
        <v>1.7815171504846645</v>
      </c>
      <c r="AL88" s="42">
        <f t="shared" si="37"/>
        <v>0.58419745726071237</v>
      </c>
      <c r="AZ88" s="8"/>
    </row>
    <row r="89" spans="1:52" ht="15" x14ac:dyDescent="0.15">
      <c r="A89" s="40"/>
      <c r="B89" s="41">
        <f t="shared" si="13"/>
        <v>742.21344540821883</v>
      </c>
      <c r="C89" s="41">
        <f t="shared" si="13"/>
        <v>733.96003960133157</v>
      </c>
      <c r="D89" s="41">
        <f t="shared" si="13"/>
        <v>4.836484733483446</v>
      </c>
      <c r="E89" s="41">
        <f t="shared" si="35"/>
        <v>16</v>
      </c>
      <c r="F89" s="41">
        <f t="shared" si="14"/>
        <v>16</v>
      </c>
      <c r="G89" s="41">
        <f t="shared" si="15"/>
        <v>536.74827331041865</v>
      </c>
      <c r="H89" s="25">
        <f t="shared" si="16"/>
        <v>0.08</v>
      </c>
      <c r="I89" s="227">
        <f t="shared" si="17"/>
        <v>6.6027246455098068</v>
      </c>
      <c r="J89" s="228">
        <f t="shared" si="38"/>
        <v>80</v>
      </c>
      <c r="K89" s="41">
        <f t="shared" si="18"/>
        <v>1</v>
      </c>
      <c r="L89" s="216">
        <f t="shared" si="19"/>
        <v>4.9164847334834461</v>
      </c>
      <c r="M89" s="216">
        <f t="shared" si="4"/>
        <v>4.876484733483446</v>
      </c>
      <c r="N89" s="41">
        <f t="shared" si="20"/>
        <v>0.2755980305483412</v>
      </c>
      <c r="O89" s="41">
        <f t="shared" si="21"/>
        <v>7.2934843735444312</v>
      </c>
      <c r="P89" s="229">
        <f t="shared" si="22"/>
        <v>77.687654539202285</v>
      </c>
      <c r="Q89" s="41">
        <f t="shared" si="23"/>
        <v>443.7706522982769</v>
      </c>
      <c r="R89" s="41">
        <f t="shared" si="24"/>
        <v>1074.497412822333</v>
      </c>
      <c r="S89" s="216">
        <f t="shared" si="5"/>
        <v>5.6626294970202579E-2</v>
      </c>
      <c r="T89" s="216">
        <f t="shared" si="6"/>
        <v>0.29214088656375697</v>
      </c>
      <c r="U89" s="231">
        <f t="shared" si="25"/>
        <v>4.7564847334834459</v>
      </c>
      <c r="V89" s="231">
        <f t="shared" si="7"/>
        <v>4.796484733483446</v>
      </c>
      <c r="W89" s="41">
        <f t="shared" si="26"/>
        <v>-0.27052486435121637</v>
      </c>
      <c r="X89" s="41">
        <f t="shared" si="27"/>
        <v>418.41344974123791</v>
      </c>
      <c r="Y89" s="41">
        <f t="shared" si="28"/>
        <v>75.159590471283522</v>
      </c>
      <c r="Z89" s="41">
        <f t="shared" si="29"/>
        <v>1059.792881869346</v>
      </c>
      <c r="AA89" s="231">
        <f t="shared" si="8"/>
        <v>5.4131440119948665E-2</v>
      </c>
      <c r="AB89" s="231">
        <f t="shared" si="30"/>
        <v>-0.28600682571109298</v>
      </c>
      <c r="AC89" s="41">
        <f t="shared" si="31"/>
        <v>0.29214088656375697</v>
      </c>
      <c r="AD89" s="41">
        <f t="shared" si="9"/>
        <v>0.2738404779316666</v>
      </c>
      <c r="AE89" s="41">
        <f t="shared" si="32"/>
        <v>-1.8773418815131882E-2</v>
      </c>
      <c r="AF89" s="41">
        <f t="shared" si="10"/>
        <v>742.19690255220337</v>
      </c>
      <c r="AG89" s="41">
        <f t="shared" si="11"/>
        <v>733.66789871476783</v>
      </c>
      <c r="AH89" s="41">
        <f t="shared" si="33"/>
        <v>4.9165716948468816</v>
      </c>
      <c r="AI89" s="41">
        <f t="shared" si="12"/>
        <v>271.88607722786782</v>
      </c>
      <c r="AJ89" s="41">
        <f t="shared" si="34"/>
        <v>2.2354365489181314</v>
      </c>
      <c r="AK89" s="8">
        <f t="shared" si="36"/>
        <v>1.9204356100448976</v>
      </c>
      <c r="AL89" s="42">
        <f t="shared" si="37"/>
        <v>0.60594834343894177</v>
      </c>
      <c r="AZ89" s="8"/>
    </row>
    <row r="90" spans="1:52" ht="15" x14ac:dyDescent="0.15">
      <c r="A90" s="40"/>
      <c r="B90" s="41">
        <f t="shared" si="13"/>
        <v>742.19690255220337</v>
      </c>
      <c r="C90" s="41">
        <f t="shared" si="13"/>
        <v>733.66789871476783</v>
      </c>
      <c r="D90" s="41">
        <f t="shared" si="13"/>
        <v>4.9165716948468816</v>
      </c>
      <c r="E90" s="41">
        <f t="shared" si="35"/>
        <v>16</v>
      </c>
      <c r="F90" s="41">
        <f t="shared" si="14"/>
        <v>16</v>
      </c>
      <c r="G90" s="41">
        <f t="shared" si="15"/>
        <v>563.41150674181927</v>
      </c>
      <c r="H90" s="25">
        <f t="shared" si="16"/>
        <v>0.08</v>
      </c>
      <c r="I90" s="227">
        <f t="shared" si="17"/>
        <v>6.8232030699484314</v>
      </c>
      <c r="J90" s="228">
        <f t="shared" si="38"/>
        <v>80</v>
      </c>
      <c r="K90" s="41">
        <f t="shared" si="18"/>
        <v>1</v>
      </c>
      <c r="L90" s="216">
        <f t="shared" si="19"/>
        <v>4.9965716948468817</v>
      </c>
      <c r="M90" s="216">
        <f t="shared" si="4"/>
        <v>4.9565716948468816</v>
      </c>
      <c r="N90" s="41">
        <f t="shared" si="20"/>
        <v>0.28016662935824854</v>
      </c>
      <c r="O90" s="41">
        <f t="shared" si="21"/>
        <v>7.2913955622582121</v>
      </c>
      <c r="P90" s="229">
        <f t="shared" si="22"/>
        <v>79.387253109787693</v>
      </c>
      <c r="Q90" s="41">
        <f t="shared" si="23"/>
        <v>470.00258557865345</v>
      </c>
      <c r="R90" s="41">
        <f t="shared" si="24"/>
        <v>1083.7411834292739</v>
      </c>
      <c r="S90" s="216">
        <f t="shared" si="5"/>
        <v>5.9479048187331837E-2</v>
      </c>
      <c r="T90" s="216">
        <f t="shared" si="6"/>
        <v>0.2978845168927739</v>
      </c>
      <c r="U90" s="231">
        <f t="shared" si="25"/>
        <v>4.8365716948468815</v>
      </c>
      <c r="V90" s="231">
        <f t="shared" si="7"/>
        <v>4.8765716948468816</v>
      </c>
      <c r="W90" s="41">
        <f t="shared" si="26"/>
        <v>-0.27499947059490992</v>
      </c>
      <c r="X90" s="41">
        <f t="shared" si="27"/>
        <v>443.79867368547934</v>
      </c>
      <c r="Y90" s="41">
        <f t="shared" si="28"/>
        <v>76.845283527430652</v>
      </c>
      <c r="Z90" s="41">
        <f t="shared" si="29"/>
        <v>1069.7297699100841</v>
      </c>
      <c r="AA90" s="231">
        <f t="shared" si="8"/>
        <v>5.6898557767039754E-2</v>
      </c>
      <c r="AB90" s="231">
        <f t="shared" si="30"/>
        <v>-0.29159055249009036</v>
      </c>
      <c r="AC90" s="41">
        <f t="shared" si="31"/>
        <v>0.2978845168927739</v>
      </c>
      <c r="AD90" s="41">
        <f t="shared" si="9"/>
        <v>0.2685604503197348</v>
      </c>
      <c r="AE90" s="41">
        <f t="shared" si="32"/>
        <v>-1.7897628071604887E-2</v>
      </c>
      <c r="AF90" s="41">
        <f t="shared" si="10"/>
        <v>742.17918466466881</v>
      </c>
      <c r="AG90" s="41">
        <f t="shared" si="11"/>
        <v>733.37001419787509</v>
      </c>
      <c r="AH90" s="41">
        <f t="shared" si="33"/>
        <v>4.9966707001669386</v>
      </c>
      <c r="AI90" s="41">
        <f t="shared" si="12"/>
        <v>274.86684223827342</v>
      </c>
      <c r="AJ90" s="41">
        <f t="shared" si="34"/>
        <v>2.3117884495398742</v>
      </c>
      <c r="AK90" s="8">
        <f t="shared" si="36"/>
        <v>2.0679699130065781</v>
      </c>
      <c r="AL90" s="42">
        <f t="shared" si="37"/>
        <v>0.62793769081800366</v>
      </c>
      <c r="AZ90" s="8"/>
    </row>
    <row r="91" spans="1:52" ht="15" x14ac:dyDescent="0.15">
      <c r="A91" s="40"/>
      <c r="B91" s="41">
        <f t="shared" si="13"/>
        <v>742.17918466466881</v>
      </c>
      <c r="C91" s="41">
        <f t="shared" si="13"/>
        <v>733.37001419787509</v>
      </c>
      <c r="D91" s="41">
        <f t="shared" si="13"/>
        <v>4.9966707001669386</v>
      </c>
      <c r="E91" s="41">
        <f t="shared" si="35"/>
        <v>16</v>
      </c>
      <c r="F91" s="41">
        <f t="shared" si="14"/>
        <v>16</v>
      </c>
      <c r="G91" s="41">
        <f t="shared" si="15"/>
        <v>590.9475889926083</v>
      </c>
      <c r="H91" s="25">
        <f t="shared" si="16"/>
        <v>0.08</v>
      </c>
      <c r="I91" s="227">
        <f t="shared" si="17"/>
        <v>7.0473363734349732</v>
      </c>
      <c r="J91" s="228">
        <f t="shared" si="38"/>
        <v>80</v>
      </c>
      <c r="K91" s="41">
        <f t="shared" si="18"/>
        <v>1</v>
      </c>
      <c r="L91" s="216">
        <f t="shared" si="19"/>
        <v>5.0766707001669387</v>
      </c>
      <c r="M91" s="216">
        <f t="shared" si="4"/>
        <v>5.0366707001669386</v>
      </c>
      <c r="N91" s="41">
        <f t="shared" si="20"/>
        <v>0.28473668721294132</v>
      </c>
      <c r="O91" s="41">
        <f t="shared" si="21"/>
        <v>7.2891583836588492</v>
      </c>
      <c r="P91" s="229">
        <f t="shared" si="22"/>
        <v>81.096270573953149</v>
      </c>
      <c r="Q91" s="41">
        <f t="shared" si="23"/>
        <v>497.10020157119789</v>
      </c>
      <c r="R91" s="41">
        <f t="shared" si="24"/>
        <v>1092.5619588255736</v>
      </c>
      <c r="S91" s="216">
        <f>Q91/O91/R91</f>
        <v>6.2419527556711686E-2</v>
      </c>
      <c r="T91" s="216">
        <f t="shared" si="6"/>
        <v>0.30369306484267061</v>
      </c>
      <c r="U91" s="231">
        <f t="shared" si="25"/>
        <v>4.9166707001669385</v>
      </c>
      <c r="V91" s="231">
        <f t="shared" si="7"/>
        <v>4.9566707001669386</v>
      </c>
      <c r="W91" s="41">
        <f t="shared" si="26"/>
        <v>-0.27947397776512872</v>
      </c>
      <c r="X91" s="41">
        <f t="shared" si="27"/>
        <v>470.0355444097097</v>
      </c>
      <c r="Y91" s="41">
        <f t="shared" si="28"/>
        <v>78.54054346842959</v>
      </c>
      <c r="Z91" s="41">
        <f t="shared" si="29"/>
        <v>1079.1972277934492</v>
      </c>
      <c r="AA91" s="231">
        <f t="shared" si="8"/>
        <v>5.9752006378399759E-2</v>
      </c>
      <c r="AB91" s="231">
        <f t="shared" si="30"/>
        <v>-0.29723432505148434</v>
      </c>
      <c r="AC91" s="41">
        <f t="shared" si="31"/>
        <v>0.30369306484267061</v>
      </c>
      <c r="AD91" s="41">
        <f t="shared" si="9"/>
        <v>0.26342386198856504</v>
      </c>
      <c r="AE91" s="41">
        <f t="shared" si="32"/>
        <v>-1.7077060339754053E-2</v>
      </c>
      <c r="AF91" s="41">
        <f t="shared" si="10"/>
        <v>742.1602282870391</v>
      </c>
      <c r="AG91" s="41">
        <f t="shared" si="11"/>
        <v>733.06632113303237</v>
      </c>
      <c r="AH91" s="41">
        <f t="shared" si="33"/>
        <v>5.0767815866370229</v>
      </c>
      <c r="AI91" s="41">
        <f t="shared" si="12"/>
        <v>277.96415790379439</v>
      </c>
      <c r="AJ91" s="41">
        <f t="shared" si="34"/>
        <v>2.3890007156242614</v>
      </c>
      <c r="AK91" s="8">
        <f t="shared" si="36"/>
        <v>2.224578118031376</v>
      </c>
      <c r="AL91" s="42">
        <f t="shared" si="37"/>
        <v>0.65017482345030719</v>
      </c>
      <c r="AZ91" s="8"/>
    </row>
    <row r="92" spans="1:52" ht="15" x14ac:dyDescent="0.15">
      <c r="A92" s="40"/>
      <c r="B92" s="41">
        <f t="shared" si="13"/>
        <v>742.1602282870391</v>
      </c>
      <c r="C92" s="41">
        <f t="shared" si="13"/>
        <v>733.06632113303237</v>
      </c>
      <c r="D92" s="41">
        <f t="shared" si="13"/>
        <v>5.0767815866370229</v>
      </c>
      <c r="E92" s="41">
        <f t="shared" si="35"/>
        <v>16</v>
      </c>
      <c r="F92" s="41">
        <f t="shared" si="14"/>
        <v>16</v>
      </c>
      <c r="G92" s="41">
        <f t="shared" si="15"/>
        <v>619.37078572208418</v>
      </c>
      <c r="H92" s="25">
        <f t="shared" si="16"/>
        <v>0.08</v>
      </c>
      <c r="I92" s="227">
        <f t="shared" si="17"/>
        <v>7.2751257232053836</v>
      </c>
      <c r="J92" s="228">
        <f t="shared" si="38"/>
        <v>80</v>
      </c>
      <c r="K92" s="41">
        <f t="shared" si="18"/>
        <v>1</v>
      </c>
      <c r="L92" s="216">
        <f t="shared" si="19"/>
        <v>5.156781586637023</v>
      </c>
      <c r="M92" s="216">
        <f t="shared" si="4"/>
        <v>5.116781586637023</v>
      </c>
      <c r="N92" s="41">
        <f t="shared" si="20"/>
        <v>0.28930819516939366</v>
      </c>
      <c r="O92" s="41">
        <f t="shared" si="21"/>
        <v>7.2867648250434716</v>
      </c>
      <c r="P92" s="229">
        <f t="shared" si="22"/>
        <v>82.814610576562032</v>
      </c>
      <c r="Q92" s="41">
        <f t="shared" si="23"/>
        <v>525.07776126926456</v>
      </c>
      <c r="R92" s="41">
        <f t="shared" si="24"/>
        <v>1100.9872880570445</v>
      </c>
      <c r="S92" s="216">
        <f t="shared" si="5"/>
        <v>6.5449535252035063E-2</v>
      </c>
      <c r="T92" s="216">
        <f t="shared" si="6"/>
        <v>0.30956936632353604</v>
      </c>
      <c r="U92" s="231">
        <f t="shared" si="25"/>
        <v>4.9967815866370229</v>
      </c>
      <c r="V92" s="231">
        <f t="shared" si="7"/>
        <v>5.0367815866370229</v>
      </c>
      <c r="W92" s="41">
        <f t="shared" si="26"/>
        <v>-0.28394837642120407</v>
      </c>
      <c r="X92" s="41">
        <f t="shared" si="27"/>
        <v>497.13831842471529</v>
      </c>
      <c r="Y92" s="41">
        <f t="shared" si="28"/>
        <v>80.245270045938156</v>
      </c>
      <c r="Z92" s="41">
        <f t="shared" si="29"/>
        <v>1088.226813858691</v>
      </c>
      <c r="AA92" s="231">
        <f t="shared" si="8"/>
        <v>6.26935789805909E-2</v>
      </c>
      <c r="AB92" s="231">
        <f t="shared" si="30"/>
        <v>-0.30294082068954936</v>
      </c>
      <c r="AC92" s="41">
        <f t="shared" si="31"/>
        <v>0.30956936632353604</v>
      </c>
      <c r="AD92" s="41">
        <f t="shared" si="9"/>
        <v>0.25842350278415688</v>
      </c>
      <c r="AE92" s="41">
        <f t="shared" si="32"/>
        <v>-1.6307404302915687E-2</v>
      </c>
      <c r="AF92" s="41">
        <f t="shared" si="10"/>
        <v>742.13996711588493</v>
      </c>
      <c r="AG92" s="41">
        <f t="shared" si="11"/>
        <v>732.75675176670882</v>
      </c>
      <c r="AH92" s="41">
        <f t="shared" si="33"/>
        <v>5.1569041990266653</v>
      </c>
      <c r="AI92" s="41">
        <f t="shared" si="12"/>
        <v>281.17433296604656</v>
      </c>
      <c r="AJ92" s="41">
        <f t="shared" si="34"/>
        <v>2.4671046970037187</v>
      </c>
      <c r="AK92" s="8">
        <f t="shared" si="36"/>
        <v>2.3907374121842659</v>
      </c>
      <c r="AL92" s="42">
        <f t="shared" si="37"/>
        <v>0.67266877008759096</v>
      </c>
      <c r="AZ92" s="8"/>
    </row>
    <row r="93" spans="1:52" ht="15" x14ac:dyDescent="0.15">
      <c r="A93" s="40"/>
      <c r="B93" s="41">
        <f>AF92</f>
        <v>742.13996711588493</v>
      </c>
      <c r="C93" s="41">
        <f>AG92</f>
        <v>732.75675176670882</v>
      </c>
      <c r="D93" s="41">
        <f>AH92</f>
        <v>5.1569041990266653</v>
      </c>
      <c r="E93" s="41">
        <f t="shared" si="35"/>
        <v>16</v>
      </c>
      <c r="F93" s="41">
        <f t="shared" si="14"/>
        <v>16</v>
      </c>
      <c r="G93" s="41">
        <f t="shared" si="15"/>
        <v>648.6953706839314</v>
      </c>
      <c r="H93" s="25">
        <f t="shared" si="16"/>
        <v>0.08</v>
      </c>
      <c r="I93" s="227">
        <f t="shared" si="17"/>
        <v>7.5065722793408902</v>
      </c>
      <c r="J93" s="228">
        <f t="shared" si="38"/>
        <v>80</v>
      </c>
      <c r="K93" s="41">
        <f t="shared" si="18"/>
        <v>1</v>
      </c>
      <c r="L93" s="216">
        <f t="shared" si="19"/>
        <v>5.2369041990266654</v>
      </c>
      <c r="M93" s="216">
        <f t="shared" si="4"/>
        <v>5.1969041990266653</v>
      </c>
      <c r="N93" s="41">
        <f t="shared" si="20"/>
        <v>0.293881144710749</v>
      </c>
      <c r="O93" s="41">
        <f t="shared" si="21"/>
        <v>7.2842065144990711</v>
      </c>
      <c r="P93" s="229">
        <f t="shared" si="22"/>
        <v>84.542179295615909</v>
      </c>
      <c r="Q93" s="41">
        <f t="shared" si="23"/>
        <v>553.94953377261845</v>
      </c>
      <c r="R93" s="41">
        <f t="shared" si="24"/>
        <v>1109.0424060299033</v>
      </c>
      <c r="S93" s="216">
        <f t="shared" si="5"/>
        <v>6.8570891967803235E-2</v>
      </c>
      <c r="T93" s="216">
        <f t="shared" si="6"/>
        <v>0.31551638463567361</v>
      </c>
      <c r="U93" s="231">
        <f t="shared" si="25"/>
        <v>5.0769041990266652</v>
      </c>
      <c r="V93" s="231">
        <f t="shared" si="7"/>
        <v>5.1169041990266653</v>
      </c>
      <c r="W93" s="41">
        <f t="shared" si="26"/>
        <v>-0.28842265755179142</v>
      </c>
      <c r="X93" s="41">
        <f t="shared" si="27"/>
        <v>525.12126037516941</v>
      </c>
      <c r="Y93" s="41">
        <f t="shared" si="28"/>
        <v>81.959365705747217</v>
      </c>
      <c r="Z93" s="41">
        <f t="shared" si="29"/>
        <v>1096.8473510201568</v>
      </c>
      <c r="AA93" s="231">
        <f t="shared" si="8"/>
        <v>6.5725085697560179E-2</v>
      </c>
      <c r="AB93" s="231">
        <f t="shared" si="30"/>
        <v>-0.30871283509430114</v>
      </c>
      <c r="AC93" s="41">
        <f t="shared" si="31"/>
        <v>0.31551638463567361</v>
      </c>
      <c r="AD93" s="41">
        <f t="shared" si="9"/>
        <v>0.25355260105549166</v>
      </c>
      <c r="AE93" s="41">
        <f t="shared" si="32"/>
        <v>-1.5584747280483367E-2</v>
      </c>
      <c r="AF93" s="41">
        <f t="shared" si="10"/>
        <v>742.11833187596005</v>
      </c>
      <c r="AG93" s="41">
        <f t="shared" si="11"/>
        <v>732.44123538207316</v>
      </c>
      <c r="AH93" s="41">
        <f t="shared" si="33"/>
        <v>5.2370383892210803</v>
      </c>
      <c r="AI93" s="41">
        <f t="shared" si="12"/>
        <v>284.49442773351109</v>
      </c>
      <c r="AJ93" s="41">
        <f t="shared" si="34"/>
        <v>2.5461309269296941</v>
      </c>
      <c r="AK93" s="8">
        <f t="shared" si="36"/>
        <v>2.5669449494231253</v>
      </c>
      <c r="AL93" s="42">
        <f t="shared" si="37"/>
        <v>0.69542832430627188</v>
      </c>
      <c r="AZ93" s="8"/>
    </row>
    <row r="94" spans="1:52" ht="15" x14ac:dyDescent="0.15">
      <c r="A94" s="40"/>
      <c r="B94" s="41">
        <f t="shared" ref="B94:D125" si="39">AF93</f>
        <v>742.11833187596005</v>
      </c>
      <c r="C94" s="41">
        <f t="shared" si="39"/>
        <v>732.44123538207316</v>
      </c>
      <c r="D94" s="41">
        <f t="shared" si="39"/>
        <v>5.2370383892210803</v>
      </c>
      <c r="E94" s="41">
        <f t="shared" si="35"/>
        <v>16</v>
      </c>
      <c r="F94" s="41">
        <f t="shared" si="14"/>
        <v>16</v>
      </c>
      <c r="G94" s="41">
        <f t="shared" si="15"/>
        <v>678.93562570266522</v>
      </c>
      <c r="H94" s="25">
        <f t="shared" si="16"/>
        <v>0.08</v>
      </c>
      <c r="I94" s="227">
        <f t="shared" si="17"/>
        <v>7.7416771951095145</v>
      </c>
      <c r="J94" s="228">
        <f t="shared" si="38"/>
        <v>80</v>
      </c>
      <c r="K94" s="41">
        <f t="shared" si="18"/>
        <v>1</v>
      </c>
      <c r="L94" s="216">
        <f t="shared" si="19"/>
        <v>5.3170383892210804</v>
      </c>
      <c r="M94" s="216">
        <f t="shared" si="4"/>
        <v>5.2770383892210804</v>
      </c>
      <c r="N94" s="41">
        <f t="shared" si="20"/>
        <v>0.29845552772049544</v>
      </c>
      <c r="O94" s="41">
        <f t="shared" si="21"/>
        <v>7.2814747048712229</v>
      </c>
      <c r="P94" s="229">
        <f t="shared" si="22"/>
        <v>86.278885338087946</v>
      </c>
      <c r="Q94" s="41">
        <f t="shared" si="23"/>
        <v>583.72979626324479</v>
      </c>
      <c r="R94" s="41">
        <f t="shared" si="24"/>
        <v>1116.7504702265664</v>
      </c>
      <c r="S94" s="216">
        <f t="shared" si="5"/>
        <v>7.1785441061831962E-2</v>
      </c>
      <c r="T94" s="216">
        <f t="shared" si="6"/>
        <v>0.32153721878906311</v>
      </c>
      <c r="U94" s="231">
        <f t="shared" si="25"/>
        <v>5.1570383892210803</v>
      </c>
      <c r="V94" s="231">
        <f t="shared" si="7"/>
        <v>5.1970383892210803</v>
      </c>
      <c r="W94" s="41">
        <f t="shared" si="26"/>
        <v>-0.29289681254866906</v>
      </c>
      <c r="X94" s="41">
        <f t="shared" si="27"/>
        <v>553.99864301413038</v>
      </c>
      <c r="Y94" s="41">
        <f t="shared" si="28"/>
        <v>83.682735474609359</v>
      </c>
      <c r="Z94" s="41">
        <f t="shared" si="29"/>
        <v>1105.0852153702626</v>
      </c>
      <c r="AA94" s="231">
        <f t="shared" si="8"/>
        <v>6.8848358023750403E-2</v>
      </c>
      <c r="AB94" s="231">
        <f t="shared" si="30"/>
        <v>-0.31455329008176719</v>
      </c>
      <c r="AC94" s="41">
        <f t="shared" ref="AC94:AC125" si="40">delta_z(N94,S94,H94,AE93,AB94)</f>
        <v>0.32153721878906311</v>
      </c>
      <c r="AD94" s="41">
        <f t="shared" si="9"/>
        <v>0.24880478938421779</v>
      </c>
      <c r="AE94" s="41">
        <f t="shared" si="32"/>
        <v>-1.490553273931769E-2</v>
      </c>
      <c r="AF94" s="41">
        <f t="shared" si="10"/>
        <v>742.09525018489148</v>
      </c>
      <c r="AG94" s="41">
        <f t="shared" si="11"/>
        <v>732.11969816328406</v>
      </c>
      <c r="AH94" s="41">
        <f t="shared" si="33"/>
        <v>5.3171840157948527</v>
      </c>
      <c r="AI94" s="41">
        <f t="shared" si="12"/>
        <v>287.9221700473783</v>
      </c>
      <c r="AJ94" s="41">
        <f t="shared" si="34"/>
        <v>2.6261093074984103</v>
      </c>
      <c r="AK94" s="8">
        <f t="shared" si="36"/>
        <v>2.7537187282501314</v>
      </c>
      <c r="AL94" s="42">
        <f t="shared" si="37"/>
        <v>0.7184620979100621</v>
      </c>
      <c r="AZ94" s="8"/>
    </row>
    <row r="95" spans="1:52" ht="15" x14ac:dyDescent="0.15">
      <c r="A95" s="40"/>
      <c r="B95" s="41">
        <f t="shared" si="39"/>
        <v>742.09525018489148</v>
      </c>
      <c r="C95" s="41">
        <f t="shared" si="39"/>
        <v>732.11969816328406</v>
      </c>
      <c r="D95" s="41">
        <f t="shared" si="39"/>
        <v>5.3171840157948527</v>
      </c>
      <c r="E95" s="41">
        <f t="shared" si="35"/>
        <v>16</v>
      </c>
      <c r="F95" s="41">
        <f t="shared" si="14"/>
        <v>16</v>
      </c>
      <c r="G95" s="41">
        <f t="shared" si="15"/>
        <v>710.10584065114813</v>
      </c>
      <c r="H95" s="25">
        <f t="shared" ref="H95:H126" si="41">dv(S94)</f>
        <v>0.08</v>
      </c>
      <c r="I95" s="227">
        <f t="shared" si="17"/>
        <v>7.9804416172859423</v>
      </c>
      <c r="J95" s="228">
        <f t="shared" si="38"/>
        <v>80</v>
      </c>
      <c r="K95" s="41">
        <f t="shared" si="18"/>
        <v>1</v>
      </c>
      <c r="L95" s="216">
        <f t="shared" si="19"/>
        <v>5.3971840157948527</v>
      </c>
      <c r="M95" s="216">
        <f t="shared" si="4"/>
        <v>5.3571840157948527</v>
      </c>
      <c r="N95" s="41">
        <f t="shared" si="20"/>
        <v>0.30303133645838187</v>
      </c>
      <c r="O95" s="41">
        <f t="shared" si="21"/>
        <v>7.2785602566789649</v>
      </c>
      <c r="P95" s="229">
        <f t="shared" si="22"/>
        <v>88.024639641540233</v>
      </c>
      <c r="Q95" s="41">
        <f t="shared" si="23"/>
        <v>614.43283398227504</v>
      </c>
      <c r="R95" s="41">
        <f t="shared" si="24"/>
        <v>1124.1327690234416</v>
      </c>
      <c r="S95" s="216">
        <f t="shared" si="5"/>
        <v>7.5095052593650832E-2</v>
      </c>
      <c r="T95" s="216">
        <f t="shared" si="6"/>
        <v>0.32763511246009974</v>
      </c>
      <c r="U95" s="231">
        <f t="shared" si="25"/>
        <v>5.2371840157948526</v>
      </c>
      <c r="V95" s="231">
        <f t="shared" si="7"/>
        <v>5.2771840157948526</v>
      </c>
      <c r="W95" s="41">
        <f t="shared" si="26"/>
        <v>-0.29737083318272539</v>
      </c>
      <c r="X95" s="41">
        <f t="shared" si="27"/>
        <v>583.78474717873928</v>
      </c>
      <c r="Y95" s="41">
        <f t="shared" si="28"/>
        <v>85.415286853482101</v>
      </c>
      <c r="Z95" s="41">
        <f t="shared" si="29"/>
        <v>1112.9645890891759</v>
      </c>
      <c r="AA95" s="231">
        <f t="shared" si="8"/>
        <v>7.2065252947640393E-2</v>
      </c>
      <c r="AB95" s="231">
        <f t="shared" si="30"/>
        <v>-0.32046524190126696</v>
      </c>
      <c r="AC95" s="41">
        <f t="shared" si="40"/>
        <v>0.32763511246009974</v>
      </c>
      <c r="AD95" s="41">
        <f t="shared" si="9"/>
        <v>0.24417407340534239</v>
      </c>
      <c r="AE95" s="41">
        <f t="shared" si="32"/>
        <v>-1.4266522943036711E-2</v>
      </c>
      <c r="AF95" s="41">
        <f t="shared" si="10"/>
        <v>742.07064640888973</v>
      </c>
      <c r="AG95" s="41">
        <f t="shared" si="11"/>
        <v>731.79206305082391</v>
      </c>
      <c r="AH95" s="41">
        <f t="shared" si="33"/>
        <v>5.3973409436171993</v>
      </c>
      <c r="AI95" s="41">
        <f t="shared" si="12"/>
        <v>291.45588625151765</v>
      </c>
      <c r="AJ95" s="41">
        <f t="shared" si="34"/>
        <v>2.7070692759016097</v>
      </c>
      <c r="AK95" s="8">
        <f t="shared" si="36"/>
        <v>2.9515985127470303</v>
      </c>
      <c r="AL95" s="42">
        <f t="shared" si="37"/>
        <v>0.74177856881018356</v>
      </c>
      <c r="AZ95" s="8"/>
    </row>
    <row r="96" spans="1:52" ht="15" x14ac:dyDescent="0.15">
      <c r="A96" s="40"/>
      <c r="B96" s="41">
        <f t="shared" si="39"/>
        <v>742.07064640888973</v>
      </c>
      <c r="C96" s="41">
        <f t="shared" si="39"/>
        <v>731.79206305082391</v>
      </c>
      <c r="D96" s="41">
        <f t="shared" si="39"/>
        <v>5.3973409436171993</v>
      </c>
      <c r="E96" s="41">
        <f t="shared" si="35"/>
        <v>16</v>
      </c>
      <c r="F96" s="41">
        <f t="shared" si="14"/>
        <v>16</v>
      </c>
      <c r="G96" s="41">
        <f t="shared" si="15"/>
        <v>742.22031342929142</v>
      </c>
      <c r="H96" s="25">
        <f t="shared" si="41"/>
        <v>0.08</v>
      </c>
      <c r="I96" s="227">
        <f t="shared" si="17"/>
        <v>8.2228666864526527</v>
      </c>
      <c r="J96" s="228">
        <f t="shared" si="38"/>
        <v>80</v>
      </c>
      <c r="K96" s="41">
        <f t="shared" si="18"/>
        <v>1</v>
      </c>
      <c r="L96" s="216">
        <f t="shared" si="19"/>
        <v>5.4773409436171994</v>
      </c>
      <c r="M96" s="216">
        <f t="shared" si="4"/>
        <v>5.4373409436171993</v>
      </c>
      <c r="N96" s="41">
        <f t="shared" si="20"/>
        <v>0.30760856353823129</v>
      </c>
      <c r="O96" s="41">
        <f t="shared" si="21"/>
        <v>7.27545361989581</v>
      </c>
      <c r="P96" s="229">
        <f t="shared" si="22"/>
        <v>89.779355381132532</v>
      </c>
      <c r="Q96" s="41">
        <f t="shared" si="23"/>
        <v>646.07294020813413</v>
      </c>
      <c r="R96" s="41">
        <f t="shared" si="24"/>
        <v>1131.2089055019301</v>
      </c>
      <c r="S96" s="216">
        <f t="shared" si="5"/>
        <v>7.8501627325888945E-2</v>
      </c>
      <c r="T96" s="216">
        <f t="shared" si="6"/>
        <v>0.33381346365873338</v>
      </c>
      <c r="U96" s="231">
        <f t="shared" si="25"/>
        <v>5.3173409436171992</v>
      </c>
      <c r="V96" s="231">
        <f t="shared" si="7"/>
        <v>5.3573409436171993</v>
      </c>
      <c r="W96" s="41">
        <f t="shared" si="26"/>
        <v>-0.30184471158151638</v>
      </c>
      <c r="X96" s="41">
        <f t="shared" si="27"/>
        <v>614.49386176721111</v>
      </c>
      <c r="Y96" s="41">
        <f t="shared" si="28"/>
        <v>87.156929716740862</v>
      </c>
      <c r="Z96" s="41">
        <f t="shared" si="29"/>
        <v>1120.5076827006746</v>
      </c>
      <c r="AA96" s="231">
        <f t="shared" si="8"/>
        <v>7.5377657002679774E-2</v>
      </c>
      <c r="AB96" s="231">
        <f t="shared" si="30"/>
        <v>-0.3264518901879826</v>
      </c>
      <c r="AC96" s="41">
        <f t="shared" si="40"/>
        <v>0.33381346365873338</v>
      </c>
      <c r="AD96" s="41">
        <f t="shared" si="9"/>
        <v>0.23965480338380296</v>
      </c>
      <c r="AE96" s="41">
        <f t="shared" si="32"/>
        <v>-1.3664766044420407E-2</v>
      </c>
      <c r="AF96" s="41">
        <f t="shared" si="10"/>
        <v>742.04444150876918</v>
      </c>
      <c r="AG96" s="41">
        <f t="shared" si="11"/>
        <v>731.45824958716514</v>
      </c>
      <c r="AH96" s="41">
        <f t="shared" si="33"/>
        <v>5.4775090434858837</v>
      </c>
      <c r="AI96" s="41">
        <f t="shared" si="12"/>
        <v>295.09444456735122</v>
      </c>
      <c r="AJ96" s="41">
        <f t="shared" si="34"/>
        <v>2.789039954948096</v>
      </c>
      <c r="AK96" s="8">
        <f t="shared" si="36"/>
        <v>3.1611468013780128</v>
      </c>
      <c r="AL96" s="42">
        <f t="shared" si="37"/>
        <v>0.76538612437557163</v>
      </c>
      <c r="AZ96" s="8"/>
    </row>
    <row r="97" spans="1:52" ht="15" x14ac:dyDescent="0.15">
      <c r="A97" s="40"/>
      <c r="B97" s="41">
        <f t="shared" si="39"/>
        <v>742.04444150876918</v>
      </c>
      <c r="C97" s="41">
        <f t="shared" si="39"/>
        <v>731.45824958716514</v>
      </c>
      <c r="D97" s="41">
        <f t="shared" si="39"/>
        <v>5.4775090434858837</v>
      </c>
      <c r="E97" s="41">
        <f t="shared" si="35"/>
        <v>16</v>
      </c>
      <c r="F97" s="41">
        <f t="shared" si="14"/>
        <v>16</v>
      </c>
      <c r="G97" s="41">
        <f t="shared" si="15"/>
        <v>775.29334994381327</v>
      </c>
      <c r="H97" s="25">
        <f t="shared" si="41"/>
        <v>0.08</v>
      </c>
      <c r="I97" s="227">
        <f t="shared" si="17"/>
        <v>8.4689535372832321</v>
      </c>
      <c r="J97" s="228">
        <f t="shared" si="38"/>
        <v>80</v>
      </c>
      <c r="K97" s="41">
        <f t="shared" si="18"/>
        <v>1</v>
      </c>
      <c r="L97" s="216">
        <f t="shared" si="19"/>
        <v>5.5575090434858838</v>
      </c>
      <c r="M97" s="216">
        <f t="shared" si="4"/>
        <v>5.5175090434858838</v>
      </c>
      <c r="N97" s="41">
        <f t="shared" si="20"/>
        <v>0.3121872019073173</v>
      </c>
      <c r="O97" s="41">
        <f t="shared" si="21"/>
        <v>7.2721448145072562</v>
      </c>
      <c r="P97" s="229">
        <f t="shared" si="22"/>
        <v>91.542947881648374</v>
      </c>
      <c r="Q97" s="41">
        <f t="shared" si="23"/>
        <v>678.66441623577077</v>
      </c>
      <c r="R97" s="41">
        <f t="shared" si="24"/>
        <v>1137.9969600466045</v>
      </c>
      <c r="S97" s="216">
        <f t="shared" si="5"/>
        <v>8.2007100746641762E-2</v>
      </c>
      <c r="T97" s="216">
        <f t="shared" si="6"/>
        <v>0.34007583518481693</v>
      </c>
      <c r="U97" s="231">
        <f t="shared" si="25"/>
        <v>5.3975090434858837</v>
      </c>
      <c r="V97" s="231">
        <f t="shared" si="7"/>
        <v>5.4375090434858837</v>
      </c>
      <c r="W97" s="41">
        <f t="shared" si="26"/>
        <v>-0.30631844020860299</v>
      </c>
      <c r="X97" s="41">
        <f t="shared" si="27"/>
        <v>646.14028371697657</v>
      </c>
      <c r="Y97" s="41">
        <f t="shared" si="28"/>
        <v>88.907576216939461</v>
      </c>
      <c r="Z97" s="41">
        <f t="shared" si="29"/>
        <v>1127.7349309170722</v>
      </c>
      <c r="AA97" s="231">
        <f t="shared" si="8"/>
        <v>7.878749031088024E-2</v>
      </c>
      <c r="AB97" s="231">
        <f t="shared" si="30"/>
        <v>-0.33251658763511127</v>
      </c>
      <c r="AC97" s="41">
        <f t="shared" si="40"/>
        <v>0.34007583518481693</v>
      </c>
      <c r="AD97" s="41">
        <f t="shared" si="9"/>
        <v>0.23524164825331786</v>
      </c>
      <c r="AE97" s="41">
        <f t="shared" si="32"/>
        <v>-1.3097567027873675E-2</v>
      </c>
      <c r="AF97" s="41">
        <f t="shared" si="10"/>
        <v>742.0165528754917</v>
      </c>
      <c r="AG97" s="41">
        <f t="shared" si="11"/>
        <v>731.11817375198029</v>
      </c>
      <c r="AH97" s="41">
        <f t="shared" si="33"/>
        <v>5.5576881917873227</v>
      </c>
      <c r="AI97" s="41">
        <f t="shared" si="12"/>
        <v>298.83720881898472</v>
      </c>
      <c r="AJ97" s="41">
        <f t="shared" si="34"/>
        <v>2.8720502907311474</v>
      </c>
      <c r="AK97" s="8">
        <f t="shared" si="36"/>
        <v>3.3829498481719744</v>
      </c>
      <c r="AL97" s="42">
        <f t="shared" si="37"/>
        <v>0.78929310108109041</v>
      </c>
      <c r="AZ97" s="8"/>
    </row>
    <row r="98" spans="1:52" ht="15" x14ac:dyDescent="0.15">
      <c r="A98" s="40"/>
      <c r="B98" s="41">
        <f t="shared" si="39"/>
        <v>742.0165528754917</v>
      </c>
      <c r="C98" s="41">
        <f t="shared" si="39"/>
        <v>731.11817375198029</v>
      </c>
      <c r="D98" s="41">
        <f t="shared" si="39"/>
        <v>5.5576881917873227</v>
      </c>
      <c r="E98" s="41">
        <f t="shared" si="35"/>
        <v>16</v>
      </c>
      <c r="F98" s="41">
        <f t="shared" si="14"/>
        <v>16</v>
      </c>
      <c r="G98" s="41">
        <f t="shared" si="15"/>
        <v>809.3392640889806</v>
      </c>
      <c r="H98" s="25">
        <f t="shared" si="41"/>
        <v>0.08</v>
      </c>
      <c r="I98" s="227">
        <f t="shared" si="17"/>
        <v>8.7187032988091229</v>
      </c>
      <c r="J98" s="228">
        <f t="shared" si="38"/>
        <v>80</v>
      </c>
      <c r="K98" s="41">
        <f t="shared" si="18"/>
        <v>1</v>
      </c>
      <c r="L98" s="216">
        <f t="shared" si="19"/>
        <v>5.6376881917873227</v>
      </c>
      <c r="M98" s="216">
        <f t="shared" si="4"/>
        <v>5.5976881917873227</v>
      </c>
      <c r="N98" s="41">
        <f t="shared" si="20"/>
        <v>0.31676724482722918</v>
      </c>
      <c r="O98" s="41">
        <f t="shared" si="21"/>
        <v>7.2686234097454188</v>
      </c>
      <c r="P98" s="229">
        <f t="shared" si="22"/>
        <v>93.315334534199778</v>
      </c>
      <c r="Q98" s="41">
        <f t="shared" si="23"/>
        <v>712.22157135690816</v>
      </c>
      <c r="R98" s="41">
        <f t="shared" si="24"/>
        <v>1144.5136345284798</v>
      </c>
      <c r="S98" s="216">
        <f t="shared" si="5"/>
        <v>8.5613447164300235E-2</v>
      </c>
      <c r="T98" s="216">
        <f t="shared" si="6"/>
        <v>0.34642596596031422</v>
      </c>
      <c r="U98" s="231">
        <f t="shared" si="25"/>
        <v>5.4776881917873226</v>
      </c>
      <c r="V98" s="231">
        <f t="shared" si="7"/>
        <v>5.5176881917873226</v>
      </c>
      <c r="W98" s="41">
        <f t="shared" si="26"/>
        <v>-0.31079201184428484</v>
      </c>
      <c r="X98" s="41">
        <f t="shared" si="27"/>
        <v>678.73831798390813</v>
      </c>
      <c r="Y98" s="41">
        <f t="shared" si="28"/>
        <v>90.667140694736275</v>
      </c>
      <c r="Z98" s="41">
        <f t="shared" si="29"/>
        <v>1134.6651656584709</v>
      </c>
      <c r="AA98" s="231">
        <f t="shared" si="8"/>
        <v>8.2296710675891255E-2</v>
      </c>
      <c r="AB98" s="231">
        <f t="shared" si="30"/>
        <v>-0.33866285046573619</v>
      </c>
      <c r="AC98" s="41">
        <f t="shared" si="40"/>
        <v>0.34642596596031422</v>
      </c>
      <c r="AD98" s="41">
        <f t="shared" si="9"/>
        <v>0.23092957185883872</v>
      </c>
      <c r="AE98" s="41">
        <f t="shared" si="32"/>
        <v>-1.2562461998748754E-2</v>
      </c>
      <c r="AF98" s="41">
        <f t="shared" si="10"/>
        <v>741.98689415435865</v>
      </c>
      <c r="AG98" s="41">
        <f t="shared" si="11"/>
        <v>730.77174778602</v>
      </c>
      <c r="AH98" s="41">
        <f t="shared" si="33"/>
        <v>5.6378782701806358</v>
      </c>
      <c r="AI98" s="41">
        <f t="shared" si="12"/>
        <v>302.68400087958395</v>
      </c>
      <c r="AJ98" s="41">
        <f t="shared" si="34"/>
        <v>2.956129179864365</v>
      </c>
      <c r="AK98" s="8">
        <f t="shared" si="36"/>
        <v>3.617618741188303</v>
      </c>
      <c r="AL98" s="42">
        <f t="shared" si="37"/>
        <v>0.81350782115145714</v>
      </c>
      <c r="AZ98" s="8"/>
    </row>
    <row r="99" spans="1:52" ht="15" x14ac:dyDescent="0.15">
      <c r="A99" s="40"/>
      <c r="B99" s="41">
        <f t="shared" si="39"/>
        <v>741.98689415435865</v>
      </c>
      <c r="C99" s="41">
        <f t="shared" si="39"/>
        <v>730.77174778602</v>
      </c>
      <c r="D99" s="41">
        <f t="shared" si="39"/>
        <v>5.6378782701806358</v>
      </c>
      <c r="E99" s="41">
        <f t="shared" si="35"/>
        <v>16</v>
      </c>
      <c r="F99" s="41">
        <f t="shared" si="14"/>
        <v>16</v>
      </c>
      <c r="G99" s="41">
        <f t="shared" si="15"/>
        <v>844.37237772827598</v>
      </c>
      <c r="H99" s="25">
        <f t="shared" si="41"/>
        <v>0.08</v>
      </c>
      <c r="I99" s="227">
        <f t="shared" si="17"/>
        <v>8.9721170946709208</v>
      </c>
      <c r="J99" s="228">
        <f t="shared" si="38"/>
        <v>80</v>
      </c>
      <c r="K99" s="41">
        <f t="shared" si="18"/>
        <v>1</v>
      </c>
      <c r="L99" s="216">
        <f t="shared" si="19"/>
        <v>5.7178782701806359</v>
      </c>
      <c r="M99" s="216">
        <f t="shared" si="4"/>
        <v>5.6778782701806358</v>
      </c>
      <c r="N99" s="41">
        <f t="shared" si="20"/>
        <v>0.32134868585612608</v>
      </c>
      <c r="O99" s="41">
        <f t="shared" si="21"/>
        <v>7.2648785018903528</v>
      </c>
      <c r="P99" s="229">
        <f t="shared" si="22"/>
        <v>95.096434717297242</v>
      </c>
      <c r="Q99" s="41">
        <f t="shared" si="23"/>
        <v>746.75872284124296</v>
      </c>
      <c r="R99" s="41">
        <f t="shared" si="24"/>
        <v>1150.7743804577099</v>
      </c>
      <c r="S99" s="216">
        <f t="shared" si="5"/>
        <v>8.9322683921807977E-2</v>
      </c>
      <c r="T99" s="216">
        <f t="shared" si="6"/>
        <v>0.35286778333296559</v>
      </c>
      <c r="U99" s="231">
        <f t="shared" si="25"/>
        <v>5.5578782701806357</v>
      </c>
      <c r="V99" s="231">
        <f t="shared" si="7"/>
        <v>5.5978782701806358</v>
      </c>
      <c r="W99" s="41">
        <f t="shared" si="26"/>
        <v>-0.31526541956766252</v>
      </c>
      <c r="X99" s="41">
        <f t="shared" si="27"/>
        <v>712.30227752255507</v>
      </c>
      <c r="Y99" s="41">
        <f t="shared" si="28"/>
        <v>92.435539593634445</v>
      </c>
      <c r="Z99" s="41">
        <f t="shared" si="29"/>
        <v>1141.3157692863958</v>
      </c>
      <c r="AA99" s="231">
        <f t="shared" si="8"/>
        <v>8.5907317776445544E-2</v>
      </c>
      <c r="AB99" s="231">
        <f t="shared" si="30"/>
        <v>-0.34489436979275573</v>
      </c>
      <c r="AC99" s="41">
        <f t="shared" si="40"/>
        <v>0.35286778333296559</v>
      </c>
      <c r="AD99" s="41">
        <f t="shared" si="9"/>
        <v>0.22671381117417597</v>
      </c>
      <c r="AE99" s="41">
        <f t="shared" si="32"/>
        <v>-1.2057195388699779E-2</v>
      </c>
      <c r="AF99" s="41">
        <f t="shared" si="10"/>
        <v>741.95537505688185</v>
      </c>
      <c r="AG99" s="41">
        <f t="shared" si="11"/>
        <v>730.41888000268705</v>
      </c>
      <c r="AH99" s="41">
        <f t="shared" si="33"/>
        <v>5.7180791653038119</v>
      </c>
      <c r="AI99" s="41">
        <f t="shared" si="12"/>
        <v>306.63507054494528</v>
      </c>
      <c r="AJ99" s="41">
        <f t="shared" si="34"/>
        <v>3.0413055883490721</v>
      </c>
      <c r="AK99" s="8">
        <f t="shared" si="36"/>
        <v>3.8657905435270217</v>
      </c>
      <c r="AL99" s="42">
        <f t="shared" si="37"/>
        <v>0.83803862679505281</v>
      </c>
      <c r="AZ99" s="8"/>
    </row>
    <row r="100" spans="1:52" ht="15" x14ac:dyDescent="0.15">
      <c r="A100" s="40"/>
      <c r="B100" s="41">
        <f t="shared" si="39"/>
        <v>741.95537505688185</v>
      </c>
      <c r="C100" s="41">
        <f t="shared" si="39"/>
        <v>730.41888000268705</v>
      </c>
      <c r="D100" s="41">
        <f t="shared" si="39"/>
        <v>5.7180791653038119</v>
      </c>
      <c r="E100" s="41">
        <f t="shared" si="35"/>
        <v>16</v>
      </c>
      <c r="F100" s="41">
        <f t="shared" si="14"/>
        <v>16</v>
      </c>
      <c r="G100" s="41">
        <f t="shared" si="15"/>
        <v>880.40702067699681</v>
      </c>
      <c r="H100" s="25">
        <f t="shared" si="41"/>
        <v>0.08</v>
      </c>
      <c r="I100" s="227">
        <f t="shared" si="17"/>
        <v>9.2291960433558415</v>
      </c>
      <c r="J100" s="228">
        <f t="shared" si="38"/>
        <v>80</v>
      </c>
      <c r="K100" s="41">
        <f t="shared" si="18"/>
        <v>1</v>
      </c>
      <c r="L100" s="216">
        <f t="shared" si="19"/>
        <v>5.798079165303812</v>
      </c>
      <c r="M100" s="216">
        <f t="shared" si="4"/>
        <v>5.7580791653038119</v>
      </c>
      <c r="N100" s="41">
        <f t="shared" si="20"/>
        <v>0.32593151883214233</v>
      </c>
      <c r="O100" s="41">
        <f t="shared" si="21"/>
        <v>7.2608986905156154</v>
      </c>
      <c r="P100" s="229">
        <f t="shared" si="22"/>
        <v>96.88616972200262</v>
      </c>
      <c r="Q100" s="41">
        <f t="shared" si="23"/>
        <v>782.29019591860674</v>
      </c>
      <c r="R100" s="41">
        <f t="shared" si="24"/>
        <v>1156.7935131439265</v>
      </c>
      <c r="S100" s="216">
        <f t="shared" si="5"/>
        <v>9.3136875774419786E-2</v>
      </c>
      <c r="T100" s="216">
        <f t="shared" si="6"/>
        <v>0.35940541645738766</v>
      </c>
      <c r="U100" s="231">
        <f t="shared" si="25"/>
        <v>5.6380791653038118</v>
      </c>
      <c r="V100" s="231">
        <f t="shared" si="7"/>
        <v>5.6780791653038118</v>
      </c>
      <c r="W100" s="41">
        <f t="shared" si="26"/>
        <v>-0.31973865674007129</v>
      </c>
      <c r="X100" s="41">
        <f t="shared" si="27"/>
        <v>746.84648326739159</v>
      </c>
      <c r="Y100" s="41">
        <f t="shared" si="28"/>
        <v>94.212691379216608</v>
      </c>
      <c r="Z100" s="41">
        <f t="shared" si="29"/>
        <v>1147.702810638151</v>
      </c>
      <c r="AA100" s="231">
        <f t="shared" si="8"/>
        <v>8.9621357507089716E-2</v>
      </c>
      <c r="AB100" s="231">
        <f t="shared" si="30"/>
        <v>-0.35121502396467003</v>
      </c>
      <c r="AC100" s="41">
        <f t="shared" si="40"/>
        <v>0.35940541645738766</v>
      </c>
      <c r="AD100" s="41">
        <f t="shared" si="9"/>
        <v>0.22258985629251105</v>
      </c>
      <c r="AE100" s="41">
        <f t="shared" si="32"/>
        <v>-1.1579699707580585E-2</v>
      </c>
      <c r="AF100" s="41">
        <f t="shared" si="10"/>
        <v>741.92190115925655</v>
      </c>
      <c r="AG100" s="41">
        <f t="shared" si="11"/>
        <v>730.05947458622961</v>
      </c>
      <c r="AH100" s="41">
        <f t="shared" si="33"/>
        <v>5.7982907684999274</v>
      </c>
      <c r="AI100" s="41">
        <f t="shared" si="12"/>
        <v>310.6910718064089</v>
      </c>
      <c r="AJ100" s="41">
        <f t="shared" si="34"/>
        <v>3.1276086638508525</v>
      </c>
      <c r="AK100" s="8">
        <f t="shared" si="36"/>
        <v>4.1281295025671456</v>
      </c>
      <c r="AL100" s="42">
        <f t="shared" si="37"/>
        <v>0.86289391253956549</v>
      </c>
      <c r="AZ100" s="8"/>
    </row>
    <row r="101" spans="1:52" ht="15" x14ac:dyDescent="0.15">
      <c r="A101" s="40"/>
      <c r="B101" s="41">
        <f t="shared" si="39"/>
        <v>741.92190115925655</v>
      </c>
      <c r="C101" s="41">
        <f t="shared" si="39"/>
        <v>730.05947458622961</v>
      </c>
      <c r="D101" s="41">
        <f t="shared" si="39"/>
        <v>5.7982907684999274</v>
      </c>
      <c r="E101" s="41">
        <f t="shared" si="35"/>
        <v>16</v>
      </c>
      <c r="F101" s="41">
        <f t="shared" si="14"/>
        <v>16</v>
      </c>
      <c r="G101" s="41">
        <f t="shared" si="15"/>
        <v>917.4575306856467</v>
      </c>
      <c r="H101" s="25">
        <f t="shared" si="41"/>
        <v>0.08</v>
      </c>
      <c r="I101" s="227">
        <f t="shared" si="17"/>
        <v>9.4899412584215508</v>
      </c>
      <c r="J101" s="228">
        <f t="shared" si="38"/>
        <v>80</v>
      </c>
      <c r="K101" s="41">
        <f t="shared" si="18"/>
        <v>1</v>
      </c>
      <c r="L101" s="216">
        <f t="shared" si="19"/>
        <v>5.8782907684999275</v>
      </c>
      <c r="M101" s="216">
        <f t="shared" si="4"/>
        <v>5.8382907684999275</v>
      </c>
      <c r="N101" s="41">
        <f t="shared" si="20"/>
        <v>0.3305157378580148</v>
      </c>
      <c r="O101" s="41">
        <f t="shared" si="21"/>
        <v>7.2566720530421271</v>
      </c>
      <c r="P101" s="229">
        <f t="shared" si="22"/>
        <v>98.684462680894597</v>
      </c>
      <c r="Q101" s="41">
        <f t="shared" si="23"/>
        <v>818.83032376194035</v>
      </c>
      <c r="R101" s="41">
        <f t="shared" si="24"/>
        <v>1162.5843136118101</v>
      </c>
      <c r="S101" s="216">
        <f t="shared" si="5"/>
        <v>9.7058139473443092E-2</v>
      </c>
      <c r="T101" s="216">
        <f t="shared" si="6"/>
        <v>0.36604321087215097</v>
      </c>
      <c r="U101" s="231">
        <f t="shared" si="25"/>
        <v>5.7182907684999273</v>
      </c>
      <c r="V101" s="231">
        <f t="shared" si="7"/>
        <v>5.7582907684999274</v>
      </c>
      <c r="W101" s="41">
        <f t="shared" si="26"/>
        <v>-0.32421171698952023</v>
      </c>
      <c r="X101" s="41">
        <f t="shared" si="27"/>
        <v>782.38526411493262</v>
      </c>
      <c r="Y101" s="41">
        <f t="shared" si="28"/>
        <v>95.998516462573633</v>
      </c>
      <c r="Z101" s="41">
        <f t="shared" si="29"/>
        <v>1153.841166069255</v>
      </c>
      <c r="AA101" s="231">
        <f t="shared" si="8"/>
        <v>9.3440926510705194E-2</v>
      </c>
      <c r="AB101" s="231">
        <f t="shared" si="30"/>
        <v>-0.35762889200551223</v>
      </c>
      <c r="AC101" s="41">
        <f t="shared" si="40"/>
        <v>0.36604321087215097</v>
      </c>
      <c r="AD101" s="41">
        <f t="shared" si="9"/>
        <v>0.21855343200981223</v>
      </c>
      <c r="AE101" s="41">
        <f t="shared" si="32"/>
        <v>-1.1128077525096078E-2</v>
      </c>
      <c r="AF101" s="41">
        <f t="shared" si="10"/>
        <v>741.88637368624245</v>
      </c>
      <c r="AG101" s="41">
        <f t="shared" si="11"/>
        <v>729.69343137535748</v>
      </c>
      <c r="AH101" s="41">
        <f t="shared" si="33"/>
        <v>5.8785129755620069</v>
      </c>
      <c r="AI101" s="41">
        <f t="shared" si="12"/>
        <v>314.85304470947273</v>
      </c>
      <c r="AJ101" s="41">
        <f t="shared" si="34"/>
        <v>3.2150678429368171</v>
      </c>
      <c r="AK101" s="8">
        <f t="shared" si="36"/>
        <v>4.4053283336108935</v>
      </c>
      <c r="AL101" s="42">
        <f t="shared" si="37"/>
        <v>0.88808215611632335</v>
      </c>
      <c r="AZ101" s="8"/>
    </row>
    <row r="102" spans="1:52" ht="15" x14ac:dyDescent="0.15">
      <c r="A102" s="40"/>
      <c r="B102" s="41">
        <f t="shared" si="39"/>
        <v>741.88637368624245</v>
      </c>
      <c r="C102" s="41">
        <f t="shared" si="39"/>
        <v>729.69343137535748</v>
      </c>
      <c r="D102" s="41">
        <f t="shared" si="39"/>
        <v>5.8785129755620069</v>
      </c>
      <c r="E102" s="41">
        <f t="shared" si="35"/>
        <v>16</v>
      </c>
      <c r="F102" s="41">
        <f t="shared" si="14"/>
        <v>16</v>
      </c>
      <c r="G102" s="41">
        <f t="shared" si="15"/>
        <v>955.53825342415598</v>
      </c>
      <c r="H102" s="25">
        <f t="shared" si="41"/>
        <v>0.08</v>
      </c>
      <c r="I102" s="227">
        <f t="shared" si="17"/>
        <v>9.7543538487079786</v>
      </c>
      <c r="J102" s="228">
        <f t="shared" si="38"/>
        <v>80</v>
      </c>
      <c r="K102" s="41">
        <f t="shared" si="18"/>
        <v>1</v>
      </c>
      <c r="L102" s="216">
        <f t="shared" si="19"/>
        <v>5.958512975562007</v>
      </c>
      <c r="M102" s="216">
        <f t="shared" si="4"/>
        <v>5.918512975562007</v>
      </c>
      <c r="N102" s="41">
        <f t="shared" si="20"/>
        <v>0.33510133728673352</v>
      </c>
      <c r="O102" s="41">
        <f t="shared" si="21"/>
        <v>7.252186117449547</v>
      </c>
      <c r="P102" s="229">
        <f t="shared" si="22"/>
        <v>100.49123850060762</v>
      </c>
      <c r="Q102" s="41">
        <f t="shared" si="23"/>
        <v>856.39344747112409</v>
      </c>
      <c r="R102" s="41">
        <f t="shared" si="24"/>
        <v>1168.1591197746529</v>
      </c>
      <c r="S102" s="216">
        <f t="shared" si="5"/>
        <v>0.10108864859802032</v>
      </c>
      <c r="T102" s="216">
        <f t="shared" si="6"/>
        <v>0.37278574440526924</v>
      </c>
      <c r="U102" s="231">
        <f t="shared" si="25"/>
        <v>5.7985129755620068</v>
      </c>
      <c r="V102" s="231">
        <f t="shared" si="7"/>
        <v>5.8385129755620069</v>
      </c>
      <c r="W102" s="41">
        <f t="shared" si="26"/>
        <v>-0.32868459419625395</v>
      </c>
      <c r="X102" s="41">
        <f t="shared" si="27"/>
        <v>818.93295690674995</v>
      </c>
      <c r="Y102" s="41">
        <f t="shared" si="28"/>
        <v>97.792937127657439</v>
      </c>
      <c r="Z102" s="41">
        <f t="shared" si="29"/>
        <v>1159.744627393683</v>
      </c>
      <c r="AA102" s="231">
        <f t="shared" si="8"/>
        <v>9.7368176946263679E-2</v>
      </c>
      <c r="AB102" s="231">
        <f t="shared" si="30"/>
        <v>-0.3641402682704733</v>
      </c>
      <c r="AC102" s="41">
        <f t="shared" si="40"/>
        <v>0.37278574440526924</v>
      </c>
      <c r="AD102" s="41">
        <f t="shared" si="9"/>
        <v>0.21460048084089028</v>
      </c>
      <c r="AE102" s="41">
        <f t="shared" si="32"/>
        <v>-1.070058540799247E-2</v>
      </c>
      <c r="AF102" s="41">
        <f t="shared" si="10"/>
        <v>741.84868927912396</v>
      </c>
      <c r="AG102" s="41">
        <f t="shared" si="11"/>
        <v>729.32064563095219</v>
      </c>
      <c r="AH102" s="41">
        <f t="shared" si="33"/>
        <v>5.9587456864948534</v>
      </c>
      <c r="AI102" s="41">
        <f t="shared" si="12"/>
        <v>319.12240215800614</v>
      </c>
      <c r="AJ102" s="41">
        <f t="shared" si="34"/>
        <v>3.3037129546473745</v>
      </c>
      <c r="AK102" s="8">
        <f t="shared" si="36"/>
        <v>4.6981095846812497</v>
      </c>
      <c r="AL102" s="42">
        <f t="shared" si="37"/>
        <v>0.91361194828896386</v>
      </c>
      <c r="AZ102" s="8"/>
    </row>
    <row r="103" spans="1:52" ht="15" x14ac:dyDescent="0.15">
      <c r="A103" s="40"/>
      <c r="B103" s="41">
        <f t="shared" si="39"/>
        <v>741.84868927912396</v>
      </c>
      <c r="C103" s="41">
        <f t="shared" si="39"/>
        <v>729.32064563095219</v>
      </c>
      <c r="D103" s="41">
        <f t="shared" si="39"/>
        <v>5.9587456864948534</v>
      </c>
      <c r="E103" s="41">
        <f t="shared" si="35"/>
        <v>16</v>
      </c>
      <c r="F103" s="41">
        <f t="shared" si="14"/>
        <v>16</v>
      </c>
      <c r="G103" s="41">
        <f t="shared" si="15"/>
        <v>984.87046603898057</v>
      </c>
      <c r="H103" s="25">
        <f t="shared" si="41"/>
        <v>0.06</v>
      </c>
      <c r="I103" s="227">
        <f t="shared" si="17"/>
        <v>10.022434918537421</v>
      </c>
      <c r="J103" s="228">
        <f t="shared" si="38"/>
        <v>80</v>
      </c>
      <c r="K103" s="41">
        <f t="shared" si="18"/>
        <v>1</v>
      </c>
      <c r="L103" s="216">
        <f t="shared" si="19"/>
        <v>6.018745686494853</v>
      </c>
      <c r="M103" s="216">
        <f t="shared" si="4"/>
        <v>5.9887456864948536</v>
      </c>
      <c r="N103" s="41">
        <f t="shared" si="20"/>
        <v>0.25508859915913717</v>
      </c>
      <c r="O103" s="41">
        <f t="shared" si="21"/>
        <v>7.2474278329773858</v>
      </c>
      <c r="P103" s="229">
        <f t="shared" si="22"/>
        <v>101.96561538222238</v>
      </c>
      <c r="Q103" s="41">
        <f t="shared" si="23"/>
        <v>890.1260509715471</v>
      </c>
      <c r="R103" s="41">
        <f t="shared" si="24"/>
        <v>1172.5380696021086</v>
      </c>
      <c r="S103" s="216">
        <f t="shared" si="5"/>
        <v>0.10474677483769251</v>
      </c>
      <c r="T103" s="216">
        <f t="shared" si="6"/>
        <v>0.28493457715596626</v>
      </c>
      <c r="U103" s="231">
        <f t="shared" si="25"/>
        <v>5.8987456864948538</v>
      </c>
      <c r="V103" s="231">
        <f t="shared" si="7"/>
        <v>5.9287456864948531</v>
      </c>
      <c r="W103" s="41">
        <f t="shared" si="26"/>
        <v>-0.24954559648140417</v>
      </c>
      <c r="X103" s="41">
        <f t="shared" si="27"/>
        <v>861.25873343943931</v>
      </c>
      <c r="Y103" s="41">
        <f t="shared" si="28"/>
        <v>99.932705630663108</v>
      </c>
      <c r="Z103" s="41">
        <f t="shared" si="29"/>
        <v>1166.4608834219557</v>
      </c>
      <c r="AA103" s="231">
        <f t="shared" si="8"/>
        <v>0.10187780040385896</v>
      </c>
      <c r="AB103" s="231">
        <f t="shared" si="30"/>
        <v>-0.2778526091367271</v>
      </c>
      <c r="AC103" s="41">
        <f t="shared" si="40"/>
        <v>0.28493457715596626</v>
      </c>
      <c r="AD103" s="41">
        <f t="shared" si="9"/>
        <v>0.21057465400963765</v>
      </c>
      <c r="AE103" s="41">
        <f t="shared" si="32"/>
        <v>-1.2241758994754786E-2</v>
      </c>
      <c r="AF103" s="41">
        <f t="shared" si="10"/>
        <v>741.81884330112712</v>
      </c>
      <c r="AG103" s="41">
        <f t="shared" si="11"/>
        <v>729.03571105379626</v>
      </c>
      <c r="AH103" s="41">
        <f t="shared" si="33"/>
        <v>6.0191042125345069</v>
      </c>
      <c r="AI103" s="41">
        <f t="shared" si="12"/>
        <v>243.00667461710347</v>
      </c>
      <c r="AJ103" s="41">
        <f t="shared" si="34"/>
        <v>3.371214808707681</v>
      </c>
      <c r="AK103" s="8">
        <f t="shared" si="36"/>
        <v>4.9303117581152893</v>
      </c>
      <c r="AL103" s="42">
        <f t="shared" si="37"/>
        <v>0.93305248225833215</v>
      </c>
      <c r="AZ103" s="8"/>
    </row>
    <row r="104" spans="1:52" ht="15" x14ac:dyDescent="0.15">
      <c r="A104" s="40"/>
      <c r="B104" s="41">
        <f t="shared" si="39"/>
        <v>741.81884330112712</v>
      </c>
      <c r="C104" s="41">
        <f t="shared" si="39"/>
        <v>729.03571105379626</v>
      </c>
      <c r="D104" s="41">
        <f t="shared" si="39"/>
        <v>6.0191042125345069</v>
      </c>
      <c r="E104" s="41">
        <f t="shared" si="35"/>
        <v>16</v>
      </c>
      <c r="F104" s="41">
        <f t="shared" si="14"/>
        <v>16</v>
      </c>
      <c r="G104" s="41">
        <f t="shared" si="15"/>
        <v>1014.8002144148969</v>
      </c>
      <c r="H104" s="25">
        <f t="shared" si="41"/>
        <v>0.06</v>
      </c>
      <c r="I104" s="227">
        <f t="shared" si="17"/>
        <v>10.226505797864684</v>
      </c>
      <c r="J104" s="228">
        <f t="shared" si="38"/>
        <v>80</v>
      </c>
      <c r="K104" s="41">
        <f t="shared" si="18"/>
        <v>1</v>
      </c>
      <c r="L104" s="216">
        <f t="shared" si="19"/>
        <v>6.0791042125345065</v>
      </c>
      <c r="M104" s="216">
        <f t="shared" si="4"/>
        <v>6.0491042125345071</v>
      </c>
      <c r="N104" s="41">
        <f t="shared" si="20"/>
        <v>0.25768791920425826</v>
      </c>
      <c r="O104" s="41">
        <f t="shared" si="21"/>
        <v>7.2436592808223175</v>
      </c>
      <c r="P104" s="229">
        <f t="shared" si="22"/>
        <v>103.33538109834646</v>
      </c>
      <c r="Q104" s="41">
        <f t="shared" si="23"/>
        <v>919.75538771844663</v>
      </c>
      <c r="R104" s="41">
        <f t="shared" si="24"/>
        <v>1176.4763854864134</v>
      </c>
      <c r="S104" s="216">
        <f t="shared" si="5"/>
        <v>0.10792725014568263</v>
      </c>
      <c r="T104" s="216">
        <f t="shared" si="6"/>
        <v>0.28886424257028448</v>
      </c>
      <c r="U104" s="231">
        <f t="shared" si="25"/>
        <v>5.9591042125345073</v>
      </c>
      <c r="V104" s="231">
        <f t="shared" si="7"/>
        <v>5.9891042125345066</v>
      </c>
      <c r="W104" s="41">
        <f t="shared" si="26"/>
        <v>-0.25205791869129257</v>
      </c>
      <c r="X104" s="41">
        <f t="shared" si="27"/>
        <v>890.30029594312396</v>
      </c>
      <c r="Y104" s="41">
        <f t="shared" si="28"/>
        <v>101.29561663556998</v>
      </c>
      <c r="Z104" s="41">
        <f t="shared" si="29"/>
        <v>1170.5665465342984</v>
      </c>
      <c r="AA104" s="231">
        <f t="shared" si="8"/>
        <v>0.10499833084642676</v>
      </c>
      <c r="AB104" s="231">
        <f t="shared" si="30"/>
        <v>-0.28162843420132433</v>
      </c>
      <c r="AC104" s="41">
        <f t="shared" si="40"/>
        <v>0.28886424257028448</v>
      </c>
      <c r="AD104" s="41">
        <f t="shared" si="9"/>
        <v>0.20771002830300536</v>
      </c>
      <c r="AE104" s="41">
        <f t="shared" si="32"/>
        <v>-9.9847737853450188E-3</v>
      </c>
      <c r="AF104" s="41">
        <f t="shared" si="10"/>
        <v>741.78766697776109</v>
      </c>
      <c r="AG104" s="41">
        <f t="shared" si="11"/>
        <v>728.74684681122596</v>
      </c>
      <c r="AH104" s="41">
        <f t="shared" si="33"/>
        <v>6.079469369159205</v>
      </c>
      <c r="AI104" s="41">
        <f t="shared" si="12"/>
        <v>245.53339627879888</v>
      </c>
      <c r="AJ104" s="41">
        <f t="shared" si="34"/>
        <v>3.4394185298962361</v>
      </c>
      <c r="AK104" s="8">
        <f t="shared" si="36"/>
        <v>5.1721303485365233</v>
      </c>
      <c r="AL104" s="42">
        <f t="shared" si="37"/>
        <v>0.95269515396063609</v>
      </c>
      <c r="AZ104" s="8"/>
    </row>
    <row r="105" spans="1:52" ht="15" x14ac:dyDescent="0.15">
      <c r="A105" s="40"/>
      <c r="B105" s="41">
        <f t="shared" si="39"/>
        <v>741.78766697776109</v>
      </c>
      <c r="C105" s="41">
        <f t="shared" si="39"/>
        <v>728.74684681122596</v>
      </c>
      <c r="D105" s="41">
        <f t="shared" si="39"/>
        <v>6.079469369159205</v>
      </c>
      <c r="E105" s="41">
        <f t="shared" si="35"/>
        <v>16</v>
      </c>
      <c r="F105" s="41">
        <f t="shared" si="14"/>
        <v>16</v>
      </c>
      <c r="G105" s="41">
        <f t="shared" si="15"/>
        <v>1045.3336414978071</v>
      </c>
      <c r="H105" s="25">
        <f t="shared" si="41"/>
        <v>0.06</v>
      </c>
      <c r="I105" s="227">
        <f t="shared" si="17"/>
        <v>10.432656133228102</v>
      </c>
      <c r="J105" s="228">
        <f t="shared" si="38"/>
        <v>80</v>
      </c>
      <c r="K105" s="41">
        <f t="shared" si="18"/>
        <v>1</v>
      </c>
      <c r="L105" s="216">
        <f t="shared" si="19"/>
        <v>6.1394693691592046</v>
      </c>
      <c r="M105" s="216">
        <f t="shared" si="4"/>
        <v>6.1094693691592052</v>
      </c>
      <c r="N105" s="41">
        <f t="shared" si="20"/>
        <v>0.26028796326322734</v>
      </c>
      <c r="O105" s="41">
        <f t="shared" si="21"/>
        <v>7.2397227503919677</v>
      </c>
      <c r="P105" s="229">
        <f t="shared" si="22"/>
        <v>104.70985957018765</v>
      </c>
      <c r="Q105" s="41">
        <f t="shared" si="23"/>
        <v>949.98530592664019</v>
      </c>
      <c r="R105" s="41">
        <f t="shared" si="24"/>
        <v>1180.3083178589911</v>
      </c>
      <c r="S105" s="216">
        <f t="shared" si="5"/>
        <v>0.11117304094071769</v>
      </c>
      <c r="T105" s="216">
        <f t="shared" si="6"/>
        <v>0.29284436144771214</v>
      </c>
      <c r="U105" s="231">
        <f t="shared" si="25"/>
        <v>6.0194693691592054</v>
      </c>
      <c r="V105" s="231">
        <f t="shared" si="7"/>
        <v>6.0494693691592047</v>
      </c>
      <c r="W105" s="41">
        <f t="shared" si="26"/>
        <v>-0.25457007841829693</v>
      </c>
      <c r="X105" s="41">
        <f t="shared" si="27"/>
        <v>919.93645056409503</v>
      </c>
      <c r="Y105" s="41">
        <f t="shared" si="28"/>
        <v>102.6632852785646</v>
      </c>
      <c r="Z105" s="41">
        <f t="shared" si="29"/>
        <v>1174.5592472041351</v>
      </c>
      <c r="AA105" s="231">
        <f t="shared" si="8"/>
        <v>0.10818348407497688</v>
      </c>
      <c r="AB105" s="231">
        <f t="shared" si="30"/>
        <v>-0.28545118179858781</v>
      </c>
      <c r="AC105" s="41">
        <f t="shared" si="40"/>
        <v>0.29284436144771214</v>
      </c>
      <c r="AD105" s="41">
        <f t="shared" si="9"/>
        <v>0.20488699083493569</v>
      </c>
      <c r="AE105" s="41">
        <f t="shared" si="32"/>
        <v>-9.7060192975324429E-3</v>
      </c>
      <c r="AF105" s="41">
        <f t="shared" si="10"/>
        <v>741.75511057957658</v>
      </c>
      <c r="AG105" s="41">
        <f t="shared" si="11"/>
        <v>728.45400244977827</v>
      </c>
      <c r="AH105" s="41">
        <f t="shared" si="33"/>
        <v>6.1398411279026357</v>
      </c>
      <c r="AI105" s="41">
        <f t="shared" si="12"/>
        <v>248.10836034682393</v>
      </c>
      <c r="AJ105" s="41">
        <f t="shared" si="34"/>
        <v>3.5083375188814649</v>
      </c>
      <c r="AK105" s="8">
        <f t="shared" si="36"/>
        <v>5.4239107658146084</v>
      </c>
      <c r="AL105" s="42">
        <f t="shared" si="37"/>
        <v>0.97254382278838203</v>
      </c>
      <c r="AZ105" s="8"/>
    </row>
    <row r="106" spans="1:52" ht="15" x14ac:dyDescent="0.15">
      <c r="A106" s="40"/>
      <c r="B106" s="41">
        <f t="shared" si="39"/>
        <v>741.75511057957658</v>
      </c>
      <c r="C106" s="41">
        <f t="shared" si="39"/>
        <v>728.45400244977827</v>
      </c>
      <c r="D106" s="41">
        <f t="shared" si="39"/>
        <v>6.1398411279026357</v>
      </c>
      <c r="E106" s="41">
        <f t="shared" si="35"/>
        <v>16</v>
      </c>
      <c r="F106" s="41">
        <f t="shared" si="14"/>
        <v>16</v>
      </c>
      <c r="G106" s="41">
        <f t="shared" si="15"/>
        <v>1076.4768934722917</v>
      </c>
      <c r="H106" s="25">
        <f t="shared" si="41"/>
        <v>0.06</v>
      </c>
      <c r="I106" s="227">
        <f t="shared" si="17"/>
        <v>10.640886503838647</v>
      </c>
      <c r="J106" s="228">
        <f t="shared" si="38"/>
        <v>80</v>
      </c>
      <c r="K106" s="41">
        <f t="shared" si="18"/>
        <v>1</v>
      </c>
      <c r="L106" s="216">
        <f t="shared" si="19"/>
        <v>6.1998411279026353</v>
      </c>
      <c r="M106" s="216">
        <f t="shared" si="4"/>
        <v>6.1698411279026359</v>
      </c>
      <c r="N106" s="41">
        <f t="shared" si="20"/>
        <v>0.26288873025411164</v>
      </c>
      <c r="O106" s="41">
        <f t="shared" si="21"/>
        <v>7.235611962514537</v>
      </c>
      <c r="P106" s="229">
        <f t="shared" si="22"/>
        <v>106.08902164157936</v>
      </c>
      <c r="Q106" s="41">
        <f t="shared" si="23"/>
        <v>980.82194989954132</v>
      </c>
      <c r="R106" s="41">
        <f t="shared" si="24"/>
        <v>1184.0379772349115</v>
      </c>
      <c r="S106" s="216">
        <f t="shared" si="5"/>
        <v>0.11448518123321941</v>
      </c>
      <c r="T106" s="216">
        <f t="shared" si="6"/>
        <v>0.29687671474569532</v>
      </c>
      <c r="U106" s="231">
        <f t="shared" si="25"/>
        <v>6.0798411279026361</v>
      </c>
      <c r="V106" s="231">
        <f t="shared" si="7"/>
        <v>6.1098411279026354</v>
      </c>
      <c r="W106" s="41">
        <f t="shared" si="26"/>
        <v>-0.25708207433352115</v>
      </c>
      <c r="X106" s="41">
        <f t="shared" si="27"/>
        <v>950.17333993749867</v>
      </c>
      <c r="Y106" s="41">
        <f t="shared" si="28"/>
        <v>104.03568166908617</v>
      </c>
      <c r="Z106" s="41">
        <f t="shared" si="29"/>
        <v>1178.4434313550653</v>
      </c>
      <c r="AA106" s="231">
        <f t="shared" si="8"/>
        <v>0.11143428547504905</v>
      </c>
      <c r="AB106" s="231">
        <f t="shared" si="30"/>
        <v>-0.28932252295032962</v>
      </c>
      <c r="AC106" s="41">
        <f t="shared" si="40"/>
        <v>0.29687671474569532</v>
      </c>
      <c r="AD106" s="41">
        <f t="shared" si="9"/>
        <v>0.20210409580756786</v>
      </c>
      <c r="AE106" s="41">
        <f t="shared" si="32"/>
        <v>-9.4380043030890329E-3</v>
      </c>
      <c r="AF106" s="41">
        <f t="shared" si="10"/>
        <v>741.72112259508503</v>
      </c>
      <c r="AG106" s="41">
        <f t="shared" si="11"/>
        <v>728.15712573503254</v>
      </c>
      <c r="AH106" s="41">
        <f t="shared" si="33"/>
        <v>6.2002194611388344</v>
      </c>
      <c r="AI106" s="41">
        <f t="shared" si="12"/>
        <v>250.73242620054526</v>
      </c>
      <c r="AJ106" s="41">
        <f t="shared" si="34"/>
        <v>3.5779854150482833</v>
      </c>
      <c r="AK106" s="8">
        <f t="shared" si="36"/>
        <v>5.6860098059364041</v>
      </c>
      <c r="AL106" s="42">
        <f t="shared" si="37"/>
        <v>0.99260241688442563</v>
      </c>
      <c r="AZ106" s="8"/>
    </row>
    <row r="107" spans="1:52" ht="15" x14ac:dyDescent="0.15">
      <c r="A107" s="40"/>
      <c r="B107" s="41">
        <f t="shared" si="39"/>
        <v>741.72112259508503</v>
      </c>
      <c r="C107" s="41">
        <f t="shared" si="39"/>
        <v>728.15712573503254</v>
      </c>
      <c r="D107" s="41">
        <f t="shared" si="39"/>
        <v>6.2002194611388344</v>
      </c>
      <c r="E107" s="41">
        <f t="shared" si="35"/>
        <v>16</v>
      </c>
      <c r="F107" s="41">
        <f t="shared" si="14"/>
        <v>16</v>
      </c>
      <c r="G107" s="41">
        <f t="shared" si="15"/>
        <v>1108.2361197600551</v>
      </c>
      <c r="H107" s="25">
        <f t="shared" si="41"/>
        <v>0.06</v>
      </c>
      <c r="I107" s="227">
        <f t="shared" si="17"/>
        <v>10.851197488041999</v>
      </c>
      <c r="J107" s="228">
        <f t="shared" si="38"/>
        <v>80</v>
      </c>
      <c r="K107" s="41">
        <f t="shared" si="18"/>
        <v>1</v>
      </c>
      <c r="L107" s="216">
        <f t="shared" si="19"/>
        <v>6.260219461138834</v>
      </c>
      <c r="M107" s="216">
        <f t="shared" si="4"/>
        <v>6.2302194611388337</v>
      </c>
      <c r="N107" s="41">
        <f t="shared" si="20"/>
        <v>0.26549021913039539</v>
      </c>
      <c r="O107" s="41">
        <f t="shared" si="21"/>
        <v>7.2313204130060704</v>
      </c>
      <c r="P107" s="229">
        <f t="shared" si="22"/>
        <v>107.47283863659803</v>
      </c>
      <c r="Q107" s="41">
        <f t="shared" si="23"/>
        <v>1012.2714671783579</v>
      </c>
      <c r="R107" s="41">
        <f t="shared" si="24"/>
        <v>1187.6692680185597</v>
      </c>
      <c r="S107" s="216">
        <f t="shared" si="5"/>
        <v>0.11786473160514105</v>
      </c>
      <c r="T107" s="216">
        <f t="shared" si="6"/>
        <v>0.30096316136807877</v>
      </c>
      <c r="U107" s="231">
        <f t="shared" si="25"/>
        <v>6.1402194611388348</v>
      </c>
      <c r="V107" s="231">
        <f t="shared" si="7"/>
        <v>6.170219461138835</v>
      </c>
      <c r="W107" s="41">
        <f t="shared" si="26"/>
        <v>-0.25959390514391245</v>
      </c>
      <c r="X107" s="41">
        <f t="shared" si="27"/>
        <v>981.01710993876441</v>
      </c>
      <c r="Y107" s="41">
        <f t="shared" si="28"/>
        <v>105.41277641581766</v>
      </c>
      <c r="Z107" s="41">
        <f t="shared" si="29"/>
        <v>1182.2233178446061</v>
      </c>
      <c r="AA107" s="231">
        <f t="shared" si="8"/>
        <v>0.11475178658390915</v>
      </c>
      <c r="AB107" s="231">
        <f t="shared" si="30"/>
        <v>-0.29324420112881516</v>
      </c>
      <c r="AC107" s="41">
        <f t="shared" si="40"/>
        <v>0.30096316136807877</v>
      </c>
      <c r="AD107" s="41">
        <f t="shared" si="9"/>
        <v>0.19935994733461693</v>
      </c>
      <c r="AE107" s="41">
        <f t="shared" si="32"/>
        <v>-9.1802122360559804E-3</v>
      </c>
      <c r="AF107" s="41">
        <f t="shared" si="10"/>
        <v>741.68564965284736</v>
      </c>
      <c r="AG107" s="41">
        <f t="shared" si="11"/>
        <v>727.85616257366451</v>
      </c>
      <c r="AH107" s="41">
        <f t="shared" si="33"/>
        <v>6.2606043420498123</v>
      </c>
      <c r="AI107" s="41">
        <f t="shared" si="12"/>
        <v>253.40654125890512</v>
      </c>
      <c r="AJ107" s="41">
        <f t="shared" si="34"/>
        <v>3.6483761209535346</v>
      </c>
      <c r="AK107" s="8">
        <f t="shared" si="36"/>
        <v>5.9587960922563488</v>
      </c>
      <c r="AL107" s="42">
        <f t="shared" si="37"/>
        <v>1.012874940185138</v>
      </c>
      <c r="AZ107" s="8"/>
    </row>
    <row r="108" spans="1:52" ht="15" x14ac:dyDescent="0.15">
      <c r="A108" s="40"/>
      <c r="B108" s="41">
        <f t="shared" si="39"/>
        <v>741.68564965284736</v>
      </c>
      <c r="C108" s="41">
        <f t="shared" si="39"/>
        <v>727.85616257366451</v>
      </c>
      <c r="D108" s="41">
        <f t="shared" si="39"/>
        <v>6.2606043420498123</v>
      </c>
      <c r="E108" s="41">
        <f t="shared" si="35"/>
        <v>16</v>
      </c>
      <c r="F108" s="41">
        <f t="shared" si="14"/>
        <v>16</v>
      </c>
      <c r="G108" s="41">
        <f t="shared" si="15"/>
        <v>1140.6174730182854</v>
      </c>
      <c r="H108" s="25">
        <f t="shared" si="41"/>
        <v>0.06</v>
      </c>
      <c r="I108" s="227">
        <f t="shared" si="17"/>
        <v>11.063589663346285</v>
      </c>
      <c r="J108" s="228">
        <f t="shared" si="38"/>
        <v>80</v>
      </c>
      <c r="K108" s="41">
        <f t="shared" si="18"/>
        <v>1</v>
      </c>
      <c r="L108" s="216">
        <f t="shared" si="19"/>
        <v>6.3206043420498119</v>
      </c>
      <c r="M108" s="216">
        <f t="shared" si="4"/>
        <v>6.2906043420498126</v>
      </c>
      <c r="N108" s="41">
        <f t="shared" si="20"/>
        <v>0.26809242887963336</v>
      </c>
      <c r="O108" s="41">
        <f t="shared" si="21"/>
        <v>7.22684136283286</v>
      </c>
      <c r="P108" s="229">
        <f t="shared" si="22"/>
        <v>108.86128234716085</v>
      </c>
      <c r="Q108" s="41">
        <f t="shared" si="23"/>
        <v>1044.3400085404146</v>
      </c>
      <c r="R108" s="41">
        <f t="shared" si="24"/>
        <v>1191.2059011737877</v>
      </c>
      <c r="S108" s="216">
        <f t="shared" si="5"/>
        <v>0.12131278088557454</v>
      </c>
      <c r="T108" s="216">
        <f t="shared" si="6"/>
        <v>0.30510564288146486</v>
      </c>
      <c r="U108" s="231">
        <f t="shared" si="25"/>
        <v>6.2006043420498127</v>
      </c>
      <c r="V108" s="231">
        <f t="shared" si="7"/>
        <v>6.2306043420498121</v>
      </c>
      <c r="W108" s="41">
        <f t="shared" si="26"/>
        <v>-0.26210556959080122</v>
      </c>
      <c r="X108" s="41">
        <f t="shared" si="27"/>
        <v>1012.47390968185</v>
      </c>
      <c r="Y108" s="41">
        <f t="shared" si="28"/>
        <v>106.79454061361442</v>
      </c>
      <c r="Z108" s="41">
        <f t="shared" si="29"/>
        <v>1185.9029126801374</v>
      </c>
      <c r="AA108" s="231">
        <f t="shared" si="8"/>
        <v>0.11813706674321316</v>
      </c>
      <c r="AB108" s="231">
        <f t="shared" si="30"/>
        <v>-0.29721803662030044</v>
      </c>
      <c r="AC108" s="41">
        <f t="shared" si="40"/>
        <v>0.30510564288146486</v>
      </c>
      <c r="AD108" s="41">
        <f t="shared" si="9"/>
        <v>0.19665319668738579</v>
      </c>
      <c r="AE108" s="41">
        <f t="shared" si="32"/>
        <v>-8.9321563104794149E-3</v>
      </c>
      <c r="AF108" s="41">
        <f t="shared" si="10"/>
        <v>741.64863643884553</v>
      </c>
      <c r="AG108" s="41">
        <f t="shared" si="11"/>
        <v>727.55105693078303</v>
      </c>
      <c r="AH108" s="41">
        <f t="shared" si="33"/>
        <v>6.3209957445950637</v>
      </c>
      <c r="AI108" s="41">
        <f t="shared" si="12"/>
        <v>256.13174227966852</v>
      </c>
      <c r="AJ108" s="41">
        <f t="shared" si="34"/>
        <v>3.7195238271423312</v>
      </c>
      <c r="AK108" s="8">
        <f t="shared" si="36"/>
        <v>6.2426505404677508</v>
      </c>
      <c r="AL108" s="42">
        <f t="shared" si="37"/>
        <v>1.0333654795675116</v>
      </c>
      <c r="AZ108" s="8"/>
    </row>
    <row r="109" spans="1:52" ht="15" x14ac:dyDescent="0.15">
      <c r="A109" s="40"/>
      <c r="B109" s="41">
        <f t="shared" si="39"/>
        <v>741.64863643884553</v>
      </c>
      <c r="C109" s="41">
        <f t="shared" si="39"/>
        <v>727.55105693078303</v>
      </c>
      <c r="D109" s="41">
        <f t="shared" si="39"/>
        <v>6.3209957445950637</v>
      </c>
      <c r="E109" s="41">
        <f t="shared" si="35"/>
        <v>16</v>
      </c>
      <c r="F109" s="41">
        <f t="shared" si="14"/>
        <v>16</v>
      </c>
      <c r="G109" s="41">
        <f t="shared" si="15"/>
        <v>1173.6271091382698</v>
      </c>
      <c r="H109" s="25">
        <f t="shared" si="41"/>
        <v>0.06</v>
      </c>
      <c r="I109" s="227">
        <f t="shared" si="17"/>
        <v>11.278063606449997</v>
      </c>
      <c r="J109" s="228">
        <f t="shared" si="38"/>
        <v>80</v>
      </c>
      <c r="K109" s="41">
        <f t="shared" si="18"/>
        <v>1</v>
      </c>
      <c r="L109" s="216">
        <f t="shared" si="19"/>
        <v>6.3809957445950634</v>
      </c>
      <c r="M109" s="216">
        <f t="shared" si="4"/>
        <v>6.350995744595064</v>
      </c>
      <c r="N109" s="41">
        <f t="shared" si="20"/>
        <v>0.27069535852206172</v>
      </c>
      <c r="O109" s="41">
        <f t="shared" si="21"/>
        <v>7.2221678276782288</v>
      </c>
      <c r="P109" s="229">
        <f t="shared" si="22"/>
        <v>110.25432502106641</v>
      </c>
      <c r="Q109" s="41">
        <f t="shared" si="23"/>
        <v>1077.0337279977357</v>
      </c>
      <c r="R109" s="41">
        <f t="shared" si="24"/>
        <v>1194.6514059742153</v>
      </c>
      <c r="S109" s="216">
        <f t="shared" si="5"/>
        <v>0.1248304479278602</v>
      </c>
      <c r="T109" s="216">
        <f t="shared" si="6"/>
        <v>0.30930618859069775</v>
      </c>
      <c r="U109" s="231">
        <f t="shared" si="25"/>
        <v>6.2609957445950641</v>
      </c>
      <c r="V109" s="231">
        <f t="shared" si="7"/>
        <v>6.2909957445950635</v>
      </c>
      <c r="W109" s="41">
        <f t="shared" si="26"/>
        <v>-0.26461706644859717</v>
      </c>
      <c r="X109" s="41">
        <f t="shared" si="27"/>
        <v>1044.5498915177479</v>
      </c>
      <c r="Y109" s="41">
        <f t="shared" si="28"/>
        <v>108.18094583090603</v>
      </c>
      <c r="Z109" s="41">
        <f t="shared" si="29"/>
        <v>1189.486022183863</v>
      </c>
      <c r="AA109" s="231">
        <f t="shared" si="8"/>
        <v>0.1215912348514479</v>
      </c>
      <c r="AB109" s="231">
        <f t="shared" si="30"/>
        <v>-0.30124593121955751</v>
      </c>
      <c r="AC109" s="41">
        <f t="shared" si="40"/>
        <v>0.30930618859069775</v>
      </c>
      <c r="AD109" s="41">
        <f t="shared" si="9"/>
        <v>0.19398253967494161</v>
      </c>
      <c r="AE109" s="41">
        <f t="shared" si="32"/>
        <v>-8.6933775544170266E-3</v>
      </c>
      <c r="AF109" s="41">
        <f t="shared" si="10"/>
        <v>741.61002560877694</v>
      </c>
      <c r="AG109" s="41">
        <f t="shared" si="11"/>
        <v>727.24175074219238</v>
      </c>
      <c r="AH109" s="41">
        <f t="shared" si="33"/>
        <v>6.3813936434821716</v>
      </c>
      <c r="AI109" s="41">
        <f t="shared" si="12"/>
        <v>258.90915713480831</v>
      </c>
      <c r="AJ109" s="41">
        <f t="shared" si="34"/>
        <v>3.7914430374575558</v>
      </c>
      <c r="AK109" s="8">
        <f t="shared" si="36"/>
        <v>6.5379668490201501</v>
      </c>
      <c r="AL109" s="42">
        <f t="shared" si="37"/>
        <v>1.0540782121382963</v>
      </c>
      <c r="AZ109" s="8"/>
    </row>
    <row r="110" spans="1:52" ht="15" x14ac:dyDescent="0.15">
      <c r="A110" s="40"/>
      <c r="B110" s="41">
        <f t="shared" si="39"/>
        <v>741.61002560877694</v>
      </c>
      <c r="C110" s="41">
        <f t="shared" si="39"/>
        <v>727.24175074219238</v>
      </c>
      <c r="D110" s="41">
        <f t="shared" si="39"/>
        <v>6.3813936434821716</v>
      </c>
      <c r="E110" s="41">
        <f t="shared" si="35"/>
        <v>16</v>
      </c>
      <c r="F110" s="41">
        <f t="shared" si="14"/>
        <v>16</v>
      </c>
      <c r="G110" s="41">
        <f t="shared" si="15"/>
        <v>1207.2711872439218</v>
      </c>
      <c r="H110" s="25">
        <f t="shared" si="41"/>
        <v>0.06</v>
      </c>
      <c r="I110" s="227">
        <f t="shared" si="17"/>
        <v>11.494619893267647</v>
      </c>
      <c r="J110" s="228">
        <f t="shared" si="38"/>
        <v>80</v>
      </c>
      <c r="K110" s="41">
        <f t="shared" si="18"/>
        <v>1</v>
      </c>
      <c r="L110" s="216">
        <f t="shared" si="19"/>
        <v>6.4413936434821712</v>
      </c>
      <c r="M110" s="216">
        <f t="shared" si="4"/>
        <v>6.411393643482171</v>
      </c>
      <c r="N110" s="41">
        <f t="shared" si="20"/>
        <v>0.27329900710945054</v>
      </c>
      <c r="O110" s="41">
        <f t="shared" si="21"/>
        <v>7.2172925668682346</v>
      </c>
      <c r="P110" s="229">
        <f t="shared" si="22"/>
        <v>111.65193935044329</v>
      </c>
      <c r="Q110" s="41">
        <f t="shared" si="23"/>
        <v>1110.358782795528</v>
      </c>
      <c r="R110" s="41">
        <f t="shared" si="24"/>
        <v>1198.0091409104591</v>
      </c>
      <c r="S110" s="216">
        <f t="shared" si="5"/>
        <v>0.12841888349713734</v>
      </c>
      <c r="T110" s="216">
        <f t="shared" si="6"/>
        <v>0.31356692100677575</v>
      </c>
      <c r="U110" s="231">
        <f t="shared" si="25"/>
        <v>6.321393643482172</v>
      </c>
      <c r="V110" s="231">
        <f t="shared" si="7"/>
        <v>6.3513936434821723</v>
      </c>
      <c r="W110" s="41">
        <f t="shared" si="26"/>
        <v>-0.26712839452353165</v>
      </c>
      <c r="X110" s="41">
        <f t="shared" si="27"/>
        <v>1077.2512110328914</v>
      </c>
      <c r="Y110" s="41">
        <f t="shared" si="28"/>
        <v>109.57196409753324</v>
      </c>
      <c r="Z110" s="41">
        <f t="shared" si="29"/>
        <v>1192.9762651961119</v>
      </c>
      <c r="AA110" s="231">
        <f t="shared" si="8"/>
        <v>0.12511543122499483</v>
      </c>
      <c r="AB110" s="231">
        <f t="shared" si="30"/>
        <v>-0.30532987328552286</v>
      </c>
      <c r="AC110" s="41">
        <f t="shared" si="40"/>
        <v>0.31356692100677575</v>
      </c>
      <c r="AD110" s="41">
        <f t="shared" si="9"/>
        <v>0.1913467141475152</v>
      </c>
      <c r="AE110" s="41">
        <f t="shared" si="32"/>
        <v>-8.4634429928426239E-3</v>
      </c>
      <c r="AF110" s="41">
        <f t="shared" si="10"/>
        <v>741.56975769487963</v>
      </c>
      <c r="AG110" s="41">
        <f t="shared" si="11"/>
        <v>726.9281838211856</v>
      </c>
      <c r="AH110" s="41">
        <f t="shared" si="33"/>
        <v>6.441798014138997</v>
      </c>
      <c r="AI110" s="41">
        <f t="shared" si="12"/>
        <v>261.74000706578266</v>
      </c>
      <c r="AJ110" s="41">
        <f t="shared" si="34"/>
        <v>3.8641485949758287</v>
      </c>
      <c r="AK110" s="8">
        <f t="shared" si="36"/>
        <v>6.8451520168585951</v>
      </c>
      <c r="AL110" s="42">
        <f t="shared" si="37"/>
        <v>1.075017412703559</v>
      </c>
      <c r="AZ110" s="8"/>
    </row>
    <row r="111" spans="1:52" ht="15" x14ac:dyDescent="0.15">
      <c r="A111" s="40"/>
      <c r="B111" s="41">
        <f t="shared" si="39"/>
        <v>741.56975769487963</v>
      </c>
      <c r="C111" s="41">
        <f t="shared" si="39"/>
        <v>726.9281838211856</v>
      </c>
      <c r="D111" s="41">
        <f t="shared" si="39"/>
        <v>6.441798014138997</v>
      </c>
      <c r="E111" s="41">
        <f t="shared" si="35"/>
        <v>16</v>
      </c>
      <c r="F111" s="41">
        <f t="shared" si="14"/>
        <v>16</v>
      </c>
      <c r="G111" s="41">
        <f t="shared" si="15"/>
        <v>1241.5558696904868</v>
      </c>
      <c r="H111" s="25">
        <f t="shared" si="41"/>
        <v>0.06</v>
      </c>
      <c r="I111" s="227">
        <f t="shared" si="17"/>
        <v>11.713259098955223</v>
      </c>
      <c r="J111" s="228">
        <f t="shared" si="38"/>
        <v>80</v>
      </c>
      <c r="K111" s="41">
        <f t="shared" si="18"/>
        <v>1</v>
      </c>
      <c r="L111" s="216">
        <f t="shared" si="19"/>
        <v>6.5017980141389966</v>
      </c>
      <c r="M111" s="216">
        <f t="shared" si="4"/>
        <v>6.4717980141389972</v>
      </c>
      <c r="N111" s="41">
        <f t="shared" si="20"/>
        <v>0.27590337372393492</v>
      </c>
      <c r="O111" s="41">
        <f t="shared" si="21"/>
        <v>7.2122080716068009</v>
      </c>
      <c r="P111" s="229">
        <f t="shared" si="22"/>
        <v>113.05409846060157</v>
      </c>
      <c r="Q111" s="41">
        <f t="shared" si="23"/>
        <v>1144.3213334108525</v>
      </c>
      <c r="R111" s="41">
        <f t="shared" si="24"/>
        <v>1201.2823038239105</v>
      </c>
      <c r="S111" s="216">
        <f t="shared" si="5"/>
        <v>0.13207927227807778</v>
      </c>
      <c r="T111" s="216">
        <f t="shared" si="6"/>
        <v>0.31789006174344198</v>
      </c>
      <c r="U111" s="231">
        <f t="shared" si="25"/>
        <v>6.3817980141389974</v>
      </c>
      <c r="V111" s="231">
        <f t="shared" si="7"/>
        <v>6.4117980141389967</v>
      </c>
      <c r="W111" s="41">
        <f t="shared" si="26"/>
        <v>-0.26963955265257056</v>
      </c>
      <c r="X111" s="41">
        <f t="shared" si="27"/>
        <v>1110.5840270477472</v>
      </c>
      <c r="Y111" s="41">
        <f t="shared" si="28"/>
        <v>110.96756789301496</v>
      </c>
      <c r="Z111" s="41">
        <f t="shared" si="29"/>
        <v>1196.3770843978127</v>
      </c>
      <c r="AA111" s="231">
        <f t="shared" si="8"/>
        <v>0.12871082957744964</v>
      </c>
      <c r="AB111" s="231">
        <f t="shared" si="30"/>
        <v>-0.3094719431917225</v>
      </c>
      <c r="AC111" s="41">
        <f t="shared" si="40"/>
        <v>0.31789006174344198</v>
      </c>
      <c r="AD111" s="41">
        <f t="shared" si="9"/>
        <v>0.18874449761321546</v>
      </c>
      <c r="AE111" s="41">
        <f t="shared" si="32"/>
        <v>-8.2419439657351289E-3</v>
      </c>
      <c r="AF111" s="41">
        <f t="shared" si="10"/>
        <v>741.52777100686012</v>
      </c>
      <c r="AG111" s="41">
        <f t="shared" si="11"/>
        <v>726.61029375944213</v>
      </c>
      <c r="AH111" s="41">
        <f t="shared" si="33"/>
        <v>6.5022088326870637</v>
      </c>
      <c r="AI111" s="41">
        <f t="shared" si="12"/>
        <v>264.62560942714077</v>
      </c>
      <c r="AJ111" s="41">
        <f t="shared" si="34"/>
        <v>3.9376557087055901</v>
      </c>
      <c r="AK111" s="8">
        <f t="shared" si="36"/>
        <v>7.1646268905268453</v>
      </c>
      <c r="AL111" s="42">
        <f t="shared" si="37"/>
        <v>1.0961874614577303</v>
      </c>
      <c r="AZ111" s="8"/>
    </row>
    <row r="112" spans="1:52" ht="15" x14ac:dyDescent="0.15">
      <c r="A112" s="40"/>
      <c r="B112" s="41">
        <f t="shared" si="39"/>
        <v>741.52777100686012</v>
      </c>
      <c r="C112" s="41">
        <f t="shared" si="39"/>
        <v>726.61029375944213</v>
      </c>
      <c r="D112" s="41">
        <f t="shared" si="39"/>
        <v>6.5022088326870637</v>
      </c>
      <c r="E112" s="41">
        <f t="shared" si="35"/>
        <v>16</v>
      </c>
      <c r="F112" s="41">
        <f t="shared" si="14"/>
        <v>16</v>
      </c>
      <c r="G112" s="41">
        <f t="shared" si="15"/>
        <v>1276.4873220632596</v>
      </c>
      <c r="H112" s="25">
        <f t="shared" si="41"/>
        <v>0.06</v>
      </c>
      <c r="I112" s="227">
        <f t="shared" si="17"/>
        <v>11.933981797934393</v>
      </c>
      <c r="J112" s="228">
        <f t="shared" si="38"/>
        <v>80</v>
      </c>
      <c r="K112" s="41">
        <f t="shared" si="18"/>
        <v>1</v>
      </c>
      <c r="L112" s="216">
        <f t="shared" si="19"/>
        <v>6.5622088326870633</v>
      </c>
      <c r="M112" s="216">
        <f t="shared" si="4"/>
        <v>6.5322088326870631</v>
      </c>
      <c r="N112" s="41">
        <f t="shared" si="20"/>
        <v>0.27850845747682484</v>
      </c>
      <c r="O112" s="41">
        <f t="shared" si="21"/>
        <v>7.2069065524662053</v>
      </c>
      <c r="P112" s="229">
        <f t="shared" si="22"/>
        <v>114.46077589926212</v>
      </c>
      <c r="Q112" s="41">
        <f t="shared" si="23"/>
        <v>1178.9275435513111</v>
      </c>
      <c r="R112" s="41">
        <f t="shared" si="24"/>
        <v>1204.4739413301459</v>
      </c>
      <c r="S112" s="216">
        <f t="shared" si="5"/>
        <v>0.1358128350133336</v>
      </c>
      <c r="T112" s="216">
        <f t="shared" si="6"/>
        <v>0.32227793788296077</v>
      </c>
      <c r="U112" s="231">
        <f t="shared" si="25"/>
        <v>6.4422088326870641</v>
      </c>
      <c r="V112" s="231">
        <f t="shared" si="7"/>
        <v>6.4722088326870644</v>
      </c>
      <c r="W112" s="41">
        <f t="shared" si="26"/>
        <v>-0.27215053970212466</v>
      </c>
      <c r="X112" s="41">
        <f t="shared" si="27"/>
        <v>1144.554501615446</v>
      </c>
      <c r="Y112" s="41">
        <f t="shared" si="28"/>
        <v>112.36773013521881</v>
      </c>
      <c r="Z112" s="41">
        <f t="shared" si="29"/>
        <v>1199.6917568252636</v>
      </c>
      <c r="AA112" s="231">
        <f t="shared" si="8"/>
        <v>0.13237863912760597</v>
      </c>
      <c r="AB112" s="231">
        <f t="shared" si="30"/>
        <v>-0.31367431920818206</v>
      </c>
      <c r="AC112" s="41">
        <f t="shared" si="40"/>
        <v>0.32227793788296077</v>
      </c>
      <c r="AD112" s="41">
        <f t="shared" si="9"/>
        <v>0.18617470495851857</v>
      </c>
      <c r="AE112" s="41">
        <f t="shared" si="32"/>
        <v>-8.0284945707895655E-3</v>
      </c>
      <c r="AF112" s="41">
        <f t="shared" si="10"/>
        <v>741.48400152645399</v>
      </c>
      <c r="AG112" s="41">
        <f t="shared" si="11"/>
        <v>726.28801582155916</v>
      </c>
      <c r="AH112" s="41">
        <f t="shared" si="33"/>
        <v>6.5626260759161772</v>
      </c>
      <c r="AI112" s="41">
        <f t="shared" si="12"/>
        <v>267.5673809323406</v>
      </c>
      <c r="AJ112" s="41">
        <f t="shared" si="34"/>
        <v>4.011979981186796</v>
      </c>
      <c r="AK112" s="8">
        <f t="shared" si="36"/>
        <v>7.4968267428611028</v>
      </c>
      <c r="AL112" s="42">
        <f t="shared" si="37"/>
        <v>1.1175928519323175</v>
      </c>
      <c r="AZ112" s="8"/>
    </row>
    <row r="113" spans="1:52" ht="15" x14ac:dyDescent="0.15">
      <c r="A113" s="40"/>
      <c r="B113" s="41">
        <f t="shared" si="39"/>
        <v>741.48400152645399</v>
      </c>
      <c r="C113" s="41">
        <f t="shared" si="39"/>
        <v>726.28801582155916</v>
      </c>
      <c r="D113" s="41">
        <f t="shared" si="39"/>
        <v>6.5626260759161772</v>
      </c>
      <c r="E113" s="41">
        <f t="shared" si="35"/>
        <v>16</v>
      </c>
      <c r="F113" s="41">
        <f t="shared" si="14"/>
        <v>16</v>
      </c>
      <c r="G113" s="41">
        <f t="shared" si="15"/>
        <v>1312.0717131764004</v>
      </c>
      <c r="H113" s="25">
        <f t="shared" si="41"/>
        <v>0.06</v>
      </c>
      <c r="I113" s="227">
        <f t="shared" si="17"/>
        <v>12.156788563915871</v>
      </c>
      <c r="J113" s="228">
        <f t="shared" si="38"/>
        <v>80</v>
      </c>
      <c r="K113" s="41">
        <f t="shared" si="18"/>
        <v>1</v>
      </c>
      <c r="L113" s="216">
        <f t="shared" si="19"/>
        <v>6.6226260759161768</v>
      </c>
      <c r="M113" s="216">
        <f t="shared" si="4"/>
        <v>6.5926260759161774</v>
      </c>
      <c r="N113" s="41">
        <f t="shared" si="20"/>
        <v>0.28111425750765306</v>
      </c>
      <c r="O113" s="41">
        <f t="shared" si="21"/>
        <v>7.2013799260735913</v>
      </c>
      <c r="P113" s="229">
        <f t="shared" si="22"/>
        <v>115.8719456261511</v>
      </c>
      <c r="Q113" s="41">
        <f t="shared" si="23"/>
        <v>1214.1835801538248</v>
      </c>
      <c r="R113" s="41">
        <f t="shared" si="24"/>
        <v>1207.5869575892787</v>
      </c>
      <c r="S113" s="216">
        <f t="shared" si="5"/>
        <v>0.13962083078420448</v>
      </c>
      <c r="T113" s="216">
        <f t="shared" si="6"/>
        <v>0.32673298885638824</v>
      </c>
      <c r="U113" s="231">
        <f t="shared" si="25"/>
        <v>6.5026260759161776</v>
      </c>
      <c r="V113" s="231">
        <f t="shared" si="7"/>
        <v>6.5326260759161769</v>
      </c>
      <c r="W113" s="41">
        <f t="shared" si="26"/>
        <v>-0.27466135456712593</v>
      </c>
      <c r="X113" s="41">
        <f t="shared" si="27"/>
        <v>1179.1688000204756</v>
      </c>
      <c r="Y113" s="41">
        <f t="shared" si="28"/>
        <v>113.77242416941915</v>
      </c>
      <c r="Z113" s="41">
        <f t="shared" si="29"/>
        <v>1202.9234036434907</v>
      </c>
      <c r="AA113" s="231">
        <f t="shared" si="8"/>
        <v>0.13612010684745635</v>
      </c>
      <c r="AB113" s="231">
        <f t="shared" si="30"/>
        <v>-0.31793928385670428</v>
      </c>
      <c r="AC113" s="41">
        <f t="shared" si="40"/>
        <v>0.32673298885638824</v>
      </c>
      <c r="AD113" s="41">
        <f t="shared" si="9"/>
        <v>0.18363618626331091</v>
      </c>
      <c r="AE113" s="41">
        <f t="shared" si="32"/>
        <v>-7.822730221080423E-3</v>
      </c>
      <c r="AF113" s="41">
        <f t="shared" si="10"/>
        <v>741.43838279510521</v>
      </c>
      <c r="AG113" s="41">
        <f t="shared" si="11"/>
        <v>725.96128283270275</v>
      </c>
      <c r="AH113" s="41">
        <f t="shared" si="33"/>
        <v>6.6230497212602053</v>
      </c>
      <c r="AI113" s="41">
        <f t="shared" si="12"/>
        <v>270.56684142121696</v>
      </c>
      <c r="AJ113" s="41">
        <f t="shared" si="34"/>
        <v>4.0871374371371338</v>
      </c>
      <c r="AK113" s="8">
        <f t="shared" si="36"/>
        <v>7.842201885705987</v>
      </c>
      <c r="AL113" s="42">
        <f t="shared" si="37"/>
        <v>1.1392381992460148</v>
      </c>
      <c r="AZ113" s="8"/>
    </row>
    <row r="114" spans="1:52" ht="15" x14ac:dyDescent="0.15">
      <c r="A114" s="40"/>
      <c r="B114" s="41">
        <f t="shared" si="39"/>
        <v>741.43838279510521</v>
      </c>
      <c r="C114" s="41">
        <f t="shared" si="39"/>
        <v>725.96128283270275</v>
      </c>
      <c r="D114" s="41">
        <f t="shared" si="39"/>
        <v>6.6230497212602053</v>
      </c>
      <c r="E114" s="41">
        <f t="shared" si="35"/>
        <v>16</v>
      </c>
      <c r="F114" s="41">
        <f t="shared" si="14"/>
        <v>16</v>
      </c>
      <c r="G114" s="41">
        <f t="shared" si="15"/>
        <v>1348.3152150717831</v>
      </c>
      <c r="H114" s="25">
        <f t="shared" si="41"/>
        <v>0.06</v>
      </c>
      <c r="I114" s="227">
        <f t="shared" si="17"/>
        <v>12.38167996992197</v>
      </c>
      <c r="J114" s="228">
        <f t="shared" si="38"/>
        <v>80</v>
      </c>
      <c r="K114" s="41">
        <f t="shared" si="18"/>
        <v>1</v>
      </c>
      <c r="L114" s="216">
        <f t="shared" si="19"/>
        <v>6.6830497212602049</v>
      </c>
      <c r="M114" s="216">
        <f t="shared" si="4"/>
        <v>6.6530497212602047</v>
      </c>
      <c r="N114" s="41">
        <f t="shared" si="20"/>
        <v>0.28372077298293874</v>
      </c>
      <c r="O114" s="41">
        <f t="shared" si="21"/>
        <v>7.1956198009286183</v>
      </c>
      <c r="P114" s="229">
        <f t="shared" si="22"/>
        <v>117.28758200294246</v>
      </c>
      <c r="Q114" s="41">
        <f t="shared" si="23"/>
        <v>1250.095613383462</v>
      </c>
      <c r="R114" s="41">
        <f t="shared" si="24"/>
        <v>1210.6241224753285</v>
      </c>
      <c r="S114" s="216">
        <f t="shared" si="5"/>
        <v>0.14350455944608076</v>
      </c>
      <c r="T114" s="216">
        <f t="shared" si="6"/>
        <v>0.33125777388779637</v>
      </c>
      <c r="U114" s="231">
        <f t="shared" si="25"/>
        <v>6.5630497212602057</v>
      </c>
      <c r="V114" s="231">
        <f t="shared" si="7"/>
        <v>6.5930497212602059</v>
      </c>
      <c r="W114" s="41">
        <f t="shared" si="26"/>
        <v>-0.2771719961698409</v>
      </c>
      <c r="X114" s="41">
        <f t="shared" si="27"/>
        <v>1214.4330907774661</v>
      </c>
      <c r="Y114" s="41">
        <f t="shared" si="28"/>
        <v>115.18162375772789</v>
      </c>
      <c r="Z114" s="41">
        <f t="shared" si="29"/>
        <v>1206.0749992383483</v>
      </c>
      <c r="AA114" s="231">
        <f t="shared" si="8"/>
        <v>0.13993651986261033</v>
      </c>
      <c r="AB114" s="231">
        <f t="shared" si="30"/>
        <v>-0.32226923078464448</v>
      </c>
      <c r="AC114" s="41">
        <f t="shared" si="40"/>
        <v>0.33125777388779637</v>
      </c>
      <c r="AD114" s="41">
        <f t="shared" si="9"/>
        <v>0.18112782470223082</v>
      </c>
      <c r="AE114" s="41">
        <f t="shared" si="32"/>
        <v>-7.6243063067293953E-3</v>
      </c>
      <c r="AF114" s="41">
        <f t="shared" si="10"/>
        <v>741.39084579420035</v>
      </c>
      <c r="AG114" s="41">
        <f t="shared" si="11"/>
        <v>725.63002505881491</v>
      </c>
      <c r="AH114" s="41">
        <f t="shared" si="33"/>
        <v>6.6834797467739469</v>
      </c>
      <c r="AI114" s="41">
        <f t="shared" si="12"/>
        <v>273.62561817327997</v>
      </c>
      <c r="AJ114" s="41">
        <f t="shared" si="34"/>
        <v>4.1631445532963784</v>
      </c>
      <c r="AK114" s="8">
        <f t="shared" si="36"/>
        <v>8.201218319311554</v>
      </c>
      <c r="AL114" s="42">
        <f t="shared" si="37"/>
        <v>1.1611282486998771</v>
      </c>
      <c r="AZ114" s="8"/>
    </row>
    <row r="115" spans="1:52" ht="15" x14ac:dyDescent="0.15">
      <c r="A115" s="40"/>
      <c r="B115" s="41">
        <f t="shared" si="39"/>
        <v>741.39084579420035</v>
      </c>
      <c r="C115" s="41">
        <f t="shared" si="39"/>
        <v>725.63002505881491</v>
      </c>
      <c r="D115" s="41">
        <f t="shared" si="39"/>
        <v>6.6834797467739469</v>
      </c>
      <c r="E115" s="41">
        <f t="shared" si="35"/>
        <v>16</v>
      </c>
      <c r="F115" s="41">
        <f t="shared" si="14"/>
        <v>16</v>
      </c>
      <c r="G115" s="41">
        <f t="shared" si="15"/>
        <v>1385.2240030179664</v>
      </c>
      <c r="H115" s="25">
        <f t="shared" si="41"/>
        <v>0.06</v>
      </c>
      <c r="I115" s="227">
        <f t="shared" si="17"/>
        <v>12.608656588308349</v>
      </c>
      <c r="J115" s="228">
        <f t="shared" si="38"/>
        <v>80</v>
      </c>
      <c r="K115" s="41">
        <f t="shared" si="18"/>
        <v>1</v>
      </c>
      <c r="L115" s="216">
        <f t="shared" si="19"/>
        <v>6.7434797467739465</v>
      </c>
      <c r="M115" s="216">
        <f t="shared" si="4"/>
        <v>6.7134797467739471</v>
      </c>
      <c r="N115" s="41">
        <f t="shared" si="20"/>
        <v>0.28632800309550888</v>
      </c>
      <c r="O115" s="41">
        <f t="shared" si="21"/>
        <v>7.1896174622810305</v>
      </c>
      <c r="P115" s="229">
        <f t="shared" si="22"/>
        <v>118.70765978353498</v>
      </c>
      <c r="Q115" s="41">
        <f t="shared" si="23"/>
        <v>1286.6698166323579</v>
      </c>
      <c r="R115" s="41">
        <f t="shared" si="24"/>
        <v>1213.5880791920085</v>
      </c>
      <c r="S115" s="216">
        <f t="shared" si="5"/>
        <v>0.1474653642324264</v>
      </c>
      <c r="T115" s="216">
        <f t="shared" si="6"/>
        <v>0.33585498005921538</v>
      </c>
      <c r="U115" s="231">
        <f t="shared" si="25"/>
        <v>6.6234797467739472</v>
      </c>
      <c r="V115" s="231">
        <f t="shared" si="7"/>
        <v>6.6534797467739466</v>
      </c>
      <c r="W115" s="41">
        <f t="shared" si="26"/>
        <v>-0.27968246345907133</v>
      </c>
      <c r="X115" s="41">
        <f t="shared" si="27"/>
        <v>1250.3535456300222</v>
      </c>
      <c r="Y115" s="41">
        <f t="shared" si="28"/>
        <v>116.5953030688794</v>
      </c>
      <c r="Z115" s="41">
        <f t="shared" si="29"/>
        <v>1209.1493796820025</v>
      </c>
      <c r="AA115" s="231">
        <f t="shared" si="8"/>
        <v>0.14382920801869797</v>
      </c>
      <c r="AB115" s="231">
        <f t="shared" si="30"/>
        <v>-0.32666667220899465</v>
      </c>
      <c r="AC115" s="41">
        <f t="shared" si="40"/>
        <v>0.33585498005921538</v>
      </c>
      <c r="AD115" s="41">
        <f t="shared" si="9"/>
        <v>0.17864853452350551</v>
      </c>
      <c r="AE115" s="41">
        <f t="shared" si="32"/>
        <v>-7.4328969549943141E-3</v>
      </c>
      <c r="AF115" s="41">
        <f t="shared" si="10"/>
        <v>741.34131881723658</v>
      </c>
      <c r="AG115" s="41">
        <f t="shared" si="11"/>
        <v>725.29417007875566</v>
      </c>
      <c r="AH115" s="41">
        <f t="shared" si="33"/>
        <v>6.7439161311109634</v>
      </c>
      <c r="AI115" s="41">
        <f t="shared" si="12"/>
        <v>276.74545079811867</v>
      </c>
      <c r="AJ115" s="41">
        <f t="shared" si="34"/>
        <v>4.2400182896291891</v>
      </c>
      <c r="AK115" s="8">
        <f t="shared" si="36"/>
        <v>8.5743584213245576</v>
      </c>
      <c r="AL115" s="42">
        <f t="shared" si="37"/>
        <v>1.1832678847637266</v>
      </c>
      <c r="AZ115" s="8"/>
    </row>
    <row r="116" spans="1:52" ht="15" x14ac:dyDescent="0.15">
      <c r="A116" s="40"/>
      <c r="B116" s="41">
        <f t="shared" si="39"/>
        <v>741.34131881723658</v>
      </c>
      <c r="C116" s="41">
        <f t="shared" si="39"/>
        <v>725.29417007875566</v>
      </c>
      <c r="D116" s="41">
        <f t="shared" si="39"/>
        <v>6.7439161311109634</v>
      </c>
      <c r="E116" s="41">
        <f t="shared" si="35"/>
        <v>16</v>
      </c>
      <c r="F116" s="41">
        <f t="shared" si="14"/>
        <v>16</v>
      </c>
      <c r="G116" s="41">
        <f t="shared" si="15"/>
        <v>1422.8042555091145</v>
      </c>
      <c r="H116" s="25">
        <f t="shared" si="41"/>
        <v>0.06</v>
      </c>
      <c r="I116" s="227">
        <f t="shared" si="17"/>
        <v>12.837718990784744</v>
      </c>
      <c r="J116" s="228">
        <f t="shared" si="38"/>
        <v>80</v>
      </c>
      <c r="K116" s="41">
        <f t="shared" si="18"/>
        <v>1</v>
      </c>
      <c r="L116" s="216">
        <f t="shared" si="19"/>
        <v>6.8039161311109631</v>
      </c>
      <c r="M116" s="216">
        <f t="shared" si="4"/>
        <v>6.7739161311109637</v>
      </c>
      <c r="N116" s="41">
        <f t="shared" si="20"/>
        <v>0.28893594706328685</v>
      </c>
      <c r="O116" s="41">
        <f t="shared" si="21"/>
        <v>7.1833638559897395</v>
      </c>
      <c r="P116" s="229">
        <f t="shared" si="22"/>
        <v>120.13215410464693</v>
      </c>
      <c r="Q116" s="41">
        <f t="shared" si="23"/>
        <v>1323.9123665186282</v>
      </c>
      <c r="R116" s="41">
        <f t="shared" si="24"/>
        <v>1216.4813513780973</v>
      </c>
      <c r="S116" s="233">
        <f t="shared" si="5"/>
        <v>0.15150463454240587</v>
      </c>
      <c r="T116" s="216">
        <f t="shared" si="6"/>
        <v>0.34052743105728511</v>
      </c>
      <c r="U116" s="231">
        <f t="shared" si="25"/>
        <v>6.6839161311109638</v>
      </c>
      <c r="V116" s="231">
        <f t="shared" si="7"/>
        <v>6.7139161311109632</v>
      </c>
      <c r="W116" s="41">
        <f t="shared" si="26"/>
        <v>-0.28219275540904221</v>
      </c>
      <c r="X116" s="41">
        <f t="shared" si="27"/>
        <v>1286.936339549598</v>
      </c>
      <c r="Y116" s="41">
        <f t="shared" si="28"/>
        <v>118.01343666835503</v>
      </c>
      <c r="Z116" s="41">
        <f t="shared" si="29"/>
        <v>1212.1492506214993</v>
      </c>
      <c r="AA116" s="231">
        <f t="shared" si="8"/>
        <v>0.1477995466286629</v>
      </c>
      <c r="AB116" s="231">
        <f t="shared" si="30"/>
        <v>-0.33113424698693489</v>
      </c>
      <c r="AC116" s="41">
        <f t="shared" si="40"/>
        <v>0.34052743105728511</v>
      </c>
      <c r="AD116" s="41">
        <f t="shared" si="9"/>
        <v>0.17619725909806813</v>
      </c>
      <c r="AE116" s="41">
        <f t="shared" si="32"/>
        <v>-7.248193877162112E-3</v>
      </c>
      <c r="AF116" s="41">
        <f t="shared" si="10"/>
        <v>741.28972733324258</v>
      </c>
      <c r="AG116" s="41">
        <f t="shared" si="11"/>
        <v>724.95364264769842</v>
      </c>
      <c r="AH116" s="41">
        <f t="shared" si="33"/>
        <v>6.8043588535025039</v>
      </c>
      <c r="AI116" s="41">
        <f t="shared" si="12"/>
        <v>279.92819673850062</v>
      </c>
      <c r="AJ116" s="41">
        <f t="shared" si="34"/>
        <v>4.31777612205655</v>
      </c>
      <c r="AK116" s="8">
        <f t="shared" si="36"/>
        <v>8.9621216785682645</v>
      </c>
      <c r="AL116" s="42">
        <f t="shared" si="37"/>
        <v>1.2056621405028065</v>
      </c>
      <c r="AZ116" s="8"/>
    </row>
    <row r="117" spans="1:52" ht="15" x14ac:dyDescent="0.15">
      <c r="A117" s="40"/>
      <c r="B117" s="41">
        <f t="shared" si="39"/>
        <v>741.28972733324258</v>
      </c>
      <c r="C117" s="41">
        <f t="shared" si="39"/>
        <v>724.95364264769842</v>
      </c>
      <c r="D117" s="41">
        <f t="shared" si="39"/>
        <v>6.8043588535025039</v>
      </c>
      <c r="E117" s="41">
        <f t="shared" si="35"/>
        <v>16</v>
      </c>
      <c r="F117" s="41">
        <f t="shared" si="14"/>
        <v>16</v>
      </c>
      <c r="G117" s="41">
        <f t="shared" si="15"/>
        <v>1461.0621542640999</v>
      </c>
      <c r="H117" s="25">
        <f t="shared" si="41"/>
        <v>0.06</v>
      </c>
      <c r="I117" s="227">
        <f t="shared" si="17"/>
        <v>13.068867748435332</v>
      </c>
      <c r="J117" s="228">
        <f t="shared" si="38"/>
        <v>80</v>
      </c>
      <c r="K117" s="41">
        <f t="shared" si="18"/>
        <v>1</v>
      </c>
      <c r="L117" s="216">
        <f t="shared" si="19"/>
        <v>6.8643588535025035</v>
      </c>
      <c r="M117" s="216">
        <f t="shared" si="4"/>
        <v>6.8343588535025042</v>
      </c>
      <c r="N117" s="41">
        <f t="shared" si="20"/>
        <v>0.29154460412859606</v>
      </c>
      <c r="O117" s="41">
        <f t="shared" si="21"/>
        <v>7.1768495712774305</v>
      </c>
      <c r="P117" s="229">
        <f t="shared" si="22"/>
        <v>121.56104047672092</v>
      </c>
      <c r="Q117" s="41">
        <f t="shared" si="23"/>
        <v>1361.8294428854274</v>
      </c>
      <c r="R117" s="41">
        <f t="shared" si="24"/>
        <v>1219.3063497417852</v>
      </c>
      <c r="S117" s="216">
        <f t="shared" si="5"/>
        <v>0.15562380892879768</v>
      </c>
      <c r="T117" s="216">
        <f t="shared" si="6"/>
        <v>0.34527809667244808</v>
      </c>
      <c r="U117" s="231">
        <f t="shared" si="25"/>
        <v>6.7443588535025043</v>
      </c>
      <c r="V117" s="231">
        <f t="shared" si="7"/>
        <v>6.7743588535025037</v>
      </c>
      <c r="W117" s="41">
        <f t="shared" si="26"/>
        <v>-0.28470287101858105</v>
      </c>
      <c r="X117" s="41">
        <f t="shared" si="27"/>
        <v>1324.1876507344848</v>
      </c>
      <c r="Y117" s="41">
        <f t="shared" si="28"/>
        <v>119.4359995088361</v>
      </c>
      <c r="Z117" s="41">
        <f t="shared" si="29"/>
        <v>1215.0771946356715</v>
      </c>
      <c r="AA117" s="231">
        <f t="shared" si="8"/>
        <v>0.15184895941734569</v>
      </c>
      <c r="AB117" s="231">
        <f t="shared" si="30"/>
        <v>-0.33567472937720944</v>
      </c>
      <c r="AC117" s="41">
        <f t="shared" si="40"/>
        <v>0.34527809667244808</v>
      </c>
      <c r="AD117" s="41">
        <f t="shared" si="9"/>
        <v>0.17377296903058309</v>
      </c>
      <c r="AE117" s="41">
        <f t="shared" si="32"/>
        <v>-7.0699052995688919E-3</v>
      </c>
      <c r="AF117" s="41">
        <f t="shared" si="10"/>
        <v>741.23599384069871</v>
      </c>
      <c r="AG117" s="41">
        <f t="shared" si="11"/>
        <v>724.60836455102594</v>
      </c>
      <c r="AH117" s="41">
        <f t="shared" si="33"/>
        <v>6.8648078937372823</v>
      </c>
      <c r="AI117" s="41">
        <f t="shared" si="12"/>
        <v>283.17583743049335</v>
      </c>
      <c r="AJ117" s="41">
        <f t="shared" si="34"/>
        <v>4.3964360768983539</v>
      </c>
      <c r="AK117" s="8">
        <f t="shared" si="36"/>
        <v>9.3650254651217271</v>
      </c>
      <c r="AL117" s="42">
        <f t="shared" si="37"/>
        <v>1.228316207497246</v>
      </c>
      <c r="AZ117" s="8"/>
    </row>
    <row r="118" spans="1:52" ht="15" x14ac:dyDescent="0.15">
      <c r="A118" s="40"/>
      <c r="B118" s="41">
        <f t="shared" si="39"/>
        <v>741.23599384069871</v>
      </c>
      <c r="C118" s="41">
        <f t="shared" si="39"/>
        <v>724.60836455102594</v>
      </c>
      <c r="D118" s="41">
        <f t="shared" si="39"/>
        <v>6.8648078937372823</v>
      </c>
      <c r="E118" s="41">
        <f t="shared" si="35"/>
        <v>16</v>
      </c>
      <c r="F118" s="41">
        <f t="shared" si="14"/>
        <v>16</v>
      </c>
      <c r="G118" s="41">
        <f t="shared" si="15"/>
        <v>1500.0038842255824</v>
      </c>
      <c r="H118" s="25">
        <f t="shared" si="41"/>
        <v>0.06</v>
      </c>
      <c r="I118" s="227">
        <f t="shared" si="17"/>
        <v>13.302103431738216</v>
      </c>
      <c r="J118" s="228">
        <f t="shared" si="38"/>
        <v>80</v>
      </c>
      <c r="K118" s="41">
        <f t="shared" si="18"/>
        <v>1</v>
      </c>
      <c r="L118" s="216">
        <f t="shared" si="19"/>
        <v>6.9248078937372819</v>
      </c>
      <c r="M118" s="216">
        <f t="shared" si="4"/>
        <v>6.8948078937372816</v>
      </c>
      <c r="N118" s="41">
        <f t="shared" si="20"/>
        <v>0.29415397355717943</v>
      </c>
      <c r="O118" s="41">
        <f t="shared" si="21"/>
        <v>7.1700648222855579</v>
      </c>
      <c r="P118" s="229">
        <f t="shared" si="22"/>
        <v>122.99429477512003</v>
      </c>
      <c r="Q118" s="41">
        <f t="shared" si="23"/>
        <v>1400.4272288000145</v>
      </c>
      <c r="R118" s="41">
        <f t="shared" si="24"/>
        <v>1222.0653782599306</v>
      </c>
      <c r="S118" s="216">
        <f t="shared" si="5"/>
        <v>0.15982437830452742</v>
      </c>
      <c r="T118" s="216">
        <f t="shared" si="6"/>
        <v>0.35011010312769769</v>
      </c>
      <c r="U118" s="231">
        <f t="shared" si="25"/>
        <v>6.8048078937372827</v>
      </c>
      <c r="V118" s="231">
        <f t="shared" si="7"/>
        <v>6.8348078937372829</v>
      </c>
      <c r="W118" s="41">
        <f t="shared" si="26"/>
        <v>-0.28721280931026882</v>
      </c>
      <c r="X118" s="41">
        <f t="shared" si="27"/>
        <v>1362.113660608826</v>
      </c>
      <c r="Y118" s="41">
        <f t="shared" si="28"/>
        <v>120.86296692096731</v>
      </c>
      <c r="Z118" s="41">
        <f t="shared" si="29"/>
        <v>1217.9356781016215</v>
      </c>
      <c r="AA118" s="231">
        <f t="shared" si="8"/>
        <v>0.15597892168143343</v>
      </c>
      <c r="AB118" s="231">
        <f t="shared" si="30"/>
        <v>-0.34029103856321402</v>
      </c>
      <c r="AC118" s="41">
        <f t="shared" si="40"/>
        <v>0.35011010312769769</v>
      </c>
      <c r="AD118" s="41">
        <f t="shared" si="9"/>
        <v>0.17137466032540011</v>
      </c>
      <c r="AE118" s="41">
        <f t="shared" si="32"/>
        <v>-6.8977549687275564E-3</v>
      </c>
      <c r="AF118" s="41">
        <f t="shared" si="10"/>
        <v>741.18003771112819</v>
      </c>
      <c r="AG118" s="41">
        <f t="shared" si="11"/>
        <v>724.25825444789825</v>
      </c>
      <c r="AH118" s="41">
        <f t="shared" si="33"/>
        <v>6.9252632321420808</v>
      </c>
      <c r="AI118" s="41">
        <f t="shared" si="12"/>
        <v>286.49048517045054</v>
      </c>
      <c r="AJ118" s="41">
        <f t="shared" si="34"/>
        <v>4.476016767223479</v>
      </c>
      <c r="AK118" s="8">
        <f t="shared" si="36"/>
        <v>9.7836058705610327</v>
      </c>
      <c r="AL118" s="42">
        <f t="shared" si="37"/>
        <v>1.2512354463108821</v>
      </c>
      <c r="AZ118" s="8"/>
    </row>
    <row r="119" spans="1:52" ht="15" x14ac:dyDescent="0.15">
      <c r="A119" s="40"/>
      <c r="B119" s="41">
        <f t="shared" si="39"/>
        <v>741.18003771112819</v>
      </c>
      <c r="C119" s="41">
        <f t="shared" si="39"/>
        <v>724.25825444789825</v>
      </c>
      <c r="D119" s="41">
        <f t="shared" si="39"/>
        <v>6.9252632321420808</v>
      </c>
      <c r="E119" s="41">
        <f t="shared" si="35"/>
        <v>16</v>
      </c>
      <c r="F119" s="41">
        <f t="shared" si="14"/>
        <v>16</v>
      </c>
      <c r="G119" s="41">
        <f t="shared" si="15"/>
        <v>1539.6356335591461</v>
      </c>
      <c r="H119" s="25">
        <f t="shared" si="41"/>
        <v>0.06</v>
      </c>
      <c r="I119" s="227">
        <f t="shared" si="17"/>
        <v>13.537426610583953</v>
      </c>
      <c r="J119" s="228">
        <f t="shared" si="38"/>
        <v>80</v>
      </c>
      <c r="K119" s="41">
        <f t="shared" si="18"/>
        <v>1</v>
      </c>
      <c r="L119" s="216">
        <f t="shared" si="19"/>
        <v>6.9852632321420804</v>
      </c>
      <c r="M119" s="216">
        <f t="shared" si="4"/>
        <v>6.9552632321420802</v>
      </c>
      <c r="N119" s="41">
        <f t="shared" si="20"/>
        <v>0.29676405463749944</v>
      </c>
      <c r="O119" s="41">
        <f t="shared" si="21"/>
        <v>7.1629994283251204</v>
      </c>
      <c r="P119" s="229">
        <f t="shared" si="22"/>
        <v>124.4318932316058</v>
      </c>
      <c r="Q119" s="41">
        <f t="shared" si="23"/>
        <v>1439.7119105528479</v>
      </c>
      <c r="R119" s="41">
        <f t="shared" si="24"/>
        <v>1224.7606399750796</v>
      </c>
      <c r="S119" s="216">
        <f t="shared" si="5"/>
        <v>0.16410788938809129</v>
      </c>
      <c r="T119" s="216">
        <f t="shared" si="6"/>
        <v>0.35502674432500086</v>
      </c>
      <c r="U119" s="231">
        <f t="shared" si="25"/>
        <v>6.8652632321420812</v>
      </c>
      <c r="V119" s="231">
        <f t="shared" si="7"/>
        <v>6.8952632321420815</v>
      </c>
      <c r="W119" s="41">
        <f t="shared" si="26"/>
        <v>-0.28972256932960505</v>
      </c>
      <c r="X119" s="41">
        <f t="shared" si="27"/>
        <v>1400.7205538216522</v>
      </c>
      <c r="Y119" s="41">
        <f t="shared" si="28"/>
        <v>122.29431460441918</v>
      </c>
      <c r="Z119" s="41">
        <f t="shared" si="29"/>
        <v>1220.7270576084152</v>
      </c>
      <c r="AA119" s="231">
        <f t="shared" si="8"/>
        <v>0.16019096368475111</v>
      </c>
      <c r="AB119" s="231">
        <f t="shared" si="30"/>
        <v>-0.34498624901774522</v>
      </c>
      <c r="AC119" s="41">
        <f t="shared" si="40"/>
        <v>0.35502674432500086</v>
      </c>
      <c r="AD119" s="41">
        <f t="shared" si="9"/>
        <v>0.16900135259971968</v>
      </c>
      <c r="AE119" s="41">
        <f t="shared" si="32"/>
        <v>-6.7314812273787123E-3</v>
      </c>
      <c r="AF119" s="41">
        <f t="shared" si="10"/>
        <v>741.12177502144073</v>
      </c>
      <c r="AG119" s="41">
        <f t="shared" si="11"/>
        <v>723.90322770357329</v>
      </c>
      <c r="AH119" s="41">
        <f t="shared" si="33"/>
        <v>6.9857248495633124</v>
      </c>
      <c r="AI119" s="41">
        <f t="shared" si="12"/>
        <v>289.87439074807685</v>
      </c>
      <c r="AJ119" s="41">
        <f t="shared" si="34"/>
        <v>4.5565374313201668</v>
      </c>
      <c r="AK119" s="8">
        <f t="shared" si="36"/>
        <v>10.218418582620671</v>
      </c>
      <c r="AL119" s="42">
        <f t="shared" si="37"/>
        <v>1.2744253975707283</v>
      </c>
      <c r="AZ119" s="8"/>
    </row>
    <row r="120" spans="1:52" ht="15" x14ac:dyDescent="0.15">
      <c r="A120" s="40"/>
      <c r="B120" s="41">
        <f t="shared" si="39"/>
        <v>741.12177502144073</v>
      </c>
      <c r="C120" s="41">
        <f t="shared" si="39"/>
        <v>723.90322770357329</v>
      </c>
      <c r="D120" s="41">
        <f t="shared" si="39"/>
        <v>6.9857248495633124</v>
      </c>
      <c r="E120" s="41">
        <f t="shared" si="35"/>
        <v>16</v>
      </c>
      <c r="F120" s="41">
        <f t="shared" si="14"/>
        <v>16</v>
      </c>
      <c r="G120" s="41">
        <f t="shared" si="15"/>
        <v>1579.9635936525308</v>
      </c>
      <c r="H120" s="25">
        <f t="shared" si="41"/>
        <v>0.06</v>
      </c>
      <c r="I120" s="227">
        <f t="shared" si="17"/>
        <v>13.774837854293947</v>
      </c>
      <c r="J120" s="228">
        <f t="shared" si="38"/>
        <v>80</v>
      </c>
      <c r="K120" s="41">
        <f t="shared" si="18"/>
        <v>1</v>
      </c>
      <c r="L120" s="216">
        <f t="shared" si="19"/>
        <v>7.045724849563312</v>
      </c>
      <c r="M120" s="216">
        <f t="shared" si="4"/>
        <v>7.0157248495633127</v>
      </c>
      <c r="N120" s="41">
        <f t="shared" si="20"/>
        <v>0.29937484667988912</v>
      </c>
      <c r="O120" s="41">
        <f t="shared" si="21"/>
        <v>7.1556427927072495</v>
      </c>
      <c r="P120" s="229">
        <f t="shared" si="22"/>
        <v>125.87381242608912</v>
      </c>
      <c r="Q120" s="41">
        <f t="shared" si="23"/>
        <v>1479.6896776567992</v>
      </c>
      <c r="R120" s="41">
        <f t="shared" si="24"/>
        <v>1227.3942424202987</v>
      </c>
      <c r="S120" s="216">
        <f t="shared" si="5"/>
        <v>0.16847594841033331</v>
      </c>
      <c r="T120" s="216">
        <f t="shared" si="6"/>
        <v>0.36003149410718671</v>
      </c>
      <c r="U120" s="231">
        <f t="shared" si="25"/>
        <v>6.9257248495633128</v>
      </c>
      <c r="V120" s="231">
        <f t="shared" si="7"/>
        <v>6.9557248495633122</v>
      </c>
      <c r="W120" s="41">
        <f t="shared" si="26"/>
        <v>-0.29223215014416581</v>
      </c>
      <c r="X120" s="41">
        <f t="shared" si="27"/>
        <v>1440.0145182460501</v>
      </c>
      <c r="Y120" s="41">
        <f t="shared" si="28"/>
        <v>123.73001861924033</v>
      </c>
      <c r="Z120" s="41">
        <f t="shared" si="29"/>
        <v>1223.4535859523683</v>
      </c>
      <c r="AA120" s="231">
        <f t="shared" si="8"/>
        <v>0.16448667431103306</v>
      </c>
      <c r="AB120" s="231">
        <f t="shared" si="30"/>
        <v>-0.34976360179915772</v>
      </c>
      <c r="AC120" s="41">
        <f t="shared" si="40"/>
        <v>0.36003149410718671</v>
      </c>
      <c r="AD120" s="41">
        <f t="shared" si="9"/>
        <v>0.16665208733694034</v>
      </c>
      <c r="AE120" s="41">
        <f t="shared" si="32"/>
        <v>-6.5708361543537E-3</v>
      </c>
      <c r="AF120" s="41">
        <f t="shared" si="10"/>
        <v>741.0611183740134</v>
      </c>
      <c r="AG120" s="41">
        <f t="shared" si="11"/>
        <v>723.54319620946615</v>
      </c>
      <c r="AH120" s="41">
        <f t="shared" si="33"/>
        <v>7.0461927273492568</v>
      </c>
      <c r="AI120" s="41">
        <f t="shared" si="12"/>
        <v>293.32995191279417</v>
      </c>
      <c r="AJ120" s="41">
        <f t="shared" si="34"/>
        <v>4.6380179735181652</v>
      </c>
      <c r="AK120" s="8">
        <f t="shared" si="36"/>
        <v>10.670039828975801</v>
      </c>
      <c r="AL120" s="42">
        <f t="shared" si="37"/>
        <v>1.2978917937237517</v>
      </c>
      <c r="AZ120" s="8"/>
    </row>
    <row r="121" spans="1:52" ht="15" x14ac:dyDescent="0.15">
      <c r="A121" s="40"/>
      <c r="B121" s="41">
        <f t="shared" si="39"/>
        <v>741.0611183740134</v>
      </c>
      <c r="C121" s="41">
        <f t="shared" si="39"/>
        <v>723.54319620946615</v>
      </c>
      <c r="D121" s="41">
        <f t="shared" si="39"/>
        <v>7.0461927273492568</v>
      </c>
      <c r="E121" s="41">
        <f t="shared" si="35"/>
        <v>16</v>
      </c>
      <c r="F121" s="41">
        <f t="shared" si="14"/>
        <v>16</v>
      </c>
      <c r="G121" s="41">
        <f t="shared" si="15"/>
        <v>1620.9939591148514</v>
      </c>
      <c r="H121" s="25">
        <f t="shared" si="41"/>
        <v>0.06</v>
      </c>
      <c r="I121" s="227">
        <f t="shared" si="17"/>
        <v>14.014337731637807</v>
      </c>
      <c r="J121" s="228">
        <f t="shared" si="38"/>
        <v>80</v>
      </c>
      <c r="K121" s="41">
        <f t="shared" si="18"/>
        <v>1</v>
      </c>
      <c r="L121" s="216">
        <f t="shared" si="19"/>
        <v>7.1061927273492564</v>
      </c>
      <c r="M121" s="216">
        <f t="shared" si="4"/>
        <v>7.0761927273492571</v>
      </c>
      <c r="N121" s="41">
        <f t="shared" si="20"/>
        <v>0.30198634901575616</v>
      </c>
      <c r="O121" s="41">
        <f t="shared" si="21"/>
        <v>7.1479838800254258</v>
      </c>
      <c r="P121" s="229">
        <f t="shared" si="22"/>
        <v>127.32002927863847</v>
      </c>
      <c r="Q121" s="41">
        <f t="shared" si="23"/>
        <v>1520.3667228463578</v>
      </c>
      <c r="R121" s="41">
        <f t="shared" si="24"/>
        <v>1229.9682026993382</v>
      </c>
      <c r="S121" s="216">
        <f t="shared" si="5"/>
        <v>0.17293022510747177</v>
      </c>
      <c r="T121" s="216">
        <f t="shared" si="6"/>
        <v>0.36512801964622288</v>
      </c>
      <c r="U121" s="231">
        <f t="shared" si="25"/>
        <v>6.9861927273492572</v>
      </c>
      <c r="V121" s="231">
        <f t="shared" si="7"/>
        <v>7.0161927273492566</v>
      </c>
      <c r="W121" s="41">
        <f t="shared" si="26"/>
        <v>-0.29474155084291453</v>
      </c>
      <c r="X121" s="41">
        <f t="shared" si="27"/>
        <v>1480.0017449783163</v>
      </c>
      <c r="Y121" s="41">
        <f t="shared" si="28"/>
        <v>125.17005537748302</v>
      </c>
      <c r="Z121" s="41">
        <f t="shared" si="29"/>
        <v>1226.117417745339</v>
      </c>
      <c r="AA121" s="231">
        <f t="shared" si="8"/>
        <v>0.16886770499870379</v>
      </c>
      <c r="AB121" s="231">
        <f t="shared" si="30"/>
        <v>-0.35462651688014946</v>
      </c>
      <c r="AC121" s="41">
        <f t="shared" si="40"/>
        <v>0.36512801964622288</v>
      </c>
      <c r="AD121" s="41">
        <f t="shared" si="9"/>
        <v>0.16432592617278385</v>
      </c>
      <c r="AE121" s="41">
        <f t="shared" si="32"/>
        <v>-6.4155847645611889E-3</v>
      </c>
      <c r="AF121" s="41">
        <f t="shared" si="10"/>
        <v>740.99797670338296</v>
      </c>
      <c r="AG121" s="41">
        <f t="shared" si="11"/>
        <v>723.1780681898199</v>
      </c>
      <c r="AH121" s="41">
        <f t="shared" si="33"/>
        <v>7.1066668473331474</v>
      </c>
      <c r="AI121" s="41">
        <f t="shared" si="12"/>
        <v>296.8597227512858</v>
      </c>
      <c r="AJ121" s="41">
        <f t="shared" si="34"/>
        <v>4.7204790076157446</v>
      </c>
      <c r="AK121" s="8">
        <f t="shared" si="36"/>
        <v>11.139067383344617</v>
      </c>
      <c r="AL121" s="42">
        <f t="shared" si="37"/>
        <v>1.3216405715438546</v>
      </c>
      <c r="AZ121" s="8"/>
    </row>
    <row r="122" spans="1:52" ht="15" x14ac:dyDescent="0.15">
      <c r="A122" s="40"/>
      <c r="B122" s="41">
        <f t="shared" si="39"/>
        <v>740.99797670338296</v>
      </c>
      <c r="C122" s="41">
        <f t="shared" si="39"/>
        <v>723.1780681898199</v>
      </c>
      <c r="D122" s="41">
        <f t="shared" si="39"/>
        <v>7.1066668473331474</v>
      </c>
      <c r="E122" s="41">
        <f t="shared" si="35"/>
        <v>16</v>
      </c>
      <c r="F122" s="41">
        <f t="shared" si="14"/>
        <v>16</v>
      </c>
      <c r="G122" s="41">
        <f t="shared" si="15"/>
        <v>1662.7329277759609</v>
      </c>
      <c r="H122" s="25">
        <f t="shared" si="41"/>
        <v>0.06</v>
      </c>
      <c r="I122" s="227">
        <f t="shared" si="17"/>
        <v>14.255926810850452</v>
      </c>
      <c r="J122" s="228">
        <f t="shared" si="38"/>
        <v>80</v>
      </c>
      <c r="K122" s="41">
        <f t="shared" si="18"/>
        <v>1</v>
      </c>
      <c r="L122" s="216">
        <f t="shared" si="19"/>
        <v>7.166666847333147</v>
      </c>
      <c r="M122" s="216">
        <f t="shared" si="4"/>
        <v>7.1366668473331476</v>
      </c>
      <c r="N122" s="41">
        <f t="shared" si="20"/>
        <v>0.30459856099699323</v>
      </c>
      <c r="O122" s="41">
        <f t="shared" si="21"/>
        <v>7.1400111917471554</v>
      </c>
      <c r="P122" s="229">
        <f t="shared" si="22"/>
        <v>128.77052104174055</v>
      </c>
      <c r="Q122" s="41">
        <f t="shared" si="23"/>
        <v>1561.7492420769477</v>
      </c>
      <c r="R122" s="41">
        <f t="shared" si="24"/>
        <v>1232.4844522473402</v>
      </c>
      <c r="S122" s="216">
        <f t="shared" si="5"/>
        <v>0.17747245702808262</v>
      </c>
      <c r="T122" s="216">
        <f t="shared" si="6"/>
        <v>0.37032019608295691</v>
      </c>
      <c r="U122" s="231">
        <f t="shared" si="25"/>
        <v>7.0466668473331477</v>
      </c>
      <c r="V122" s="231">
        <f t="shared" si="7"/>
        <v>7.0766668473331471</v>
      </c>
      <c r="W122" s="41">
        <f t="shared" si="26"/>
        <v>-0.29725077053552695</v>
      </c>
      <c r="X122" s="41">
        <f t="shared" si="27"/>
        <v>1520.6884283372153</v>
      </c>
      <c r="Y122" s="41">
        <f t="shared" si="28"/>
        <v>126.61440163509555</v>
      </c>
      <c r="Z122" s="41">
        <f t="shared" si="29"/>
        <v>1228.720614664803</v>
      </c>
      <c r="AA122" s="231">
        <f t="shared" si="8"/>
        <v>0.17333577398496669</v>
      </c>
      <c r="AB122" s="231">
        <f t="shared" si="30"/>
        <v>-0.35957860662295227</v>
      </c>
      <c r="AC122" s="41">
        <f t="shared" si="40"/>
        <v>0.37032019608295691</v>
      </c>
      <c r="AD122" s="41">
        <f t="shared" si="9"/>
        <v>0.16202194920678634</v>
      </c>
      <c r="AE122" s="41">
        <f t="shared" si="32"/>
        <v>-6.2655042645339155E-3</v>
      </c>
      <c r="AF122" s="41">
        <f t="shared" si="10"/>
        <v>740.93225506829697</v>
      </c>
      <c r="AG122" s="41">
        <f t="shared" si="11"/>
        <v>722.80774799373694</v>
      </c>
      <c r="AH122" s="41">
        <f t="shared" si="33"/>
        <v>7.1671471918168015</v>
      </c>
      <c r="AI122" s="41">
        <f t="shared" si="12"/>
        <v>300.46642406539621</v>
      </c>
      <c r="AJ122" s="41">
        <f t="shared" si="34"/>
        <v>4.8039419031894655</v>
      </c>
      <c r="AK122" s="8">
        <f t="shared" si="36"/>
        <v>11.626121641671466</v>
      </c>
      <c r="AL122" s="42">
        <f t="shared" si="37"/>
        <v>1.3456778854690863</v>
      </c>
      <c r="AZ122" s="8"/>
    </row>
    <row r="123" spans="1:52" ht="15" x14ac:dyDescent="0.15">
      <c r="A123" s="40"/>
      <c r="B123" s="41">
        <f t="shared" si="39"/>
        <v>740.93225506829697</v>
      </c>
      <c r="C123" s="41">
        <f t="shared" si="39"/>
        <v>722.80774799373694</v>
      </c>
      <c r="D123" s="41">
        <f t="shared" si="39"/>
        <v>7.1671471918168015</v>
      </c>
      <c r="E123" s="41">
        <f t="shared" si="35"/>
        <v>16</v>
      </c>
      <c r="F123" s="41">
        <f t="shared" si="14"/>
        <v>16</v>
      </c>
      <c r="G123" s="41">
        <f t="shared" si="15"/>
        <v>1705.1867006856978</v>
      </c>
      <c r="H123" s="25">
        <f t="shared" si="41"/>
        <v>0.06</v>
      </c>
      <c r="I123" s="227">
        <f t="shared" si="17"/>
        <v>14.499605659648024</v>
      </c>
      <c r="J123" s="228">
        <f t="shared" si="38"/>
        <v>80</v>
      </c>
      <c r="K123" s="41">
        <f t="shared" si="18"/>
        <v>1</v>
      </c>
      <c r="L123" s="216">
        <f t="shared" si="19"/>
        <v>7.2271471918168011</v>
      </c>
      <c r="M123" s="216">
        <f t="shared" si="4"/>
        <v>7.1971471918168017</v>
      </c>
      <c r="N123" s="41">
        <f t="shared" si="20"/>
        <v>0.3072114819951679</v>
      </c>
      <c r="O123" s="41">
        <f t="shared" si="21"/>
        <v>7.1317127399569644</v>
      </c>
      <c r="P123" s="229">
        <f t="shared" si="22"/>
        <v>130.22526529279551</v>
      </c>
      <c r="Q123" s="41">
        <f t="shared" si="23"/>
        <v>1603.8434345241749</v>
      </c>
      <c r="R123" s="41">
        <f t="shared" si="24"/>
        <v>1234.9448412952227</v>
      </c>
      <c r="S123" s="216">
        <f t="shared" si="5"/>
        <v>0.18210445418487586</v>
      </c>
      <c r="T123" s="216">
        <f t="shared" si="6"/>
        <v>0.37561212255899668</v>
      </c>
      <c r="U123" s="231">
        <f t="shared" si="25"/>
        <v>7.1071471918168019</v>
      </c>
      <c r="V123" s="231">
        <f t="shared" si="7"/>
        <v>7.1371471918168012</v>
      </c>
      <c r="W123" s="41">
        <f t="shared" si="26"/>
        <v>-0.2997598083515598</v>
      </c>
      <c r="X123" s="41">
        <f t="shared" si="27"/>
        <v>1562.0807658631927</v>
      </c>
      <c r="Y123" s="41">
        <f t="shared" si="28"/>
        <v>128.0630344840647</v>
      </c>
      <c r="Z123" s="41">
        <f t="shared" si="29"/>
        <v>1231.265150372039</v>
      </c>
      <c r="AA123" s="231">
        <f t="shared" si="8"/>
        <v>0.1778926708895843</v>
      </c>
      <c r="AB123" s="231">
        <f t="shared" si="30"/>
        <v>-0.36462369052946325</v>
      </c>
      <c r="AC123" s="41">
        <f t="shared" si="40"/>
        <v>0.37561212255899668</v>
      </c>
      <c r="AD123" s="41">
        <f t="shared" si="9"/>
        <v>0.15973925333194194</v>
      </c>
      <c r="AE123" s="41">
        <f t="shared" si="32"/>
        <v>-6.120383358641103E-3</v>
      </c>
      <c r="AF123" s="41">
        <f t="shared" si="10"/>
        <v>740.86385442773314</v>
      </c>
      <c r="AG123" s="41">
        <f t="shared" si="11"/>
        <v>722.43213587117793</v>
      </c>
      <c r="AH123" s="41">
        <f t="shared" si="33"/>
        <v>7.2276337435551614</v>
      </c>
      <c r="AI123" s="41">
        <f t="shared" si="12"/>
        <v>304.15295485185464</v>
      </c>
      <c r="AJ123" s="41">
        <f t="shared" si="34"/>
        <v>4.8884288350927587</v>
      </c>
      <c r="AK123" s="8">
        <f t="shared" si="36"/>
        <v>12.131846774784</v>
      </c>
      <c r="AL123" s="42">
        <f t="shared" si="37"/>
        <v>1.3700101218572347</v>
      </c>
      <c r="AZ123" s="8"/>
    </row>
    <row r="124" spans="1:52" ht="15" x14ac:dyDescent="0.15">
      <c r="A124" s="40"/>
      <c r="B124" s="41">
        <f t="shared" si="39"/>
        <v>740.86385442773314</v>
      </c>
      <c r="C124" s="41">
        <f t="shared" si="39"/>
        <v>722.43213587117793</v>
      </c>
      <c r="D124" s="41">
        <f t="shared" si="39"/>
        <v>7.2276337435551614</v>
      </c>
      <c r="E124" s="41">
        <f t="shared" si="35"/>
        <v>16</v>
      </c>
      <c r="F124" s="41">
        <f t="shared" si="14"/>
        <v>16</v>
      </c>
      <c r="G124" s="41">
        <f t="shared" si="15"/>
        <v>1748.3614821133838</v>
      </c>
      <c r="H124" s="25">
        <f t="shared" si="41"/>
        <v>0.06</v>
      </c>
      <c r="I124" s="227">
        <f t="shared" si="17"/>
        <v>14.74537484524417</v>
      </c>
      <c r="J124" s="228">
        <f t="shared" si="38"/>
        <v>80</v>
      </c>
      <c r="K124" s="41">
        <f t="shared" si="18"/>
        <v>1</v>
      </c>
      <c r="L124" s="216">
        <f t="shared" si="19"/>
        <v>7.287633743555161</v>
      </c>
      <c r="M124" s="216">
        <f t="shared" si="4"/>
        <v>7.2576337435551608</v>
      </c>
      <c r="N124" s="41">
        <f t="shared" si="20"/>
        <v>0.30982511140099689</v>
      </c>
      <c r="O124" s="41">
        <f t="shared" si="21"/>
        <v>7.1230760190751052</v>
      </c>
      <c r="P124" s="229">
        <f t="shared" si="22"/>
        <v>131.68423992684922</v>
      </c>
      <c r="Q124" s="41">
        <f t="shared" si="23"/>
        <v>1646.6555025832861</v>
      </c>
      <c r="R124" s="41">
        <f t="shared" si="24"/>
        <v>1237.3511430589936</v>
      </c>
      <c r="S124" s="216">
        <f t="shared" si="5"/>
        <v>0.18682810408572526</v>
      </c>
      <c r="T124" s="216">
        <f t="shared" si="6"/>
        <v>0.38100813980130332</v>
      </c>
      <c r="U124" s="231">
        <f t="shared" si="25"/>
        <v>7.1676337435551618</v>
      </c>
      <c r="V124" s="231">
        <f t="shared" si="7"/>
        <v>7.1976337435551621</v>
      </c>
      <c r="W124" s="41">
        <f t="shared" si="26"/>
        <v>-0.30226866343985392</v>
      </c>
      <c r="X124" s="41">
        <f t="shared" si="27"/>
        <v>1604.1849583177807</v>
      </c>
      <c r="Y124" s="41">
        <f t="shared" si="28"/>
        <v>129.51593134480811</v>
      </c>
      <c r="Z124" s="41">
        <f t="shared" si="29"/>
        <v>1233.7529151226151</v>
      </c>
      <c r="AA124" s="231">
        <f t="shared" si="8"/>
        <v>0.18254026167229334</v>
      </c>
      <c r="AB124" s="231">
        <f t="shared" si="30"/>
        <v>-0.36976581141257281</v>
      </c>
      <c r="AC124" s="41">
        <f t="shared" si="40"/>
        <v>0.38100813980130332</v>
      </c>
      <c r="AD124" s="41">
        <f t="shared" si="9"/>
        <v>0.15747695057457339</v>
      </c>
      <c r="AE124" s="41">
        <f t="shared" si="32"/>
        <v>-5.9800216037334975E-3</v>
      </c>
      <c r="AF124" s="41">
        <f t="shared" si="10"/>
        <v>740.79267139933279</v>
      </c>
      <c r="AG124" s="41">
        <f t="shared" si="11"/>
        <v>722.0511277313766</v>
      </c>
      <c r="AH124" s="41">
        <f t="shared" si="33"/>
        <v>7.2881264857412624</v>
      </c>
      <c r="AI124" s="41">
        <f t="shared" si="12"/>
        <v>307.922405000872</v>
      </c>
      <c r="AJ124" s="41">
        <f t="shared" si="34"/>
        <v>4.9739628364818902</v>
      </c>
      <c r="AK124" s="8">
        <f t="shared" si="36"/>
        <v>12.656911964634642</v>
      </c>
      <c r="AL124" s="42">
        <f t="shared" si="37"/>
        <v>1.3946439142573044</v>
      </c>
      <c r="AZ124" s="8"/>
    </row>
    <row r="125" spans="1:52" ht="15" x14ac:dyDescent="0.15">
      <c r="A125" s="40"/>
      <c r="B125" s="41">
        <f t="shared" si="39"/>
        <v>740.79267139933279</v>
      </c>
      <c r="C125" s="41">
        <f t="shared" si="39"/>
        <v>722.0511277313766</v>
      </c>
      <c r="D125" s="41">
        <f t="shared" si="39"/>
        <v>7.2881264857412624</v>
      </c>
      <c r="E125" s="41">
        <f t="shared" si="35"/>
        <v>16</v>
      </c>
      <c r="F125" s="41">
        <f t="shared" si="14"/>
        <v>16</v>
      </c>
      <c r="G125" s="41">
        <f t="shared" si="15"/>
        <v>1792.2634795471879</v>
      </c>
      <c r="H125" s="25">
        <f t="shared" si="41"/>
        <v>0.06</v>
      </c>
      <c r="I125" s="227">
        <f t="shared" si="17"/>
        <v>14.993234934364956</v>
      </c>
      <c r="J125" s="228">
        <f t="shared" si="38"/>
        <v>80</v>
      </c>
      <c r="K125" s="41">
        <f t="shared" si="18"/>
        <v>1</v>
      </c>
      <c r="L125" s="216">
        <f t="shared" si="19"/>
        <v>7.348126485741262</v>
      </c>
      <c r="M125" s="216">
        <f t="shared" ref="M125:M188" si="42">(D125+L125)/2</f>
        <v>7.3181264857412618</v>
      </c>
      <c r="N125" s="41">
        <f t="shared" si="20"/>
        <v>0.31243944862359285</v>
      </c>
      <c r="O125" s="41">
        <f t="shared" si="21"/>
        <v>7.114087975355754</v>
      </c>
      <c r="P125" s="229">
        <f t="shared" si="22"/>
        <v>133.14742314954105</v>
      </c>
      <c r="Q125" s="41">
        <f t="shared" si="23"/>
        <v>1690.1916518685186</v>
      </c>
      <c r="R125" s="41">
        <f t="shared" si="24"/>
        <v>1239.7050576735032</v>
      </c>
      <c r="S125" s="216">
        <f t="shared" ref="S125:S188" si="43">Q125/O125/R125</f>
        <v>0.19164537718243471</v>
      </c>
      <c r="T125" s="216">
        <f t="shared" ref="T125:T188" si="44">N125/(1-S125)</f>
        <v>0.38651284944046915</v>
      </c>
      <c r="U125" s="231">
        <f t="shared" si="25"/>
        <v>7.2281264857412628</v>
      </c>
      <c r="V125" s="231">
        <f t="shared" ref="V125:V188" si="45">(D125+U125)/2</f>
        <v>7.2581264857412631</v>
      </c>
      <c r="W125" s="41">
        <f t="shared" si="26"/>
        <v>-0.30477733496796588</v>
      </c>
      <c r="X125" s="41">
        <f t="shared" si="27"/>
        <v>1647.0072096829056</v>
      </c>
      <c r="Y125" s="41">
        <f t="shared" si="28"/>
        <v>130.97306995879555</v>
      </c>
      <c r="Z125" s="41">
        <f t="shared" si="29"/>
        <v>1236.1857200913153</v>
      </c>
      <c r="AA125" s="231">
        <f t="shared" ref="AA125:AA188" si="46">X125/O125/Z125</f>
        <v>0.18728049400176902</v>
      </c>
      <c r="AB125" s="231">
        <f t="shared" si="30"/>
        <v>-0.37500925315385414</v>
      </c>
      <c r="AC125" s="41">
        <f t="shared" si="40"/>
        <v>0.38651284944046915</v>
      </c>
      <c r="AD125" s="41">
        <f t="shared" ref="AD125:AD188" si="47">H125/AC125*K125</f>
        <v>0.15523416643679067</v>
      </c>
      <c r="AE125" s="41">
        <f t="shared" si="32"/>
        <v>-5.8442288073407732E-3</v>
      </c>
      <c r="AF125" s="41">
        <f t="shared" ref="AF125:AF188" si="48">B125-(AC125-N125)</f>
        <v>740.71859799851586</v>
      </c>
      <c r="AG125" s="41">
        <f t="shared" ref="AG125:AG188" si="49">C125-AC125</f>
        <v>721.66461488193613</v>
      </c>
      <c r="AH125" s="41">
        <f t="shared" si="33"/>
        <v>7.3486254019919457</v>
      </c>
      <c r="AI125" s="41">
        <f t="shared" ref="AI125:AI188" si="50">AC125/R125*1000000</f>
        <v>311.77806934644587</v>
      </c>
      <c r="AJ125" s="41">
        <f t="shared" si="34"/>
        <v>5.0605678557447922</v>
      </c>
      <c r="AK125" s="8">
        <f t="shared" si="36"/>
        <v>13.202012732047644</v>
      </c>
      <c r="AL125" s="42">
        <f t="shared" si="37"/>
        <v>1.4195861598050201</v>
      </c>
      <c r="AZ125" s="8"/>
    </row>
    <row r="126" spans="1:52" ht="15" x14ac:dyDescent="0.15">
      <c r="A126" s="40"/>
      <c r="B126" s="41">
        <f t="shared" ref="B126:D157" si="51">AF125</f>
        <v>740.71859799851586</v>
      </c>
      <c r="C126" s="41">
        <f t="shared" si="51"/>
        <v>721.66461488193613</v>
      </c>
      <c r="D126" s="41">
        <f t="shared" si="51"/>
        <v>7.3486254019919457</v>
      </c>
      <c r="E126" s="41">
        <f t="shared" si="35"/>
        <v>16</v>
      </c>
      <c r="F126" s="41">
        <f t="shared" ref="F126:F189" si="52">(E126+E125)/2</f>
        <v>16</v>
      </c>
      <c r="G126" s="41">
        <f t="shared" ref="G126:G189" si="53">F126*$S$53*$C$55*(B126-C126+N126)^1.5</f>
        <v>1836.8989036936339</v>
      </c>
      <c r="H126" s="25">
        <f t="shared" si="41"/>
        <v>0.06</v>
      </c>
      <c r="I126" s="227">
        <f t="shared" ref="I126:I189" si="54">(B126-C126)*B$19</f>
        <v>15.243186493263785</v>
      </c>
      <c r="J126" s="228">
        <f t="shared" si="38"/>
        <v>80</v>
      </c>
      <c r="K126" s="41">
        <f t="shared" ref="K126:K189" si="55">IF((1-S125-0.015)&gt;0,1,-1)</f>
        <v>1</v>
      </c>
      <c r="L126" s="216">
        <f t="shared" ref="L126:L189" si="56">D126+K126*H126</f>
        <v>7.4086254019919453</v>
      </c>
      <c r="M126" s="216">
        <f t="shared" si="42"/>
        <v>7.3786254019919451</v>
      </c>
      <c r="N126" s="41">
        <f t="shared" ref="N126:N189" si="57">2*($P$53*M126/$S$52/$S$51)^2-(B126-C126)*2</f>
        <v>0.3150544930899386</v>
      </c>
      <c r="O126" s="41">
        <f t="shared" ref="O126:O189" si="58">wh(B126,$F$51,$F$52,$F$53)</f>
        <v>7.104734973945936</v>
      </c>
      <c r="P126" s="229">
        <f t="shared" ref="P126:P189" si="59">$C$54*$L$55*$L$55*M126*M126/(($B$19*(B126-C126))^0.333)*1000</f>
        <v>134.61479347026821</v>
      </c>
      <c r="Q126" s="41">
        <f t="shared" ref="Q126:Q189" si="60">M126/$S$54*(B126-C126+N126/2)*E126-$C$53</f>
        <v>1734.4580912125875</v>
      </c>
      <c r="R126" s="41">
        <f t="shared" ref="R126:R189" si="61">rate1(1,$L$52,$L$51,$L$54,L126,$L$53,$L$50,P126)</f>
        <v>1242.0082158886009</v>
      </c>
      <c r="S126" s="216">
        <f t="shared" si="43"/>
        <v>0.19655833278042423</v>
      </c>
      <c r="T126" s="216">
        <f t="shared" si="44"/>
        <v>0.39213113526988153</v>
      </c>
      <c r="U126" s="231">
        <f t="shared" ref="U126:U189" si="62">D126-K126*H126</f>
        <v>7.2886254019919461</v>
      </c>
      <c r="V126" s="231">
        <f t="shared" si="45"/>
        <v>7.3186254019919463</v>
      </c>
      <c r="W126" s="41">
        <f t="shared" ref="W126:W189" si="63">2*($P$53*V126/$S$52/$S$51)^2-(B126-C126)*2</f>
        <v>-0.30728582212143607</v>
      </c>
      <c r="X126" s="41">
        <f t="shared" ref="X126:X189" si="64">V126/$S$54*(B126-C126+W126/2)*F126-$C$53</f>
        <v>1690.5537271603343</v>
      </c>
      <c r="Y126" s="41">
        <f t="shared" ref="Y126:Y189" si="65">$C$54*$L$55*$L$55*V126*V126/(($B$19*(B126-C126))^0.333)*1000</f>
        <v>132.43442838139927</v>
      </c>
      <c r="Z126" s="41">
        <f t="shared" ref="Z126:Z189" si="66">rate1(1,$L$52,$L$51,$L$54,U126,$L$53,$L$50,Y126)</f>
        <v>1238.5653014318982</v>
      </c>
      <c r="AA126" s="231">
        <f t="shared" si="46"/>
        <v>0.19211540307867428</v>
      </c>
      <c r="AB126" s="231">
        <f t="shared" ref="AB126:AB189" si="67">W126/(1-AA126)</f>
        <v>-0.38035856023550413</v>
      </c>
      <c r="AC126" s="41">
        <f t="shared" ref="AC126:AC157" si="68">delta_z(N126,S126,H126,AE125,AB126)</f>
        <v>0.39213113526988153</v>
      </c>
      <c r="AD126" s="41">
        <f t="shared" si="47"/>
        <v>0.15301003823301462</v>
      </c>
      <c r="AE126" s="41">
        <f t="shared" ref="AE126:AE189" si="69">(AD126-AD125)/(AC126+AC125)*2</f>
        <v>-5.7128244677916605E-3</v>
      </c>
      <c r="AF126" s="41">
        <f t="shared" si="48"/>
        <v>740.64152135633594</v>
      </c>
      <c r="AG126" s="41">
        <f t="shared" si="49"/>
        <v>721.27248374666624</v>
      </c>
      <c r="AH126" s="41">
        <f t="shared" ref="AH126:AH189" si="70">$S$54*$S$53*$C$55*SQRT(AF126-AG126)</f>
        <v>7.4091304763341217</v>
      </c>
      <c r="AI126" s="41">
        <f t="shared" si="50"/>
        <v>315.72346322148064</v>
      </c>
      <c r="AJ126" s="41">
        <f t="shared" ref="AJ126:AJ189" si="71">AJ125+AI126/3600</f>
        <v>5.1482688177507594</v>
      </c>
      <c r="AK126" s="8">
        <f t="shared" si="36"/>
        <v>13.767872364815663</v>
      </c>
      <c r="AL126" s="42">
        <f t="shared" si="37"/>
        <v>1.4448440368627387</v>
      </c>
      <c r="AZ126" s="8"/>
    </row>
    <row r="127" spans="1:52" ht="15" x14ac:dyDescent="0.15">
      <c r="A127" s="40"/>
      <c r="B127" s="41">
        <f t="shared" si="51"/>
        <v>740.64152135633594</v>
      </c>
      <c r="C127" s="41">
        <f t="shared" si="51"/>
        <v>721.27248374666624</v>
      </c>
      <c r="D127" s="41">
        <f t="shared" si="51"/>
        <v>7.4091304763341217</v>
      </c>
      <c r="E127" s="41">
        <f t="shared" ref="E127:E190" si="72">CalBreachWidth(C127,B127,I127,E126)</f>
        <v>16</v>
      </c>
      <c r="F127" s="41">
        <f t="shared" si="52"/>
        <v>16</v>
      </c>
      <c r="G127" s="41">
        <f t="shared" si="53"/>
        <v>1882.2739684771366</v>
      </c>
      <c r="H127" s="25">
        <f t="shared" ref="H127:H158" si="73">dv(S126)</f>
        <v>0.06</v>
      </c>
      <c r="I127" s="227">
        <f t="shared" si="54"/>
        <v>15.495230087735763</v>
      </c>
      <c r="J127" s="228">
        <f t="shared" si="38"/>
        <v>80</v>
      </c>
      <c r="K127" s="41">
        <f t="shared" si="55"/>
        <v>1</v>
      </c>
      <c r="L127" s="216">
        <f t="shared" si="56"/>
        <v>7.4691304763341213</v>
      </c>
      <c r="M127" s="216">
        <f t="shared" si="42"/>
        <v>7.4391304763341211</v>
      </c>
      <c r="N127" s="41">
        <f t="shared" si="57"/>
        <v>0.31767024424426893</v>
      </c>
      <c r="O127" s="41">
        <f t="shared" si="58"/>
        <v>7.0950027632600188</v>
      </c>
      <c r="P127" s="229">
        <f t="shared" si="59"/>
        <v>136.08632969555353</v>
      </c>
      <c r="Q127" s="41">
        <f t="shared" si="60"/>
        <v>1779.461032666198</v>
      </c>
      <c r="R127" s="41">
        <f t="shared" si="61"/>
        <v>1244.2621825442261</v>
      </c>
      <c r="S127" s="216">
        <f t="shared" si="43"/>
        <v>0.20156912545779457</v>
      </c>
      <c r="T127" s="216">
        <f t="shared" si="44"/>
        <v>0.3978681866810459</v>
      </c>
      <c r="U127" s="231">
        <f t="shared" si="62"/>
        <v>7.3491304763341221</v>
      </c>
      <c r="V127" s="231">
        <f t="shared" si="45"/>
        <v>7.3791304763341223</v>
      </c>
      <c r="W127" s="41">
        <f t="shared" si="63"/>
        <v>-0.30979412410336238</v>
      </c>
      <c r="X127" s="41">
        <f t="shared" si="64"/>
        <v>1734.8307211711406</v>
      </c>
      <c r="Y127" s="41">
        <f t="shared" si="65"/>
        <v>133.89998497495964</v>
      </c>
      <c r="Z127" s="41">
        <f t="shared" si="66"/>
        <v>1240.8933240904123</v>
      </c>
      <c r="AA127" s="231">
        <f t="shared" si="46"/>
        <v>0.19704711796052762</v>
      </c>
      <c r="AB127" s="231">
        <f t="shared" si="67"/>
        <v>-0.38581855926152986</v>
      </c>
      <c r="AC127" s="41">
        <f t="shared" si="68"/>
        <v>0.3978681866810459</v>
      </c>
      <c r="AD127" s="41">
        <f t="shared" si="47"/>
        <v>0.15080371341199858</v>
      </c>
      <c r="AE127" s="41">
        <f t="shared" si="69"/>
        <v>-5.5856372523648661E-3</v>
      </c>
      <c r="AF127" s="41">
        <f t="shared" si="48"/>
        <v>740.56132341389912</v>
      </c>
      <c r="AG127" s="41">
        <f t="shared" si="49"/>
        <v>720.87461555998516</v>
      </c>
      <c r="AH127" s="41">
        <f t="shared" si="70"/>
        <v>7.4696416931914964</v>
      </c>
      <c r="AI127" s="41">
        <f t="shared" si="50"/>
        <v>319.76233969234539</v>
      </c>
      <c r="AJ127" s="41">
        <f t="shared" si="71"/>
        <v>5.2370916898875217</v>
      </c>
      <c r="AK127" s="8">
        <f t="shared" ref="AK127:AK190" si="74">AK126+AI127*G126/1000000</f>
        <v>14.355243456039043</v>
      </c>
      <c r="AL127" s="42">
        <f t="shared" ref="AL127:AL190" si="75">AL126+AI127*J127/1000000</f>
        <v>1.4704250240381262</v>
      </c>
      <c r="AZ127" s="8"/>
    </row>
    <row r="128" spans="1:52" ht="15" x14ac:dyDescent="0.15">
      <c r="A128" s="40"/>
      <c r="B128" s="41">
        <f t="shared" si="51"/>
        <v>740.56132341389912</v>
      </c>
      <c r="C128" s="41">
        <f t="shared" si="51"/>
        <v>720.87461555998516</v>
      </c>
      <c r="D128" s="41">
        <f t="shared" si="51"/>
        <v>7.4696416931914964</v>
      </c>
      <c r="E128" s="41">
        <f t="shared" si="72"/>
        <v>16</v>
      </c>
      <c r="F128" s="41">
        <f t="shared" si="52"/>
        <v>16</v>
      </c>
      <c r="G128" s="41">
        <f t="shared" si="53"/>
        <v>1928.3948910394915</v>
      </c>
      <c r="H128" s="25">
        <f t="shared" si="73"/>
        <v>0.06</v>
      </c>
      <c r="I128" s="227">
        <f t="shared" si="54"/>
        <v>15.749366283131167</v>
      </c>
      <c r="J128" s="228">
        <f t="shared" ref="J128:J191" si="76">IF(H128&gt;0, $B$7,"")</f>
        <v>80</v>
      </c>
      <c r="K128" s="41">
        <f t="shared" si="55"/>
        <v>1</v>
      </c>
      <c r="L128" s="216">
        <f t="shared" si="56"/>
        <v>7.529641693191496</v>
      </c>
      <c r="M128" s="216">
        <f t="shared" si="42"/>
        <v>7.4996416931914958</v>
      </c>
      <c r="N128" s="41">
        <f t="shared" si="57"/>
        <v>0.32028670154751637</v>
      </c>
      <c r="O128" s="41">
        <f t="shared" si="58"/>
        <v>7.0848764363949952</v>
      </c>
      <c r="P128" s="229">
        <f t="shared" si="59"/>
        <v>137.56201092260918</v>
      </c>
      <c r="Q128" s="41">
        <f t="shared" si="60"/>
        <v>1825.2066914975214</v>
      </c>
      <c r="R128" s="41">
        <f t="shared" si="61"/>
        <v>1246.4684598396598</v>
      </c>
      <c r="S128" s="216">
        <f t="shared" si="43"/>
        <v>0.20668001204831346</v>
      </c>
      <c r="T128" s="216">
        <f t="shared" si="44"/>
        <v>0.40372952454466826</v>
      </c>
      <c r="U128" s="231">
        <f t="shared" si="62"/>
        <v>7.4096416931914968</v>
      </c>
      <c r="V128" s="231">
        <f t="shared" si="45"/>
        <v>7.439641693191497</v>
      </c>
      <c r="W128" s="41">
        <f t="shared" si="63"/>
        <v>-0.3123022401335831</v>
      </c>
      <c r="X128" s="41">
        <f t="shared" si="64"/>
        <v>1779.844405355153</v>
      </c>
      <c r="Y128" s="41">
        <f t="shared" si="65"/>
        <v>135.369718402058</v>
      </c>
      <c r="Z128" s="41">
        <f t="shared" si="66"/>
        <v>1243.171385389287</v>
      </c>
      <c r="AA128" s="231">
        <f t="shared" si="46"/>
        <v>0.20207786844211723</v>
      </c>
      <c r="AB128" s="231">
        <f t="shared" si="67"/>
        <v>-0.39139438271230365</v>
      </c>
      <c r="AC128" s="41">
        <f t="shared" si="68"/>
        <v>0.40372952454466826</v>
      </c>
      <c r="AD128" s="41">
        <f t="shared" si="47"/>
        <v>0.14861434785496261</v>
      </c>
      <c r="AE128" s="41">
        <f t="shared" si="69"/>
        <v>-5.4625045116165234E-3</v>
      </c>
      <c r="AF128" s="41">
        <f t="shared" si="48"/>
        <v>740.47788059090192</v>
      </c>
      <c r="AG128" s="41">
        <f t="shared" si="49"/>
        <v>720.47088603544046</v>
      </c>
      <c r="AH128" s="41">
        <f t="shared" si="70"/>
        <v>7.5301590373719796</v>
      </c>
      <c r="AI128" s="41">
        <f t="shared" si="50"/>
        <v>323.89870867378568</v>
      </c>
      <c r="AJ128" s="41">
        <f t="shared" si="71"/>
        <v>5.327063553408018</v>
      </c>
      <c r="AK128" s="8">
        <f t="shared" si="74"/>
        <v>14.964909563799068</v>
      </c>
      <c r="AL128" s="42">
        <f t="shared" si="75"/>
        <v>1.4963369207320292</v>
      </c>
      <c r="AZ128" s="8"/>
    </row>
    <row r="129" spans="1:52" ht="15" x14ac:dyDescent="0.15">
      <c r="A129" s="40"/>
      <c r="B129" s="41">
        <f t="shared" si="51"/>
        <v>740.47788059090192</v>
      </c>
      <c r="C129" s="41">
        <f t="shared" si="51"/>
        <v>720.47088603544046</v>
      </c>
      <c r="D129" s="41">
        <f t="shared" si="51"/>
        <v>7.5301590373719796</v>
      </c>
      <c r="E129" s="41">
        <f t="shared" si="72"/>
        <v>16</v>
      </c>
      <c r="F129" s="41">
        <f t="shared" si="52"/>
        <v>16</v>
      </c>
      <c r="G129" s="41">
        <f t="shared" si="53"/>
        <v>1975.2678917395399</v>
      </c>
      <c r="H129" s="25">
        <f t="shared" si="73"/>
        <v>0.06</v>
      </c>
      <c r="I129" s="227">
        <f t="shared" si="54"/>
        <v>16.005595644369169</v>
      </c>
      <c r="J129" s="228">
        <f t="shared" si="76"/>
        <v>80</v>
      </c>
      <c r="K129" s="41">
        <f t="shared" si="55"/>
        <v>1</v>
      </c>
      <c r="L129" s="216">
        <f t="shared" si="56"/>
        <v>7.5901590373719792</v>
      </c>
      <c r="M129" s="216">
        <f t="shared" si="42"/>
        <v>7.5601590373719798</v>
      </c>
      <c r="N129" s="41">
        <f t="shared" si="57"/>
        <v>0.32290386447679964</v>
      </c>
      <c r="O129" s="41">
        <f t="shared" si="58"/>
        <v>7.0743403892778822</v>
      </c>
      <c r="P129" s="229">
        <f t="shared" si="59"/>
        <v>139.04181653309249</v>
      </c>
      <c r="Q129" s="41">
        <f t="shared" si="60"/>
        <v>1871.701286191837</v>
      </c>
      <c r="R129" s="41">
        <f t="shared" si="61"/>
        <v>1248.6284904109948</v>
      </c>
      <c r="S129" s="216">
        <f t="shared" si="43"/>
        <v>0.21189335924986205</v>
      </c>
      <c r="T129" s="216">
        <f t="shared" si="44"/>
        <v>0.40972102984623038</v>
      </c>
      <c r="U129" s="231">
        <f t="shared" si="62"/>
        <v>7.4701590373719799</v>
      </c>
      <c r="V129" s="231">
        <f t="shared" si="45"/>
        <v>7.5001590373719793</v>
      </c>
      <c r="W129" s="41">
        <f t="shared" si="63"/>
        <v>-0.31481016944849927</v>
      </c>
      <c r="X129" s="41">
        <f t="shared" si="64"/>
        <v>1825.6009965705393</v>
      </c>
      <c r="Y129" s="41">
        <f t="shared" si="65"/>
        <v>136.84360761899259</v>
      </c>
      <c r="Z129" s="41">
        <f t="shared" si="66"/>
        <v>1245.4010183980911</v>
      </c>
      <c r="AA129" s="231">
        <f t="shared" si="46"/>
        <v>0.20720999255207054</v>
      </c>
      <c r="AB129" s="231">
        <f t="shared" si="67"/>
        <v>-0.39709149521435666</v>
      </c>
      <c r="AC129" s="41">
        <f t="shared" si="68"/>
        <v>0.40972102984623038</v>
      </c>
      <c r="AD129" s="41">
        <f t="shared" si="47"/>
        <v>0.14644110413985387</v>
      </c>
      <c r="AE129" s="41">
        <f t="shared" si="69"/>
        <v>-5.3432718273479776E-3</v>
      </c>
      <c r="AF129" s="41">
        <f t="shared" si="48"/>
        <v>740.39106342553248</v>
      </c>
      <c r="AG129" s="41">
        <f t="shared" si="49"/>
        <v>720.06116500559426</v>
      </c>
      <c r="AH129" s="41">
        <f t="shared" si="70"/>
        <v>7.5906824940554749</v>
      </c>
      <c r="AI129" s="41">
        <f t="shared" si="50"/>
        <v>328.13685815495671</v>
      </c>
      <c r="AJ129" s="41">
        <f t="shared" si="71"/>
        <v>5.4182126806732835</v>
      </c>
      <c r="AK129" s="8">
        <f t="shared" si="74"/>
        <v>15.597687004626838</v>
      </c>
      <c r="AL129" s="42">
        <f t="shared" si="75"/>
        <v>1.5225878693844257</v>
      </c>
      <c r="AZ129" s="8"/>
    </row>
    <row r="130" spans="1:52" ht="15" x14ac:dyDescent="0.15">
      <c r="A130" s="40"/>
      <c r="B130" s="41">
        <f t="shared" si="51"/>
        <v>740.39106342553248</v>
      </c>
      <c r="C130" s="41">
        <f t="shared" si="51"/>
        <v>720.06116500559426</v>
      </c>
      <c r="D130" s="41">
        <f t="shared" si="51"/>
        <v>7.5906824940554749</v>
      </c>
      <c r="E130" s="41">
        <f t="shared" si="72"/>
        <v>16</v>
      </c>
      <c r="F130" s="41">
        <f t="shared" si="52"/>
        <v>16</v>
      </c>
      <c r="G130" s="41">
        <f t="shared" si="53"/>
        <v>2022.899194152769</v>
      </c>
      <c r="H130" s="25">
        <f t="shared" si="73"/>
        <v>0.06</v>
      </c>
      <c r="I130" s="227">
        <f t="shared" si="54"/>
        <v>16.263918735950575</v>
      </c>
      <c r="J130" s="228">
        <f t="shared" si="76"/>
        <v>80</v>
      </c>
      <c r="K130" s="41">
        <f t="shared" si="55"/>
        <v>1</v>
      </c>
      <c r="L130" s="216">
        <f t="shared" si="56"/>
        <v>7.6506824940554745</v>
      </c>
      <c r="M130" s="216">
        <f t="shared" si="42"/>
        <v>7.6206824940554743</v>
      </c>
      <c r="N130" s="41">
        <f t="shared" si="57"/>
        <v>0.32552173252493333</v>
      </c>
      <c r="O130" s="41">
        <f t="shared" si="58"/>
        <v>7.0633782751972349</v>
      </c>
      <c r="P130" s="229">
        <f t="shared" si="59"/>
        <v>140.52572618704275</v>
      </c>
      <c r="Q130" s="41">
        <f t="shared" si="60"/>
        <v>1918.9510384511091</v>
      </c>
      <c r="R130" s="41">
        <f t="shared" si="61"/>
        <v>1250.7436602297773</v>
      </c>
      <c r="S130" s="216">
        <f t="shared" si="43"/>
        <v>0.21721165192787104</v>
      </c>
      <c r="T130" s="216">
        <f t="shared" si="44"/>
        <v>0.41584897543076177</v>
      </c>
      <c r="U130" s="231">
        <f t="shared" si="62"/>
        <v>7.5306824940554753</v>
      </c>
      <c r="V130" s="231">
        <f t="shared" si="45"/>
        <v>7.5606824940554755</v>
      </c>
      <c r="W130" s="41">
        <f t="shared" si="63"/>
        <v>-0.31731791130010834</v>
      </c>
      <c r="X130" s="41">
        <f t="shared" si="64"/>
        <v>1872.1067148933691</v>
      </c>
      <c r="Y130" s="41">
        <f t="shared" si="65"/>
        <v>138.32163186944578</v>
      </c>
      <c r="Z130" s="41">
        <f t="shared" si="66"/>
        <v>1247.5836951055771</v>
      </c>
      <c r="AA130" s="231">
        <f t="shared" si="46"/>
        <v>0.21244594473406977</v>
      </c>
      <c r="AB130" s="231">
        <f t="shared" si="67"/>
        <v>-0.40291572264580727</v>
      </c>
      <c r="AC130" s="41">
        <f t="shared" si="68"/>
        <v>0.41584897543076177</v>
      </c>
      <c r="AD130" s="41">
        <f t="shared" si="47"/>
        <v>0.1442831497609158</v>
      </c>
      <c r="AE130" s="41">
        <f t="shared" si="69"/>
        <v>-5.2277925921352638E-3</v>
      </c>
      <c r="AF130" s="41">
        <f t="shared" si="48"/>
        <v>740.30073618262668</v>
      </c>
      <c r="AG130" s="41">
        <f t="shared" si="49"/>
        <v>719.64531603016349</v>
      </c>
      <c r="AH130" s="41">
        <f t="shared" si="70"/>
        <v>7.6512120487822211</v>
      </c>
      <c r="AI130" s="41">
        <f t="shared" si="50"/>
        <v>332.48137780235885</v>
      </c>
      <c r="AJ130" s="41">
        <f t="shared" si="71"/>
        <v>5.5105686189517167</v>
      </c>
      <c r="AK130" s="8">
        <f t="shared" si="74"/>
        <v>16.254426794801162</v>
      </c>
      <c r="AL130" s="42">
        <f t="shared" si="75"/>
        <v>1.5491863796086145</v>
      </c>
      <c r="AZ130" s="8"/>
    </row>
    <row r="131" spans="1:52" ht="15" x14ac:dyDescent="0.15">
      <c r="A131" s="40"/>
      <c r="B131" s="41">
        <f t="shared" si="51"/>
        <v>740.30073618262668</v>
      </c>
      <c r="C131" s="41">
        <f t="shared" si="51"/>
        <v>719.64531603016349</v>
      </c>
      <c r="D131" s="41">
        <f t="shared" si="51"/>
        <v>7.6512120487822211</v>
      </c>
      <c r="E131" s="41">
        <f t="shared" si="72"/>
        <v>16</v>
      </c>
      <c r="F131" s="41">
        <f t="shared" si="52"/>
        <v>16</v>
      </c>
      <c r="G131" s="41">
        <f t="shared" si="53"/>
        <v>2071.2950250709937</v>
      </c>
      <c r="H131" s="25">
        <f t="shared" si="73"/>
        <v>0.06</v>
      </c>
      <c r="I131" s="227">
        <f t="shared" si="54"/>
        <v>16.524336121970556</v>
      </c>
      <c r="J131" s="228">
        <f t="shared" si="76"/>
        <v>80</v>
      </c>
      <c r="K131" s="41">
        <f t="shared" si="55"/>
        <v>1</v>
      </c>
      <c r="L131" s="216">
        <f t="shared" si="56"/>
        <v>7.7112120487822207</v>
      </c>
      <c r="M131" s="216">
        <f t="shared" si="42"/>
        <v>7.6812120487822213</v>
      </c>
      <c r="N131" s="41">
        <f t="shared" si="57"/>
        <v>0.32814030519983106</v>
      </c>
      <c r="O131" s="41">
        <f t="shared" si="58"/>
        <v>7.0519729553263293</v>
      </c>
      <c r="P131" s="229">
        <f t="shared" si="59"/>
        <v>142.01371981699481</v>
      </c>
      <c r="Q131" s="41">
        <f t="shared" si="60"/>
        <v>1966.9621731936691</v>
      </c>
      <c r="R131" s="41">
        <f t="shared" si="61"/>
        <v>1252.8153013347985</v>
      </c>
      <c r="S131" s="216">
        <f t="shared" si="43"/>
        <v>0.22263750219256104</v>
      </c>
      <c r="T131" s="216">
        <f t="shared" si="44"/>
        <v>0.42212006126531065</v>
      </c>
      <c r="U131" s="231">
        <f t="shared" si="62"/>
        <v>7.5912120487822214</v>
      </c>
      <c r="V131" s="231">
        <f t="shared" si="45"/>
        <v>7.6212120487822208</v>
      </c>
      <c r="W131" s="41">
        <f t="shared" si="63"/>
        <v>-0.31982546495600417</v>
      </c>
      <c r="X131" s="41">
        <f t="shared" si="64"/>
        <v>1919.367783617236</v>
      </c>
      <c r="Y131" s="41">
        <f t="shared" si="65"/>
        <v>139.80377067833757</v>
      </c>
      <c r="Z131" s="41">
        <f t="shared" si="66"/>
        <v>1249.7208294065099</v>
      </c>
      <c r="AA131" s="231">
        <f t="shared" si="46"/>
        <v>0.21778830479033218</v>
      </c>
      <c r="AB131" s="231">
        <f t="shared" si="67"/>
        <v>-0.40887328445054327</v>
      </c>
      <c r="AC131" s="41">
        <f t="shared" si="68"/>
        <v>0.42212006126531065</v>
      </c>
      <c r="AD131" s="41">
        <f t="shared" si="47"/>
        <v>0.14213965529178874</v>
      </c>
      <c r="AE131" s="41">
        <f t="shared" si="69"/>
        <v>-5.1159276184676071E-3</v>
      </c>
      <c r="AF131" s="41">
        <f t="shared" si="48"/>
        <v>740.20675642656124</v>
      </c>
      <c r="AG131" s="41">
        <f t="shared" si="49"/>
        <v>719.22319596889815</v>
      </c>
      <c r="AH131" s="41">
        <f t="shared" si="70"/>
        <v>7.7117476874414974</v>
      </c>
      <c r="AI131" s="41">
        <f t="shared" si="50"/>
        <v>336.93718524635466</v>
      </c>
      <c r="AJ131" s="41">
        <f t="shared" si="71"/>
        <v>5.6041622815201482</v>
      </c>
      <c r="AK131" s="8">
        <f t="shared" si="74"/>
        <v>16.936016755316114</v>
      </c>
      <c r="AL131" s="42">
        <f t="shared" si="75"/>
        <v>1.5761413544283229</v>
      </c>
      <c r="AZ131" s="8"/>
    </row>
    <row r="132" spans="1:52" ht="15" x14ac:dyDescent="0.15">
      <c r="A132" s="40"/>
      <c r="B132" s="41">
        <f t="shared" si="51"/>
        <v>740.20675642656124</v>
      </c>
      <c r="C132" s="41">
        <f t="shared" si="51"/>
        <v>719.22319596889815</v>
      </c>
      <c r="D132" s="41">
        <f t="shared" si="51"/>
        <v>7.7117476874414974</v>
      </c>
      <c r="E132" s="41">
        <f t="shared" si="72"/>
        <v>16</v>
      </c>
      <c r="F132" s="41">
        <f t="shared" si="52"/>
        <v>16</v>
      </c>
      <c r="G132" s="41">
        <f t="shared" si="53"/>
        <v>2120.461614502035</v>
      </c>
      <c r="H132" s="25">
        <f t="shared" si="73"/>
        <v>0.06</v>
      </c>
      <c r="I132" s="227">
        <f t="shared" si="54"/>
        <v>16.786848366130471</v>
      </c>
      <c r="J132" s="228">
        <f t="shared" si="76"/>
        <v>80</v>
      </c>
      <c r="K132" s="41">
        <f t="shared" si="55"/>
        <v>1</v>
      </c>
      <c r="L132" s="216">
        <f t="shared" si="56"/>
        <v>7.771747687441497</v>
      </c>
      <c r="M132" s="216">
        <f t="shared" si="42"/>
        <v>7.7417476874414977</v>
      </c>
      <c r="N132" s="41">
        <f t="shared" si="57"/>
        <v>0.33075958202417866</v>
      </c>
      <c r="O132" s="41">
        <f t="shared" si="58"/>
        <v>7.0401064447937998</v>
      </c>
      <c r="P132" s="229">
        <f t="shared" si="59"/>
        <v>143.50577762225998</v>
      </c>
      <c r="Q132" s="41">
        <f t="shared" si="60"/>
        <v>2015.7409185538495</v>
      </c>
      <c r="R132" s="41">
        <f t="shared" si="61"/>
        <v>1254.8446944080988</v>
      </c>
      <c r="S132" s="216">
        <f t="shared" si="43"/>
        <v>0.22817365933947226</v>
      </c>
      <c r="T132" s="216">
        <f t="shared" si="44"/>
        <v>0.42854145369166224</v>
      </c>
      <c r="U132" s="231">
        <f t="shared" si="62"/>
        <v>7.6517476874414978</v>
      </c>
      <c r="V132" s="231">
        <f t="shared" si="45"/>
        <v>7.6817476874414972</v>
      </c>
      <c r="W132" s="41">
        <f t="shared" si="63"/>
        <v>-0.32233282969846044</v>
      </c>
      <c r="X132" s="41">
        <f t="shared" si="64"/>
        <v>1967.3904292528762</v>
      </c>
      <c r="Y132" s="41">
        <f t="shared" si="65"/>
        <v>141.29000384585709</v>
      </c>
      <c r="Z132" s="41">
        <f t="shared" si="66"/>
        <v>1251.8137799157425</v>
      </c>
      <c r="AA132" s="231">
        <f t="shared" si="46"/>
        <v>0.22323978767549899</v>
      </c>
      <c r="AB132" s="231">
        <f t="shared" si="67"/>
        <v>-0.41497082958698456</v>
      </c>
      <c r="AC132" s="41">
        <f t="shared" si="68"/>
        <v>0.42854145369166224</v>
      </c>
      <c r="AD132" s="41">
        <f t="shared" si="47"/>
        <v>0.14000979247895654</v>
      </c>
      <c r="AE132" s="41">
        <f t="shared" si="69"/>
        <v>-5.0075447763495698E-3</v>
      </c>
      <c r="AF132" s="41">
        <f t="shared" si="48"/>
        <v>740.10897455489373</v>
      </c>
      <c r="AG132" s="41">
        <f t="shared" si="49"/>
        <v>718.7946545152065</v>
      </c>
      <c r="AH132" s="41">
        <f t="shared" si="70"/>
        <v>7.7722893962608453</v>
      </c>
      <c r="AI132" s="41">
        <f t="shared" si="50"/>
        <v>341.50955540661721</v>
      </c>
      <c r="AJ132" s="41">
        <f t="shared" si="71"/>
        <v>5.6990260469108751</v>
      </c>
      <c r="AK132" s="8">
        <f t="shared" si="74"/>
        <v>17.643383798444049</v>
      </c>
      <c r="AL132" s="42">
        <f t="shared" si="75"/>
        <v>1.6034621188608522</v>
      </c>
      <c r="AZ132" s="8"/>
    </row>
    <row r="133" spans="1:52" ht="15" x14ac:dyDescent="0.15">
      <c r="A133" s="40"/>
      <c r="B133" s="41">
        <f t="shared" si="51"/>
        <v>740.10897455489373</v>
      </c>
      <c r="C133" s="41">
        <f t="shared" si="51"/>
        <v>718.7946545152065</v>
      </c>
      <c r="D133" s="41">
        <f t="shared" si="51"/>
        <v>7.7722893962608453</v>
      </c>
      <c r="E133" s="41">
        <f t="shared" si="72"/>
        <v>16</v>
      </c>
      <c r="F133" s="41">
        <f t="shared" si="52"/>
        <v>16</v>
      </c>
      <c r="G133" s="41">
        <f t="shared" si="53"/>
        <v>2170.4051956694543</v>
      </c>
      <c r="H133" s="25">
        <f t="shared" si="73"/>
        <v>0.06</v>
      </c>
      <c r="I133" s="227">
        <f t="shared" si="54"/>
        <v>17.051456031749787</v>
      </c>
      <c r="J133" s="228">
        <f t="shared" si="76"/>
        <v>80</v>
      </c>
      <c r="K133" s="41">
        <f t="shared" si="55"/>
        <v>1</v>
      </c>
      <c r="L133" s="216">
        <f t="shared" si="56"/>
        <v>7.8322893962608449</v>
      </c>
      <c r="M133" s="216">
        <f t="shared" si="42"/>
        <v>7.8022893962608446</v>
      </c>
      <c r="N133" s="41">
        <f t="shared" si="57"/>
        <v>0.33337956253486567</v>
      </c>
      <c r="O133" s="41">
        <f t="shared" si="58"/>
        <v>7.0277598537979156</v>
      </c>
      <c r="P133" s="229">
        <f t="shared" si="59"/>
        <v>145.00188006337288</v>
      </c>
      <c r="Q133" s="41">
        <f t="shared" si="60"/>
        <v>2065.2935058817234</v>
      </c>
      <c r="R133" s="41">
        <f t="shared" si="61"/>
        <v>1256.8330712054294</v>
      </c>
      <c r="S133" s="216">
        <f t="shared" si="43"/>
        <v>0.23382302075521011</v>
      </c>
      <c r="T133" s="216">
        <f t="shared" si="44"/>
        <v>0.43512082921555972</v>
      </c>
      <c r="U133" s="231">
        <f t="shared" si="62"/>
        <v>7.7122893962608456</v>
      </c>
      <c r="V133" s="231">
        <f t="shared" si="45"/>
        <v>7.7422893962608459</v>
      </c>
      <c r="W133" s="41">
        <f t="shared" si="63"/>
        <v>-0.3248400048242317</v>
      </c>
      <c r="X133" s="41">
        <f t="shared" si="64"/>
        <v>2016.1808815278659</v>
      </c>
      <c r="Y133" s="41">
        <f t="shared" si="65"/>
        <v>142.78031144166727</v>
      </c>
      <c r="Z133" s="41">
        <f t="shared" si="66"/>
        <v>1253.8638526210516</v>
      </c>
      <c r="AA133" s="231">
        <f t="shared" si="46"/>
        <v>0.22880325424131301</v>
      </c>
      <c r="AB133" s="231">
        <f t="shared" si="67"/>
        <v>-0.42121547660922892</v>
      </c>
      <c r="AC133" s="41">
        <f t="shared" si="68"/>
        <v>0.43512082921555972</v>
      </c>
      <c r="AD133" s="41">
        <f t="shared" si="47"/>
        <v>0.13789273225133489</v>
      </c>
      <c r="AE133" s="41">
        <f t="shared" si="69"/>
        <v>-4.9025186569344971E-3</v>
      </c>
      <c r="AF133" s="41">
        <f t="shared" si="48"/>
        <v>740.007233288213</v>
      </c>
      <c r="AG133" s="41">
        <f t="shared" si="49"/>
        <v>718.35953368599098</v>
      </c>
      <c r="AH133" s="41">
        <f t="shared" si="70"/>
        <v>7.832837161795724</v>
      </c>
      <c r="AI133" s="41">
        <f t="shared" si="50"/>
        <v>346.20415326773275</v>
      </c>
      <c r="AJ133" s="41">
        <f t="shared" si="71"/>
        <v>5.7951938672630234</v>
      </c>
      <c r="AK133" s="8">
        <f t="shared" si="74"/>
        <v>18.377496416229455</v>
      </c>
      <c r="AL133" s="42">
        <f t="shared" si="75"/>
        <v>1.6311584511222708</v>
      </c>
      <c r="AZ133" s="8"/>
    </row>
    <row r="134" spans="1:52" ht="15" x14ac:dyDescent="0.15">
      <c r="A134" s="40"/>
      <c r="B134" s="41">
        <f t="shared" si="51"/>
        <v>740.007233288213</v>
      </c>
      <c r="C134" s="41">
        <f t="shared" si="51"/>
        <v>718.35953368599098</v>
      </c>
      <c r="D134" s="41">
        <f t="shared" si="51"/>
        <v>7.832837161795724</v>
      </c>
      <c r="E134" s="41">
        <f t="shared" si="72"/>
        <v>16</v>
      </c>
      <c r="F134" s="41">
        <f t="shared" si="52"/>
        <v>16</v>
      </c>
      <c r="G134" s="41">
        <f t="shared" si="53"/>
        <v>2221.1320050123568</v>
      </c>
      <c r="H134" s="25">
        <f t="shared" si="73"/>
        <v>0.06</v>
      </c>
      <c r="I134" s="227">
        <f t="shared" si="54"/>
        <v>17.318159681777615</v>
      </c>
      <c r="J134" s="228">
        <f t="shared" si="76"/>
        <v>80</v>
      </c>
      <c r="K134" s="41">
        <f t="shared" si="55"/>
        <v>1</v>
      </c>
      <c r="L134" s="216">
        <f t="shared" si="56"/>
        <v>7.8928371617957236</v>
      </c>
      <c r="M134" s="216">
        <f t="shared" si="42"/>
        <v>7.8628371617957242</v>
      </c>
      <c r="N134" s="41">
        <f t="shared" si="57"/>
        <v>0.3360002462825733</v>
      </c>
      <c r="O134" s="41">
        <f t="shared" si="58"/>
        <v>7.0149133231916956</v>
      </c>
      <c r="P134" s="229">
        <f t="shared" si="59"/>
        <v>146.50200785669543</v>
      </c>
      <c r="Q134" s="41">
        <f t="shared" si="60"/>
        <v>2115.6261697428913</v>
      </c>
      <c r="R134" s="41">
        <f t="shared" si="61"/>
        <v>1258.7816168506452</v>
      </c>
      <c r="S134" s="216">
        <f t="shared" si="43"/>
        <v>0.23958864390473436</v>
      </c>
      <c r="T134" s="216">
        <f t="shared" si="44"/>
        <v>0.44186642346840305</v>
      </c>
      <c r="U134" s="231">
        <f t="shared" si="62"/>
        <v>7.7728371617957244</v>
      </c>
      <c r="V134" s="231">
        <f t="shared" si="45"/>
        <v>7.8028371617957237</v>
      </c>
      <c r="W134" s="41">
        <f t="shared" si="63"/>
        <v>-0.32734698964404174</v>
      </c>
      <c r="X134" s="41">
        <f t="shared" si="64"/>
        <v>2065.7453733863708</v>
      </c>
      <c r="Y134" s="41">
        <f t="shared" si="65"/>
        <v>144.27467379927683</v>
      </c>
      <c r="Z134" s="41">
        <f t="shared" si="66"/>
        <v>1255.8723033853817</v>
      </c>
      <c r="AA134" s="231">
        <f t="shared" si="46"/>
        <v>0.23448172304665682</v>
      </c>
      <c r="AB134" s="231">
        <f t="shared" si="67"/>
        <v>-0.42761485845489866</v>
      </c>
      <c r="AC134" s="41">
        <f t="shared" si="68"/>
        <v>0.44186642346840305</v>
      </c>
      <c r="AD134" s="41">
        <f t="shared" si="47"/>
        <v>0.1357876426297199</v>
      </c>
      <c r="AE134" s="41">
        <f t="shared" si="69"/>
        <v>-4.8007302618652556E-3</v>
      </c>
      <c r="AF134" s="41">
        <f t="shared" si="48"/>
        <v>739.90136711102718</v>
      </c>
      <c r="AG134" s="41">
        <f t="shared" si="49"/>
        <v>717.91766726252263</v>
      </c>
      <c r="AH134" s="41">
        <f t="shared" si="70"/>
        <v>7.8933909709194854</v>
      </c>
      <c r="AI134" s="41">
        <f t="shared" si="50"/>
        <v>351.02707058426216</v>
      </c>
      <c r="AJ134" s="41">
        <f t="shared" si="71"/>
        <v>5.8927013868697626</v>
      </c>
      <c r="AK134" s="8">
        <f t="shared" si="74"/>
        <v>19.139367394046165</v>
      </c>
      <c r="AL134" s="42">
        <f t="shared" si="75"/>
        <v>1.6592406167690117</v>
      </c>
      <c r="AZ134" s="8"/>
    </row>
    <row r="135" spans="1:52" ht="15" x14ac:dyDescent="0.15">
      <c r="A135" s="40"/>
      <c r="B135" s="41">
        <f t="shared" si="51"/>
        <v>739.90136711102718</v>
      </c>
      <c r="C135" s="41">
        <f t="shared" si="51"/>
        <v>717.91766726252263</v>
      </c>
      <c r="D135" s="41">
        <f t="shared" si="51"/>
        <v>7.8933909709194854</v>
      </c>
      <c r="E135" s="41">
        <f t="shared" si="72"/>
        <v>16</v>
      </c>
      <c r="F135" s="41">
        <f t="shared" si="52"/>
        <v>16</v>
      </c>
      <c r="G135" s="41">
        <f t="shared" si="53"/>
        <v>2272.6482821851805</v>
      </c>
      <c r="H135" s="25">
        <f t="shared" si="73"/>
        <v>0.06</v>
      </c>
      <c r="I135" s="227">
        <f t="shared" si="54"/>
        <v>17.586959878803647</v>
      </c>
      <c r="J135" s="228">
        <f t="shared" si="76"/>
        <v>80</v>
      </c>
      <c r="K135" s="41">
        <f t="shared" si="55"/>
        <v>1</v>
      </c>
      <c r="L135" s="216">
        <f t="shared" si="56"/>
        <v>7.953390970919485</v>
      </c>
      <c r="M135" s="216">
        <f t="shared" si="42"/>
        <v>7.9233909709194847</v>
      </c>
      <c r="N135" s="41">
        <f t="shared" si="57"/>
        <v>0.33862163283139779</v>
      </c>
      <c r="O135" s="41">
        <f t="shared" si="58"/>
        <v>7.0015459538856994</v>
      </c>
      <c r="P135" s="229">
        <f t="shared" si="59"/>
        <v>148.00614196917093</v>
      </c>
      <c r="Q135" s="41">
        <f t="shared" si="60"/>
        <v>2166.7451479182364</v>
      </c>
      <c r="R135" s="41">
        <f t="shared" si="61"/>
        <v>1260.6914720028033</v>
      </c>
      <c r="S135" s="216">
        <f t="shared" si="43"/>
        <v>0.24547375953335226</v>
      </c>
      <c r="T135" s="216">
        <f t="shared" si="44"/>
        <v>0.448787086081953</v>
      </c>
      <c r="U135" s="231">
        <f t="shared" si="62"/>
        <v>7.8333909709194858</v>
      </c>
      <c r="V135" s="231">
        <f t="shared" si="45"/>
        <v>7.863390970919486</v>
      </c>
      <c r="W135" s="41">
        <f t="shared" si="63"/>
        <v>-0.32985378348213601</v>
      </c>
      <c r="X135" s="41">
        <f t="shared" si="64"/>
        <v>2116.0901409888802</v>
      </c>
      <c r="Y135" s="41">
        <f t="shared" si="65"/>
        <v>145.77307151057019</v>
      </c>
      <c r="Z135" s="41">
        <f t="shared" si="66"/>
        <v>1257.840340308343</v>
      </c>
      <c r="AA135" s="231">
        <f t="shared" si="46"/>
        <v>0.24027838336409704</v>
      </c>
      <c r="AB135" s="231">
        <f t="shared" si="67"/>
        <v>-0.43417717261060723</v>
      </c>
      <c r="AC135" s="41">
        <f t="shared" si="68"/>
        <v>0.448787086081953</v>
      </c>
      <c r="AD135" s="41">
        <f t="shared" si="47"/>
        <v>0.13369368651807284</v>
      </c>
      <c r="AE135" s="41">
        <f t="shared" si="69"/>
        <v>-4.7020667166161809E-3</v>
      </c>
      <c r="AF135" s="41">
        <f t="shared" si="48"/>
        <v>739.79120165777658</v>
      </c>
      <c r="AG135" s="41">
        <f t="shared" si="49"/>
        <v>717.46888017644062</v>
      </c>
      <c r="AH135" s="41">
        <f t="shared" si="70"/>
        <v>7.9539508108137458</v>
      </c>
      <c r="AI135" s="41">
        <f t="shared" si="50"/>
        <v>355.98486707376969</v>
      </c>
      <c r="AJ135" s="41">
        <f t="shared" si="71"/>
        <v>5.9915860721680323</v>
      </c>
      <c r="AK135" s="8">
        <f t="shared" si="74"/>
        <v>19.930056775603784</v>
      </c>
      <c r="AL135" s="42">
        <f t="shared" si="75"/>
        <v>1.6877194061349132</v>
      </c>
      <c r="AZ135" s="8"/>
    </row>
    <row r="136" spans="1:52" ht="15" x14ac:dyDescent="0.15">
      <c r="A136" s="40"/>
      <c r="B136" s="41">
        <f t="shared" si="51"/>
        <v>739.79120165777658</v>
      </c>
      <c r="C136" s="41">
        <f t="shared" si="51"/>
        <v>717.46888017644062</v>
      </c>
      <c r="D136" s="41">
        <f t="shared" si="51"/>
        <v>7.9539508108137458</v>
      </c>
      <c r="E136" s="41">
        <f t="shared" si="72"/>
        <v>16</v>
      </c>
      <c r="F136" s="41">
        <f t="shared" si="52"/>
        <v>16</v>
      </c>
      <c r="G136" s="41">
        <f t="shared" si="53"/>
        <v>2324.9602700575006</v>
      </c>
      <c r="H136" s="25">
        <f t="shared" si="73"/>
        <v>0.06</v>
      </c>
      <c r="I136" s="227">
        <f t="shared" si="54"/>
        <v>17.85785718506877</v>
      </c>
      <c r="J136" s="228">
        <f t="shared" si="76"/>
        <v>80</v>
      </c>
      <c r="K136" s="41">
        <f t="shared" si="55"/>
        <v>1</v>
      </c>
      <c r="L136" s="216">
        <f t="shared" si="56"/>
        <v>8.0139508108137463</v>
      </c>
      <c r="M136" s="216">
        <f t="shared" si="42"/>
        <v>7.983950810813746</v>
      </c>
      <c r="N136" s="41">
        <f t="shared" si="57"/>
        <v>0.34124372175843121</v>
      </c>
      <c r="O136" s="41">
        <f t="shared" si="58"/>
        <v>6.9876357293219238</v>
      </c>
      <c r="P136" s="229">
        <f t="shared" si="59"/>
        <v>149.51426361322547</v>
      </c>
      <c r="Q136" s="41">
        <f t="shared" si="60"/>
        <v>2218.6566814037315</v>
      </c>
      <c r="R136" s="41">
        <f t="shared" si="61"/>
        <v>1262.5637349041144</v>
      </c>
      <c r="S136" s="216">
        <f t="shared" si="43"/>
        <v>0.25148178623627632</v>
      </c>
      <c r="T136" s="216">
        <f t="shared" si="44"/>
        <v>0.45589234234204995</v>
      </c>
      <c r="U136" s="231">
        <f t="shared" si="62"/>
        <v>7.8939508108137462</v>
      </c>
      <c r="V136" s="231">
        <f t="shared" si="45"/>
        <v>7.9239508108137464</v>
      </c>
      <c r="W136" s="41">
        <f t="shared" si="63"/>
        <v>-0.33236038567586945</v>
      </c>
      <c r="X136" s="41">
        <f t="shared" si="64"/>
        <v>2167.2214237119729</v>
      </c>
      <c r="Y136" s="41">
        <f t="shared" si="65"/>
        <v>147.27548542049198</v>
      </c>
      <c r="Z136" s="41">
        <f t="shared" si="66"/>
        <v>1259.7691259560947</v>
      </c>
      <c r="AA136" s="231">
        <f t="shared" si="46"/>
        <v>0.24619660953347419</v>
      </c>
      <c r="AB136" s="231">
        <f t="shared" si="67"/>
        <v>-0.44091123743841615</v>
      </c>
      <c r="AC136" s="41">
        <f t="shared" si="68"/>
        <v>0.45589234234204995</v>
      </c>
      <c r="AD136" s="41">
        <f t="shared" si="47"/>
        <v>0.13161001935624267</v>
      </c>
      <c r="AE136" s="41">
        <f t="shared" si="69"/>
        <v>-4.6064210069638135E-3</v>
      </c>
      <c r="AF136" s="41">
        <f t="shared" si="48"/>
        <v>739.676553037193</v>
      </c>
      <c r="AG136" s="41">
        <f t="shared" si="49"/>
        <v>717.01298783409857</v>
      </c>
      <c r="AH136" s="41">
        <f t="shared" si="70"/>
        <v>8.0145166689591427</v>
      </c>
      <c r="AI136" s="41">
        <f t="shared" si="50"/>
        <v>361.08461675138545</v>
      </c>
      <c r="AJ136" s="41">
        <f t="shared" si="71"/>
        <v>6.0918873545989731</v>
      </c>
      <c r="AK136" s="8">
        <f t="shared" si="74"/>
        <v>20.750675109587316</v>
      </c>
      <c r="AL136" s="42">
        <f t="shared" si="75"/>
        <v>1.7166061754750241</v>
      </c>
      <c r="AZ136" s="8"/>
    </row>
    <row r="137" spans="1:52" ht="15" x14ac:dyDescent="0.15">
      <c r="A137" s="40"/>
      <c r="B137" s="41">
        <f t="shared" si="51"/>
        <v>739.676553037193</v>
      </c>
      <c r="C137" s="41">
        <f t="shared" si="51"/>
        <v>717.01298783409857</v>
      </c>
      <c r="D137" s="41">
        <f t="shared" si="51"/>
        <v>8.0145166689591427</v>
      </c>
      <c r="E137" s="41">
        <f t="shared" si="72"/>
        <v>16</v>
      </c>
      <c r="F137" s="41">
        <f t="shared" si="52"/>
        <v>16</v>
      </c>
      <c r="G137" s="41">
        <f t="shared" si="53"/>
        <v>2360.5025556538471</v>
      </c>
      <c r="H137" s="25">
        <f t="shared" si="73"/>
        <v>0.04</v>
      </c>
      <c r="I137" s="227">
        <f t="shared" si="54"/>
        <v>18.130852162475549</v>
      </c>
      <c r="J137" s="228">
        <f t="shared" si="76"/>
        <v>80</v>
      </c>
      <c r="K137" s="41">
        <f t="shared" si="55"/>
        <v>1</v>
      </c>
      <c r="L137" s="216">
        <f t="shared" si="56"/>
        <v>8.0545166689591419</v>
      </c>
      <c r="M137" s="216">
        <f t="shared" si="42"/>
        <v>8.0345166689591423</v>
      </c>
      <c r="N137" s="41">
        <f t="shared" si="57"/>
        <v>0.23039142798979384</v>
      </c>
      <c r="O137" s="41">
        <f t="shared" si="58"/>
        <v>6.9731594301629034</v>
      </c>
      <c r="P137" s="229">
        <f t="shared" si="59"/>
        <v>150.65111110086332</v>
      </c>
      <c r="Q137" s="41">
        <f t="shared" si="60"/>
        <v>2262.6090788683427</v>
      </c>
      <c r="R137" s="41">
        <f t="shared" si="61"/>
        <v>1263.9477035199216</v>
      </c>
      <c r="S137" s="216">
        <f t="shared" si="43"/>
        <v>0.25671475174419689</v>
      </c>
      <c r="T137" s="216">
        <f t="shared" si="44"/>
        <v>0.30996367616662851</v>
      </c>
      <c r="U137" s="231">
        <f t="shared" si="62"/>
        <v>7.9745166689591427</v>
      </c>
      <c r="V137" s="231">
        <f t="shared" si="45"/>
        <v>7.9945166689591431</v>
      </c>
      <c r="W137" s="41">
        <f t="shared" si="63"/>
        <v>-0.22209744416262822</v>
      </c>
      <c r="X137" s="41">
        <f t="shared" si="64"/>
        <v>2227.7948023607705</v>
      </c>
      <c r="Y137" s="41">
        <f t="shared" si="65"/>
        <v>149.1548060209106</v>
      </c>
      <c r="Z137" s="41">
        <f t="shared" si="66"/>
        <v>1262.121285673504</v>
      </c>
      <c r="AA137" s="231">
        <f t="shared" si="46"/>
        <v>0.25313051366382233</v>
      </c>
      <c r="AB137" s="231">
        <f t="shared" si="67"/>
        <v>-0.29737115818205845</v>
      </c>
      <c r="AC137" s="41">
        <f t="shared" si="68"/>
        <v>0.30996367616662851</v>
      </c>
      <c r="AD137" s="41">
        <f t="shared" si="47"/>
        <v>0.12904737901771765</v>
      </c>
      <c r="AE137" s="41">
        <f t="shared" si="69"/>
        <v>-6.6922248479946607E-3</v>
      </c>
      <c r="AF137" s="41">
        <f t="shared" si="48"/>
        <v>739.59698078901613</v>
      </c>
      <c r="AG137" s="41">
        <f t="shared" si="49"/>
        <v>716.70302415793196</v>
      </c>
      <c r="AH137" s="41">
        <f t="shared" si="70"/>
        <v>8.0551503233857087</v>
      </c>
      <c r="AI137" s="41">
        <f t="shared" si="50"/>
        <v>245.23457363261312</v>
      </c>
      <c r="AJ137" s="41">
        <f t="shared" si="71"/>
        <v>6.1600080694969215</v>
      </c>
      <c r="AK137" s="8">
        <f t="shared" si="74"/>
        <v>21.320835750127632</v>
      </c>
      <c r="AL137" s="42">
        <f t="shared" si="75"/>
        <v>1.7362249413656332</v>
      </c>
      <c r="AZ137" s="8"/>
    </row>
    <row r="138" spans="1:52" ht="15" x14ac:dyDescent="0.15">
      <c r="A138" s="40"/>
      <c r="B138" s="41">
        <f t="shared" si="51"/>
        <v>739.59698078901613</v>
      </c>
      <c r="C138" s="41">
        <f t="shared" si="51"/>
        <v>716.70302415793196</v>
      </c>
      <c r="D138" s="41">
        <f t="shared" si="51"/>
        <v>8.0551503233857087</v>
      </c>
      <c r="E138" s="41">
        <f t="shared" si="72"/>
        <v>16</v>
      </c>
      <c r="F138" s="41">
        <f t="shared" si="52"/>
        <v>16</v>
      </c>
      <c r="G138" s="41">
        <f t="shared" si="53"/>
        <v>2396.4085352017009</v>
      </c>
      <c r="H138" s="25">
        <f t="shared" si="73"/>
        <v>0.04</v>
      </c>
      <c r="I138" s="227">
        <f t="shared" si="54"/>
        <v>18.315165304867332</v>
      </c>
      <c r="J138" s="228">
        <f t="shared" si="76"/>
        <v>80</v>
      </c>
      <c r="K138" s="41">
        <f t="shared" si="55"/>
        <v>1</v>
      </c>
      <c r="L138" s="216">
        <f t="shared" si="56"/>
        <v>8.0951503233857078</v>
      </c>
      <c r="M138" s="216">
        <f t="shared" si="42"/>
        <v>8.0751503233857083</v>
      </c>
      <c r="N138" s="41">
        <f t="shared" si="57"/>
        <v>0.23157777626977349</v>
      </c>
      <c r="O138" s="41">
        <f t="shared" si="58"/>
        <v>6.9631121076264364</v>
      </c>
      <c r="P138" s="229">
        <f t="shared" si="59"/>
        <v>151.66707591588184</v>
      </c>
      <c r="Q138" s="41">
        <f t="shared" si="60"/>
        <v>2298.3315708229707</v>
      </c>
      <c r="R138" s="41">
        <f t="shared" si="61"/>
        <v>1265.165131491118</v>
      </c>
      <c r="S138" s="216">
        <f t="shared" si="43"/>
        <v>0.26089279243833713</v>
      </c>
      <c r="T138" s="216">
        <f t="shared" si="44"/>
        <v>0.31332095520182462</v>
      </c>
      <c r="U138" s="231">
        <f t="shared" si="62"/>
        <v>8.0151503233857095</v>
      </c>
      <c r="V138" s="231">
        <f t="shared" si="45"/>
        <v>8.0351503233857091</v>
      </c>
      <c r="W138" s="41">
        <f t="shared" si="63"/>
        <v>-0.22320521756490308</v>
      </c>
      <c r="X138" s="41">
        <f t="shared" si="64"/>
        <v>2263.1633829092521</v>
      </c>
      <c r="Y138" s="41">
        <f t="shared" si="65"/>
        <v>150.16824128527801</v>
      </c>
      <c r="Z138" s="41">
        <f t="shared" si="66"/>
        <v>1263.3626994762683</v>
      </c>
      <c r="AA138" s="231">
        <f t="shared" si="46"/>
        <v>0.25726722973261124</v>
      </c>
      <c r="AB138" s="231">
        <f t="shared" si="67"/>
        <v>-0.30051887637130609</v>
      </c>
      <c r="AC138" s="41">
        <f t="shared" si="68"/>
        <v>0.31332095520182462</v>
      </c>
      <c r="AD138" s="41">
        <f t="shared" si="47"/>
        <v>0.12766461781732452</v>
      </c>
      <c r="AE138" s="41">
        <f t="shared" si="69"/>
        <v>-4.4370136236383893E-3</v>
      </c>
      <c r="AF138" s="41">
        <f t="shared" si="48"/>
        <v>739.51523761008411</v>
      </c>
      <c r="AG138" s="41">
        <f t="shared" si="49"/>
        <v>716.38970320273017</v>
      </c>
      <c r="AH138" s="41">
        <f t="shared" si="70"/>
        <v>8.0957876914229061</v>
      </c>
      <c r="AI138" s="41">
        <f t="shared" si="50"/>
        <v>247.65222136065822</v>
      </c>
      <c r="AJ138" s="41">
        <f t="shared" si="71"/>
        <v>6.2288003532082152</v>
      </c>
      <c r="AK138" s="8">
        <f t="shared" si="74"/>
        <v>21.905419451562818</v>
      </c>
      <c r="AL138" s="42">
        <f t="shared" si="75"/>
        <v>1.7560371190744859</v>
      </c>
      <c r="AZ138" s="8"/>
    </row>
    <row r="139" spans="1:52" ht="15" x14ac:dyDescent="0.15">
      <c r="A139" s="40"/>
      <c r="B139" s="41">
        <f t="shared" si="51"/>
        <v>739.51523761008411</v>
      </c>
      <c r="C139" s="41">
        <f t="shared" si="51"/>
        <v>716.38970320273017</v>
      </c>
      <c r="D139" s="41">
        <f t="shared" si="51"/>
        <v>8.0957876914229061</v>
      </c>
      <c r="E139" s="41">
        <f t="shared" si="72"/>
        <v>16</v>
      </c>
      <c r="F139" s="41">
        <f t="shared" si="52"/>
        <v>16</v>
      </c>
      <c r="G139" s="41">
        <f t="shared" si="53"/>
        <v>2432.6801243353743</v>
      </c>
      <c r="H139" s="25">
        <f t="shared" si="73"/>
        <v>0.04</v>
      </c>
      <c r="I139" s="227">
        <f t="shared" si="54"/>
        <v>18.500427525883151</v>
      </c>
      <c r="J139" s="228">
        <f t="shared" si="76"/>
        <v>80</v>
      </c>
      <c r="K139" s="41">
        <f t="shared" si="55"/>
        <v>1</v>
      </c>
      <c r="L139" s="216">
        <f t="shared" si="56"/>
        <v>8.1357876914229053</v>
      </c>
      <c r="M139" s="216">
        <f t="shared" si="42"/>
        <v>8.1157876914229057</v>
      </c>
      <c r="N139" s="41">
        <f t="shared" si="57"/>
        <v>0.232764431684231</v>
      </c>
      <c r="O139" s="41">
        <f t="shared" si="58"/>
        <v>6.9527906688999543</v>
      </c>
      <c r="P139" s="229">
        <f t="shared" si="59"/>
        <v>152.68484066023109</v>
      </c>
      <c r="Q139" s="41">
        <f t="shared" si="60"/>
        <v>2334.418698951833</v>
      </c>
      <c r="R139" s="41">
        <f t="shared" si="61"/>
        <v>1266.3667949158059</v>
      </c>
      <c r="S139" s="216">
        <f t="shared" si="43"/>
        <v>0.26513074048739493</v>
      </c>
      <c r="T139" s="216">
        <f t="shared" si="44"/>
        <v>0.3167426432269187</v>
      </c>
      <c r="U139" s="231">
        <f t="shared" si="62"/>
        <v>8.055787691422907</v>
      </c>
      <c r="V139" s="231">
        <f t="shared" si="45"/>
        <v>8.0757876914229065</v>
      </c>
      <c r="W139" s="41">
        <f t="shared" si="63"/>
        <v>-0.22431289349814421</v>
      </c>
      <c r="X139" s="41">
        <f t="shared" si="64"/>
        <v>2298.8947772456445</v>
      </c>
      <c r="Y139" s="41">
        <f t="shared" si="65"/>
        <v>151.18348473300037</v>
      </c>
      <c r="Z139" s="41">
        <f t="shared" si="66"/>
        <v>1264.5878989749335</v>
      </c>
      <c r="AA139" s="231">
        <f t="shared" si="46"/>
        <v>0.26146340816356534</v>
      </c>
      <c r="AB139" s="231">
        <f t="shared" si="67"/>
        <v>-0.30372617413630237</v>
      </c>
      <c r="AC139" s="41">
        <f t="shared" si="68"/>
        <v>0.3167426432269187</v>
      </c>
      <c r="AD139" s="41">
        <f t="shared" si="47"/>
        <v>0.12628549030369574</v>
      </c>
      <c r="AE139" s="41">
        <f t="shared" si="69"/>
        <v>-4.3777406505250051E-3</v>
      </c>
      <c r="AF139" s="41">
        <f t="shared" si="48"/>
        <v>739.43125939854144</v>
      </c>
      <c r="AG139" s="41">
        <f t="shared" si="49"/>
        <v>716.07296055950326</v>
      </c>
      <c r="AH139" s="41">
        <f t="shared" si="70"/>
        <v>8.1364287709201637</v>
      </c>
      <c r="AI139" s="41">
        <f t="shared" si="50"/>
        <v>250.11919492723058</v>
      </c>
      <c r="AJ139" s="41">
        <f t="shared" si="71"/>
        <v>6.2982779073546684</v>
      </c>
      <c r="AK139" s="8">
        <f t="shared" si="74"/>
        <v>22.504807225104212</v>
      </c>
      <c r="AL139" s="42">
        <f t="shared" si="75"/>
        <v>1.7760466546686644</v>
      </c>
      <c r="AZ139" s="8"/>
    </row>
    <row r="140" spans="1:52" ht="15" x14ac:dyDescent="0.15">
      <c r="A140" s="40"/>
      <c r="B140" s="41">
        <f t="shared" si="51"/>
        <v>739.43125939854144</v>
      </c>
      <c r="C140" s="41">
        <f t="shared" si="51"/>
        <v>716.07296055950326</v>
      </c>
      <c r="D140" s="41">
        <f t="shared" si="51"/>
        <v>8.1364287709201637</v>
      </c>
      <c r="E140" s="41">
        <f t="shared" si="72"/>
        <v>16</v>
      </c>
      <c r="F140" s="41">
        <f t="shared" si="52"/>
        <v>16</v>
      </c>
      <c r="G140" s="41">
        <f t="shared" si="53"/>
        <v>2469.3192396509598</v>
      </c>
      <c r="H140" s="25">
        <f t="shared" si="73"/>
        <v>0.04</v>
      </c>
      <c r="I140" s="227">
        <f t="shared" si="54"/>
        <v>18.686639071230548</v>
      </c>
      <c r="J140" s="228">
        <f t="shared" si="76"/>
        <v>80</v>
      </c>
      <c r="K140" s="41">
        <f t="shared" si="55"/>
        <v>1</v>
      </c>
      <c r="L140" s="216">
        <f t="shared" si="56"/>
        <v>8.1764287709201628</v>
      </c>
      <c r="M140" s="216">
        <f t="shared" si="42"/>
        <v>8.1564287709201633</v>
      </c>
      <c r="N140" s="41">
        <f t="shared" si="57"/>
        <v>0.23395139422480327</v>
      </c>
      <c r="O140" s="41">
        <f t="shared" si="58"/>
        <v>6.9421870200558331</v>
      </c>
      <c r="P140" s="229">
        <f t="shared" si="59"/>
        <v>153.70440005620782</v>
      </c>
      <c r="Q140" s="41">
        <f t="shared" si="60"/>
        <v>2370.8723792884239</v>
      </c>
      <c r="R140" s="41">
        <f t="shared" si="61"/>
        <v>1267.5529864037017</v>
      </c>
      <c r="S140" s="216">
        <f t="shared" si="43"/>
        <v>0.26942987219578424</v>
      </c>
      <c r="T140" s="216">
        <f t="shared" si="44"/>
        <v>0.32023126229916082</v>
      </c>
      <c r="U140" s="231">
        <f t="shared" si="62"/>
        <v>8.0964287709201646</v>
      </c>
      <c r="V140" s="231">
        <f t="shared" si="45"/>
        <v>8.1164287709201641</v>
      </c>
      <c r="W140" s="41">
        <f t="shared" si="63"/>
        <v>-0.22542047184934688</v>
      </c>
      <c r="X140" s="41">
        <f t="shared" si="64"/>
        <v>2334.9909009316398</v>
      </c>
      <c r="Y140" s="41">
        <f t="shared" si="65"/>
        <v>152.20053101798001</v>
      </c>
      <c r="Z140" s="41">
        <f t="shared" si="66"/>
        <v>1265.7971877484358</v>
      </c>
      <c r="AA140" s="231">
        <f t="shared" si="46"/>
        <v>0.26572031392058348</v>
      </c>
      <c r="AB140" s="231">
        <f t="shared" si="67"/>
        <v>-0.3069953808104755</v>
      </c>
      <c r="AC140" s="41">
        <f t="shared" si="68"/>
        <v>0.32023126229916082</v>
      </c>
      <c r="AD140" s="41">
        <f t="shared" si="47"/>
        <v>0.12490972840319352</v>
      </c>
      <c r="AE140" s="41">
        <f t="shared" si="69"/>
        <v>-4.3196805663992463E-3</v>
      </c>
      <c r="AF140" s="41">
        <f t="shared" si="48"/>
        <v>739.34497953046707</v>
      </c>
      <c r="AG140" s="41">
        <f t="shared" si="49"/>
        <v>715.75272929720404</v>
      </c>
      <c r="AH140" s="41">
        <f t="shared" si="70"/>
        <v>8.1770735597631763</v>
      </c>
      <c r="AI140" s="41">
        <f t="shared" si="50"/>
        <v>252.63737747778117</v>
      </c>
      <c r="AJ140" s="41">
        <f t="shared" si="71"/>
        <v>6.3684549566540518</v>
      </c>
      <c r="AK140" s="8">
        <f t="shared" si="74"/>
        <v>23.119393151958622</v>
      </c>
      <c r="AL140" s="42">
        <f t="shared" si="75"/>
        <v>1.796257644866887</v>
      </c>
      <c r="AZ140" s="8"/>
    </row>
    <row r="141" spans="1:52" ht="15" x14ac:dyDescent="0.15">
      <c r="A141" s="40"/>
      <c r="B141" s="41">
        <f t="shared" si="51"/>
        <v>739.34497953046707</v>
      </c>
      <c r="C141" s="41">
        <f t="shared" si="51"/>
        <v>715.75272929720404</v>
      </c>
      <c r="D141" s="41">
        <f t="shared" si="51"/>
        <v>8.1770735597631763</v>
      </c>
      <c r="E141" s="41">
        <f t="shared" si="72"/>
        <v>16</v>
      </c>
      <c r="F141" s="41">
        <f t="shared" si="52"/>
        <v>16</v>
      </c>
      <c r="G141" s="41">
        <f t="shared" si="53"/>
        <v>2506.3277987066176</v>
      </c>
      <c r="H141" s="25">
        <f t="shared" si="73"/>
        <v>0.04</v>
      </c>
      <c r="I141" s="227">
        <f t="shared" si="54"/>
        <v>18.873800186610424</v>
      </c>
      <c r="J141" s="228">
        <f t="shared" si="76"/>
        <v>80</v>
      </c>
      <c r="K141" s="41">
        <f t="shared" si="55"/>
        <v>1</v>
      </c>
      <c r="L141" s="216">
        <f t="shared" si="56"/>
        <v>8.2170735597631754</v>
      </c>
      <c r="M141" s="216">
        <f t="shared" si="42"/>
        <v>8.1970735597631759</v>
      </c>
      <c r="N141" s="41">
        <f t="shared" si="57"/>
        <v>0.23513866388422855</v>
      </c>
      <c r="O141" s="41">
        <f t="shared" si="58"/>
        <v>6.9312927487136422</v>
      </c>
      <c r="P141" s="229">
        <f t="shared" si="59"/>
        <v>154.72574887082695</v>
      </c>
      <c r="Q141" s="41">
        <f t="shared" si="60"/>
        <v>2407.6945288281436</v>
      </c>
      <c r="R141" s="41">
        <f t="shared" si="61"/>
        <v>1268.7239914915717</v>
      </c>
      <c r="S141" s="216">
        <f t="shared" si="43"/>
        <v>0.27379151912623217</v>
      </c>
      <c r="T141" s="216">
        <f t="shared" si="44"/>
        <v>0.32378947654441009</v>
      </c>
      <c r="U141" s="231">
        <f t="shared" si="62"/>
        <v>8.1370735597631771</v>
      </c>
      <c r="V141" s="231">
        <f t="shared" si="45"/>
        <v>8.1570735597631767</v>
      </c>
      <c r="W141" s="41">
        <f t="shared" si="63"/>
        <v>-0.22652795250638036</v>
      </c>
      <c r="X141" s="41">
        <f t="shared" si="64"/>
        <v>2371.4536704908542</v>
      </c>
      <c r="Y141" s="41">
        <f t="shared" si="65"/>
        <v>153.21937483973716</v>
      </c>
      <c r="Z141" s="41">
        <f t="shared" si="66"/>
        <v>1266.9908619735472</v>
      </c>
      <c r="AA141" s="231">
        <f t="shared" si="46"/>
        <v>0.27003926667805067</v>
      </c>
      <c r="AB141" s="231">
        <f t="shared" si="67"/>
        <v>-0.31032895629259849</v>
      </c>
      <c r="AC141" s="41">
        <f t="shared" si="68"/>
        <v>0.32378947654441009</v>
      </c>
      <c r="AD141" s="41">
        <f t="shared" si="47"/>
        <v>0.12353706002706888</v>
      </c>
      <c r="AE141" s="41">
        <f t="shared" si="69"/>
        <v>-4.2628079915235538E-3</v>
      </c>
      <c r="AF141" s="41">
        <f t="shared" si="48"/>
        <v>739.25632871780692</v>
      </c>
      <c r="AG141" s="41">
        <f t="shared" si="49"/>
        <v>715.42893982065959</v>
      </c>
      <c r="AH141" s="41">
        <f t="shared" si="70"/>
        <v>8.2177220558731836</v>
      </c>
      <c r="AI141" s="41">
        <f t="shared" si="50"/>
        <v>255.20875991613266</v>
      </c>
      <c r="AJ141" s="41">
        <f t="shared" si="71"/>
        <v>6.4393462788529776</v>
      </c>
      <c r="AK141" s="8">
        <f t="shared" si="74"/>
        <v>23.749585052946991</v>
      </c>
      <c r="AL141" s="42">
        <f t="shared" si="75"/>
        <v>1.8166743456601777</v>
      </c>
      <c r="AZ141" s="8"/>
    </row>
    <row r="142" spans="1:52" ht="15" x14ac:dyDescent="0.15">
      <c r="A142" s="40"/>
      <c r="B142" s="41">
        <f t="shared" si="51"/>
        <v>739.25632871780692</v>
      </c>
      <c r="C142" s="41">
        <f t="shared" si="51"/>
        <v>715.42893982065959</v>
      </c>
      <c r="D142" s="41">
        <f t="shared" si="51"/>
        <v>8.2177220558731836</v>
      </c>
      <c r="E142" s="41">
        <f t="shared" si="72"/>
        <v>16</v>
      </c>
      <c r="F142" s="41">
        <f t="shared" si="52"/>
        <v>16</v>
      </c>
      <c r="G142" s="41">
        <f t="shared" si="53"/>
        <v>2543.7077200227977</v>
      </c>
      <c r="H142" s="25">
        <f t="shared" si="73"/>
        <v>0.04</v>
      </c>
      <c r="I142" s="227">
        <f t="shared" si="54"/>
        <v>19.061911117717866</v>
      </c>
      <c r="J142" s="228">
        <f t="shared" si="76"/>
        <v>80</v>
      </c>
      <c r="K142" s="41">
        <f t="shared" si="55"/>
        <v>1</v>
      </c>
      <c r="L142" s="216">
        <f t="shared" si="56"/>
        <v>8.2577220558731828</v>
      </c>
      <c r="M142" s="216">
        <f t="shared" si="42"/>
        <v>8.2377220558731832</v>
      </c>
      <c r="N142" s="41">
        <f t="shared" si="57"/>
        <v>0.23632624065617591</v>
      </c>
      <c r="O142" s="41">
        <f t="shared" si="58"/>
        <v>6.9200991061017545</v>
      </c>
      <c r="P142" s="229">
        <f t="shared" si="59"/>
        <v>155.74888191523198</v>
      </c>
      <c r="Q142" s="41">
        <f t="shared" si="60"/>
        <v>2444.8870655285227</v>
      </c>
      <c r="R142" s="41">
        <f t="shared" si="61"/>
        <v>1269.8800888537357</v>
      </c>
      <c r="S142" s="216">
        <f t="shared" si="43"/>
        <v>0.27821707153775038</v>
      </c>
      <c r="T142" s="216">
        <f t="shared" si="44"/>
        <v>0.32742010282740586</v>
      </c>
      <c r="U142" s="231">
        <f t="shared" si="62"/>
        <v>8.1777220558731845</v>
      </c>
      <c r="V142" s="231">
        <f t="shared" si="45"/>
        <v>8.197722055873184</v>
      </c>
      <c r="W142" s="41">
        <f t="shared" si="63"/>
        <v>-0.22763533535826497</v>
      </c>
      <c r="X142" s="41">
        <f t="shared" si="64"/>
        <v>2408.2850034090397</v>
      </c>
      <c r="Y142" s="41">
        <f t="shared" si="65"/>
        <v>154.24001094280382</v>
      </c>
      <c r="Z142" s="41">
        <f t="shared" si="66"/>
        <v>1268.1692106470991</v>
      </c>
      <c r="AA142" s="231">
        <f t="shared" si="46"/>
        <v>0.27442164422449289</v>
      </c>
      <c r="AB142" s="231">
        <f t="shared" si="67"/>
        <v>-0.31372950081313478</v>
      </c>
      <c r="AC142" s="41">
        <f t="shared" si="68"/>
        <v>0.32742010282740586</v>
      </c>
      <c r="AD142" s="41">
        <f t="shared" si="47"/>
        <v>0.12216720859404698</v>
      </c>
      <c r="AE142" s="41">
        <f t="shared" si="69"/>
        <v>-4.2070985329893864E-3</v>
      </c>
      <c r="AF142" s="41">
        <f t="shared" si="48"/>
        <v>739.16523485563573</v>
      </c>
      <c r="AG142" s="41">
        <f t="shared" si="49"/>
        <v>715.10151971783216</v>
      </c>
      <c r="AH142" s="41">
        <f t="shared" si="70"/>
        <v>8.2583742572062704</v>
      </c>
      <c r="AI142" s="41">
        <f t="shared" si="50"/>
        <v>257.83544895404526</v>
      </c>
      <c r="AJ142" s="41">
        <f t="shared" si="71"/>
        <v>6.5109672368957678</v>
      </c>
      <c r="AK142" s="8">
        <f t="shared" si="74"/>
        <v>24.395805206152517</v>
      </c>
      <c r="AL142" s="42">
        <f t="shared" si="75"/>
        <v>1.8373011815765012</v>
      </c>
      <c r="AZ142" s="8"/>
    </row>
    <row r="143" spans="1:52" ht="15" x14ac:dyDescent="0.15">
      <c r="A143" s="40"/>
      <c r="B143" s="41">
        <f t="shared" si="51"/>
        <v>739.16523485563573</v>
      </c>
      <c r="C143" s="41">
        <f t="shared" si="51"/>
        <v>715.10151971783216</v>
      </c>
      <c r="D143" s="41">
        <f t="shared" si="51"/>
        <v>8.2583742572062704</v>
      </c>
      <c r="E143" s="41">
        <f t="shared" si="72"/>
        <v>16</v>
      </c>
      <c r="F143" s="41">
        <f t="shared" si="52"/>
        <v>16</v>
      </c>
      <c r="G143" s="41">
        <f t="shared" si="53"/>
        <v>2581.460923082459</v>
      </c>
      <c r="H143" s="25">
        <f t="shared" si="73"/>
        <v>0.04</v>
      </c>
      <c r="I143" s="227">
        <f t="shared" si="54"/>
        <v>19.250972110242856</v>
      </c>
      <c r="J143" s="228">
        <f t="shared" si="76"/>
        <v>80</v>
      </c>
      <c r="K143" s="41">
        <f t="shared" si="55"/>
        <v>1</v>
      </c>
      <c r="L143" s="216">
        <f t="shared" si="56"/>
        <v>8.2983742572062695</v>
      </c>
      <c r="M143" s="216">
        <f t="shared" si="42"/>
        <v>8.27837425720627</v>
      </c>
      <c r="N143" s="41">
        <f t="shared" si="57"/>
        <v>0.23751412453528786</v>
      </c>
      <c r="O143" s="41">
        <f t="shared" si="58"/>
        <v>6.9085969877716051</v>
      </c>
      <c r="P143" s="229">
        <f t="shared" si="59"/>
        <v>156.7737940441159</v>
      </c>
      <c r="Q143" s="41">
        <f t="shared" si="60"/>
        <v>2482.4519083094506</v>
      </c>
      <c r="R143" s="41">
        <f t="shared" si="61"/>
        <v>1271.0215505051333</v>
      </c>
      <c r="S143" s="216">
        <f t="shared" si="43"/>
        <v>0.28270798209488468</v>
      </c>
      <c r="T143" s="216">
        <f t="shared" si="44"/>
        <v>0.33112612242494893</v>
      </c>
      <c r="U143" s="231">
        <f t="shared" si="62"/>
        <v>8.2183742572062712</v>
      </c>
      <c r="V143" s="231">
        <f t="shared" si="45"/>
        <v>8.2383742572062708</v>
      </c>
      <c r="W143" s="41">
        <f t="shared" si="63"/>
        <v>-0.22874262029484527</v>
      </c>
      <c r="X143" s="41">
        <f t="shared" si="64"/>
        <v>2445.4868181343272</v>
      </c>
      <c r="Y143" s="41">
        <f t="shared" si="65"/>
        <v>155.26243411612919</v>
      </c>
      <c r="Z143" s="41">
        <f t="shared" si="66"/>
        <v>1269.3325158002897</v>
      </c>
      <c r="AA143" s="231">
        <f t="shared" si="46"/>
        <v>0.27886888613477029</v>
      </c>
      <c r="AB143" s="231">
        <f t="shared" si="67"/>
        <v>-0.31719976561376656</v>
      </c>
      <c r="AC143" s="41">
        <f t="shared" si="68"/>
        <v>0.33112612242494893</v>
      </c>
      <c r="AD143" s="41">
        <f t="shared" si="47"/>
        <v>0.12079989252151546</v>
      </c>
      <c r="AE143" s="41">
        <f t="shared" si="69"/>
        <v>-4.1525287674606609E-3</v>
      </c>
      <c r="AF143" s="41">
        <f t="shared" si="48"/>
        <v>739.07162285774609</v>
      </c>
      <c r="AG143" s="41">
        <f t="shared" si="49"/>
        <v>714.7703935954072</v>
      </c>
      <c r="AH143" s="41">
        <f t="shared" si="70"/>
        <v>8.299030161752686</v>
      </c>
      <c r="AI143" s="41">
        <f t="shared" si="50"/>
        <v>260.51967592001239</v>
      </c>
      <c r="AJ143" s="41">
        <f t="shared" si="71"/>
        <v>6.5833338135402153</v>
      </c>
      <c r="AK143" s="8">
        <f t="shared" si="74"/>
        <v>25.058491117008089</v>
      </c>
      <c r="AL143" s="42">
        <f t="shared" si="75"/>
        <v>1.8581427556501022</v>
      </c>
      <c r="AZ143" s="8"/>
    </row>
    <row r="144" spans="1:52" ht="15" x14ac:dyDescent="0.15">
      <c r="A144" s="40"/>
      <c r="B144" s="41">
        <f t="shared" si="51"/>
        <v>739.07162285774609</v>
      </c>
      <c r="C144" s="41">
        <f t="shared" si="51"/>
        <v>714.7703935954072</v>
      </c>
      <c r="D144" s="41">
        <f t="shared" si="51"/>
        <v>8.299030161752686</v>
      </c>
      <c r="E144" s="41">
        <f t="shared" si="72"/>
        <v>16</v>
      </c>
      <c r="F144" s="41">
        <f t="shared" si="52"/>
        <v>16</v>
      </c>
      <c r="G144" s="41">
        <f t="shared" si="53"/>
        <v>2619.5893283313335</v>
      </c>
      <c r="H144" s="25">
        <f t="shared" si="73"/>
        <v>0.04</v>
      </c>
      <c r="I144" s="227">
        <f t="shared" si="54"/>
        <v>19.440983409871116</v>
      </c>
      <c r="J144" s="228">
        <f t="shared" si="76"/>
        <v>80</v>
      </c>
      <c r="K144" s="41">
        <f t="shared" si="55"/>
        <v>1</v>
      </c>
      <c r="L144" s="216">
        <f t="shared" si="56"/>
        <v>8.3390301617526852</v>
      </c>
      <c r="M144" s="216">
        <f t="shared" si="42"/>
        <v>8.3190301617526856</v>
      </c>
      <c r="N144" s="41">
        <f t="shared" si="57"/>
        <v>0.23870231551723009</v>
      </c>
      <c r="O144" s="41">
        <f t="shared" si="58"/>
        <v>6.8967769128380736</v>
      </c>
      <c r="P144" s="229">
        <f t="shared" si="59"/>
        <v>157.80048015515229</v>
      </c>
      <c r="Q144" s="41">
        <f t="shared" si="60"/>
        <v>2520.3909770534174</v>
      </c>
      <c r="R144" s="41">
        <f t="shared" si="61"/>
        <v>1272.1486419972612</v>
      </c>
      <c r="S144" s="216">
        <f t="shared" si="43"/>
        <v>0.28726576987466873</v>
      </c>
      <c r="T144" s="216">
        <f t="shared" si="44"/>
        <v>0.33491069381535854</v>
      </c>
      <c r="U144" s="231">
        <f t="shared" si="62"/>
        <v>8.2590301617526869</v>
      </c>
      <c r="V144" s="231">
        <f t="shared" si="45"/>
        <v>8.2790301617526865</v>
      </c>
      <c r="W144" s="41">
        <f t="shared" si="63"/>
        <v>-0.22984980720710979</v>
      </c>
      <c r="X144" s="41">
        <f t="shared" si="64"/>
        <v>2483.0610340774442</v>
      </c>
      <c r="Y144" s="41">
        <f t="shared" si="65"/>
        <v>156.28663919249507</v>
      </c>
      <c r="Z144" s="41">
        <f t="shared" si="66"/>
        <v>1270.4810527053996</v>
      </c>
      <c r="AA144" s="231">
        <f t="shared" si="46"/>
        <v>0.28338249773695778</v>
      </c>
      <c r="AB144" s="231">
        <f t="shared" si="67"/>
        <v>-0.32074266464502416</v>
      </c>
      <c r="AC144" s="41">
        <f t="shared" si="68"/>
        <v>0.33491069381535854</v>
      </c>
      <c r="AD144" s="41">
        <f t="shared" si="47"/>
        <v>0.11943482468210651</v>
      </c>
      <c r="AE144" s="41">
        <f t="shared" si="69"/>
        <v>-4.0990762255894196E-3</v>
      </c>
      <c r="AF144" s="41">
        <f t="shared" si="48"/>
        <v>738.97541447944798</v>
      </c>
      <c r="AG144" s="41">
        <f t="shared" si="49"/>
        <v>714.43548290159185</v>
      </c>
      <c r="AH144" s="41">
        <f t="shared" si="70"/>
        <v>8.3396897675362069</v>
      </c>
      <c r="AI144" s="41">
        <f t="shared" si="50"/>
        <v>263.26380641302416</v>
      </c>
      <c r="AJ144" s="41">
        <f t="shared" si="71"/>
        <v>6.6564626486549443</v>
      </c>
      <c r="AK144" s="8">
        <f t="shared" si="74"/>
        <v>25.738096345725257</v>
      </c>
      <c r="AL144" s="42">
        <f t="shared" si="75"/>
        <v>1.8792038601631442</v>
      </c>
      <c r="AZ144" s="8"/>
    </row>
    <row r="145" spans="1:52" ht="15" x14ac:dyDescent="0.15">
      <c r="A145" s="40"/>
      <c r="B145" s="41">
        <f t="shared" si="51"/>
        <v>738.97541447944798</v>
      </c>
      <c r="C145" s="41">
        <f t="shared" si="51"/>
        <v>714.43548290159185</v>
      </c>
      <c r="D145" s="41">
        <f t="shared" si="51"/>
        <v>8.3396897675362069</v>
      </c>
      <c r="E145" s="41">
        <f t="shared" si="72"/>
        <v>16</v>
      </c>
      <c r="F145" s="41">
        <f t="shared" si="52"/>
        <v>16</v>
      </c>
      <c r="G145" s="41">
        <f t="shared" si="53"/>
        <v>2658.0948571781623</v>
      </c>
      <c r="H145" s="25">
        <f t="shared" si="73"/>
        <v>0.04</v>
      </c>
      <c r="I145" s="227">
        <f t="shared" si="54"/>
        <v>19.631945262284901</v>
      </c>
      <c r="J145" s="228">
        <f t="shared" si="76"/>
        <v>80</v>
      </c>
      <c r="K145" s="41">
        <f t="shared" si="55"/>
        <v>1</v>
      </c>
      <c r="L145" s="216">
        <f t="shared" si="56"/>
        <v>8.3796897675362061</v>
      </c>
      <c r="M145" s="216">
        <f t="shared" si="42"/>
        <v>8.3596897675362065</v>
      </c>
      <c r="N145" s="41">
        <f t="shared" si="57"/>
        <v>0.23989081359858488</v>
      </c>
      <c r="O145" s="41">
        <f t="shared" si="58"/>
        <v>6.8846290016049645</v>
      </c>
      <c r="P145" s="229">
        <f t="shared" si="59"/>
        <v>158.82893518843767</v>
      </c>
      <c r="Q145" s="41">
        <f t="shared" si="60"/>
        <v>2558.7061926057663</v>
      </c>
      <c r="R145" s="41">
        <f t="shared" si="61"/>
        <v>1273.2616226072682</v>
      </c>
      <c r="S145" s="216">
        <f t="shared" si="43"/>
        <v>0.29189202470079789</v>
      </c>
      <c r="T145" s="216">
        <f t="shared" si="44"/>
        <v>0.33877716671277713</v>
      </c>
      <c r="U145" s="231">
        <f t="shared" si="62"/>
        <v>8.2996897675362078</v>
      </c>
      <c r="V145" s="231">
        <f t="shared" si="45"/>
        <v>8.3196897675362074</v>
      </c>
      <c r="W145" s="41">
        <f t="shared" si="63"/>
        <v>-0.23095689598684999</v>
      </c>
      <c r="X145" s="41">
        <f t="shared" si="64"/>
        <v>2521.0095716119854</v>
      </c>
      <c r="Y145" s="41">
        <f t="shared" si="65"/>
        <v>157.31262104794337</v>
      </c>
      <c r="Z145" s="41">
        <f t="shared" si="66"/>
        <v>1271.6150900752295</v>
      </c>
      <c r="AA145" s="231">
        <f t="shared" si="46"/>
        <v>0.28796405440313555</v>
      </c>
      <c r="AB145" s="231">
        <f t="shared" si="67"/>
        <v>-0.32436128739715558</v>
      </c>
      <c r="AC145" s="41">
        <f t="shared" si="68"/>
        <v>0.33877716671277713</v>
      </c>
      <c r="AD145" s="41">
        <f t="shared" si="47"/>
        <v>0.11807171182204525</v>
      </c>
      <c r="AE145" s="41">
        <f t="shared" si="69"/>
        <v>-4.0467193782967965E-3</v>
      </c>
      <c r="AF145" s="41">
        <f t="shared" si="48"/>
        <v>738.87652812633382</v>
      </c>
      <c r="AG145" s="41">
        <f t="shared" si="49"/>
        <v>714.09670573487904</v>
      </c>
      <c r="AH145" s="41">
        <f t="shared" si="70"/>
        <v>8.3803530726134987</v>
      </c>
      <c r="AI145" s="41">
        <f t="shared" si="50"/>
        <v>266.07035089855327</v>
      </c>
      <c r="AJ145" s="41">
        <f t="shared" si="71"/>
        <v>6.7303710794600979</v>
      </c>
      <c r="AK145" s="8">
        <f t="shared" si="74"/>
        <v>26.435091397524481</v>
      </c>
      <c r="AL145" s="42">
        <f t="shared" si="75"/>
        <v>1.9004894882350285</v>
      </c>
      <c r="AZ145" s="8"/>
    </row>
    <row r="146" spans="1:52" ht="15" x14ac:dyDescent="0.15">
      <c r="A146" s="40"/>
      <c r="B146" s="41">
        <f t="shared" si="51"/>
        <v>738.87652812633382</v>
      </c>
      <c r="C146" s="41">
        <f t="shared" si="51"/>
        <v>714.09670573487904</v>
      </c>
      <c r="D146" s="41">
        <f t="shared" si="51"/>
        <v>8.3803530726134987</v>
      </c>
      <c r="E146" s="41">
        <f t="shared" si="72"/>
        <v>16</v>
      </c>
      <c r="F146" s="41">
        <f t="shared" si="52"/>
        <v>16</v>
      </c>
      <c r="G146" s="41">
        <f t="shared" si="53"/>
        <v>2696.9794319949488</v>
      </c>
      <c r="H146" s="25">
        <f t="shared" si="73"/>
        <v>0.04</v>
      </c>
      <c r="I146" s="227">
        <f t="shared" si="54"/>
        <v>19.823857913163831</v>
      </c>
      <c r="J146" s="228">
        <f t="shared" si="76"/>
        <v>80</v>
      </c>
      <c r="K146" s="41">
        <f t="shared" si="55"/>
        <v>1</v>
      </c>
      <c r="L146" s="216">
        <f t="shared" si="56"/>
        <v>8.4203530726134979</v>
      </c>
      <c r="M146" s="216">
        <f t="shared" si="42"/>
        <v>8.4003530726134983</v>
      </c>
      <c r="N146" s="41">
        <f t="shared" si="57"/>
        <v>0.24107961877685113</v>
      </c>
      <c r="O146" s="41">
        <f t="shared" si="58"/>
        <v>6.872142951418418</v>
      </c>
      <c r="P146" s="229">
        <f t="shared" si="59"/>
        <v>159.85915412594318</v>
      </c>
      <c r="Q146" s="41">
        <f t="shared" si="60"/>
        <v>2597.3994767749409</v>
      </c>
      <c r="R146" s="41">
        <f t="shared" si="61"/>
        <v>1274.3607455204879</v>
      </c>
      <c r="S146" s="216">
        <f t="shared" si="43"/>
        <v>0.29658841183802809</v>
      </c>
      <c r="T146" s="216">
        <f t="shared" si="44"/>
        <v>0.34272909749297253</v>
      </c>
      <c r="U146" s="231">
        <f t="shared" si="62"/>
        <v>8.3403530726134996</v>
      </c>
      <c r="V146" s="231">
        <f t="shared" si="45"/>
        <v>8.3603530726134991</v>
      </c>
      <c r="W146" s="41">
        <f t="shared" si="63"/>
        <v>-0.23206388652681653</v>
      </c>
      <c r="X146" s="41">
        <f t="shared" si="64"/>
        <v>2559.334352074653</v>
      </c>
      <c r="Y146" s="41">
        <f t="shared" si="65"/>
        <v>158.34037460121269</v>
      </c>
      <c r="Z146" s="41">
        <f t="shared" si="66"/>
        <v>1272.734890255552</v>
      </c>
      <c r="AA146" s="231">
        <f t="shared" si="46"/>
        <v>0.29261520619675013</v>
      </c>
      <c r="AB146" s="231">
        <f t="shared" si="67"/>
        <v>-0.32805891299857681</v>
      </c>
      <c r="AC146" s="41">
        <f t="shared" si="68"/>
        <v>0.34272909749297253</v>
      </c>
      <c r="AD146" s="41">
        <f t="shared" si="47"/>
        <v>0.11671025393698933</v>
      </c>
      <c r="AE146" s="41">
        <f t="shared" si="69"/>
        <v>-3.9954376256324002E-3</v>
      </c>
      <c r="AF146" s="41">
        <f t="shared" si="48"/>
        <v>738.7748786476177</v>
      </c>
      <c r="AG146" s="41">
        <f t="shared" si="49"/>
        <v>713.75397663738602</v>
      </c>
      <c r="AH146" s="41">
        <f t="shared" si="70"/>
        <v>8.4210200750734217</v>
      </c>
      <c r="AI146" s="41">
        <f t="shared" si="50"/>
        <v>268.9419763577161</v>
      </c>
      <c r="AJ146" s="41">
        <f t="shared" si="71"/>
        <v>6.8050771840039079</v>
      </c>
      <c r="AK146" s="8">
        <f t="shared" si="74"/>
        <v>27.149964681760256</v>
      </c>
      <c r="AL146" s="42">
        <f t="shared" si="75"/>
        <v>1.9220048463436459</v>
      </c>
      <c r="AZ146" s="8"/>
    </row>
    <row r="147" spans="1:52" ht="15" x14ac:dyDescent="0.15">
      <c r="A147" s="40"/>
      <c r="B147" s="41">
        <f t="shared" si="51"/>
        <v>738.7748786476177</v>
      </c>
      <c r="C147" s="41">
        <f t="shared" si="51"/>
        <v>713.75397663738602</v>
      </c>
      <c r="D147" s="41">
        <f t="shared" si="51"/>
        <v>8.4210200750734217</v>
      </c>
      <c r="E147" s="41">
        <f t="shared" si="72"/>
        <v>16</v>
      </c>
      <c r="F147" s="41">
        <f t="shared" si="52"/>
        <v>16</v>
      </c>
      <c r="G147" s="41">
        <f t="shared" si="53"/>
        <v>2736.244976117152</v>
      </c>
      <c r="H147" s="25">
        <f t="shared" si="73"/>
        <v>0.04</v>
      </c>
      <c r="I147" s="227">
        <f t="shared" si="54"/>
        <v>20.016721608185346</v>
      </c>
      <c r="J147" s="228">
        <f t="shared" si="76"/>
        <v>80</v>
      </c>
      <c r="K147" s="41">
        <f t="shared" si="55"/>
        <v>1</v>
      </c>
      <c r="L147" s="216">
        <f t="shared" si="56"/>
        <v>8.4610200750734208</v>
      </c>
      <c r="M147" s="216">
        <f t="shared" si="42"/>
        <v>8.4410200750734212</v>
      </c>
      <c r="N147" s="41">
        <f t="shared" si="57"/>
        <v>0.24226873105045854</v>
      </c>
      <c r="O147" s="41">
        <f t="shared" si="58"/>
        <v>6.8593080105725281</v>
      </c>
      <c r="P147" s="229">
        <f t="shared" si="59"/>
        <v>160.89113199097369</v>
      </c>
      <c r="Q147" s="41">
        <f t="shared" si="60"/>
        <v>2636.4727523326756</v>
      </c>
      <c r="R147" s="41">
        <f t="shared" si="61"/>
        <v>1275.4462580066618</v>
      </c>
      <c r="S147" s="216">
        <f t="shared" si="43"/>
        <v>0.30135667708379549</v>
      </c>
      <c r="T147" s="216">
        <f t="shared" si="44"/>
        <v>0.34677026617703222</v>
      </c>
      <c r="U147" s="231">
        <f t="shared" si="62"/>
        <v>8.3810200750734225</v>
      </c>
      <c r="V147" s="231">
        <f t="shared" si="45"/>
        <v>8.4010200750734221</v>
      </c>
      <c r="W147" s="41">
        <f t="shared" si="63"/>
        <v>-0.23317077872072645</v>
      </c>
      <c r="X147" s="41">
        <f t="shared" si="64"/>
        <v>2598.0372977654351</v>
      </c>
      <c r="Y147" s="41">
        <f t="shared" si="65"/>
        <v>159.36989481318332</v>
      </c>
      <c r="Z147" s="41">
        <f t="shared" si="66"/>
        <v>1273.8407094108622</v>
      </c>
      <c r="AA147" s="231">
        <f t="shared" si="46"/>
        <v>0.29733768291316398</v>
      </c>
      <c r="AB147" s="231">
        <f t="shared" si="67"/>
        <v>-0.33183902573205853</v>
      </c>
      <c r="AC147" s="41">
        <f t="shared" si="68"/>
        <v>0.34677026617703222</v>
      </c>
      <c r="AD147" s="41">
        <f t="shared" si="47"/>
        <v>0.11535014360077606</v>
      </c>
      <c r="AE147" s="41">
        <f t="shared" si="69"/>
        <v>-3.9452112877198468E-3</v>
      </c>
      <c r="AF147" s="41">
        <f t="shared" si="48"/>
        <v>738.67037711249111</v>
      </c>
      <c r="AG147" s="41">
        <f t="shared" si="49"/>
        <v>713.40720637120899</v>
      </c>
      <c r="AH147" s="41">
        <f t="shared" si="70"/>
        <v>8.4616907730364819</v>
      </c>
      <c r="AI147" s="41">
        <f t="shared" si="50"/>
        <v>271.88151911550085</v>
      </c>
      <c r="AJ147" s="41">
        <f t="shared" si="71"/>
        <v>6.8805998282026586</v>
      </c>
      <c r="AK147" s="8">
        <f t="shared" si="74"/>
        <v>27.883223546754305</v>
      </c>
      <c r="AL147" s="42">
        <f t="shared" si="75"/>
        <v>1.9437553678728861</v>
      </c>
      <c r="AZ147" s="8"/>
    </row>
    <row r="148" spans="1:52" ht="15" x14ac:dyDescent="0.15">
      <c r="A148" s="40"/>
      <c r="B148" s="41">
        <f t="shared" si="51"/>
        <v>738.67037711249111</v>
      </c>
      <c r="C148" s="41">
        <f t="shared" si="51"/>
        <v>713.40720637120899</v>
      </c>
      <c r="D148" s="41">
        <f t="shared" si="51"/>
        <v>8.4616907730364819</v>
      </c>
      <c r="E148" s="41">
        <f t="shared" si="72"/>
        <v>16</v>
      </c>
      <c r="F148" s="41">
        <f t="shared" si="52"/>
        <v>16</v>
      </c>
      <c r="G148" s="41">
        <f t="shared" si="53"/>
        <v>2775.8934138439668</v>
      </c>
      <c r="H148" s="25">
        <f t="shared" si="73"/>
        <v>0.04</v>
      </c>
      <c r="I148" s="227">
        <f t="shared" si="54"/>
        <v>20.210536593025701</v>
      </c>
      <c r="J148" s="228">
        <f t="shared" si="76"/>
        <v>80</v>
      </c>
      <c r="K148" s="41">
        <f t="shared" si="55"/>
        <v>1</v>
      </c>
      <c r="L148" s="216">
        <f t="shared" si="56"/>
        <v>8.501690773036481</v>
      </c>
      <c r="M148" s="216">
        <f t="shared" si="42"/>
        <v>8.4816907730364814</v>
      </c>
      <c r="N148" s="41">
        <f t="shared" si="57"/>
        <v>0.24345815041866814</v>
      </c>
      <c r="O148" s="41">
        <f t="shared" si="58"/>
        <v>6.8461129500705447</v>
      </c>
      <c r="P148" s="229">
        <f t="shared" si="59"/>
        <v>161.92486384764044</v>
      </c>
      <c r="Q148" s="41">
        <f t="shared" si="60"/>
        <v>2675.9279430142856</v>
      </c>
      <c r="R148" s="41">
        <f t="shared" si="61"/>
        <v>1276.518401590122</v>
      </c>
      <c r="S148" s="216">
        <f t="shared" si="43"/>
        <v>0.30619865229861176</v>
      </c>
      <c r="T148" s="216">
        <f t="shared" si="44"/>
        <v>0.35090469516276063</v>
      </c>
      <c r="U148" s="231">
        <f t="shared" si="62"/>
        <v>8.4216907730364827</v>
      </c>
      <c r="V148" s="231">
        <f t="shared" si="45"/>
        <v>8.4416907730364823</v>
      </c>
      <c r="W148" s="41">
        <f t="shared" si="63"/>
        <v>-0.23427757246317071</v>
      </c>
      <c r="X148" s="41">
        <f t="shared" si="64"/>
        <v>2637.1203319479123</v>
      </c>
      <c r="Y148" s="41">
        <f t="shared" si="65"/>
        <v>160.40117668633559</v>
      </c>
      <c r="Z148" s="41">
        <f t="shared" si="66"/>
        <v>1274.9327977036987</v>
      </c>
      <c r="AA148" s="231">
        <f t="shared" si="46"/>
        <v>0.30213329955452972</v>
      </c>
      <c r="AB148" s="231">
        <f t="shared" si="67"/>
        <v>-0.33570533214097187</v>
      </c>
      <c r="AC148" s="41">
        <f t="shared" si="68"/>
        <v>0.35090469516276063</v>
      </c>
      <c r="AD148" s="41">
        <f t="shared" si="47"/>
        <v>0.11399106524193625</v>
      </c>
      <c r="AE148" s="41">
        <f t="shared" si="69"/>
        <v>-3.8960215978795453E-3</v>
      </c>
      <c r="AF148" s="41">
        <f t="shared" si="48"/>
        <v>738.562930567747</v>
      </c>
      <c r="AG148" s="41">
        <f t="shared" si="49"/>
        <v>713.05630167604625</v>
      </c>
      <c r="AH148" s="41">
        <f t="shared" si="70"/>
        <v>8.5023651646542202</v>
      </c>
      <c r="AI148" s="41">
        <f t="shared" si="50"/>
        <v>274.89199899167045</v>
      </c>
      <c r="AJ148" s="41">
        <f t="shared" si="71"/>
        <v>6.9569587168114557</v>
      </c>
      <c r="AK148" s="8">
        <f t="shared" si="74"/>
        <v>28.635395397970065</v>
      </c>
      <c r="AL148" s="42">
        <f t="shared" si="75"/>
        <v>1.9657467277922196</v>
      </c>
      <c r="AZ148" s="8"/>
    </row>
    <row r="149" spans="1:52" ht="15" x14ac:dyDescent="0.15">
      <c r="A149" s="40"/>
      <c r="B149" s="41">
        <f t="shared" si="51"/>
        <v>738.562930567747</v>
      </c>
      <c r="C149" s="41">
        <f t="shared" si="51"/>
        <v>713.05630167604625</v>
      </c>
      <c r="D149" s="41">
        <f t="shared" si="51"/>
        <v>8.5023651646542202</v>
      </c>
      <c r="E149" s="41">
        <f t="shared" si="72"/>
        <v>16</v>
      </c>
      <c r="F149" s="41">
        <f t="shared" si="52"/>
        <v>16</v>
      </c>
      <c r="G149" s="41">
        <f t="shared" si="53"/>
        <v>2815.9266704385923</v>
      </c>
      <c r="H149" s="25">
        <f t="shared" si="73"/>
        <v>0.04</v>
      </c>
      <c r="I149" s="227">
        <f t="shared" si="54"/>
        <v>20.405303113360606</v>
      </c>
      <c r="J149" s="228">
        <f t="shared" si="76"/>
        <v>80</v>
      </c>
      <c r="K149" s="41">
        <f t="shared" si="55"/>
        <v>1</v>
      </c>
      <c r="L149" s="216">
        <f t="shared" si="56"/>
        <v>8.5423651646542194</v>
      </c>
      <c r="M149" s="216">
        <f t="shared" si="42"/>
        <v>8.5223651646542198</v>
      </c>
      <c r="N149" s="41">
        <f t="shared" si="57"/>
        <v>0.24464787688174283</v>
      </c>
      <c r="O149" s="41">
        <f t="shared" si="58"/>
        <v>6.8325460330208552</v>
      </c>
      <c r="P149" s="229">
        <f t="shared" si="59"/>
        <v>162.96034480034041</v>
      </c>
      <c r="Q149" s="41">
        <f t="shared" si="60"/>
        <v>2715.7669735189143</v>
      </c>
      <c r="R149" s="41">
        <f t="shared" si="61"/>
        <v>1277.5774122141572</v>
      </c>
      <c r="S149" s="216">
        <f t="shared" si="43"/>
        <v>0.31111626142197918</v>
      </c>
      <c r="T149" s="216">
        <f t="shared" si="44"/>
        <v>0.35513666992160353</v>
      </c>
      <c r="U149" s="231">
        <f t="shared" si="62"/>
        <v>8.4623651646542211</v>
      </c>
      <c r="V149" s="231">
        <f t="shared" si="45"/>
        <v>8.4823651646542206</v>
      </c>
      <c r="W149" s="41">
        <f t="shared" si="63"/>
        <v>-0.23538426764955744</v>
      </c>
      <c r="X149" s="41">
        <f t="shared" si="64"/>
        <v>2676.5853788494883</v>
      </c>
      <c r="Y149" s="41">
        <f t="shared" si="65"/>
        <v>161.43421526421534</v>
      </c>
      <c r="Z149" s="41">
        <f t="shared" si="66"/>
        <v>1276.0113994677911</v>
      </c>
      <c r="AA149" s="231">
        <f t="shared" si="46"/>
        <v>0.30700396228524285</v>
      </c>
      <c r="AB149" s="231">
        <f t="shared" si="67"/>
        <v>-0.3396617799226776</v>
      </c>
      <c r="AC149" s="41">
        <f t="shared" si="68"/>
        <v>0.35513666992160353</v>
      </c>
      <c r="AD149" s="41">
        <f t="shared" si="47"/>
        <v>0.11263269436194805</v>
      </c>
      <c r="AE149" s="41">
        <f t="shared" si="69"/>
        <v>-3.8478506987360281E-3</v>
      </c>
      <c r="AF149" s="41">
        <f t="shared" si="48"/>
        <v>738.45244177470715</v>
      </c>
      <c r="AG149" s="41">
        <f t="shared" si="49"/>
        <v>712.7011650061246</v>
      </c>
      <c r="AH149" s="41">
        <f t="shared" si="70"/>
        <v>8.5430432481086331</v>
      </c>
      <c r="AI149" s="41">
        <f t="shared" si="50"/>
        <v>277.97663493918509</v>
      </c>
      <c r="AJ149" s="41">
        <f t="shared" si="71"/>
        <v>7.034174448739007</v>
      </c>
      <c r="AK149" s="8">
        <f t="shared" si="74"/>
        <v>29.407028908100258</v>
      </c>
      <c r="AL149" s="42">
        <f t="shared" si="75"/>
        <v>1.9879848585873543</v>
      </c>
      <c r="AZ149" s="8"/>
    </row>
    <row r="150" spans="1:52" ht="15" x14ac:dyDescent="0.15">
      <c r="A150" s="40"/>
      <c r="B150" s="41">
        <f t="shared" si="51"/>
        <v>738.45244177470715</v>
      </c>
      <c r="C150" s="41">
        <f t="shared" si="51"/>
        <v>712.7011650061246</v>
      </c>
      <c r="D150" s="41">
        <f t="shared" si="51"/>
        <v>8.5430432481086331</v>
      </c>
      <c r="E150" s="41">
        <f t="shared" si="72"/>
        <v>16</v>
      </c>
      <c r="F150" s="41">
        <f t="shared" si="52"/>
        <v>16</v>
      </c>
      <c r="G150" s="41">
        <f t="shared" si="53"/>
        <v>2856.3466721284676</v>
      </c>
      <c r="H150" s="25">
        <f t="shared" si="73"/>
        <v>0.04</v>
      </c>
      <c r="I150" s="227">
        <f t="shared" si="54"/>
        <v>20.601021414866047</v>
      </c>
      <c r="J150" s="228">
        <f t="shared" si="76"/>
        <v>80</v>
      </c>
      <c r="K150" s="41">
        <f t="shared" si="55"/>
        <v>1</v>
      </c>
      <c r="L150" s="216">
        <f t="shared" si="56"/>
        <v>8.5830432481086323</v>
      </c>
      <c r="M150" s="216">
        <f t="shared" si="42"/>
        <v>8.5630432481086327</v>
      </c>
      <c r="N150" s="41">
        <f t="shared" si="57"/>
        <v>0.24583791044069159</v>
      </c>
      <c r="O150" s="41">
        <f t="shared" si="58"/>
        <v>6.8185949814196904</v>
      </c>
      <c r="P150" s="229">
        <f t="shared" si="59"/>
        <v>163.99756999324526</v>
      </c>
      <c r="Q150" s="41">
        <f t="shared" si="60"/>
        <v>2755.9917695097815</v>
      </c>
      <c r="R150" s="41">
        <f t="shared" si="61"/>
        <v>1278.6235203998017</v>
      </c>
      <c r="S150" s="216">
        <f t="shared" si="43"/>
        <v>0.31611152702654099</v>
      </c>
      <c r="T150" s="216">
        <f t="shared" si="44"/>
        <v>0.35947076190920429</v>
      </c>
      <c r="U150" s="231">
        <f t="shared" si="62"/>
        <v>8.503043248108634</v>
      </c>
      <c r="V150" s="231">
        <f t="shared" si="45"/>
        <v>8.5230432481086336</v>
      </c>
      <c r="W150" s="41">
        <f t="shared" si="63"/>
        <v>-0.23649086417623977</v>
      </c>
      <c r="X150" s="41">
        <f t="shared" si="64"/>
        <v>2716.4343636616441</v>
      </c>
      <c r="Y150" s="41">
        <f t="shared" si="65"/>
        <v>162.46900563090981</v>
      </c>
      <c r="Z150" s="41">
        <f t="shared" si="66"/>
        <v>1277.0767533752794</v>
      </c>
      <c r="AA150" s="231">
        <f t="shared" si="46"/>
        <v>0.31195167492015796</v>
      </c>
      <c r="AB150" s="231">
        <f t="shared" si="67"/>
        <v>-0.34371257883491985</v>
      </c>
      <c r="AC150" s="41">
        <f t="shared" si="68"/>
        <v>0.35947076190920429</v>
      </c>
      <c r="AD150" s="41">
        <f t="shared" si="47"/>
        <v>0.11127469668897096</v>
      </c>
      <c r="AE150" s="41">
        <f t="shared" si="69"/>
        <v>-3.8006816399821972E-3</v>
      </c>
      <c r="AF150" s="41">
        <f t="shared" si="48"/>
        <v>738.33880892323862</v>
      </c>
      <c r="AG150" s="41">
        <f t="shared" si="49"/>
        <v>712.34169424421543</v>
      </c>
      <c r="AH150" s="41">
        <f t="shared" si="70"/>
        <v>8.5837250216115333</v>
      </c>
      <c r="AI150" s="41">
        <f t="shared" si="50"/>
        <v>281.13886235786163</v>
      </c>
      <c r="AJ150" s="41">
        <f t="shared" si="71"/>
        <v>7.1122685771717462</v>
      </c>
      <c r="AK150" s="8">
        <f t="shared" si="74"/>
        <v>30.198695328710524</v>
      </c>
      <c r="AL150" s="42">
        <f t="shared" si="75"/>
        <v>2.0104759675759833</v>
      </c>
      <c r="AZ150" s="8"/>
    </row>
    <row r="151" spans="1:52" ht="15" x14ac:dyDescent="0.15">
      <c r="A151" s="40"/>
      <c r="B151" s="41">
        <f t="shared" si="51"/>
        <v>738.33880892323862</v>
      </c>
      <c r="C151" s="41">
        <f t="shared" si="51"/>
        <v>712.34169424421543</v>
      </c>
      <c r="D151" s="41">
        <f t="shared" si="51"/>
        <v>8.5837250216115333</v>
      </c>
      <c r="E151" s="41">
        <f t="shared" si="72"/>
        <v>16</v>
      </c>
      <c r="F151" s="41">
        <f t="shared" si="52"/>
        <v>16</v>
      </c>
      <c r="G151" s="41">
        <f t="shared" si="53"/>
        <v>2897.1553461054455</v>
      </c>
      <c r="H151" s="25">
        <f t="shared" si="73"/>
        <v>0.04</v>
      </c>
      <c r="I151" s="227">
        <f t="shared" si="54"/>
        <v>20.79769174321855</v>
      </c>
      <c r="J151" s="228">
        <f t="shared" si="76"/>
        <v>80</v>
      </c>
      <c r="K151" s="41">
        <f t="shared" si="55"/>
        <v>1</v>
      </c>
      <c r="L151" s="216">
        <f t="shared" si="56"/>
        <v>8.6237250216115324</v>
      </c>
      <c r="M151" s="216">
        <f t="shared" si="42"/>
        <v>8.6037250216115329</v>
      </c>
      <c r="N151" s="41">
        <f t="shared" si="57"/>
        <v>0.24702825109740445</v>
      </c>
      <c r="O151" s="41">
        <f t="shared" si="58"/>
        <v>6.8042469400409296</v>
      </c>
      <c r="P151" s="229">
        <f t="shared" si="59"/>
        <v>165.03653460979754</v>
      </c>
      <c r="Q151" s="41">
        <f t="shared" si="60"/>
        <v>2796.6042576143623</v>
      </c>
      <c r="R151" s="41">
        <f t="shared" si="61"/>
        <v>1279.6569513992577</v>
      </c>
      <c r="S151" s="216">
        <f t="shared" si="43"/>
        <v>0.32118657747004348</v>
      </c>
      <c r="T151" s="216">
        <f t="shared" si="44"/>
        <v>0.36391185397708153</v>
      </c>
      <c r="U151" s="231">
        <f t="shared" si="62"/>
        <v>8.5437250216115341</v>
      </c>
      <c r="V151" s="231">
        <f t="shared" si="45"/>
        <v>8.5637250216115337</v>
      </c>
      <c r="W151" s="41">
        <f t="shared" si="63"/>
        <v>-0.2375973619403382</v>
      </c>
      <c r="X151" s="41">
        <f t="shared" si="64"/>
        <v>2756.6692125401173</v>
      </c>
      <c r="Y151" s="41">
        <f t="shared" si="65"/>
        <v>163.50554291052995</v>
      </c>
      <c r="Z151" s="41">
        <f t="shared" si="66"/>
        <v>1278.1290925982362</v>
      </c>
      <c r="AA151" s="231">
        <f t="shared" si="46"/>
        <v>0.31697854600452791</v>
      </c>
      <c r="AB151" s="231">
        <f t="shared" si="67"/>
        <v>-0.34786222387373689</v>
      </c>
      <c r="AC151" s="41">
        <f t="shared" si="68"/>
        <v>0.36391185397708153</v>
      </c>
      <c r="AD151" s="41">
        <f t="shared" si="47"/>
        <v>0.10991672725923109</v>
      </c>
      <c r="AE151" s="41">
        <f t="shared" si="69"/>
        <v>-3.7544983800200668E-3</v>
      </c>
      <c r="AF151" s="41">
        <f t="shared" si="48"/>
        <v>738.22192532035899</v>
      </c>
      <c r="AG151" s="41">
        <f t="shared" si="49"/>
        <v>711.9777823902383</v>
      </c>
      <c r="AH151" s="41">
        <f t="shared" si="70"/>
        <v>8.6244104834041284</v>
      </c>
      <c r="AI151" s="41">
        <f t="shared" si="50"/>
        <v>284.38235230087048</v>
      </c>
      <c r="AJ151" s="41">
        <f t="shared" si="71"/>
        <v>7.1912636750330989</v>
      </c>
      <c r="AK151" s="8">
        <f t="shared" si="74"/>
        <v>31.010989914317182</v>
      </c>
      <c r="AL151" s="42">
        <f t="shared" si="75"/>
        <v>2.0332265557600531</v>
      </c>
      <c r="AZ151" s="8"/>
    </row>
    <row r="152" spans="1:52" ht="15" x14ac:dyDescent="0.15">
      <c r="A152" s="40"/>
      <c r="B152" s="41">
        <f t="shared" si="51"/>
        <v>738.22192532035899</v>
      </c>
      <c r="C152" s="41">
        <f t="shared" si="51"/>
        <v>711.9777823902383</v>
      </c>
      <c r="D152" s="41">
        <f t="shared" si="51"/>
        <v>8.6244104834041284</v>
      </c>
      <c r="E152" s="41">
        <f t="shared" si="72"/>
        <v>16</v>
      </c>
      <c r="F152" s="41">
        <f t="shared" si="52"/>
        <v>16</v>
      </c>
      <c r="G152" s="41">
        <f t="shared" si="53"/>
        <v>2938.3546205261887</v>
      </c>
      <c r="H152" s="25">
        <f t="shared" si="73"/>
        <v>0.04</v>
      </c>
      <c r="I152" s="227">
        <f t="shared" si="54"/>
        <v>20.995314344096553</v>
      </c>
      <c r="J152" s="228">
        <f t="shared" si="76"/>
        <v>80</v>
      </c>
      <c r="K152" s="41">
        <f t="shared" si="55"/>
        <v>1</v>
      </c>
      <c r="L152" s="216">
        <f t="shared" si="56"/>
        <v>8.6644104834041276</v>
      </c>
      <c r="M152" s="216">
        <f t="shared" si="42"/>
        <v>8.644410483404128</v>
      </c>
      <c r="N152" s="41">
        <f t="shared" si="57"/>
        <v>0.2482188988546028</v>
      </c>
      <c r="O152" s="41">
        <f t="shared" si="58"/>
        <v>6.7894884371173285</v>
      </c>
      <c r="P152" s="229">
        <f t="shared" si="59"/>
        <v>166.07723387222032</v>
      </c>
      <c r="Q152" s="41">
        <f t="shared" si="60"/>
        <v>2837.6063654247741</v>
      </c>
      <c r="R152" s="41">
        <f t="shared" si="61"/>
        <v>1280.6779253441746</v>
      </c>
      <c r="S152" s="216">
        <f t="shared" si="43"/>
        <v>0.32634365471262089</v>
      </c>
      <c r="T152" s="216">
        <f t="shared" si="44"/>
        <v>0.36846516861459028</v>
      </c>
      <c r="U152" s="231">
        <f t="shared" si="62"/>
        <v>8.5844104834041293</v>
      </c>
      <c r="V152" s="231">
        <f t="shared" si="45"/>
        <v>8.6044104834041288</v>
      </c>
      <c r="W152" s="41">
        <f t="shared" si="63"/>
        <v>-0.23870376083986855</v>
      </c>
      <c r="X152" s="41">
        <f t="shared" si="64"/>
        <v>2797.2918526052804</v>
      </c>
      <c r="Y152" s="41">
        <f t="shared" si="65"/>
        <v>164.54382226670791</v>
      </c>
      <c r="Z152" s="41">
        <f t="shared" si="66"/>
        <v>1279.1686449647273</v>
      </c>
      <c r="AA152" s="231">
        <f t="shared" si="46"/>
        <v>0.32208679655248418</v>
      </c>
      <c r="AB152" s="231">
        <f t="shared" si="67"/>
        <v>-0.35211552102237381</v>
      </c>
      <c r="AC152" s="41">
        <f t="shared" si="68"/>
        <v>0.36846516861459028</v>
      </c>
      <c r="AD152" s="41">
        <f t="shared" si="47"/>
        <v>0.1085584294178956</v>
      </c>
      <c r="AE152" s="41">
        <f t="shared" si="69"/>
        <v>-3.7092857897940493E-3</v>
      </c>
      <c r="AF152" s="41">
        <f t="shared" si="48"/>
        <v>738.10167905059905</v>
      </c>
      <c r="AG152" s="41">
        <f t="shared" si="49"/>
        <v>711.60931722162377</v>
      </c>
      <c r="AH152" s="41">
        <f t="shared" si="70"/>
        <v>8.6650996317562967</v>
      </c>
      <c r="AI152" s="41">
        <f t="shared" si="50"/>
        <v>287.71103282315693</v>
      </c>
      <c r="AJ152" s="41">
        <f t="shared" si="71"/>
        <v>7.2711834063728649</v>
      </c>
      <c r="AK152" s="8">
        <f t="shared" si="74"/>
        <v>31.84453347119431</v>
      </c>
      <c r="AL152" s="42">
        <f t="shared" si="75"/>
        <v>2.0562434383859056</v>
      </c>
      <c r="AZ152" s="8"/>
    </row>
    <row r="153" spans="1:52" ht="15" x14ac:dyDescent="0.15">
      <c r="A153" s="40"/>
      <c r="B153" s="41">
        <f t="shared" si="51"/>
        <v>738.10167905059905</v>
      </c>
      <c r="C153" s="41">
        <f t="shared" si="51"/>
        <v>711.60931722162377</v>
      </c>
      <c r="D153" s="41">
        <f t="shared" si="51"/>
        <v>8.6650996317562967</v>
      </c>
      <c r="E153" s="41">
        <f t="shared" si="72"/>
        <v>16</v>
      </c>
      <c r="F153" s="41">
        <f t="shared" si="52"/>
        <v>16</v>
      </c>
      <c r="G153" s="41">
        <f t="shared" si="53"/>
        <v>2979.946424512239</v>
      </c>
      <c r="H153" s="25">
        <f t="shared" si="73"/>
        <v>0.04</v>
      </c>
      <c r="I153" s="227">
        <f t="shared" si="54"/>
        <v>21.193889463180223</v>
      </c>
      <c r="J153" s="228">
        <f t="shared" si="76"/>
        <v>80</v>
      </c>
      <c r="K153" s="41">
        <f t="shared" si="55"/>
        <v>1</v>
      </c>
      <c r="L153" s="216">
        <f t="shared" si="56"/>
        <v>8.7050996317562959</v>
      </c>
      <c r="M153" s="216">
        <f t="shared" si="42"/>
        <v>8.6850996317562963</v>
      </c>
      <c r="N153" s="41">
        <f t="shared" si="57"/>
        <v>0.2494098537157825</v>
      </c>
      <c r="O153" s="41">
        <f t="shared" si="58"/>
        <v>6.7743053414556398</v>
      </c>
      <c r="P153" s="229">
        <f t="shared" si="59"/>
        <v>167.11966304102762</v>
      </c>
      <c r="Q153" s="41">
        <f t="shared" si="60"/>
        <v>2879.0000214978486</v>
      </c>
      <c r="R153" s="41">
        <f t="shared" si="61"/>
        <v>1281.686657388964</v>
      </c>
      <c r="S153" s="216">
        <f t="shared" si="43"/>
        <v>0.33158512287597963</v>
      </c>
      <c r="T153" s="216">
        <f t="shared" si="44"/>
        <v>0.37313629940272258</v>
      </c>
      <c r="U153" s="231">
        <f t="shared" si="62"/>
        <v>8.6250996317562976</v>
      </c>
      <c r="V153" s="231">
        <f t="shared" si="45"/>
        <v>8.6450996317562971</v>
      </c>
      <c r="W153" s="41">
        <f t="shared" si="63"/>
        <v>-0.23981006077357847</v>
      </c>
      <c r="X153" s="41">
        <f t="shared" si="64"/>
        <v>2838.304211942223</v>
      </c>
      <c r="Y153" s="41">
        <f t="shared" si="65"/>
        <v>165.58383890209419</v>
      </c>
      <c r="Z153" s="41">
        <f t="shared" si="66"/>
        <v>1280.1956331096098</v>
      </c>
      <c r="AA153" s="231">
        <f t="shared" si="46"/>
        <v>0.32727876851985016</v>
      </c>
      <c r="AB153" s="231">
        <f t="shared" si="67"/>
        <v>-0.35647761591519594</v>
      </c>
      <c r="AC153" s="41">
        <f t="shared" si="68"/>
        <v>0.37313629940272258</v>
      </c>
      <c r="AD153" s="41">
        <f t="shared" si="47"/>
        <v>0.10719943372978669</v>
      </c>
      <c r="AE153" s="41">
        <f t="shared" si="69"/>
        <v>-3.6650296600469856E-3</v>
      </c>
      <c r="AF153" s="41">
        <f t="shared" si="48"/>
        <v>737.97795260491216</v>
      </c>
      <c r="AG153" s="41">
        <f t="shared" si="49"/>
        <v>711.23618092222102</v>
      </c>
      <c r="AH153" s="41">
        <f t="shared" si="70"/>
        <v>8.7057924649662244</v>
      </c>
      <c r="AI153" s="41">
        <f t="shared" si="50"/>
        <v>291.12911276058003</v>
      </c>
      <c r="AJ153" s="41">
        <f t="shared" si="71"/>
        <v>7.3520526043619148</v>
      </c>
      <c r="AK153" s="8">
        <f t="shared" si="74"/>
        <v>32.699974044844048</v>
      </c>
      <c r="AL153" s="42">
        <f t="shared" si="75"/>
        <v>2.079533767406752</v>
      </c>
      <c r="AZ153" s="8"/>
    </row>
    <row r="154" spans="1:52" ht="15" x14ac:dyDescent="0.15">
      <c r="A154" s="40"/>
      <c r="B154" s="41">
        <f t="shared" si="51"/>
        <v>737.97795260491216</v>
      </c>
      <c r="C154" s="41">
        <f t="shared" si="51"/>
        <v>711.23618092222102</v>
      </c>
      <c r="D154" s="41">
        <f t="shared" si="51"/>
        <v>8.7057924649662244</v>
      </c>
      <c r="E154" s="41">
        <f t="shared" si="72"/>
        <v>16</v>
      </c>
      <c r="F154" s="41">
        <f t="shared" si="52"/>
        <v>16</v>
      </c>
      <c r="G154" s="41">
        <f t="shared" si="53"/>
        <v>3021.9326881504562</v>
      </c>
      <c r="H154" s="25">
        <f t="shared" si="73"/>
        <v>0.04</v>
      </c>
      <c r="I154" s="227">
        <f t="shared" si="54"/>
        <v>21.393417346152912</v>
      </c>
      <c r="J154" s="228">
        <f t="shared" si="76"/>
        <v>80</v>
      </c>
      <c r="K154" s="41">
        <f t="shared" si="55"/>
        <v>1</v>
      </c>
      <c r="L154" s="216">
        <f t="shared" si="56"/>
        <v>8.7457924649662235</v>
      </c>
      <c r="M154" s="216">
        <f t="shared" si="42"/>
        <v>8.725792464966224</v>
      </c>
      <c r="N154" s="41">
        <f t="shared" si="57"/>
        <v>0.25060111568528498</v>
      </c>
      <c r="O154" s="41">
        <f t="shared" si="58"/>
        <v>6.7586828155802428</v>
      </c>
      <c r="P154" s="229">
        <f t="shared" si="59"/>
        <v>168.16381741455186</v>
      </c>
      <c r="Q154" s="41">
        <f t="shared" si="60"/>
        <v>2920.7871553555569</v>
      </c>
      <c r="R154" s="41">
        <f t="shared" si="61"/>
        <v>1282.6833578493658</v>
      </c>
      <c r="S154" s="216">
        <f t="shared" si="43"/>
        <v>0.33691347763176088</v>
      </c>
      <c r="T154" s="216">
        <f t="shared" si="44"/>
        <v>0.37793124612192902</v>
      </c>
      <c r="U154" s="231">
        <f t="shared" si="62"/>
        <v>8.6657924649662252</v>
      </c>
      <c r="V154" s="231">
        <f t="shared" si="45"/>
        <v>8.6857924649662248</v>
      </c>
      <c r="W154" s="41">
        <f t="shared" si="63"/>
        <v>-0.24091626164111091</v>
      </c>
      <c r="X154" s="41">
        <f t="shared" si="64"/>
        <v>2879.7082196011615</v>
      </c>
      <c r="Y154" s="41">
        <f t="shared" si="65"/>
        <v>166.62558805787305</v>
      </c>
      <c r="Z154" s="41">
        <f t="shared" si="66"/>
        <v>1281.2102746202861</v>
      </c>
      <c r="AA154" s="231">
        <f t="shared" si="46"/>
        <v>0.3325569340976649</v>
      </c>
      <c r="AB154" s="231">
        <f t="shared" si="67"/>
        <v>-0.36095402581703268</v>
      </c>
      <c r="AC154" s="41">
        <f t="shared" si="68"/>
        <v>0.37793124612192902</v>
      </c>
      <c r="AD154" s="41">
        <f t="shared" si="47"/>
        <v>0.10583935678897297</v>
      </c>
      <c r="AE154" s="41">
        <f t="shared" si="69"/>
        <v>-3.6217167122130156E-3</v>
      </c>
      <c r="AF154" s="41">
        <f t="shared" si="48"/>
        <v>737.85062247447547</v>
      </c>
      <c r="AG154" s="41">
        <f t="shared" si="49"/>
        <v>710.85824967609915</v>
      </c>
      <c r="AH154" s="41">
        <f t="shared" si="70"/>
        <v>8.7464889813597413</v>
      </c>
      <c r="AI154" s="41">
        <f t="shared" si="50"/>
        <v>294.64110827444915</v>
      </c>
      <c r="AJ154" s="41">
        <f t="shared" si="71"/>
        <v>7.4338973566603732</v>
      </c>
      <c r="AK154" s="8">
        <f t="shared" si="74"/>
        <v>33.577988761960817</v>
      </c>
      <c r="AL154" s="42">
        <f t="shared" si="75"/>
        <v>2.1031050560687081</v>
      </c>
      <c r="AZ154" s="8"/>
    </row>
    <row r="155" spans="1:52" ht="15" x14ac:dyDescent="0.15">
      <c r="A155" s="40"/>
      <c r="B155" s="41">
        <f t="shared" si="51"/>
        <v>737.85062247447547</v>
      </c>
      <c r="C155" s="41">
        <f t="shared" si="51"/>
        <v>710.85824967609915</v>
      </c>
      <c r="D155" s="41">
        <f t="shared" si="51"/>
        <v>8.7464889813597413</v>
      </c>
      <c r="E155" s="41">
        <f t="shared" si="72"/>
        <v>16</v>
      </c>
      <c r="F155" s="41">
        <f t="shared" si="52"/>
        <v>16</v>
      </c>
      <c r="G155" s="41">
        <f t="shared" si="53"/>
        <v>3064.315342493102</v>
      </c>
      <c r="H155" s="25">
        <f t="shared" si="73"/>
        <v>0.04</v>
      </c>
      <c r="I155" s="227">
        <f t="shared" si="54"/>
        <v>21.593898238701058</v>
      </c>
      <c r="J155" s="228">
        <f t="shared" si="76"/>
        <v>80</v>
      </c>
      <c r="K155" s="41">
        <f t="shared" si="55"/>
        <v>1</v>
      </c>
      <c r="L155" s="216">
        <f t="shared" si="56"/>
        <v>8.7864889813597404</v>
      </c>
      <c r="M155" s="216">
        <f t="shared" si="42"/>
        <v>8.7664889813597409</v>
      </c>
      <c r="N155" s="41">
        <f t="shared" si="57"/>
        <v>0.25179268476826167</v>
      </c>
      <c r="O155" s="41">
        <f t="shared" si="58"/>
        <v>6.7426052644437693</v>
      </c>
      <c r="P155" s="229">
        <f t="shared" si="59"/>
        <v>169.2096923284715</v>
      </c>
      <c r="Q155" s="41">
        <f t="shared" si="60"/>
        <v>2962.9696974851126</v>
      </c>
      <c r="R155" s="41">
        <f t="shared" si="61"/>
        <v>1283.6682323364271</v>
      </c>
      <c r="S155" s="216">
        <f t="shared" si="43"/>
        <v>0.34233135651853952</v>
      </c>
      <c r="T155" s="216">
        <f t="shared" si="44"/>
        <v>0.38285645402730784</v>
      </c>
      <c r="U155" s="231">
        <f t="shared" si="62"/>
        <v>8.7064889813597421</v>
      </c>
      <c r="V155" s="231">
        <f t="shared" si="45"/>
        <v>8.7264889813597417</v>
      </c>
      <c r="W155" s="41">
        <f t="shared" si="63"/>
        <v>-0.24202236334279803</v>
      </c>
      <c r="X155" s="41">
        <f t="shared" si="64"/>
        <v>2921.5058055975501</v>
      </c>
      <c r="Y155" s="41">
        <f t="shared" si="65"/>
        <v>167.6690650132781</v>
      </c>
      <c r="Z155" s="41">
        <f t="shared" si="66"/>
        <v>1282.212782177596</v>
      </c>
      <c r="AA155" s="231">
        <f t="shared" si="46"/>
        <v>0.33792390592485611</v>
      </c>
      <c r="AB155" s="231">
        <f t="shared" si="67"/>
        <v>-0.36555067538102221</v>
      </c>
      <c r="AC155" s="41">
        <f t="shared" si="68"/>
        <v>0.38285645402730784</v>
      </c>
      <c r="AD155" s="41">
        <f t="shared" si="47"/>
        <v>0.10447779991491782</v>
      </c>
      <c r="AE155" s="41">
        <f t="shared" si="69"/>
        <v>-3.5793346127653302E-3</v>
      </c>
      <c r="AF155" s="41">
        <f t="shared" si="48"/>
        <v>737.7195587052164</v>
      </c>
      <c r="AG155" s="41">
        <f t="shared" si="49"/>
        <v>710.47539322207183</v>
      </c>
      <c r="AH155" s="41">
        <f t="shared" si="70"/>
        <v>8.787189179289971</v>
      </c>
      <c r="AI155" s="41">
        <f t="shared" si="50"/>
        <v>298.25187255001555</v>
      </c>
      <c r="AJ155" s="41">
        <f t="shared" si="71"/>
        <v>7.5167450990353775</v>
      </c>
      <c r="AK155" s="8">
        <f t="shared" si="74"/>
        <v>34.47928584492179</v>
      </c>
      <c r="AL155" s="42">
        <f t="shared" si="75"/>
        <v>2.1269652058727093</v>
      </c>
      <c r="AZ155" s="8"/>
    </row>
    <row r="156" spans="1:52" ht="15" x14ac:dyDescent="0.15">
      <c r="A156" s="40"/>
      <c r="B156" s="41">
        <f t="shared" si="51"/>
        <v>737.7195587052164</v>
      </c>
      <c r="C156" s="41">
        <f t="shared" si="51"/>
        <v>710.47539322207183</v>
      </c>
      <c r="D156" s="41">
        <f t="shared" si="51"/>
        <v>8.787189179289971</v>
      </c>
      <c r="E156" s="41">
        <f t="shared" si="72"/>
        <v>16</v>
      </c>
      <c r="F156" s="41">
        <f t="shared" si="52"/>
        <v>16</v>
      </c>
      <c r="G156" s="41">
        <f t="shared" si="53"/>
        <v>3107.0963195582713</v>
      </c>
      <c r="H156" s="25">
        <f t="shared" si="73"/>
        <v>0.04</v>
      </c>
      <c r="I156" s="227">
        <f t="shared" si="54"/>
        <v>21.795332386515657</v>
      </c>
      <c r="J156" s="228">
        <f t="shared" si="76"/>
        <v>80</v>
      </c>
      <c r="K156" s="41">
        <f t="shared" si="55"/>
        <v>1</v>
      </c>
      <c r="L156" s="216">
        <f t="shared" si="56"/>
        <v>8.8271891792899702</v>
      </c>
      <c r="M156" s="216">
        <f t="shared" si="42"/>
        <v>8.8071891792899706</v>
      </c>
      <c r="N156" s="41">
        <f t="shared" si="57"/>
        <v>0.25298456097058875</v>
      </c>
      <c r="O156" s="41">
        <f t="shared" si="58"/>
        <v>6.7260562791786578</v>
      </c>
      <c r="P156" s="229">
        <f t="shared" si="59"/>
        <v>170.25728315535397</v>
      </c>
      <c r="Q156" s="41">
        <f t="shared" si="60"/>
        <v>3005.5495793393916</v>
      </c>
      <c r="R156" s="41">
        <f t="shared" si="61"/>
        <v>1284.6414818860844</v>
      </c>
      <c r="S156" s="216">
        <f t="shared" si="43"/>
        <v>0.34784155030139507</v>
      </c>
      <c r="T156" s="216">
        <f t="shared" si="44"/>
        <v>0.38791885789029579</v>
      </c>
      <c r="U156" s="231">
        <f t="shared" si="62"/>
        <v>8.7471891792899719</v>
      </c>
      <c r="V156" s="231">
        <f t="shared" si="45"/>
        <v>8.7671891792899714</v>
      </c>
      <c r="W156" s="41">
        <f t="shared" si="63"/>
        <v>-0.24312836577978914</v>
      </c>
      <c r="X156" s="41">
        <f t="shared" si="64"/>
        <v>2963.6989009124982</v>
      </c>
      <c r="Y156" s="41">
        <f t="shared" si="65"/>
        <v>168.7142650851232</v>
      </c>
      <c r="Z156" s="41">
        <f t="shared" si="66"/>
        <v>1283.2033636920512</v>
      </c>
      <c r="AA156" s="231">
        <f t="shared" si="46"/>
        <v>0.34338244833281983</v>
      </c>
      <c r="AB156" s="231">
        <f t="shared" si="67"/>
        <v>-0.37027393672690562</v>
      </c>
      <c r="AC156" s="41">
        <f t="shared" si="68"/>
        <v>0.38791885789029579</v>
      </c>
      <c r="AD156" s="41">
        <f t="shared" si="47"/>
        <v>0.10311434772091456</v>
      </c>
      <c r="AE156" s="41">
        <f t="shared" si="69"/>
        <v>-3.5378719918030092E-3</v>
      </c>
      <c r="AF156" s="41">
        <f t="shared" si="48"/>
        <v>737.58462440829669</v>
      </c>
      <c r="AG156" s="41">
        <f t="shared" si="49"/>
        <v>710.0874743641815</v>
      </c>
      <c r="AH156" s="41">
        <f t="shared" si="70"/>
        <v>8.8278930571366949</v>
      </c>
      <c r="AI156" s="41">
        <f t="shared" si="50"/>
        <v>301.9666291024335</v>
      </c>
      <c r="AJ156" s="41">
        <f t="shared" si="71"/>
        <v>7.600624718230498</v>
      </c>
      <c r="AK156" s="8">
        <f t="shared" si="74"/>
        <v>35.404606819401302</v>
      </c>
      <c r="AL156" s="42">
        <f t="shared" si="75"/>
        <v>2.1511225362009041</v>
      </c>
      <c r="AZ156" s="8"/>
    </row>
    <row r="157" spans="1:52" ht="15" x14ac:dyDescent="0.15">
      <c r="A157" s="40"/>
      <c r="B157" s="41">
        <f t="shared" si="51"/>
        <v>737.58462440829669</v>
      </c>
      <c r="C157" s="41">
        <f t="shared" si="51"/>
        <v>710.0874743641815</v>
      </c>
      <c r="D157" s="41">
        <f t="shared" si="51"/>
        <v>8.8278930571366949</v>
      </c>
      <c r="E157" s="41">
        <f t="shared" si="72"/>
        <v>16</v>
      </c>
      <c r="F157" s="41">
        <f t="shared" si="52"/>
        <v>16</v>
      </c>
      <c r="G157" s="41">
        <f t="shared" si="53"/>
        <v>3150.2775523299997</v>
      </c>
      <c r="H157" s="25">
        <f t="shared" si="73"/>
        <v>0.04</v>
      </c>
      <c r="I157" s="227">
        <f t="shared" si="54"/>
        <v>21.997720035292151</v>
      </c>
      <c r="J157" s="228">
        <f t="shared" si="76"/>
        <v>80</v>
      </c>
      <c r="K157" s="41">
        <f t="shared" si="55"/>
        <v>1</v>
      </c>
      <c r="L157" s="216">
        <f t="shared" si="56"/>
        <v>8.8678930571366941</v>
      </c>
      <c r="M157" s="216">
        <f t="shared" si="42"/>
        <v>8.8478930571366945</v>
      </c>
      <c r="N157" s="41">
        <f t="shared" si="57"/>
        <v>0.25417674429883164</v>
      </c>
      <c r="O157" s="41">
        <f t="shared" si="58"/>
        <v>6.7090185752875957</v>
      </c>
      <c r="P157" s="229">
        <f t="shared" si="59"/>
        <v>171.30658530419922</v>
      </c>
      <c r="Q157" s="41">
        <f t="shared" si="60"/>
        <v>3048.5287333370411</v>
      </c>
      <c r="R157" s="41">
        <f t="shared" si="61"/>
        <v>1285.6033030845053</v>
      </c>
      <c r="S157" s="216">
        <f t="shared" si="43"/>
        <v>0.35344701550464586</v>
      </c>
      <c r="T157" s="216">
        <f t="shared" si="44"/>
        <v>0.39312593150771857</v>
      </c>
      <c r="U157" s="231">
        <f t="shared" si="62"/>
        <v>8.7878930571366958</v>
      </c>
      <c r="V157" s="231">
        <f t="shared" si="45"/>
        <v>8.8078930571366953</v>
      </c>
      <c r="W157" s="41">
        <f t="shared" si="63"/>
        <v>-0.24423426885397248</v>
      </c>
      <c r="X157" s="41">
        <f t="shared" si="64"/>
        <v>3006.2894374928801</v>
      </c>
      <c r="Y157" s="41">
        <f t="shared" si="65"/>
        <v>169.76118362733445</v>
      </c>
      <c r="Z157" s="41">
        <f t="shared" si="66"/>
        <v>1284.182222435569</v>
      </c>
      <c r="AA157" s="231">
        <f t="shared" si="46"/>
        <v>0.34893548975115513</v>
      </c>
      <c r="AB157" s="231">
        <f t="shared" si="67"/>
        <v>-0.37513067447129494</v>
      </c>
      <c r="AC157" s="41">
        <f t="shared" si="68"/>
        <v>0.39312593150771857</v>
      </c>
      <c r="AD157" s="41">
        <f t="shared" si="47"/>
        <v>0.10174856653844176</v>
      </c>
      <c r="AE157" s="41">
        <f t="shared" si="69"/>
        <v>-3.4973184662699434E-3</v>
      </c>
      <c r="AF157" s="41">
        <f t="shared" si="48"/>
        <v>737.44567522108775</v>
      </c>
      <c r="AG157" s="41">
        <f t="shared" si="49"/>
        <v>709.69434843267379</v>
      </c>
      <c r="AH157" s="41">
        <f t="shared" si="70"/>
        <v>8.8686006133058939</v>
      </c>
      <c r="AI157" s="41">
        <f t="shared" si="50"/>
        <v>305.7910092207328</v>
      </c>
      <c r="AJ157" s="41">
        <f t="shared" si="71"/>
        <v>7.6855666652362569</v>
      </c>
      <c r="AK157" s="8">
        <f t="shared" si="74"/>
        <v>36.354728938705051</v>
      </c>
      <c r="AL157" s="42">
        <f t="shared" si="75"/>
        <v>2.1755858169385629</v>
      </c>
      <c r="AZ157" s="8"/>
    </row>
    <row r="158" spans="1:52" ht="15" x14ac:dyDescent="0.15">
      <c r="A158" s="40"/>
      <c r="B158" s="41">
        <f t="shared" ref="B158:D189" si="77">AF157</f>
        <v>737.44567522108775</v>
      </c>
      <c r="C158" s="41">
        <f t="shared" si="77"/>
        <v>709.69434843267379</v>
      </c>
      <c r="D158" s="41">
        <f t="shared" si="77"/>
        <v>8.8686006133058939</v>
      </c>
      <c r="E158" s="41">
        <f t="shared" si="72"/>
        <v>16</v>
      </c>
      <c r="F158" s="41">
        <f t="shared" si="52"/>
        <v>16</v>
      </c>
      <c r="G158" s="41">
        <f t="shared" si="53"/>
        <v>3193.8609747585515</v>
      </c>
      <c r="H158" s="25">
        <f t="shared" si="73"/>
        <v>0.04</v>
      </c>
      <c r="I158" s="227">
        <f t="shared" si="54"/>
        <v>22.201061430731173</v>
      </c>
      <c r="J158" s="228">
        <f t="shared" si="76"/>
        <v>80</v>
      </c>
      <c r="K158" s="41">
        <f t="shared" si="55"/>
        <v>1</v>
      </c>
      <c r="L158" s="216">
        <f t="shared" si="56"/>
        <v>8.908600613305893</v>
      </c>
      <c r="M158" s="216">
        <f t="shared" si="42"/>
        <v>8.8886006133058935</v>
      </c>
      <c r="N158" s="41">
        <f t="shared" si="57"/>
        <v>0.2553692347604084</v>
      </c>
      <c r="O158" s="41">
        <f t="shared" si="58"/>
        <v>6.69147392458268</v>
      </c>
      <c r="P158" s="229">
        <f t="shared" si="59"/>
        <v>172.35759421999487</v>
      </c>
      <c r="Q158" s="41">
        <f t="shared" si="60"/>
        <v>3091.9090928627716</v>
      </c>
      <c r="R158" s="41">
        <f t="shared" si="61"/>
        <v>1286.5538881893565</v>
      </c>
      <c r="S158" s="216">
        <f t="shared" si="43"/>
        <v>0.35915088826812869</v>
      </c>
      <c r="T158" s="216">
        <f t="shared" si="44"/>
        <v>0.39848574350096605</v>
      </c>
      <c r="U158" s="231">
        <f t="shared" si="62"/>
        <v>8.8286006133058947</v>
      </c>
      <c r="V158" s="231">
        <f t="shared" si="45"/>
        <v>8.8486006133058943</v>
      </c>
      <c r="W158" s="41">
        <f t="shared" si="63"/>
        <v>-0.2453400724679824</v>
      </c>
      <c r="X158" s="41">
        <f t="shared" si="64"/>
        <v>3049.279348251619</v>
      </c>
      <c r="Y158" s="41">
        <f t="shared" si="65"/>
        <v>170.80981603049435</v>
      </c>
      <c r="Z158" s="41">
        <f t="shared" si="66"/>
        <v>1285.1495571688963</v>
      </c>
      <c r="AA158" s="231">
        <f t="shared" si="46"/>
        <v>0.35458613642338177</v>
      </c>
      <c r="AB158" s="231">
        <f t="shared" si="67"/>
        <v>-0.38012829645215335</v>
      </c>
      <c r="AC158" s="41">
        <f t="shared" ref="AC158:AC189" si="78">delta_z(N158,S158,H158,AE157,AB158)</f>
        <v>0.39848574350096605</v>
      </c>
      <c r="AD158" s="41">
        <f t="shared" si="47"/>
        <v>0.10038000267857269</v>
      </c>
      <c r="AE158" s="41">
        <f t="shared" si="69"/>
        <v>-3.4576646683591519E-3</v>
      </c>
      <c r="AF158" s="41">
        <f t="shared" si="48"/>
        <v>737.30255871234715</v>
      </c>
      <c r="AG158" s="41">
        <f t="shared" si="49"/>
        <v>709.29586268917285</v>
      </c>
      <c r="AH158" s="41">
        <f t="shared" si="70"/>
        <v>8.9093118462293361</v>
      </c>
      <c r="AI158" s="41">
        <f t="shared" si="50"/>
        <v>309.73109417264959</v>
      </c>
      <c r="AJ158" s="41">
        <f t="shared" si="71"/>
        <v>7.7716030802842155</v>
      </c>
      <c r="AK158" s="8">
        <f t="shared" si="74"/>
        <v>37.330467851935758</v>
      </c>
      <c r="AL158" s="42">
        <f t="shared" si="75"/>
        <v>2.2003643044723749</v>
      </c>
      <c r="AZ158" s="8"/>
    </row>
    <row r="159" spans="1:52" ht="15" x14ac:dyDescent="0.15">
      <c r="A159" s="40"/>
      <c r="B159" s="41">
        <f t="shared" si="77"/>
        <v>737.30255871234715</v>
      </c>
      <c r="C159" s="41">
        <f t="shared" si="77"/>
        <v>709.29586268917285</v>
      </c>
      <c r="D159" s="41">
        <f t="shared" si="77"/>
        <v>8.9093118462293361</v>
      </c>
      <c r="E159" s="41">
        <f t="shared" si="72"/>
        <v>16</v>
      </c>
      <c r="F159" s="41">
        <f t="shared" si="52"/>
        <v>16</v>
      </c>
      <c r="G159" s="41">
        <f t="shared" si="53"/>
        <v>3237.8485217607536</v>
      </c>
      <c r="H159" s="25">
        <f t="shared" ref="H159:H190" si="79">dv(S158)</f>
        <v>0.04</v>
      </c>
      <c r="I159" s="227">
        <f t="shared" si="54"/>
        <v>22.405356818539442</v>
      </c>
      <c r="J159" s="228">
        <f t="shared" si="76"/>
        <v>80</v>
      </c>
      <c r="K159" s="41">
        <f t="shared" si="55"/>
        <v>1</v>
      </c>
      <c r="L159" s="216">
        <f t="shared" si="56"/>
        <v>8.9493118462293353</v>
      </c>
      <c r="M159" s="216">
        <f t="shared" si="42"/>
        <v>8.9293118462293357</v>
      </c>
      <c r="N159" s="41">
        <f t="shared" si="57"/>
        <v>0.25656203236343345</v>
      </c>
      <c r="O159" s="41">
        <f t="shared" si="58"/>
        <v>6.6734030800790336</v>
      </c>
      <c r="P159" s="229">
        <f t="shared" si="59"/>
        <v>173.41030538327971</v>
      </c>
      <c r="Q159" s="41">
        <f t="shared" si="60"/>
        <v>3135.6925922676742</v>
      </c>
      <c r="R159" s="41">
        <f t="shared" si="61"/>
        <v>1287.4934252471503</v>
      </c>
      <c r="S159" s="216">
        <f t="shared" si="43"/>
        <v>0.36495649970052152</v>
      </c>
      <c r="T159" s="216">
        <f t="shared" si="44"/>
        <v>0.40400702037331621</v>
      </c>
      <c r="U159" s="231">
        <f t="shared" si="62"/>
        <v>8.869311846229337</v>
      </c>
      <c r="V159" s="231">
        <f t="shared" si="45"/>
        <v>8.8893118462293366</v>
      </c>
      <c r="W159" s="41">
        <f t="shared" si="63"/>
        <v>-0.24644577652517796</v>
      </c>
      <c r="X159" s="41">
        <f t="shared" si="64"/>
        <v>3092.670567068008</v>
      </c>
      <c r="Y159" s="41">
        <f t="shared" si="65"/>
        <v>171.86015772139362</v>
      </c>
      <c r="Z159" s="41">
        <f t="shared" si="66"/>
        <v>1286.1055622648773</v>
      </c>
      <c r="AA159" s="231">
        <f t="shared" si="46"/>
        <v>0.36033768760434959</v>
      </c>
      <c r="AB159" s="231">
        <f t="shared" si="67"/>
        <v>-0.38527481102051209</v>
      </c>
      <c r="AC159" s="41">
        <f t="shared" si="78"/>
        <v>0.40400702037331621</v>
      </c>
      <c r="AD159" s="41">
        <f t="shared" si="47"/>
        <v>9.9008180508939281E-2</v>
      </c>
      <c r="AE159" s="41">
        <f t="shared" si="69"/>
        <v>-3.4189022789701353E-3</v>
      </c>
      <c r="AF159" s="41">
        <f t="shared" si="48"/>
        <v>737.1551137243373</v>
      </c>
      <c r="AG159" s="41">
        <f t="shared" si="49"/>
        <v>708.89185566879951</v>
      </c>
      <c r="AH159" s="41">
        <f t="shared" si="70"/>
        <v>8.9500267543640888</v>
      </c>
      <c r="AI159" s="41">
        <f t="shared" si="50"/>
        <v>313.7934629031306</v>
      </c>
      <c r="AJ159" s="41">
        <f t="shared" si="71"/>
        <v>7.8587679310906404</v>
      </c>
      <c r="AK159" s="8">
        <f t="shared" si="74"/>
        <v>38.332680547236414</v>
      </c>
      <c r="AL159" s="42">
        <f t="shared" si="75"/>
        <v>2.2254677815046251</v>
      </c>
      <c r="AZ159" s="8"/>
    </row>
    <row r="160" spans="1:52" ht="15" x14ac:dyDescent="0.15">
      <c r="A160" s="40"/>
      <c r="B160" s="41">
        <f t="shared" si="77"/>
        <v>737.1551137243373</v>
      </c>
      <c r="C160" s="41">
        <f t="shared" si="77"/>
        <v>708.89185566879951</v>
      </c>
      <c r="D160" s="41">
        <f t="shared" si="77"/>
        <v>8.9500267543640888</v>
      </c>
      <c r="E160" s="41">
        <f t="shared" si="72"/>
        <v>16</v>
      </c>
      <c r="F160" s="41">
        <f t="shared" si="52"/>
        <v>16</v>
      </c>
      <c r="G160" s="41">
        <f t="shared" si="53"/>
        <v>3282.2421292202121</v>
      </c>
      <c r="H160" s="25">
        <f t="shared" si="79"/>
        <v>0.04</v>
      </c>
      <c r="I160" s="227">
        <f t="shared" si="54"/>
        <v>22.610606444430232</v>
      </c>
      <c r="J160" s="228">
        <f t="shared" si="76"/>
        <v>80</v>
      </c>
      <c r="K160" s="41">
        <f t="shared" si="55"/>
        <v>1</v>
      </c>
      <c r="L160" s="216">
        <f t="shared" si="56"/>
        <v>8.9900267543640879</v>
      </c>
      <c r="M160" s="216">
        <f t="shared" si="42"/>
        <v>8.9700267543640884</v>
      </c>
      <c r="N160" s="41">
        <f t="shared" si="57"/>
        <v>0.25775513711674591</v>
      </c>
      <c r="O160" s="41">
        <f t="shared" si="58"/>
        <v>6.6547856929263229</v>
      </c>
      <c r="P160" s="229">
        <f t="shared" si="59"/>
        <v>174.46471430971241</v>
      </c>
      <c r="Q160" s="41">
        <f t="shared" si="60"/>
        <v>3179.881166869457</v>
      </c>
      <c r="R160" s="41">
        <f t="shared" si="61"/>
        <v>1288.4220982068152</v>
      </c>
      <c r="S160" s="216">
        <f t="shared" si="43"/>
        <v>0.37086739293058579</v>
      </c>
      <c r="T160" s="216">
        <f t="shared" si="44"/>
        <v>0.40969921797155712</v>
      </c>
      <c r="U160" s="231">
        <f t="shared" si="62"/>
        <v>8.9100267543640896</v>
      </c>
      <c r="V160" s="231">
        <f t="shared" si="45"/>
        <v>8.9300267543640892</v>
      </c>
      <c r="W160" s="41">
        <f t="shared" si="63"/>
        <v>-0.24755138092959328</v>
      </c>
      <c r="X160" s="41">
        <f t="shared" si="64"/>
        <v>3136.4650287879463</v>
      </c>
      <c r="Y160" s="41">
        <f t="shared" si="65"/>
        <v>172.91220416258963</v>
      </c>
      <c r="Z160" s="41">
        <f t="shared" si="66"/>
        <v>1287.0504278277226</v>
      </c>
      <c r="AA160" s="231">
        <f t="shared" si="46"/>
        <v>0.36619365243813978</v>
      </c>
      <c r="AB160" s="231">
        <f t="shared" si="67"/>
        <v>-0.39057889193107515</v>
      </c>
      <c r="AC160" s="41">
        <f t="shared" si="78"/>
        <v>0.40969921797155712</v>
      </c>
      <c r="AD160" s="41">
        <f t="shared" si="47"/>
        <v>9.7632600320894325E-2</v>
      </c>
      <c r="AE160" s="41">
        <f t="shared" si="69"/>
        <v>-3.3810240679559428E-3</v>
      </c>
      <c r="AF160" s="41">
        <f t="shared" si="48"/>
        <v>737.00316964348247</v>
      </c>
      <c r="AG160" s="41">
        <f t="shared" si="49"/>
        <v>708.48215645082792</v>
      </c>
      <c r="AH160" s="41">
        <f t="shared" si="70"/>
        <v>8.9907453361919973</v>
      </c>
      <c r="AI160" s="41">
        <f t="shared" si="50"/>
        <v>317.98524609424459</v>
      </c>
      <c r="AJ160" s="41">
        <f t="shared" si="71"/>
        <v>7.9470971661168193</v>
      </c>
      <c r="AK160" s="8">
        <f t="shared" si="74"/>
        <v>39.362268606244392</v>
      </c>
      <c r="AL160" s="42">
        <f t="shared" si="75"/>
        <v>2.2509066011921646</v>
      </c>
      <c r="AZ160" s="8"/>
    </row>
    <row r="161" spans="1:52" ht="15" x14ac:dyDescent="0.15">
      <c r="A161" s="40"/>
      <c r="B161" s="41">
        <f t="shared" si="77"/>
        <v>737.00316964348247</v>
      </c>
      <c r="C161" s="41">
        <f t="shared" si="77"/>
        <v>708.48215645082792</v>
      </c>
      <c r="D161" s="41">
        <f t="shared" si="77"/>
        <v>8.9907453361919973</v>
      </c>
      <c r="E161" s="41">
        <f t="shared" si="72"/>
        <v>16</v>
      </c>
      <c r="F161" s="41">
        <f t="shared" si="52"/>
        <v>16</v>
      </c>
      <c r="G161" s="41">
        <f t="shared" si="53"/>
        <v>3327.0437339875098</v>
      </c>
      <c r="H161" s="25">
        <f t="shared" si="79"/>
        <v>0.04</v>
      </c>
      <c r="I161" s="227">
        <f t="shared" si="54"/>
        <v>22.816810554123641</v>
      </c>
      <c r="J161" s="228">
        <f t="shared" si="76"/>
        <v>80</v>
      </c>
      <c r="K161" s="41">
        <f t="shared" si="55"/>
        <v>1</v>
      </c>
      <c r="L161" s="216">
        <f t="shared" si="56"/>
        <v>9.0307453361919965</v>
      </c>
      <c r="M161" s="216">
        <f t="shared" si="42"/>
        <v>9.0107453361919969</v>
      </c>
      <c r="N161" s="41">
        <f t="shared" si="57"/>
        <v>0.25894854902978892</v>
      </c>
      <c r="O161" s="41">
        <f t="shared" si="58"/>
        <v>6.6356002203170528</v>
      </c>
      <c r="P161" s="229">
        <f t="shared" si="59"/>
        <v>175.52081654964593</v>
      </c>
      <c r="Q161" s="41">
        <f t="shared" si="60"/>
        <v>3224.4767529526312</v>
      </c>
      <c r="R161" s="41">
        <f t="shared" si="61"/>
        <v>1289.3400870296273</v>
      </c>
      <c r="S161" s="216">
        <f t="shared" si="43"/>
        <v>0.37688734208968255</v>
      </c>
      <c r="T161" s="216">
        <f t="shared" si="44"/>
        <v>0.4155726027107261</v>
      </c>
      <c r="U161" s="231">
        <f t="shared" si="62"/>
        <v>8.9507453361919982</v>
      </c>
      <c r="V161" s="231">
        <f t="shared" si="45"/>
        <v>8.9707453361919978</v>
      </c>
      <c r="W161" s="41">
        <f t="shared" si="63"/>
        <v>-0.24865688558606536</v>
      </c>
      <c r="X161" s="41">
        <f t="shared" si="64"/>
        <v>3180.6646692241234</v>
      </c>
      <c r="Y161" s="41">
        <f t="shared" si="65"/>
        <v>173.96595085196958</v>
      </c>
      <c r="Z161" s="41">
        <f t="shared" si="66"/>
        <v>1287.9843398084301</v>
      </c>
      <c r="AA161" s="231">
        <f t="shared" si="46"/>
        <v>0.37215776874739781</v>
      </c>
      <c r="AB161" s="231">
        <f t="shared" si="67"/>
        <v>-0.39604995205558619</v>
      </c>
      <c r="AC161" s="41">
        <f t="shared" si="78"/>
        <v>0.4155726027107261</v>
      </c>
      <c r="AD161" s="41">
        <f t="shared" si="47"/>
        <v>9.625273595777295E-2</v>
      </c>
      <c r="AE161" s="41">
        <f t="shared" si="69"/>
        <v>-3.3440239410588114E-3</v>
      </c>
      <c r="AF161" s="41">
        <f t="shared" si="48"/>
        <v>736.84654558980151</v>
      </c>
      <c r="AG161" s="41">
        <f t="shared" si="49"/>
        <v>708.06658384811715</v>
      </c>
      <c r="AH161" s="41">
        <f t="shared" si="70"/>
        <v>9.0314675902193269</v>
      </c>
      <c r="AI161" s="41">
        <f t="shared" si="50"/>
        <v>322.31418761524696</v>
      </c>
      <c r="AJ161" s="41">
        <f t="shared" si="71"/>
        <v>8.0366288848988319</v>
      </c>
      <c r="AK161" s="8">
        <f t="shared" si="74"/>
        <v>40.420181811680543</v>
      </c>
      <c r="AL161" s="42">
        <f t="shared" si="75"/>
        <v>2.2766917362013843</v>
      </c>
      <c r="AZ161" s="8"/>
    </row>
    <row r="162" spans="1:52" ht="15" x14ac:dyDescent="0.15">
      <c r="A162" s="40"/>
      <c r="B162" s="41">
        <f t="shared" si="77"/>
        <v>736.84654558980151</v>
      </c>
      <c r="C162" s="41">
        <f t="shared" si="77"/>
        <v>708.06658384811715</v>
      </c>
      <c r="D162" s="41">
        <f t="shared" si="77"/>
        <v>9.0314675902193269</v>
      </c>
      <c r="E162" s="41">
        <f t="shared" si="72"/>
        <v>16</v>
      </c>
      <c r="F162" s="41">
        <f t="shared" si="52"/>
        <v>16</v>
      </c>
      <c r="G162" s="41">
        <f t="shared" si="53"/>
        <v>3372.2552738805625</v>
      </c>
      <c r="H162" s="25">
        <f t="shared" si="79"/>
        <v>0.04</v>
      </c>
      <c r="I162" s="227">
        <f t="shared" si="54"/>
        <v>23.023969393347489</v>
      </c>
      <c r="J162" s="228">
        <f t="shared" si="76"/>
        <v>80</v>
      </c>
      <c r="K162" s="41">
        <f t="shared" si="55"/>
        <v>1</v>
      </c>
      <c r="L162" s="216">
        <f t="shared" si="56"/>
        <v>9.071467590219326</v>
      </c>
      <c r="M162" s="216">
        <f t="shared" si="42"/>
        <v>9.0514675902193265</v>
      </c>
      <c r="N162" s="41">
        <f t="shared" si="57"/>
        <v>0.26014226811282981</v>
      </c>
      <c r="O162" s="41">
        <f t="shared" si="58"/>
        <v>6.6158238231389372</v>
      </c>
      <c r="P162" s="229">
        <f t="shared" si="59"/>
        <v>176.57860768771317</v>
      </c>
      <c r="Q162" s="41">
        <f t="shared" si="60"/>
        <v>3269.4812877688687</v>
      </c>
      <c r="R162" s="41">
        <f t="shared" si="61"/>
        <v>1290.2475677956477</v>
      </c>
      <c r="S162" s="216">
        <f t="shared" si="43"/>
        <v>0.38302037349757623</v>
      </c>
      <c r="T162" s="216">
        <f t="shared" si="44"/>
        <v>0.42163834418251711</v>
      </c>
      <c r="U162" s="231">
        <f t="shared" si="62"/>
        <v>8.9914675902193277</v>
      </c>
      <c r="V162" s="231">
        <f t="shared" si="45"/>
        <v>9.0114675902193273</v>
      </c>
      <c r="W162" s="41">
        <f t="shared" si="63"/>
        <v>-0.24976229039999964</v>
      </c>
      <c r="X162" s="41">
        <f t="shared" si="64"/>
        <v>3225.2714251563716</v>
      </c>
      <c r="Y162" s="41">
        <f t="shared" si="65"/>
        <v>175.02139332232636</v>
      </c>
      <c r="Z162" s="41">
        <f t="shared" si="66"/>
        <v>1288.9074801165036</v>
      </c>
      <c r="AA162" s="231">
        <f t="shared" si="46"/>
        <v>0.37823402400329986</v>
      </c>
      <c r="AB162" s="231">
        <f t="shared" si="67"/>
        <v>-0.40169822737506178</v>
      </c>
      <c r="AC162" s="41">
        <f t="shared" si="78"/>
        <v>0.42163834418251711</v>
      </c>
      <c r="AD162" s="41">
        <f t="shared" si="47"/>
        <v>9.4868032169970196E-2</v>
      </c>
      <c r="AE162" s="41">
        <f t="shared" si="69"/>
        <v>-3.3078969952344038E-3</v>
      </c>
      <c r="AF162" s="41">
        <f t="shared" si="48"/>
        <v>736.68504951373177</v>
      </c>
      <c r="AG162" s="41">
        <f t="shared" si="49"/>
        <v>707.64494550393465</v>
      </c>
      <c r="AH162" s="41">
        <f t="shared" si="70"/>
        <v>9.0721935149762754</v>
      </c>
      <c r="AI162" s="41">
        <f t="shared" si="50"/>
        <v>326.78871458977022</v>
      </c>
      <c r="AJ162" s="41">
        <f t="shared" si="71"/>
        <v>8.1274035278404355</v>
      </c>
      <c r="AK162" s="8">
        <f t="shared" si="74"/>
        <v>41.507422156894272</v>
      </c>
      <c r="AL162" s="42">
        <f t="shared" si="75"/>
        <v>2.302834833368566</v>
      </c>
      <c r="AZ162" s="8"/>
    </row>
    <row r="163" spans="1:52" ht="15" x14ac:dyDescent="0.15">
      <c r="A163" s="40"/>
      <c r="B163" s="41">
        <f t="shared" si="77"/>
        <v>736.68504951373177</v>
      </c>
      <c r="C163" s="41">
        <f t="shared" si="77"/>
        <v>707.64494550393465</v>
      </c>
      <c r="D163" s="41">
        <f t="shared" si="77"/>
        <v>9.0721935149762754</v>
      </c>
      <c r="E163" s="41">
        <f t="shared" si="72"/>
        <v>16</v>
      </c>
      <c r="F163" s="41">
        <f t="shared" si="52"/>
        <v>16</v>
      </c>
      <c r="G163" s="41">
        <f t="shared" si="53"/>
        <v>3417.8786876848289</v>
      </c>
      <c r="H163" s="25">
        <f t="shared" si="79"/>
        <v>0.04</v>
      </c>
      <c r="I163" s="227">
        <f t="shared" si="54"/>
        <v>23.232083207837697</v>
      </c>
      <c r="J163" s="228">
        <f t="shared" si="76"/>
        <v>80</v>
      </c>
      <c r="K163" s="41">
        <f t="shared" si="55"/>
        <v>1</v>
      </c>
      <c r="L163" s="216">
        <f t="shared" si="56"/>
        <v>9.1121935149762745</v>
      </c>
      <c r="M163" s="216">
        <f t="shared" si="42"/>
        <v>9.0921935149762749</v>
      </c>
      <c r="N163" s="41">
        <f t="shared" si="57"/>
        <v>0.26133629437678962</v>
      </c>
      <c r="O163" s="41">
        <f t="shared" si="58"/>
        <v>6.5954322519338646</v>
      </c>
      <c r="P163" s="229">
        <f t="shared" si="59"/>
        <v>177.63808334241546</v>
      </c>
      <c r="Q163" s="41">
        <f t="shared" si="60"/>
        <v>3314.8967095372054</v>
      </c>
      <c r="R163" s="41">
        <f t="shared" si="61"/>
        <v>1291.1447128067832</v>
      </c>
      <c r="S163" s="216">
        <f t="shared" si="43"/>
        <v>0.38927078936968457</v>
      </c>
      <c r="T163" s="216">
        <f t="shared" si="44"/>
        <v>0.42790862108441186</v>
      </c>
      <c r="U163" s="231">
        <f t="shared" si="62"/>
        <v>9.0321935149762762</v>
      </c>
      <c r="V163" s="231">
        <f t="shared" si="45"/>
        <v>9.0521935149762758</v>
      </c>
      <c r="W163" s="41">
        <f t="shared" si="63"/>
        <v>-0.25086759527753344</v>
      </c>
      <c r="X163" s="41">
        <f t="shared" si="64"/>
        <v>3270.2872343318722</v>
      </c>
      <c r="Y163" s="41">
        <f t="shared" si="65"/>
        <v>176.07852714093642</v>
      </c>
      <c r="Z163" s="41">
        <f t="shared" si="66"/>
        <v>1289.820026728104</v>
      </c>
      <c r="AA163" s="231">
        <f t="shared" si="46"/>
        <v>0.38442667879101394</v>
      </c>
      <c r="AB163" s="231">
        <f t="shared" si="67"/>
        <v>-0.40753487299421859</v>
      </c>
      <c r="AC163" s="41">
        <f t="shared" si="78"/>
        <v>0.42790862108441186</v>
      </c>
      <c r="AD163" s="41">
        <f t="shared" si="47"/>
        <v>9.3477901657207693E-2</v>
      </c>
      <c r="AE163" s="41">
        <f t="shared" si="69"/>
        <v>-3.2726395822642276E-3</v>
      </c>
      <c r="AF163" s="41">
        <f t="shared" si="48"/>
        <v>736.51847718702413</v>
      </c>
      <c r="AG163" s="41">
        <f t="shared" si="49"/>
        <v>707.21703688285027</v>
      </c>
      <c r="AH163" s="41">
        <f t="shared" si="70"/>
        <v>9.112923109016613</v>
      </c>
      <c r="AI163" s="41">
        <f t="shared" si="50"/>
        <v>331.41801754676538</v>
      </c>
      <c r="AJ163" s="41">
        <f t="shared" si="71"/>
        <v>8.219464088270092</v>
      </c>
      <c r="AK163" s="8">
        <f t="shared" si="74"/>
        <v>42.625048314425392</v>
      </c>
      <c r="AL163" s="42">
        <f t="shared" si="75"/>
        <v>2.3293482747723071</v>
      </c>
      <c r="AZ163" s="8"/>
    </row>
    <row r="164" spans="1:52" ht="15" x14ac:dyDescent="0.15">
      <c r="A164" s="40"/>
      <c r="B164" s="41">
        <f t="shared" si="77"/>
        <v>736.51847718702413</v>
      </c>
      <c r="C164" s="41">
        <f t="shared" si="77"/>
        <v>707.21703688285027</v>
      </c>
      <c r="D164" s="41">
        <f t="shared" si="77"/>
        <v>9.112923109016613</v>
      </c>
      <c r="E164" s="41">
        <f t="shared" si="72"/>
        <v>16</v>
      </c>
      <c r="F164" s="41">
        <f t="shared" si="52"/>
        <v>16</v>
      </c>
      <c r="G164" s="41">
        <f t="shared" si="53"/>
        <v>3463.9159151536214</v>
      </c>
      <c r="H164" s="25">
        <f t="shared" si="79"/>
        <v>0.04</v>
      </c>
      <c r="I164" s="227">
        <f t="shared" si="54"/>
        <v>23.441152243339094</v>
      </c>
      <c r="J164" s="228">
        <f t="shared" si="76"/>
        <v>80</v>
      </c>
      <c r="K164" s="41">
        <f t="shared" si="55"/>
        <v>1</v>
      </c>
      <c r="L164" s="216">
        <f t="shared" si="56"/>
        <v>9.1529231090166121</v>
      </c>
      <c r="M164" s="216">
        <f t="shared" si="42"/>
        <v>9.1329231090166125</v>
      </c>
      <c r="N164" s="41">
        <f t="shared" si="57"/>
        <v>0.26253062783313652</v>
      </c>
      <c r="O164" s="41">
        <f t="shared" si="58"/>
        <v>6.5743997194815806</v>
      </c>
      <c r="P164" s="229">
        <f t="shared" si="59"/>
        <v>178.69923916572151</v>
      </c>
      <c r="Q164" s="41">
        <f t="shared" si="60"/>
        <v>3360.7249574443676</v>
      </c>
      <c r="R164" s="41">
        <f t="shared" si="61"/>
        <v>1292.0316906866012</v>
      </c>
      <c r="S164" s="216">
        <f t="shared" si="43"/>
        <v>0.39564319441942186</v>
      </c>
      <c r="T164" s="216">
        <f t="shared" si="44"/>
        <v>0.43439674279986845</v>
      </c>
      <c r="U164" s="231">
        <f t="shared" si="62"/>
        <v>9.0729231090166138</v>
      </c>
      <c r="V164" s="231">
        <f t="shared" si="45"/>
        <v>9.0929231090166134</v>
      </c>
      <c r="W164" s="41">
        <f t="shared" si="63"/>
        <v>-0.25197280012542222</v>
      </c>
      <c r="X164" s="41">
        <f t="shared" si="64"/>
        <v>3315.7140354654885</v>
      </c>
      <c r="Y164" s="41">
        <f t="shared" si="65"/>
        <v>177.1373479091487</v>
      </c>
      <c r="Z164" s="41">
        <f t="shared" si="66"/>
        <v>1290.7221537907651</v>
      </c>
      <c r="AA164" s="231">
        <f t="shared" si="46"/>
        <v>0.39074029314043374</v>
      </c>
      <c r="AB164" s="231">
        <f t="shared" si="67"/>
        <v>-0.41357207326940748</v>
      </c>
      <c r="AC164" s="41">
        <f t="shared" si="78"/>
        <v>0.43439674279986845</v>
      </c>
      <c r="AD164" s="41">
        <f t="shared" si="47"/>
        <v>9.208172175091206E-2</v>
      </c>
      <c r="AE164" s="41">
        <f t="shared" si="69"/>
        <v>-3.2382493830410584E-3</v>
      </c>
      <c r="AF164" s="41">
        <f t="shared" si="48"/>
        <v>736.34661107205739</v>
      </c>
      <c r="AG164" s="41">
        <f t="shared" si="49"/>
        <v>706.78264014005038</v>
      </c>
      <c r="AH164" s="41">
        <f t="shared" si="70"/>
        <v>9.1536563709171954</v>
      </c>
      <c r="AI164" s="41">
        <f t="shared" si="50"/>
        <v>336.2121424196838</v>
      </c>
      <c r="AJ164" s="41">
        <f t="shared" si="71"/>
        <v>8.3128563500533375</v>
      </c>
      <c r="AK164" s="8">
        <f t="shared" si="74"/>
        <v>43.774180630542489</v>
      </c>
      <c r="AL164" s="42">
        <f t="shared" si="75"/>
        <v>2.3562452461658818</v>
      </c>
      <c r="AZ164" s="8"/>
    </row>
    <row r="165" spans="1:52" ht="15" x14ac:dyDescent="0.15">
      <c r="A165" s="40"/>
      <c r="B165" s="41">
        <f t="shared" si="77"/>
        <v>736.34661107205739</v>
      </c>
      <c r="C165" s="41">
        <f t="shared" si="77"/>
        <v>706.78264014005038</v>
      </c>
      <c r="D165" s="41">
        <f t="shared" si="77"/>
        <v>9.1536563709171954</v>
      </c>
      <c r="E165" s="41">
        <f t="shared" si="72"/>
        <v>16</v>
      </c>
      <c r="F165" s="41">
        <f t="shared" si="52"/>
        <v>16</v>
      </c>
      <c r="G165" s="41">
        <f t="shared" si="53"/>
        <v>3510.3688970083272</v>
      </c>
      <c r="H165" s="25">
        <f t="shared" si="79"/>
        <v>0.04</v>
      </c>
      <c r="I165" s="227">
        <f t="shared" si="54"/>
        <v>23.651176745605611</v>
      </c>
      <c r="J165" s="228">
        <f t="shared" si="76"/>
        <v>80</v>
      </c>
      <c r="K165" s="41">
        <f t="shared" si="55"/>
        <v>1</v>
      </c>
      <c r="L165" s="216">
        <f t="shared" si="56"/>
        <v>9.1936563709171946</v>
      </c>
      <c r="M165" s="216">
        <f t="shared" si="42"/>
        <v>9.173656370917195</v>
      </c>
      <c r="N165" s="41">
        <f t="shared" si="57"/>
        <v>0.26372526849414868</v>
      </c>
      <c r="O165" s="41">
        <f t="shared" si="58"/>
        <v>6.552698758031779</v>
      </c>
      <c r="P165" s="229">
        <f t="shared" si="59"/>
        <v>179.76207084266824</v>
      </c>
      <c r="Q165" s="41">
        <f t="shared" si="60"/>
        <v>3406.9679716449723</v>
      </c>
      <c r="R165" s="41">
        <f t="shared" si="61"/>
        <v>1292.908666477013</v>
      </c>
      <c r="S165" s="216">
        <f t="shared" si="43"/>
        <v>0.4021425257960845</v>
      </c>
      <c r="T165" s="216">
        <f t="shared" si="44"/>
        <v>0.44111728944313239</v>
      </c>
      <c r="U165" s="231">
        <f t="shared" si="62"/>
        <v>9.1136563709171963</v>
      </c>
      <c r="V165" s="231">
        <f t="shared" si="45"/>
        <v>9.1336563709171958</v>
      </c>
      <c r="W165" s="41">
        <f t="shared" si="63"/>
        <v>-0.25307790485120307</v>
      </c>
      <c r="X165" s="41">
        <f t="shared" si="64"/>
        <v>3361.5537682399404</v>
      </c>
      <c r="Y165" s="41">
        <f t="shared" si="65"/>
        <v>178.19785126197613</v>
      </c>
      <c r="Z165" s="41">
        <f t="shared" si="66"/>
        <v>1291.6140317248005</v>
      </c>
      <c r="AA165" s="231">
        <f t="shared" si="46"/>
        <v>0.39717975615805923</v>
      </c>
      <c r="AB165" s="231">
        <f t="shared" si="67"/>
        <v>-0.41982316857553975</v>
      </c>
      <c r="AC165" s="41">
        <f t="shared" si="78"/>
        <v>0.44111728944313239</v>
      </c>
      <c r="AD165" s="41">
        <f t="shared" si="47"/>
        <v>9.067883068128231E-2</v>
      </c>
      <c r="AE165" s="41">
        <f t="shared" si="69"/>
        <v>-3.2047254937437124E-3</v>
      </c>
      <c r="AF165" s="41">
        <f t="shared" si="48"/>
        <v>736.16921905110837</v>
      </c>
      <c r="AG165" s="41">
        <f t="shared" si="49"/>
        <v>706.34152285060725</v>
      </c>
      <c r="AH165" s="41">
        <f t="shared" si="70"/>
        <v>9.1943932992775839</v>
      </c>
      <c r="AI165" s="41">
        <f t="shared" si="50"/>
        <v>341.18209652435274</v>
      </c>
      <c r="AJ165" s="41">
        <f t="shared" si="71"/>
        <v>8.4076291546434359</v>
      </c>
      <c r="AK165" s="8">
        <f t="shared" si="74"/>
        <v>44.956006724658671</v>
      </c>
      <c r="AL165" s="42">
        <f t="shared" si="75"/>
        <v>2.3835398138878299</v>
      </c>
      <c r="AZ165" s="8"/>
    </row>
    <row r="166" spans="1:52" ht="15" x14ac:dyDescent="0.15">
      <c r="A166" s="40"/>
      <c r="B166" s="41">
        <f t="shared" si="77"/>
        <v>736.16921905110837</v>
      </c>
      <c r="C166" s="41">
        <f t="shared" si="77"/>
        <v>706.34152285060725</v>
      </c>
      <c r="D166" s="41">
        <f t="shared" si="77"/>
        <v>9.1943932992775839</v>
      </c>
      <c r="E166" s="41">
        <f t="shared" si="72"/>
        <v>16</v>
      </c>
      <c r="F166" s="41">
        <f t="shared" si="52"/>
        <v>16</v>
      </c>
      <c r="G166" s="41">
        <f t="shared" si="53"/>
        <v>3557.2395749386624</v>
      </c>
      <c r="H166" s="25">
        <f t="shared" si="79"/>
        <v>0.04</v>
      </c>
      <c r="I166" s="227">
        <f t="shared" si="54"/>
        <v>23.862156960400899</v>
      </c>
      <c r="J166" s="228">
        <f t="shared" si="76"/>
        <v>80</v>
      </c>
      <c r="K166" s="41">
        <f t="shared" si="55"/>
        <v>1</v>
      </c>
      <c r="L166" s="216">
        <f t="shared" si="56"/>
        <v>9.234393299277583</v>
      </c>
      <c r="M166" s="216">
        <f t="shared" si="42"/>
        <v>9.2143932992775834</v>
      </c>
      <c r="N166" s="41">
        <f t="shared" si="57"/>
        <v>0.26492021637261587</v>
      </c>
      <c r="O166" s="41">
        <f t="shared" si="58"/>
        <v>6.5303000588532836</v>
      </c>
      <c r="P166" s="229">
        <f t="shared" si="59"/>
        <v>180.82657409097183</v>
      </c>
      <c r="Q166" s="41">
        <f t="shared" si="60"/>
        <v>3453.6276932618043</v>
      </c>
      <c r="R166" s="41">
        <f t="shared" si="61"/>
        <v>1293.775801731942</v>
      </c>
      <c r="S166" s="216">
        <f t="shared" si="43"/>
        <v>0.40877408687974393</v>
      </c>
      <c r="T166" s="216">
        <f t="shared" si="44"/>
        <v>0.44808627378064664</v>
      </c>
      <c r="U166" s="231">
        <f t="shared" si="62"/>
        <v>9.1543932992775847</v>
      </c>
      <c r="V166" s="231">
        <f t="shared" si="45"/>
        <v>9.1743932992775843</v>
      </c>
      <c r="W166" s="41">
        <f t="shared" si="63"/>
        <v>-0.2541829093628607</v>
      </c>
      <c r="X166" s="41">
        <f t="shared" si="64"/>
        <v>3407.8083733061148</v>
      </c>
      <c r="Y166" s="41">
        <f t="shared" si="65"/>
        <v>179.26003286769648</v>
      </c>
      <c r="Z166" s="41">
        <f t="shared" si="66"/>
        <v>1292.4958273215229</v>
      </c>
      <c r="AA166" s="231">
        <f t="shared" si="46"/>
        <v>0.40375031947608903</v>
      </c>
      <c r="AB166" s="231">
        <f t="shared" si="67"/>
        <v>-0.42630280177176105</v>
      </c>
      <c r="AC166" s="41">
        <f t="shared" si="78"/>
        <v>0.44808627378064664</v>
      </c>
      <c r="AD166" s="41">
        <f t="shared" si="47"/>
        <v>8.9268523363831828E-2</v>
      </c>
      <c r="AE166" s="41">
        <f t="shared" si="69"/>
        <v>-3.1720685246412151E-3</v>
      </c>
      <c r="AF166" s="41">
        <f t="shared" si="48"/>
        <v>735.98605299370035</v>
      </c>
      <c r="AG166" s="41">
        <f t="shared" si="49"/>
        <v>705.89343657682662</v>
      </c>
      <c r="AH166" s="41">
        <f t="shared" si="70"/>
        <v>9.23513389271967</v>
      </c>
      <c r="AI166" s="41">
        <f t="shared" si="50"/>
        <v>346.33997109917027</v>
      </c>
      <c r="AJ166" s="41">
        <f t="shared" si="71"/>
        <v>8.5038347021709839</v>
      </c>
      <c r="AK166" s="8">
        <f t="shared" si="74"/>
        <v>46.171787786995964</v>
      </c>
      <c r="AL166" s="42">
        <f t="shared" si="75"/>
        <v>2.4112470115757634</v>
      </c>
      <c r="AZ166" s="8"/>
    </row>
    <row r="167" spans="1:52" ht="15" x14ac:dyDescent="0.15">
      <c r="A167" s="40"/>
      <c r="B167" s="41">
        <f t="shared" si="77"/>
        <v>735.98605299370035</v>
      </c>
      <c r="C167" s="41">
        <f t="shared" si="77"/>
        <v>705.89343657682662</v>
      </c>
      <c r="D167" s="41">
        <f t="shared" si="77"/>
        <v>9.23513389271967</v>
      </c>
      <c r="E167" s="41">
        <f t="shared" si="72"/>
        <v>16</v>
      </c>
      <c r="F167" s="41">
        <f t="shared" si="52"/>
        <v>16</v>
      </c>
      <c r="G167" s="41">
        <f t="shared" si="53"/>
        <v>3604.529891603021</v>
      </c>
      <c r="H167" s="25">
        <f t="shared" si="79"/>
        <v>0.04</v>
      </c>
      <c r="I167" s="227">
        <f t="shared" si="54"/>
        <v>24.074093133498991</v>
      </c>
      <c r="J167" s="228">
        <f t="shared" si="76"/>
        <v>80</v>
      </c>
      <c r="K167" s="41">
        <f t="shared" si="55"/>
        <v>1</v>
      </c>
      <c r="L167" s="216">
        <f t="shared" si="56"/>
        <v>9.2751338927196691</v>
      </c>
      <c r="M167" s="216">
        <f t="shared" si="42"/>
        <v>9.2551338927196696</v>
      </c>
      <c r="N167" s="41">
        <f t="shared" si="57"/>
        <v>0.26611547148213077</v>
      </c>
      <c r="O167" s="41">
        <f t="shared" si="58"/>
        <v>6.5071722913378984</v>
      </c>
      <c r="P167" s="229">
        <f t="shared" si="59"/>
        <v>181.8927446606439</v>
      </c>
      <c r="Q167" s="41">
        <f t="shared" si="60"/>
        <v>3500.7060643861264</v>
      </c>
      <c r="R167" s="41">
        <f t="shared" si="61"/>
        <v>1294.6332546080851</v>
      </c>
      <c r="S167" s="216">
        <f t="shared" si="43"/>
        <v>0.41554358555316262</v>
      </c>
      <c r="T167" s="216">
        <f t="shared" si="44"/>
        <v>0.45532132919440627</v>
      </c>
      <c r="U167" s="231">
        <f t="shared" si="62"/>
        <v>9.1951338927196709</v>
      </c>
      <c r="V167" s="231">
        <f t="shared" si="45"/>
        <v>9.2151338927196704</v>
      </c>
      <c r="W167" s="41">
        <f t="shared" si="63"/>
        <v>-0.25528781356912589</v>
      </c>
      <c r="X167" s="41">
        <f t="shared" si="64"/>
        <v>3454.4797922833404</v>
      </c>
      <c r="Y167" s="41">
        <f t="shared" si="65"/>
        <v>180.32388842745974</v>
      </c>
      <c r="Z167" s="41">
        <f t="shared" si="66"/>
        <v>1293.367703838391</v>
      </c>
      <c r="AA167" s="231">
        <f t="shared" si="46"/>
        <v>0.41045763513228417</v>
      </c>
      <c r="AB167" s="231">
        <f t="shared" si="67"/>
        <v>-0.43302708809808521</v>
      </c>
      <c r="AC167" s="41">
        <f t="shared" si="78"/>
        <v>0.45532132919440627</v>
      </c>
      <c r="AD167" s="41">
        <f t="shared" si="47"/>
        <v>8.7850046627008335E-2</v>
      </c>
      <c r="AE167" s="41">
        <f t="shared" si="69"/>
        <v>-3.1402807152657169E-3</v>
      </c>
      <c r="AF167" s="41">
        <f t="shared" si="48"/>
        <v>735.79684713598806</v>
      </c>
      <c r="AG167" s="41">
        <f t="shared" si="49"/>
        <v>705.43811524763225</v>
      </c>
      <c r="AH167" s="41">
        <f t="shared" si="70"/>
        <v>9.2758781498872551</v>
      </c>
      <c r="AI167" s="41">
        <f t="shared" si="50"/>
        <v>351.69908356188671</v>
      </c>
      <c r="AJ167" s="41">
        <f t="shared" si="71"/>
        <v>8.6015288920492861</v>
      </c>
      <c r="AK167" s="8">
        <f t="shared" si="74"/>
        <v>47.422865685511965</v>
      </c>
      <c r="AL167" s="42">
        <f t="shared" si="75"/>
        <v>2.4393829382607142</v>
      </c>
      <c r="AZ167" s="8"/>
    </row>
    <row r="168" spans="1:52" ht="15" x14ac:dyDescent="0.15">
      <c r="A168" s="40"/>
      <c r="B168" s="41">
        <f t="shared" si="77"/>
        <v>735.79684713598806</v>
      </c>
      <c r="C168" s="41">
        <f t="shared" si="77"/>
        <v>705.43811524763225</v>
      </c>
      <c r="D168" s="41">
        <f t="shared" si="77"/>
        <v>9.2758781498872551</v>
      </c>
      <c r="E168" s="41">
        <f t="shared" si="72"/>
        <v>16</v>
      </c>
      <c r="F168" s="41">
        <f t="shared" si="52"/>
        <v>16</v>
      </c>
      <c r="G168" s="41">
        <f t="shared" si="53"/>
        <v>3652.2417906286341</v>
      </c>
      <c r="H168" s="25">
        <f t="shared" si="79"/>
        <v>0.04</v>
      </c>
      <c r="I168" s="227">
        <f t="shared" si="54"/>
        <v>24.286985510684644</v>
      </c>
      <c r="J168" s="228">
        <f t="shared" si="76"/>
        <v>80</v>
      </c>
      <c r="K168" s="41">
        <f t="shared" si="55"/>
        <v>1</v>
      </c>
      <c r="L168" s="216">
        <f t="shared" si="56"/>
        <v>9.3158781498872543</v>
      </c>
      <c r="M168" s="216">
        <f t="shared" si="42"/>
        <v>9.2958781498872547</v>
      </c>
      <c r="N168" s="41">
        <f t="shared" si="57"/>
        <v>0.26731103383669108</v>
      </c>
      <c r="O168" s="41">
        <f t="shared" si="58"/>
        <v>6.483281898370759</v>
      </c>
      <c r="P168" s="229">
        <f t="shared" si="59"/>
        <v>182.96057833361317</v>
      </c>
      <c r="Q168" s="41">
        <f t="shared" si="60"/>
        <v>3548.2050280778917</v>
      </c>
      <c r="R168" s="41">
        <f t="shared" si="61"/>
        <v>1295.4811799528682</v>
      </c>
      <c r="S168" s="216">
        <f t="shared" si="43"/>
        <v>0.42245717769136426</v>
      </c>
      <c r="T168" s="216">
        <f t="shared" si="44"/>
        <v>0.46284192879093822</v>
      </c>
      <c r="U168" s="231">
        <f t="shared" si="62"/>
        <v>9.235878149887256</v>
      </c>
      <c r="V168" s="231">
        <f t="shared" si="45"/>
        <v>9.2558781498872555</v>
      </c>
      <c r="W168" s="41">
        <f t="shared" si="63"/>
        <v>-0.25639261737937602</v>
      </c>
      <c r="X168" s="41">
        <f t="shared" si="64"/>
        <v>3501.5699677596272</v>
      </c>
      <c r="Y168" s="41">
        <f t="shared" si="65"/>
        <v>181.38941367490006</v>
      </c>
      <c r="Z168" s="41">
        <f t="shared" si="66"/>
        <v>1294.2298210911963</v>
      </c>
      <c r="AA168" s="231">
        <f t="shared" si="46"/>
        <v>0.41730779861355138</v>
      </c>
      <c r="AB168" s="231">
        <f t="shared" si="67"/>
        <v>-0.44001381307201209</v>
      </c>
      <c r="AC168" s="41">
        <f t="shared" si="78"/>
        <v>0.46284192879093822</v>
      </c>
      <c r="AD168" s="41">
        <f t="shared" si="47"/>
        <v>8.6422593788100091E-2</v>
      </c>
      <c r="AE168" s="41">
        <f t="shared" si="69"/>
        <v>-3.1093660664235135E-3</v>
      </c>
      <c r="AF168" s="41">
        <f t="shared" si="48"/>
        <v>735.60131624103383</v>
      </c>
      <c r="AG168" s="41">
        <f t="shared" si="49"/>
        <v>704.97527331884135</v>
      </c>
      <c r="AH168" s="41">
        <f t="shared" si="70"/>
        <v>9.3166260694457108</v>
      </c>
      <c r="AI168" s="41">
        <f t="shared" si="50"/>
        <v>357.27414334786181</v>
      </c>
      <c r="AJ168" s="41">
        <f t="shared" si="71"/>
        <v>8.700771709645915</v>
      </c>
      <c r="AK168" s="8">
        <f t="shared" si="74"/>
        <v>48.710671014706193</v>
      </c>
      <c r="AL168" s="42">
        <f t="shared" si="75"/>
        <v>2.4679648697285432</v>
      </c>
      <c r="AZ168" s="8"/>
    </row>
    <row r="169" spans="1:52" ht="15" x14ac:dyDescent="0.15">
      <c r="A169" s="40"/>
      <c r="B169" s="41">
        <f t="shared" si="77"/>
        <v>735.60131624103383</v>
      </c>
      <c r="C169" s="41">
        <f t="shared" si="77"/>
        <v>704.97527331884135</v>
      </c>
      <c r="D169" s="41">
        <f t="shared" si="77"/>
        <v>9.3166260694457108</v>
      </c>
      <c r="E169" s="41">
        <f t="shared" si="72"/>
        <v>16</v>
      </c>
      <c r="F169" s="41">
        <f t="shared" si="52"/>
        <v>16</v>
      </c>
      <c r="G169" s="41">
        <f t="shared" si="53"/>
        <v>3700.3772166119379</v>
      </c>
      <c r="H169" s="25">
        <f t="shared" si="79"/>
        <v>0.04</v>
      </c>
      <c r="I169" s="227">
        <f t="shared" si="54"/>
        <v>24.500834337753986</v>
      </c>
      <c r="J169" s="228">
        <f t="shared" si="76"/>
        <v>80</v>
      </c>
      <c r="K169" s="41">
        <f t="shared" si="55"/>
        <v>1</v>
      </c>
      <c r="L169" s="216">
        <f t="shared" si="56"/>
        <v>9.35662606944571</v>
      </c>
      <c r="M169" s="216">
        <f t="shared" si="42"/>
        <v>9.3366260694457104</v>
      </c>
      <c r="N169" s="41">
        <f t="shared" si="57"/>
        <v>0.26850690345102635</v>
      </c>
      <c r="O169" s="41">
        <f t="shared" si="58"/>
        <v>6.4585928640345376</v>
      </c>
      <c r="P169" s="229">
        <f t="shared" si="59"/>
        <v>184.03007092335457</v>
      </c>
      <c r="Q169" s="41">
        <f t="shared" si="60"/>
        <v>3596.1265283660687</v>
      </c>
      <c r="R169" s="41">
        <f t="shared" si="61"/>
        <v>1296.3197293897031</v>
      </c>
      <c r="S169" s="216">
        <f t="shared" si="43"/>
        <v>0.42952151675793071</v>
      </c>
      <c r="T169" s="216">
        <f t="shared" si="44"/>
        <v>0.47066964195578903</v>
      </c>
      <c r="U169" s="231">
        <f t="shared" si="62"/>
        <v>9.2766260694457117</v>
      </c>
      <c r="V169" s="231">
        <f t="shared" si="45"/>
        <v>9.2966260694457112</v>
      </c>
      <c r="W169" s="41">
        <f t="shared" si="63"/>
        <v>-0.25749732070347875</v>
      </c>
      <c r="X169" s="41">
        <f t="shared" si="64"/>
        <v>3549.0808432919775</v>
      </c>
      <c r="Y169" s="41">
        <f t="shared" si="65"/>
        <v>182.45660437575626</v>
      </c>
      <c r="Z169" s="41">
        <f t="shared" si="66"/>
        <v>1295.0823355433956</v>
      </c>
      <c r="AA169" s="231">
        <f t="shared" si="46"/>
        <v>0.424307397943056</v>
      </c>
      <c r="AB169" s="231">
        <f t="shared" si="67"/>
        <v>-0.44728266401799049</v>
      </c>
      <c r="AC169" s="41">
        <f t="shared" si="78"/>
        <v>0.47066964195578903</v>
      </c>
      <c r="AD169" s="41">
        <f t="shared" si="47"/>
        <v>8.4985298464941753E-2</v>
      </c>
      <c r="AE169" s="41">
        <f t="shared" si="69"/>
        <v>-3.0793304940154704E-3</v>
      </c>
      <c r="AF169" s="41">
        <f t="shared" si="48"/>
        <v>735.39915350252909</v>
      </c>
      <c r="AG169" s="41">
        <f t="shared" si="49"/>
        <v>704.50460367688561</v>
      </c>
      <c r="AH169" s="41">
        <f t="shared" si="70"/>
        <v>9.3573776500815562</v>
      </c>
      <c r="AI169" s="41">
        <f t="shared" si="50"/>
        <v>363.08144610078295</v>
      </c>
      <c r="AJ169" s="41">
        <f t="shared" si="71"/>
        <v>8.8016276668961329</v>
      </c>
      <c r="AK169" s="8">
        <f t="shared" si="74"/>
        <v>50.036732245557353</v>
      </c>
      <c r="AL169" s="42">
        <f t="shared" si="75"/>
        <v>2.4970113854166058</v>
      </c>
      <c r="AZ169" s="8"/>
    </row>
    <row r="170" spans="1:52" ht="15" x14ac:dyDescent="0.15">
      <c r="A170" s="40"/>
      <c r="B170" s="41">
        <f t="shared" si="77"/>
        <v>735.39915350252909</v>
      </c>
      <c r="C170" s="41">
        <f t="shared" si="77"/>
        <v>704.50460367688561</v>
      </c>
      <c r="D170" s="41">
        <f t="shared" si="77"/>
        <v>9.3573776500815562</v>
      </c>
      <c r="E170" s="41">
        <f t="shared" si="72"/>
        <v>16</v>
      </c>
      <c r="F170" s="41">
        <f t="shared" si="52"/>
        <v>16</v>
      </c>
      <c r="G170" s="41">
        <f t="shared" si="53"/>
        <v>3748.9381151187904</v>
      </c>
      <c r="H170" s="25">
        <f t="shared" si="79"/>
        <v>0.04</v>
      </c>
      <c r="I170" s="227">
        <f t="shared" si="54"/>
        <v>24.715639860514784</v>
      </c>
      <c r="J170" s="228">
        <f t="shared" si="76"/>
        <v>80</v>
      </c>
      <c r="K170" s="41">
        <f t="shared" si="55"/>
        <v>1</v>
      </c>
      <c r="L170" s="216">
        <f t="shared" si="56"/>
        <v>9.3973776500815553</v>
      </c>
      <c r="M170" s="216">
        <f t="shared" si="42"/>
        <v>9.3773776500815558</v>
      </c>
      <c r="N170" s="41">
        <f t="shared" si="57"/>
        <v>0.26970308034054824</v>
      </c>
      <c r="O170" s="41">
        <f t="shared" si="58"/>
        <v>6.4330664489193392</v>
      </c>
      <c r="P170" s="229">
        <f t="shared" si="59"/>
        <v>185.10121827452198</v>
      </c>
      <c r="Q170" s="41">
        <f t="shared" si="60"/>
        <v>3644.4725102488574</v>
      </c>
      <c r="R170" s="41">
        <f t="shared" si="61"/>
        <v>1297.1490514006323</v>
      </c>
      <c r="S170" s="216">
        <f t="shared" si="43"/>
        <v>0.43674381058073741</v>
      </c>
      <c r="T170" s="216">
        <f t="shared" si="44"/>
        <v>0.47882843616618193</v>
      </c>
      <c r="U170" s="231">
        <f t="shared" si="62"/>
        <v>9.3173776500815571</v>
      </c>
      <c r="V170" s="231">
        <f t="shared" si="45"/>
        <v>9.3373776500815566</v>
      </c>
      <c r="W170" s="41">
        <f t="shared" si="63"/>
        <v>-0.25860192345196964</v>
      </c>
      <c r="X170" s="41">
        <f t="shared" si="64"/>
        <v>3597.0143634065948</v>
      </c>
      <c r="Y170" s="41">
        <f t="shared" si="65"/>
        <v>183.5254563274955</v>
      </c>
      <c r="Z170" s="41">
        <f t="shared" si="66"/>
        <v>1295.925400392689</v>
      </c>
      <c r="AA170" s="231">
        <f t="shared" si="46"/>
        <v>0.43146356987241563</v>
      </c>
      <c r="AB170" s="231">
        <f t="shared" si="67"/>
        <v>-0.454855502212826</v>
      </c>
      <c r="AC170" s="41">
        <f t="shared" si="78"/>
        <v>0.47882843616618193</v>
      </c>
      <c r="AD170" s="41">
        <f t="shared" si="47"/>
        <v>8.3537227488547958E-2</v>
      </c>
      <c r="AE170" s="41">
        <f t="shared" si="69"/>
        <v>-3.0501820061773271E-3</v>
      </c>
      <c r="AF170" s="41">
        <f t="shared" si="48"/>
        <v>735.19002814670341</v>
      </c>
      <c r="AG170" s="41">
        <f t="shared" si="49"/>
        <v>704.02577524071944</v>
      </c>
      <c r="AH170" s="41">
        <f t="shared" si="70"/>
        <v>9.3981328905021382</v>
      </c>
      <c r="AI170" s="41">
        <f t="shared" si="50"/>
        <v>369.13910213259902</v>
      </c>
      <c r="AJ170" s="41">
        <f t="shared" si="71"/>
        <v>8.9041663063774106</v>
      </c>
      <c r="AK170" s="8">
        <f t="shared" si="74"/>
        <v>51.402686168849407</v>
      </c>
      <c r="AL170" s="42">
        <f t="shared" si="75"/>
        <v>2.5265425135872137</v>
      </c>
      <c r="AZ170" s="8"/>
    </row>
    <row r="171" spans="1:52" ht="15" x14ac:dyDescent="0.15">
      <c r="A171" s="40"/>
      <c r="B171" s="41">
        <f t="shared" si="77"/>
        <v>735.19002814670341</v>
      </c>
      <c r="C171" s="41">
        <f t="shared" si="77"/>
        <v>704.02577524071944</v>
      </c>
      <c r="D171" s="41">
        <f t="shared" si="77"/>
        <v>9.3981328905021382</v>
      </c>
      <c r="E171" s="41">
        <f t="shared" si="72"/>
        <v>16</v>
      </c>
      <c r="F171" s="41">
        <f t="shared" si="52"/>
        <v>16</v>
      </c>
      <c r="G171" s="41">
        <f t="shared" si="53"/>
        <v>3797.9264326847442</v>
      </c>
      <c r="H171" s="25">
        <f t="shared" si="79"/>
        <v>0.04</v>
      </c>
      <c r="I171" s="227">
        <f t="shared" si="54"/>
        <v>24.931402324787179</v>
      </c>
      <c r="J171" s="228">
        <f t="shared" si="76"/>
        <v>80</v>
      </c>
      <c r="K171" s="41">
        <f t="shared" si="55"/>
        <v>1</v>
      </c>
      <c r="L171" s="216">
        <f t="shared" si="56"/>
        <v>9.4381328905021373</v>
      </c>
      <c r="M171" s="216">
        <f t="shared" si="42"/>
        <v>9.4181328905021378</v>
      </c>
      <c r="N171" s="41">
        <f t="shared" si="57"/>
        <v>0.27089956452105923</v>
      </c>
      <c r="O171" s="41">
        <f t="shared" si="58"/>
        <v>6.4066608873237509</v>
      </c>
      <c r="P171" s="229">
        <f t="shared" si="59"/>
        <v>186.17401626258965</v>
      </c>
      <c r="Q171" s="41">
        <f t="shared" si="60"/>
        <v>3693.2449196939997</v>
      </c>
      <c r="R171" s="41">
        <f t="shared" si="61"/>
        <v>1297.969291406464</v>
      </c>
      <c r="S171" s="216">
        <f t="shared" si="43"/>
        <v>0.44413188660855496</v>
      </c>
      <c r="T171" s="216">
        <f t="shared" si="44"/>
        <v>0.48734503382152167</v>
      </c>
      <c r="U171" s="231">
        <f t="shared" si="62"/>
        <v>9.358132890502139</v>
      </c>
      <c r="V171" s="231">
        <f t="shared" si="45"/>
        <v>9.3781328905021386</v>
      </c>
      <c r="W171" s="41">
        <f t="shared" si="63"/>
        <v>-0.25970642553600243</v>
      </c>
      <c r="X171" s="41">
        <f t="shared" si="64"/>
        <v>3645.3724735992087</v>
      </c>
      <c r="Y171" s="41">
        <f t="shared" si="65"/>
        <v>184.59596535894619</v>
      </c>
      <c r="Z171" s="41">
        <f t="shared" si="66"/>
        <v>1296.7591656549475</v>
      </c>
      <c r="AA171" s="231">
        <f t="shared" si="46"/>
        <v>0.43878406446684237</v>
      </c>
      <c r="AB171" s="231">
        <f t="shared" si="67"/>
        <v>-0.4627566843576531</v>
      </c>
      <c r="AC171" s="41">
        <f t="shared" si="78"/>
        <v>0.48734503382152167</v>
      </c>
      <c r="AD171" s="41">
        <f t="shared" si="47"/>
        <v>8.2077372752399957E-2</v>
      </c>
      <c r="AE171" s="41">
        <f t="shared" si="69"/>
        <v>-3.0219309088803268E-3</v>
      </c>
      <c r="AF171" s="41">
        <f t="shared" si="48"/>
        <v>734.97358267740299</v>
      </c>
      <c r="AG171" s="41">
        <f t="shared" si="49"/>
        <v>703.53843020689794</v>
      </c>
      <c r="AH171" s="41">
        <f t="shared" si="70"/>
        <v>9.4388917894352673</v>
      </c>
      <c r="AI171" s="41">
        <f t="shared" si="50"/>
        <v>375.46730654424067</v>
      </c>
      <c r="AJ171" s="41">
        <f t="shared" si="71"/>
        <v>9.0084627804174779</v>
      </c>
      <c r="AK171" s="8">
        <f t="shared" si="74"/>
        <v>52.810289865334099</v>
      </c>
      <c r="AL171" s="42">
        <f t="shared" si="75"/>
        <v>2.556579898110753</v>
      </c>
      <c r="AZ171" s="8"/>
    </row>
    <row r="172" spans="1:52" ht="15" x14ac:dyDescent="0.15">
      <c r="A172" s="40"/>
      <c r="B172" s="41">
        <f t="shared" si="77"/>
        <v>734.97358267740299</v>
      </c>
      <c r="C172" s="41">
        <f t="shared" si="77"/>
        <v>703.53843020689794</v>
      </c>
      <c r="D172" s="41">
        <f t="shared" si="77"/>
        <v>9.4388917894352673</v>
      </c>
      <c r="E172" s="41">
        <f t="shared" si="72"/>
        <v>16</v>
      </c>
      <c r="F172" s="41">
        <f t="shared" si="52"/>
        <v>16</v>
      </c>
      <c r="G172" s="41">
        <f t="shared" si="53"/>
        <v>3847.3441168153554</v>
      </c>
      <c r="H172" s="25">
        <f t="shared" si="79"/>
        <v>0.04</v>
      </c>
      <c r="I172" s="227">
        <f t="shared" si="54"/>
        <v>25.148121976404038</v>
      </c>
      <c r="J172" s="228">
        <f t="shared" si="76"/>
        <v>80</v>
      </c>
      <c r="K172" s="41">
        <f t="shared" si="55"/>
        <v>1</v>
      </c>
      <c r="L172" s="216">
        <f t="shared" si="56"/>
        <v>9.4788917894352664</v>
      </c>
      <c r="M172" s="216">
        <f t="shared" si="42"/>
        <v>9.4588917894352669</v>
      </c>
      <c r="N172" s="41">
        <f t="shared" si="57"/>
        <v>0.27209635600910786</v>
      </c>
      <c r="O172" s="41">
        <f t="shared" si="58"/>
        <v>6.3793310394000837</v>
      </c>
      <c r="P172" s="229">
        <f t="shared" si="59"/>
        <v>187.24846079349709</v>
      </c>
      <c r="Q172" s="41">
        <f t="shared" si="60"/>
        <v>3742.4457036390504</v>
      </c>
      <c r="R172" s="41">
        <f t="shared" si="61"/>
        <v>1298.7805918444772</v>
      </c>
      <c r="S172" s="216">
        <f t="shared" si="43"/>
        <v>0.45169426723651146</v>
      </c>
      <c r="T172" s="216">
        <f t="shared" si="44"/>
        <v>0.49624933636518531</v>
      </c>
      <c r="U172" s="231">
        <f t="shared" si="62"/>
        <v>9.3988917894352682</v>
      </c>
      <c r="V172" s="231">
        <f t="shared" si="45"/>
        <v>9.4188917894352677</v>
      </c>
      <c r="W172" s="41">
        <f t="shared" si="63"/>
        <v>-0.26081082686723533</v>
      </c>
      <c r="X172" s="41">
        <f t="shared" si="64"/>
        <v>3694.1571203353333</v>
      </c>
      <c r="Y172" s="41">
        <f t="shared" si="65"/>
        <v>185.66812732993432</v>
      </c>
      <c r="Z172" s="41">
        <f t="shared" si="66"/>
        <v>1297.5837782455785</v>
      </c>
      <c r="AA172" s="231">
        <f t="shared" si="46"/>
        <v>0.44627731965466477</v>
      </c>
      <c r="AB172" s="231">
        <f t="shared" si="67"/>
        <v>-0.471013444319416</v>
      </c>
      <c r="AC172" s="41">
        <f t="shared" si="78"/>
        <v>0.49624933636518531</v>
      </c>
      <c r="AD172" s="41">
        <f t="shared" si="47"/>
        <v>8.0604641797574858E-2</v>
      </c>
      <c r="AE172" s="41">
        <f t="shared" si="69"/>
        <v>-2.9945900453772303E-3</v>
      </c>
      <c r="AF172" s="41">
        <f t="shared" si="48"/>
        <v>734.74942969704693</v>
      </c>
      <c r="AG172" s="41">
        <f t="shared" si="49"/>
        <v>703.04218087053277</v>
      </c>
      <c r="AH172" s="41">
        <f t="shared" si="70"/>
        <v>9.4796543456288394</v>
      </c>
      <c r="AI172" s="41">
        <f t="shared" si="50"/>
        <v>382.08866030283951</v>
      </c>
      <c r="AJ172" s="41">
        <f t="shared" si="71"/>
        <v>9.1145985193904888</v>
      </c>
      <c r="AK172" s="8">
        <f t="shared" si="74"/>
        <v>54.261434487927353</v>
      </c>
      <c r="AL172" s="42">
        <f t="shared" si="75"/>
        <v>2.58714699093498</v>
      </c>
      <c r="AZ172" s="8"/>
    </row>
    <row r="173" spans="1:52" ht="15" x14ac:dyDescent="0.15">
      <c r="A173" s="40"/>
      <c r="B173" s="41">
        <f t="shared" si="77"/>
        <v>734.74942969704693</v>
      </c>
      <c r="C173" s="41">
        <f t="shared" si="77"/>
        <v>703.04218087053277</v>
      </c>
      <c r="D173" s="41">
        <f t="shared" si="77"/>
        <v>9.4796543456288394</v>
      </c>
      <c r="E173" s="41">
        <f t="shared" si="72"/>
        <v>16</v>
      </c>
      <c r="F173" s="41">
        <f t="shared" si="52"/>
        <v>16</v>
      </c>
      <c r="G173" s="41">
        <f t="shared" si="53"/>
        <v>3897.1931159863993</v>
      </c>
      <c r="H173" s="25">
        <f t="shared" si="79"/>
        <v>0.04</v>
      </c>
      <c r="I173" s="227">
        <f t="shared" si="54"/>
        <v>25.36579906121133</v>
      </c>
      <c r="J173" s="228">
        <f t="shared" si="76"/>
        <v>80</v>
      </c>
      <c r="K173" s="41">
        <f t="shared" si="55"/>
        <v>1</v>
      </c>
      <c r="L173" s="216">
        <f t="shared" si="56"/>
        <v>9.5196543456288385</v>
      </c>
      <c r="M173" s="216">
        <f t="shared" si="42"/>
        <v>9.4996543456288389</v>
      </c>
      <c r="N173" s="41">
        <f t="shared" si="57"/>
        <v>0.27329345482165479</v>
      </c>
      <c r="O173" s="41">
        <f t="shared" si="58"/>
        <v>6.3510279897471262</v>
      </c>
      <c r="P173" s="229">
        <f t="shared" si="59"/>
        <v>188.32454780330005</v>
      </c>
      <c r="Q173" s="41">
        <f t="shared" si="60"/>
        <v>3792.0768099916077</v>
      </c>
      <c r="R173" s="41">
        <f t="shared" si="61"/>
        <v>1299.5830922437874</v>
      </c>
      <c r="S173" s="216">
        <f t="shared" si="43"/>
        <v>0.45944025715007591</v>
      </c>
      <c r="T173" s="216">
        <f t="shared" si="44"/>
        <v>0.50557493123850594</v>
      </c>
      <c r="U173" s="231">
        <f t="shared" si="62"/>
        <v>9.4396543456288402</v>
      </c>
      <c r="V173" s="231">
        <f t="shared" si="45"/>
        <v>9.4596543456288398</v>
      </c>
      <c r="W173" s="41">
        <f t="shared" si="63"/>
        <v>-0.26191512735792344</v>
      </c>
      <c r="X173" s="41">
        <f t="shared" si="64"/>
        <v>3743.3702510505082</v>
      </c>
      <c r="Y173" s="41">
        <f t="shared" si="65"/>
        <v>186.74193813092603</v>
      </c>
      <c r="Z173" s="41">
        <f t="shared" si="66"/>
        <v>1298.3993820584201</v>
      </c>
      <c r="AA173" s="231">
        <f t="shared" si="46"/>
        <v>0.45395254767055121</v>
      </c>
      <c r="AB173" s="231">
        <f t="shared" si="67"/>
        <v>-0.47965634898686654</v>
      </c>
      <c r="AC173" s="41">
        <f t="shared" si="78"/>
        <v>0.50557493123850594</v>
      </c>
      <c r="AD173" s="41">
        <f t="shared" si="47"/>
        <v>7.9117846887724594E-2</v>
      </c>
      <c r="AE173" s="41">
        <f t="shared" si="69"/>
        <v>-2.9681750740708172E-3</v>
      </c>
      <c r="AF173" s="41">
        <f t="shared" si="48"/>
        <v>734.51714822063013</v>
      </c>
      <c r="AG173" s="41">
        <f t="shared" si="49"/>
        <v>702.5366059392943</v>
      </c>
      <c r="AH173" s="41">
        <f t="shared" si="70"/>
        <v>9.5204205578505245</v>
      </c>
      <c r="AI173" s="41">
        <f t="shared" si="50"/>
        <v>389.02855404621232</v>
      </c>
      <c r="AJ173" s="41">
        <f t="shared" si="71"/>
        <v>9.2226620066255478</v>
      </c>
      <c r="AK173" s="8">
        <f t="shared" si="74"/>
        <v>55.758161206610232</v>
      </c>
      <c r="AL173" s="42">
        <f t="shared" si="75"/>
        <v>2.6182692752586769</v>
      </c>
      <c r="AZ173" s="8"/>
    </row>
    <row r="174" spans="1:52" ht="15" x14ac:dyDescent="0.15">
      <c r="A174" s="40"/>
      <c r="B174" s="41">
        <f t="shared" si="77"/>
        <v>734.51714822063013</v>
      </c>
      <c r="C174" s="41">
        <f t="shared" si="77"/>
        <v>702.5366059392943</v>
      </c>
      <c r="D174" s="41">
        <f t="shared" si="77"/>
        <v>9.5204205578505245</v>
      </c>
      <c r="E174" s="41">
        <f t="shared" si="72"/>
        <v>16</v>
      </c>
      <c r="F174" s="41">
        <f t="shared" si="52"/>
        <v>16</v>
      </c>
      <c r="G174" s="41">
        <f t="shared" si="53"/>
        <v>3947.4753796441996</v>
      </c>
      <c r="H174" s="25">
        <f t="shared" si="79"/>
        <v>0.04</v>
      </c>
      <c r="I174" s="227">
        <f t="shared" si="54"/>
        <v>25.584433825068665</v>
      </c>
      <c r="J174" s="228">
        <f t="shared" si="76"/>
        <v>80</v>
      </c>
      <c r="K174" s="41">
        <f t="shared" si="55"/>
        <v>1</v>
      </c>
      <c r="L174" s="216">
        <f t="shared" si="56"/>
        <v>9.5604205578505237</v>
      </c>
      <c r="M174" s="216">
        <f t="shared" si="42"/>
        <v>9.5404205578505241</v>
      </c>
      <c r="N174" s="41">
        <f t="shared" si="57"/>
        <v>0.27449086097645647</v>
      </c>
      <c r="O174" s="41">
        <f t="shared" si="58"/>
        <v>6.3216985819915648</v>
      </c>
      <c r="P174" s="229">
        <f t="shared" si="59"/>
        <v>189.4022732578274</v>
      </c>
      <c r="Q174" s="41">
        <f t="shared" si="60"/>
        <v>3842.1401876296345</v>
      </c>
      <c r="R174" s="41">
        <f t="shared" si="61"/>
        <v>1300.3769292984518</v>
      </c>
      <c r="S174" s="216">
        <f t="shared" si="43"/>
        <v>0.4673800450968999</v>
      </c>
      <c r="T174" s="216">
        <f t="shared" si="44"/>
        <v>0.515359701508733</v>
      </c>
      <c r="U174" s="231">
        <f t="shared" si="62"/>
        <v>9.4804205578505254</v>
      </c>
      <c r="V174" s="231">
        <f t="shared" si="45"/>
        <v>9.500420557850525</v>
      </c>
      <c r="W174" s="41">
        <f t="shared" si="63"/>
        <v>-0.26301932692085472</v>
      </c>
      <c r="X174" s="41">
        <f t="shared" si="64"/>
        <v>3793.0138141505972</v>
      </c>
      <c r="Y174" s="41">
        <f t="shared" si="65"/>
        <v>187.8173936826766</v>
      </c>
      <c r="Z174" s="41">
        <f t="shared" si="66"/>
        <v>1299.2061180422568</v>
      </c>
      <c r="AA174" s="231">
        <f t="shared" si="46"/>
        <v>0.46181983577660102</v>
      </c>
      <c r="AB174" s="231">
        <f t="shared" si="67"/>
        <v>-0.48871984589100392</v>
      </c>
      <c r="AC174" s="41">
        <f t="shared" si="78"/>
        <v>0.515359701508733</v>
      </c>
      <c r="AD174" s="41">
        <f t="shared" si="47"/>
        <v>7.7615692268717645E-2</v>
      </c>
      <c r="AE174" s="41">
        <f t="shared" si="69"/>
        <v>-2.9427047938706745E-3</v>
      </c>
      <c r="AF174" s="41">
        <f t="shared" si="48"/>
        <v>734.27627938009789</v>
      </c>
      <c r="AG174" s="41">
        <f t="shared" si="49"/>
        <v>702.02124623778559</v>
      </c>
      <c r="AH174" s="41">
        <f t="shared" si="70"/>
        <v>9.5611904248874335</v>
      </c>
      <c r="AI174" s="41">
        <f t="shared" si="50"/>
        <v>396.31562964345079</v>
      </c>
      <c r="AJ174" s="41">
        <f t="shared" si="71"/>
        <v>9.3327496815265061</v>
      </c>
      <c r="AK174" s="8">
        <f t="shared" si="74"/>
        <v>57.302679750214502</v>
      </c>
      <c r="AL174" s="42">
        <f t="shared" si="75"/>
        <v>2.649974525630153</v>
      </c>
      <c r="AZ174" s="8"/>
    </row>
    <row r="175" spans="1:52" ht="15" x14ac:dyDescent="0.15">
      <c r="A175" s="40"/>
      <c r="B175" s="41">
        <f t="shared" si="77"/>
        <v>734.27627938009789</v>
      </c>
      <c r="C175" s="41">
        <f t="shared" si="77"/>
        <v>702.02124623778559</v>
      </c>
      <c r="D175" s="41">
        <f t="shared" si="77"/>
        <v>9.5611904248874335</v>
      </c>
      <c r="E175" s="41">
        <f t="shared" si="72"/>
        <v>16</v>
      </c>
      <c r="F175" s="41">
        <f t="shared" si="52"/>
        <v>16</v>
      </c>
      <c r="G175" s="41">
        <f t="shared" si="53"/>
        <v>3998.1928582058799</v>
      </c>
      <c r="H175" s="25">
        <f t="shared" si="79"/>
        <v>0.04</v>
      </c>
      <c r="I175" s="227">
        <f t="shared" si="54"/>
        <v>25.804026513849841</v>
      </c>
      <c r="J175" s="228">
        <f t="shared" si="76"/>
        <v>80</v>
      </c>
      <c r="K175" s="41">
        <f t="shared" si="55"/>
        <v>1</v>
      </c>
      <c r="L175" s="216">
        <f t="shared" si="56"/>
        <v>9.6011904248874327</v>
      </c>
      <c r="M175" s="216">
        <f t="shared" si="42"/>
        <v>9.5811904248874331</v>
      </c>
      <c r="N175" s="41">
        <f t="shared" si="57"/>
        <v>0.27568857449161044</v>
      </c>
      <c r="O175" s="41">
        <f t="shared" si="58"/>
        <v>6.2912848763936937</v>
      </c>
      <c r="P175" s="229">
        <f t="shared" si="59"/>
        <v>190.48163315234319</v>
      </c>
      <c r="Q175" s="41">
        <f t="shared" si="60"/>
        <v>3892.6377864017199</v>
      </c>
      <c r="R175" s="41">
        <f t="shared" si="61"/>
        <v>1301.1622369383952</v>
      </c>
      <c r="S175" s="216">
        <f t="shared" si="43"/>
        <v>0.47552482308472915</v>
      </c>
      <c r="T175" s="216">
        <f t="shared" si="44"/>
        <v>0.52564656370028362</v>
      </c>
      <c r="U175" s="231">
        <f t="shared" si="62"/>
        <v>9.5211904248874344</v>
      </c>
      <c r="V175" s="231">
        <f t="shared" si="45"/>
        <v>9.541190424887434</v>
      </c>
      <c r="W175" s="41">
        <f t="shared" si="63"/>
        <v>-0.26412342546943535</v>
      </c>
      <c r="X175" s="41">
        <f t="shared" si="64"/>
        <v>3843.089759012073</v>
      </c>
      <c r="Y175" s="41">
        <f t="shared" si="65"/>
        <v>188.89448993588442</v>
      </c>
      <c r="Z175" s="41">
        <f t="shared" si="66"/>
        <v>1300.0041242750317</v>
      </c>
      <c r="AA175" s="231">
        <f t="shared" si="46"/>
        <v>0.4698902642281913</v>
      </c>
      <c r="AB175" s="231">
        <f t="shared" si="67"/>
        <v>-0.49824292527826736</v>
      </c>
      <c r="AC175" s="41">
        <f t="shared" si="78"/>
        <v>0.52564656370028362</v>
      </c>
      <c r="AD175" s="41">
        <f t="shared" si="47"/>
        <v>7.6096759233847941E-2</v>
      </c>
      <c r="AE175" s="41">
        <f t="shared" si="69"/>
        <v>-2.9182015241084607E-3</v>
      </c>
      <c r="AF175" s="41">
        <f t="shared" si="48"/>
        <v>734.02632139088917</v>
      </c>
      <c r="AG175" s="41">
        <f t="shared" si="49"/>
        <v>701.49559967408527</v>
      </c>
      <c r="AH175" s="41">
        <f t="shared" si="70"/>
        <v>9.6019639455457799</v>
      </c>
      <c r="AI175" s="41">
        <f t="shared" si="50"/>
        <v>403.98233884893392</v>
      </c>
      <c r="AJ175" s="41">
        <f t="shared" si="71"/>
        <v>9.4449669978734327</v>
      </c>
      <c r="AK175" s="8">
        <f t="shared" si="74"/>
        <v>58.897390086631745</v>
      </c>
      <c r="AL175" s="42">
        <f t="shared" si="75"/>
        <v>2.6822931127380678</v>
      </c>
      <c r="AZ175" s="8"/>
    </row>
    <row r="176" spans="1:52" ht="15" x14ac:dyDescent="0.15">
      <c r="A176" s="40"/>
      <c r="B176" s="41">
        <f t="shared" si="77"/>
        <v>734.02632139088917</v>
      </c>
      <c r="C176" s="41">
        <f t="shared" si="77"/>
        <v>701.49559967408527</v>
      </c>
      <c r="D176" s="41">
        <f t="shared" si="77"/>
        <v>9.6019639455457799</v>
      </c>
      <c r="E176" s="41">
        <f t="shared" si="72"/>
        <v>16</v>
      </c>
      <c r="F176" s="41">
        <f t="shared" si="52"/>
        <v>16</v>
      </c>
      <c r="G176" s="41">
        <f t="shared" si="53"/>
        <v>4049.3475030596355</v>
      </c>
      <c r="H176" s="25">
        <f t="shared" si="79"/>
        <v>0.04</v>
      </c>
      <c r="I176" s="227">
        <f t="shared" si="54"/>
        <v>26.024577373443119</v>
      </c>
      <c r="J176" s="228">
        <f t="shared" si="76"/>
        <v>80</v>
      </c>
      <c r="K176" s="41">
        <f t="shared" si="55"/>
        <v>1</v>
      </c>
      <c r="L176" s="216">
        <f t="shared" si="56"/>
        <v>9.6419639455457791</v>
      </c>
      <c r="M176" s="216">
        <f t="shared" si="42"/>
        <v>9.6219639455457795</v>
      </c>
      <c r="N176" s="41">
        <f t="shared" si="57"/>
        <v>0.27688659538583238</v>
      </c>
      <c r="O176" s="41">
        <f t="shared" si="58"/>
        <v>6.2597235142896048</v>
      </c>
      <c r="P176" s="229">
        <f t="shared" si="59"/>
        <v>191.56262351121401</v>
      </c>
      <c r="Q176" s="41">
        <f t="shared" si="60"/>
        <v>3943.5715571273458</v>
      </c>
      <c r="R176" s="41">
        <f t="shared" si="61"/>
        <v>1301.9391463982258</v>
      </c>
      <c r="S176" s="216">
        <f t="shared" si="43"/>
        <v>0.48388692676426814</v>
      </c>
      <c r="T176" s="216">
        <f t="shared" si="44"/>
        <v>0.53648436698166324</v>
      </c>
      <c r="U176" s="231">
        <f t="shared" si="62"/>
        <v>9.5619639455457808</v>
      </c>
      <c r="V176" s="231">
        <f t="shared" si="45"/>
        <v>9.5819639455457803</v>
      </c>
      <c r="W176" s="41">
        <f t="shared" si="63"/>
        <v>-0.26522742291746226</v>
      </c>
      <c r="X176" s="41">
        <f t="shared" si="64"/>
        <v>3893.6000359822783</v>
      </c>
      <c r="Y176" s="41">
        <f t="shared" si="65"/>
        <v>189.97322287085021</v>
      </c>
      <c r="Z176" s="41">
        <f t="shared" si="66"/>
        <v>1300.7935360358404</v>
      </c>
      <c r="AA176" s="231">
        <f t="shared" si="46"/>
        <v>0.47817604520413343</v>
      </c>
      <c r="AB176" s="231">
        <f t="shared" si="67"/>
        <v>-0.50826992605430921</v>
      </c>
      <c r="AC176" s="41">
        <f t="shared" si="78"/>
        <v>0.53648436698166324</v>
      </c>
      <c r="AD176" s="41">
        <f t="shared" si="47"/>
        <v>7.4559488517895955E-2</v>
      </c>
      <c r="AE176" s="41">
        <f t="shared" si="69"/>
        <v>-2.8946915517561898E-3</v>
      </c>
      <c r="AF176" s="41">
        <f t="shared" si="48"/>
        <v>733.76672361929332</v>
      </c>
      <c r="AG176" s="41">
        <f t="shared" si="49"/>
        <v>700.95911530710362</v>
      </c>
      <c r="AH176" s="41">
        <f t="shared" si="70"/>
        <v>9.6427411186505623</v>
      </c>
      <c r="AI176" s="41">
        <f t="shared" si="50"/>
        <v>412.06562416210505</v>
      </c>
      <c r="AJ176" s="41">
        <f t="shared" si="71"/>
        <v>9.5594296712517952</v>
      </c>
      <c r="AK176" s="8">
        <f t="shared" si="74"/>
        <v>60.54490792226882</v>
      </c>
      <c r="AL176" s="42">
        <f t="shared" si="75"/>
        <v>2.7152583626710363</v>
      </c>
      <c r="AZ176" s="8"/>
    </row>
    <row r="177" spans="1:52" ht="15" x14ac:dyDescent="0.15">
      <c r="A177" s="40"/>
      <c r="B177" s="41">
        <f t="shared" si="77"/>
        <v>733.76672361929332</v>
      </c>
      <c r="C177" s="41">
        <f t="shared" si="77"/>
        <v>700.95911530710362</v>
      </c>
      <c r="D177" s="41">
        <f t="shared" si="77"/>
        <v>9.6427411186505623</v>
      </c>
      <c r="E177" s="41">
        <f t="shared" si="72"/>
        <v>16</v>
      </c>
      <c r="F177" s="41">
        <f t="shared" si="52"/>
        <v>16</v>
      </c>
      <c r="G177" s="41">
        <f t="shared" si="53"/>
        <v>4100.9412665650289</v>
      </c>
      <c r="H177" s="25">
        <f t="shared" si="79"/>
        <v>0.04</v>
      </c>
      <c r="I177" s="227">
        <f t="shared" si="54"/>
        <v>26.24608664975176</v>
      </c>
      <c r="J177" s="228">
        <f t="shared" si="76"/>
        <v>80</v>
      </c>
      <c r="K177" s="41">
        <f t="shared" si="55"/>
        <v>1</v>
      </c>
      <c r="L177" s="216">
        <f t="shared" si="56"/>
        <v>9.6827411186505614</v>
      </c>
      <c r="M177" s="216">
        <f t="shared" si="42"/>
        <v>9.6627411186505618</v>
      </c>
      <c r="N177" s="41">
        <f t="shared" si="57"/>
        <v>0.278084923678378</v>
      </c>
      <c r="O177" s="41">
        <f t="shared" si="58"/>
        <v>6.2269449689961025</v>
      </c>
      <c r="P177" s="229">
        <f t="shared" si="59"/>
        <v>192.64524038758066</v>
      </c>
      <c r="Q177" s="41">
        <f t="shared" si="60"/>
        <v>3994.9434515971752</v>
      </c>
      <c r="R177" s="41">
        <f t="shared" si="61"/>
        <v>1302.7077862840217</v>
      </c>
      <c r="S177" s="216">
        <f t="shared" si="43"/>
        <v>0.49248000174724682</v>
      </c>
      <c r="T177" s="216">
        <f t="shared" si="44"/>
        <v>0.54792899715428989</v>
      </c>
      <c r="U177" s="231">
        <f t="shared" si="62"/>
        <v>9.6027411186505631</v>
      </c>
      <c r="V177" s="231">
        <f t="shared" si="45"/>
        <v>9.6227411186505627</v>
      </c>
      <c r="W177" s="41">
        <f t="shared" si="63"/>
        <v>-0.26633131917942876</v>
      </c>
      <c r="X177" s="41">
        <f t="shared" si="64"/>
        <v>3944.5465963796946</v>
      </c>
      <c r="Y177" s="41">
        <f t="shared" si="65"/>
        <v>191.05358849714148</v>
      </c>
      <c r="Z177" s="41">
        <f t="shared" si="66"/>
        <v>1301.5744858747817</v>
      </c>
      <c r="AA177" s="231">
        <f t="shared" si="46"/>
        <v>0.48669068740166621</v>
      </c>
      <c r="AB177" s="231">
        <f t="shared" si="67"/>
        <v>-0.51885152410596125</v>
      </c>
      <c r="AC177" s="41">
        <f t="shared" si="78"/>
        <v>0.54792899715428989</v>
      </c>
      <c r="AD177" s="41">
        <f t="shared" si="47"/>
        <v>7.3002159417995732E-2</v>
      </c>
      <c r="AE177" s="41">
        <f t="shared" si="69"/>
        <v>-2.8722056577402725E-3</v>
      </c>
      <c r="AF177" s="41">
        <f t="shared" si="48"/>
        <v>733.49687954581736</v>
      </c>
      <c r="AG177" s="41">
        <f t="shared" si="49"/>
        <v>700.41118630994936</v>
      </c>
      <c r="AH177" s="41">
        <f t="shared" si="70"/>
        <v>9.683521943045255</v>
      </c>
      <c r="AI177" s="41">
        <f t="shared" si="50"/>
        <v>420.60775480375315</v>
      </c>
      <c r="AJ177" s="41">
        <f t="shared" si="71"/>
        <v>9.6762651586972819</v>
      </c>
      <c r="AK177" s="8">
        <f t="shared" si="74"/>
        <v>62.24809488395092</v>
      </c>
      <c r="AL177" s="42">
        <f t="shared" si="75"/>
        <v>2.7489069830553365</v>
      </c>
      <c r="AZ177" s="8"/>
    </row>
    <row r="178" spans="1:52" ht="15" x14ac:dyDescent="0.15">
      <c r="A178" s="40"/>
      <c r="B178" s="41">
        <f t="shared" si="77"/>
        <v>733.49687954581736</v>
      </c>
      <c r="C178" s="41">
        <f t="shared" si="77"/>
        <v>700.41118630994936</v>
      </c>
      <c r="D178" s="41">
        <f t="shared" si="77"/>
        <v>9.683521943045255</v>
      </c>
      <c r="E178" s="41">
        <f t="shared" si="72"/>
        <v>16</v>
      </c>
      <c r="F178" s="41">
        <f t="shared" si="52"/>
        <v>16</v>
      </c>
      <c r="G178" s="41">
        <f t="shared" si="53"/>
        <v>4152.976102053246</v>
      </c>
      <c r="H178" s="25">
        <f t="shared" si="79"/>
        <v>0.04</v>
      </c>
      <c r="I178" s="227">
        <f t="shared" si="54"/>
        <v>26.468554588694406</v>
      </c>
      <c r="J178" s="228">
        <f t="shared" si="76"/>
        <v>80</v>
      </c>
      <c r="K178" s="41">
        <f t="shared" si="55"/>
        <v>1</v>
      </c>
      <c r="L178" s="216">
        <f t="shared" si="56"/>
        <v>9.7235219430452542</v>
      </c>
      <c r="M178" s="216">
        <f t="shared" si="42"/>
        <v>9.7035219430452546</v>
      </c>
      <c r="N178" s="41">
        <f t="shared" si="57"/>
        <v>0.2792835593890004</v>
      </c>
      <c r="O178" s="41">
        <f t="shared" si="58"/>
        <v>6.1928726573185386</v>
      </c>
      <c r="P178" s="229">
        <f t="shared" si="59"/>
        <v>193.729479863036</v>
      </c>
      <c r="Q178" s="41">
        <f t="shared" si="60"/>
        <v>4046.7554225733202</v>
      </c>
      <c r="R178" s="41">
        <f t="shared" si="61"/>
        <v>1303.46828263815</v>
      </c>
      <c r="S178" s="216">
        <f t="shared" si="43"/>
        <v>0.50131920191431623</v>
      </c>
      <c r="T178" s="216">
        <f t="shared" si="44"/>
        <v>0.56004474297206375</v>
      </c>
      <c r="U178" s="231">
        <f t="shared" si="62"/>
        <v>9.6435219430452559</v>
      </c>
      <c r="V178" s="231">
        <f t="shared" si="45"/>
        <v>9.6635219430452555</v>
      </c>
      <c r="W178" s="41">
        <f t="shared" si="63"/>
        <v>-0.26743511417024024</v>
      </c>
      <c r="X178" s="41">
        <f t="shared" si="64"/>
        <v>3995.9313924942339</v>
      </c>
      <c r="Y178" s="41">
        <f t="shared" si="65"/>
        <v>192.13558285326275</v>
      </c>
      <c r="Z178" s="41">
        <f t="shared" si="66"/>
        <v>1302.3471036807387</v>
      </c>
      <c r="AA178" s="231">
        <f t="shared" si="46"/>
        <v>0.49544919228748885</v>
      </c>
      <c r="AB178" s="231">
        <f t="shared" si="67"/>
        <v>-0.53004595391039888</v>
      </c>
      <c r="AC178" s="41">
        <f t="shared" si="78"/>
        <v>0.56004474297206375</v>
      </c>
      <c r="AD178" s="41">
        <f t="shared" si="47"/>
        <v>7.1422864872771941E-2</v>
      </c>
      <c r="AE178" s="41">
        <f t="shared" si="69"/>
        <v>-2.8507797396781056E-3</v>
      </c>
      <c r="AF178" s="41">
        <f t="shared" si="48"/>
        <v>733.21611836223428</v>
      </c>
      <c r="AG178" s="41">
        <f t="shared" si="49"/>
        <v>699.85114156697728</v>
      </c>
      <c r="AH178" s="41">
        <f t="shared" si="70"/>
        <v>9.7243064175915173</v>
      </c>
      <c r="AI178" s="41">
        <f t="shared" si="50"/>
        <v>429.65736138862019</v>
      </c>
      <c r="AJ178" s="41">
        <f t="shared" si="71"/>
        <v>9.795614425749676</v>
      </c>
      <c r="AK178" s="8">
        <f t="shared" si="74"/>
        <v>64.010094487752951</v>
      </c>
      <c r="AL178" s="42">
        <f t="shared" si="75"/>
        <v>2.7832795719664261</v>
      </c>
      <c r="AZ178" s="8"/>
    </row>
    <row r="179" spans="1:52" ht="15" x14ac:dyDescent="0.15">
      <c r="A179" s="40"/>
      <c r="B179" s="41">
        <f t="shared" si="77"/>
        <v>733.21611836223428</v>
      </c>
      <c r="C179" s="41">
        <f t="shared" si="77"/>
        <v>699.85114156697728</v>
      </c>
      <c r="D179" s="41">
        <f t="shared" si="77"/>
        <v>9.7243064175915173</v>
      </c>
      <c r="E179" s="41">
        <f t="shared" si="72"/>
        <v>16</v>
      </c>
      <c r="F179" s="41">
        <f t="shared" si="52"/>
        <v>16</v>
      </c>
      <c r="G179" s="41">
        <f t="shared" si="53"/>
        <v>4179.7066366559302</v>
      </c>
      <c r="H179" s="25">
        <f t="shared" si="79"/>
        <v>0.02</v>
      </c>
      <c r="I179" s="227">
        <f t="shared" si="54"/>
        <v>26.691981436205609</v>
      </c>
      <c r="J179" s="228">
        <f t="shared" si="76"/>
        <v>80</v>
      </c>
      <c r="K179" s="41">
        <f t="shared" si="55"/>
        <v>1</v>
      </c>
      <c r="L179" s="216">
        <f t="shared" si="56"/>
        <v>9.7443064175915168</v>
      </c>
      <c r="M179" s="216">
        <f t="shared" si="42"/>
        <v>9.734306417591517</v>
      </c>
      <c r="N179" s="41">
        <f t="shared" si="57"/>
        <v>0.14301545497696111</v>
      </c>
      <c r="O179" s="41">
        <f t="shared" si="58"/>
        <v>6.1574218785381154</v>
      </c>
      <c r="P179" s="229">
        <f t="shared" si="59"/>
        <v>194.41568851654242</v>
      </c>
      <c r="Q179" s="41">
        <f t="shared" si="60"/>
        <v>4086.156619154699</v>
      </c>
      <c r="R179" s="41">
        <f t="shared" si="61"/>
        <v>1303.944865514969</v>
      </c>
      <c r="S179" s="216">
        <f t="shared" si="43"/>
        <v>0.5089286144376759</v>
      </c>
      <c r="T179" s="216">
        <f t="shared" si="44"/>
        <v>0.29123149745977284</v>
      </c>
      <c r="U179" s="231">
        <f t="shared" si="62"/>
        <v>9.7043064175915177</v>
      </c>
      <c r="V179" s="231">
        <f t="shared" si="45"/>
        <v>9.7143064175915175</v>
      </c>
      <c r="W179" s="41">
        <f t="shared" si="63"/>
        <v>-0.13149520019469207</v>
      </c>
      <c r="X179" s="41">
        <f t="shared" si="64"/>
        <v>4060.530123153796</v>
      </c>
      <c r="Y179" s="41">
        <f t="shared" si="65"/>
        <v>193.61762049605389</v>
      </c>
      <c r="Z179" s="41">
        <f t="shared" si="66"/>
        <v>1303.3902487901455</v>
      </c>
      <c r="AA179" s="231">
        <f t="shared" si="46"/>
        <v>0.50595204851974429</v>
      </c>
      <c r="AB179" s="231">
        <f t="shared" si="67"/>
        <v>-0.26615878033844492</v>
      </c>
      <c r="AC179" s="41">
        <f t="shared" si="78"/>
        <v>0.29123149745977284</v>
      </c>
      <c r="AD179" s="41">
        <f t="shared" si="47"/>
        <v>6.8673890614330116E-2</v>
      </c>
      <c r="AE179" s="41">
        <f t="shared" si="69"/>
        <v>-6.4584775843087583E-3</v>
      </c>
      <c r="AF179" s="41">
        <f t="shared" si="48"/>
        <v>733.06790231975151</v>
      </c>
      <c r="AG179" s="41">
        <f t="shared" si="49"/>
        <v>699.55991006951751</v>
      </c>
      <c r="AH179" s="41">
        <f t="shared" si="70"/>
        <v>9.7451252390827587</v>
      </c>
      <c r="AI179" s="41">
        <f t="shared" si="50"/>
        <v>223.34648125230072</v>
      </c>
      <c r="AJ179" s="41">
        <f t="shared" si="71"/>
        <v>9.8576551149864269</v>
      </c>
      <c r="AK179" s="8">
        <f t="shared" si="74"/>
        <v>64.937647086871436</v>
      </c>
      <c r="AL179" s="42">
        <f t="shared" si="75"/>
        <v>2.8011472904666102</v>
      </c>
      <c r="AZ179" s="8"/>
    </row>
    <row r="180" spans="1:52" ht="15" x14ac:dyDescent="0.15">
      <c r="A180" s="40"/>
      <c r="B180" s="41">
        <f t="shared" si="77"/>
        <v>733.06790231975151</v>
      </c>
      <c r="C180" s="41">
        <f t="shared" si="77"/>
        <v>699.55991006951751</v>
      </c>
      <c r="D180" s="41">
        <f t="shared" si="77"/>
        <v>9.7451252390827587</v>
      </c>
      <c r="E180" s="41">
        <f t="shared" si="72"/>
        <v>16</v>
      </c>
      <c r="F180" s="41">
        <f t="shared" si="52"/>
        <v>16</v>
      </c>
      <c r="G180" s="41">
        <f t="shared" si="53"/>
        <v>4206.5539481073274</v>
      </c>
      <c r="H180" s="25">
        <f t="shared" si="79"/>
        <v>0.02</v>
      </c>
      <c r="I180" s="227">
        <f t="shared" si="54"/>
        <v>26.806393800187198</v>
      </c>
      <c r="J180" s="228">
        <f t="shared" si="76"/>
        <v>80</v>
      </c>
      <c r="K180" s="41">
        <f t="shared" si="55"/>
        <v>1</v>
      </c>
      <c r="L180" s="216">
        <f t="shared" si="56"/>
        <v>9.7651252390827583</v>
      </c>
      <c r="M180" s="216">
        <f t="shared" si="42"/>
        <v>9.7551252390827585</v>
      </c>
      <c r="N180" s="41">
        <f t="shared" si="57"/>
        <v>0.1433336933419298</v>
      </c>
      <c r="O180" s="41">
        <f t="shared" si="58"/>
        <v>6.1387071329072906</v>
      </c>
      <c r="P180" s="229">
        <f t="shared" si="59"/>
        <v>194.9702761404005</v>
      </c>
      <c r="Q180" s="41">
        <f t="shared" si="60"/>
        <v>4112.9443836929604</v>
      </c>
      <c r="R180" s="41">
        <f t="shared" si="61"/>
        <v>1304.32739044552</v>
      </c>
      <c r="S180" s="216">
        <f t="shared" si="43"/>
        <v>0.51367603901639314</v>
      </c>
      <c r="T180" s="216">
        <f t="shared" si="44"/>
        <v>0.29472883271478645</v>
      </c>
      <c r="U180" s="231">
        <f t="shared" si="62"/>
        <v>9.7251252390827592</v>
      </c>
      <c r="V180" s="231">
        <f t="shared" si="45"/>
        <v>9.735125239082759</v>
      </c>
      <c r="W180" s="41">
        <f t="shared" si="63"/>
        <v>-0.13176466321247915</v>
      </c>
      <c r="X180" s="41">
        <f t="shared" si="64"/>
        <v>4087.2080424577662</v>
      </c>
      <c r="Y180" s="41">
        <f t="shared" si="65"/>
        <v>194.17163785779621</v>
      </c>
      <c r="Z180" s="41">
        <f t="shared" si="66"/>
        <v>1303.7757850543792</v>
      </c>
      <c r="AA180" s="231">
        <f t="shared" si="46"/>
        <v>0.51067772989092153</v>
      </c>
      <c r="AB180" s="231">
        <f t="shared" si="67"/>
        <v>-0.2692799229904384</v>
      </c>
      <c r="AC180" s="41">
        <f t="shared" si="78"/>
        <v>0.29472883271478645</v>
      </c>
      <c r="AD180" s="41">
        <f t="shared" si="47"/>
        <v>6.7858986905954682E-2</v>
      </c>
      <c r="AE180" s="41">
        <f t="shared" si="69"/>
        <v>-2.7814296170277303E-3</v>
      </c>
      <c r="AF180" s="41">
        <f t="shared" si="48"/>
        <v>732.91650718037863</v>
      </c>
      <c r="AG180" s="41">
        <f t="shared" si="49"/>
        <v>699.26518123680273</v>
      </c>
      <c r="AH180" s="41">
        <f t="shared" si="70"/>
        <v>9.765945857435721</v>
      </c>
      <c r="AI180" s="41">
        <f t="shared" si="50"/>
        <v>225.96231197300528</v>
      </c>
      <c r="AJ180" s="41">
        <f t="shared" si="71"/>
        <v>9.9204224238678176</v>
      </c>
      <c r="AK180" s="8">
        <f t="shared" si="74"/>
        <v>65.882103261859129</v>
      </c>
      <c r="AL180" s="42">
        <f t="shared" si="75"/>
        <v>2.8192242754244505</v>
      </c>
      <c r="AZ180" s="8"/>
    </row>
    <row r="181" spans="1:52" ht="15" x14ac:dyDescent="0.15">
      <c r="A181" s="40"/>
      <c r="B181" s="41">
        <f t="shared" si="77"/>
        <v>732.91650718037863</v>
      </c>
      <c r="C181" s="41">
        <f t="shared" si="77"/>
        <v>699.26518123680273</v>
      </c>
      <c r="D181" s="41">
        <f t="shared" si="77"/>
        <v>9.765945857435721</v>
      </c>
      <c r="E181" s="41">
        <f t="shared" si="72"/>
        <v>16</v>
      </c>
      <c r="F181" s="41">
        <f t="shared" si="52"/>
        <v>16</v>
      </c>
      <c r="G181" s="41">
        <f t="shared" si="53"/>
        <v>4233.5183107347402</v>
      </c>
      <c r="H181" s="25">
        <f t="shared" si="79"/>
        <v>0.02</v>
      </c>
      <c r="I181" s="227">
        <f t="shared" si="54"/>
        <v>26.921060754860719</v>
      </c>
      <c r="J181" s="228">
        <f t="shared" si="76"/>
        <v>80</v>
      </c>
      <c r="K181" s="41">
        <f t="shared" si="55"/>
        <v>1</v>
      </c>
      <c r="L181" s="216">
        <f t="shared" si="56"/>
        <v>9.7859458574357205</v>
      </c>
      <c r="M181" s="216">
        <f t="shared" si="42"/>
        <v>9.7759458574357208</v>
      </c>
      <c r="N181" s="41">
        <f t="shared" si="57"/>
        <v>0.14365201133647076</v>
      </c>
      <c r="O181" s="41">
        <f t="shared" si="58"/>
        <v>6.1195909733091414</v>
      </c>
      <c r="P181" s="229">
        <f t="shared" si="59"/>
        <v>195.52530693296774</v>
      </c>
      <c r="Q181" s="41">
        <f t="shared" si="60"/>
        <v>4139.8490572529736</v>
      </c>
      <c r="R181" s="41">
        <f t="shared" si="61"/>
        <v>1304.7078772141422</v>
      </c>
      <c r="S181" s="216">
        <f t="shared" si="43"/>
        <v>0.51850007890615024</v>
      </c>
      <c r="T181" s="216">
        <f t="shared" si="44"/>
        <v>0.29834275156292572</v>
      </c>
      <c r="U181" s="231">
        <f t="shared" si="62"/>
        <v>9.7459458574357214</v>
      </c>
      <c r="V181" s="231">
        <f t="shared" si="45"/>
        <v>9.7559458574357212</v>
      </c>
      <c r="W181" s="41">
        <f t="shared" si="63"/>
        <v>-0.13203409732483351</v>
      </c>
      <c r="X181" s="41">
        <f t="shared" si="64"/>
        <v>4114.0026263555874</v>
      </c>
      <c r="Y181" s="41">
        <f t="shared" si="65"/>
        <v>194.72609914992478</v>
      </c>
      <c r="Z181" s="41">
        <f t="shared" si="66"/>
        <v>1304.1592599278592</v>
      </c>
      <c r="AA181" s="231">
        <f t="shared" si="46"/>
        <v>0.51547966773693743</v>
      </c>
      <c r="AB181" s="231">
        <f t="shared" si="67"/>
        <v>-0.27250476096253418</v>
      </c>
      <c r="AC181" s="41">
        <f t="shared" si="78"/>
        <v>0.29834275156292572</v>
      </c>
      <c r="AD181" s="41">
        <f t="shared" si="47"/>
        <v>6.7036989822029075E-2</v>
      </c>
      <c r="AE181" s="41">
        <f t="shared" si="69"/>
        <v>-2.7719995552533453E-3</v>
      </c>
      <c r="AF181" s="41">
        <f t="shared" si="48"/>
        <v>732.76181644015219</v>
      </c>
      <c r="AG181" s="41">
        <f t="shared" si="49"/>
        <v>698.9668384852398</v>
      </c>
      <c r="AH181" s="41">
        <f t="shared" si="70"/>
        <v>9.786768272712413</v>
      </c>
      <c r="AI181" s="41">
        <f t="shared" si="50"/>
        <v>228.66632199688837</v>
      </c>
      <c r="AJ181" s="41">
        <f t="shared" si="71"/>
        <v>9.9839408466447317</v>
      </c>
      <c r="AK181" s="8">
        <f t="shared" si="74"/>
        <v>66.844000481454316</v>
      </c>
      <c r="AL181" s="42">
        <f t="shared" si="75"/>
        <v>2.8375175811842017</v>
      </c>
      <c r="AZ181" s="8"/>
    </row>
    <row r="182" spans="1:52" ht="15" x14ac:dyDescent="0.15">
      <c r="A182" s="40"/>
      <c r="B182" s="41">
        <f t="shared" si="77"/>
        <v>732.76181644015219</v>
      </c>
      <c r="C182" s="41">
        <f t="shared" si="77"/>
        <v>698.9668384852398</v>
      </c>
      <c r="D182" s="41">
        <f t="shared" si="77"/>
        <v>9.786768272712413</v>
      </c>
      <c r="E182" s="41">
        <f t="shared" si="72"/>
        <v>16</v>
      </c>
      <c r="F182" s="41">
        <f t="shared" si="52"/>
        <v>16</v>
      </c>
      <c r="G182" s="41">
        <f t="shared" si="53"/>
        <v>4260.5999989968777</v>
      </c>
      <c r="H182" s="25">
        <f t="shared" si="79"/>
        <v>0.02</v>
      </c>
      <c r="I182" s="227">
        <f t="shared" si="54"/>
        <v>27.035982363929907</v>
      </c>
      <c r="J182" s="228">
        <f t="shared" si="76"/>
        <v>80</v>
      </c>
      <c r="K182" s="41">
        <f t="shared" si="55"/>
        <v>1</v>
      </c>
      <c r="L182" s="216">
        <f t="shared" si="56"/>
        <v>9.8067682727124126</v>
      </c>
      <c r="M182" s="216">
        <f t="shared" si="42"/>
        <v>9.7967682727124128</v>
      </c>
      <c r="N182" s="41">
        <f t="shared" si="57"/>
        <v>0.1439704089751217</v>
      </c>
      <c r="O182" s="41">
        <f t="shared" si="58"/>
        <v>6.1000586891765494</v>
      </c>
      <c r="P182" s="229">
        <f t="shared" si="59"/>
        <v>196.08078043752636</v>
      </c>
      <c r="Q182" s="41">
        <f t="shared" si="60"/>
        <v>4166.8709142160578</v>
      </c>
      <c r="R182" s="41">
        <f t="shared" si="61"/>
        <v>1305.0863413959044</v>
      </c>
      <c r="S182" s="216">
        <f t="shared" si="43"/>
        <v>0.5234037003735994</v>
      </c>
      <c r="T182" s="216">
        <f t="shared" si="44"/>
        <v>0.302080417090898</v>
      </c>
      <c r="U182" s="231">
        <f t="shared" si="62"/>
        <v>9.7667682727124134</v>
      </c>
      <c r="V182" s="231">
        <f t="shared" si="45"/>
        <v>9.7767682727124132</v>
      </c>
      <c r="W182" s="41">
        <f t="shared" si="63"/>
        <v>-0.13230350251902223</v>
      </c>
      <c r="X182" s="41">
        <f t="shared" si="64"/>
        <v>4140.9141491674172</v>
      </c>
      <c r="Y182" s="41">
        <f t="shared" si="65"/>
        <v>195.28100391305128</v>
      </c>
      <c r="Z182" s="41">
        <f t="shared" si="66"/>
        <v>1304.5406892187173</v>
      </c>
      <c r="AA182" s="231">
        <f t="shared" si="46"/>
        <v>0.52036081324139616</v>
      </c>
      <c r="AB182" s="231">
        <f t="shared" si="67"/>
        <v>-0.27583964398974109</v>
      </c>
      <c r="AC182" s="41">
        <f t="shared" si="78"/>
        <v>0.302080417090898</v>
      </c>
      <c r="AD182" s="41">
        <f t="shared" si="47"/>
        <v>6.6207535703917769E-2</v>
      </c>
      <c r="AE182" s="41">
        <f t="shared" si="69"/>
        <v>-2.7628984403482628E-3</v>
      </c>
      <c r="AF182" s="41">
        <f t="shared" si="48"/>
        <v>732.60370643203646</v>
      </c>
      <c r="AG182" s="41">
        <f t="shared" si="49"/>
        <v>698.6647580681489</v>
      </c>
      <c r="AH182" s="41">
        <f t="shared" si="70"/>
        <v>9.807592484975407</v>
      </c>
      <c r="AI182" s="41">
        <f t="shared" si="50"/>
        <v>231.46393269873354</v>
      </c>
      <c r="AJ182" s="41">
        <f t="shared" si="71"/>
        <v>10.048236383505492</v>
      </c>
      <c r="AK182" s="8">
        <f t="shared" si="74"/>
        <v>67.823907278809074</v>
      </c>
      <c r="AL182" s="42">
        <f t="shared" si="75"/>
        <v>2.8560346958001004</v>
      </c>
      <c r="AZ182" s="8"/>
    </row>
    <row r="183" spans="1:52" ht="15" x14ac:dyDescent="0.15">
      <c r="A183" s="40"/>
      <c r="B183" s="41">
        <f t="shared" si="77"/>
        <v>732.60370643203646</v>
      </c>
      <c r="C183" s="41">
        <f t="shared" si="77"/>
        <v>698.6647580681489</v>
      </c>
      <c r="D183" s="41">
        <f t="shared" si="77"/>
        <v>9.807592484975407</v>
      </c>
      <c r="E183" s="41">
        <f t="shared" si="72"/>
        <v>16</v>
      </c>
      <c r="F183" s="41">
        <f t="shared" si="52"/>
        <v>16</v>
      </c>
      <c r="G183" s="41">
        <f t="shared" si="53"/>
        <v>4287.7992874837864</v>
      </c>
      <c r="H183" s="25">
        <f t="shared" si="79"/>
        <v>0.02</v>
      </c>
      <c r="I183" s="227">
        <f t="shared" si="54"/>
        <v>27.151158691110052</v>
      </c>
      <c r="J183" s="228">
        <f t="shared" si="76"/>
        <v>80</v>
      </c>
      <c r="K183" s="41">
        <f t="shared" si="55"/>
        <v>1</v>
      </c>
      <c r="L183" s="216">
        <f t="shared" si="56"/>
        <v>9.8275924849754066</v>
      </c>
      <c r="M183" s="216">
        <f t="shared" si="42"/>
        <v>9.8175924849754068</v>
      </c>
      <c r="N183" s="41">
        <f t="shared" si="57"/>
        <v>0.14428888627227821</v>
      </c>
      <c r="O183" s="41">
        <f t="shared" si="58"/>
        <v>6.0800946654851371</v>
      </c>
      <c r="P183" s="229">
        <f t="shared" si="59"/>
        <v>196.63669619908225</v>
      </c>
      <c r="Q183" s="41">
        <f t="shared" si="60"/>
        <v>4194.0102290948735</v>
      </c>
      <c r="R183" s="41">
        <f t="shared" si="61"/>
        <v>1305.4627984106003</v>
      </c>
      <c r="S183" s="216">
        <f t="shared" si="43"/>
        <v>0.5283900657780336</v>
      </c>
      <c r="T183" s="216">
        <f t="shared" si="44"/>
        <v>0.30594963295316774</v>
      </c>
      <c r="U183" s="231">
        <f t="shared" si="62"/>
        <v>9.7875924849754075</v>
      </c>
      <c r="V183" s="231">
        <f t="shared" si="45"/>
        <v>9.7975924849754072</v>
      </c>
      <c r="W183" s="41">
        <f t="shared" si="63"/>
        <v>-0.1325728787824545</v>
      </c>
      <c r="X183" s="41">
        <f t="shared" si="64"/>
        <v>4167.9428853447407</v>
      </c>
      <c r="Y183" s="41">
        <f t="shared" si="65"/>
        <v>195.83635168952614</v>
      </c>
      <c r="Z183" s="41">
        <f t="shared" si="66"/>
        <v>1304.9200885769299</v>
      </c>
      <c r="AA183" s="231">
        <f t="shared" si="46"/>
        <v>0.52532431266341661</v>
      </c>
      <c r="AB183" s="231">
        <f t="shared" si="67"/>
        <v>-0.27929148747079102</v>
      </c>
      <c r="AC183" s="41">
        <f t="shared" si="78"/>
        <v>0.30594963295316774</v>
      </c>
      <c r="AD183" s="41">
        <f t="shared" si="47"/>
        <v>6.5370236947012245E-2</v>
      </c>
      <c r="AE183" s="41">
        <f t="shared" si="69"/>
        <v>-2.7541361050982369E-3</v>
      </c>
      <c r="AF183" s="41">
        <f t="shared" si="48"/>
        <v>732.44204568535554</v>
      </c>
      <c r="AG183" s="41">
        <f t="shared" si="49"/>
        <v>698.35880843519578</v>
      </c>
      <c r="AH183" s="41">
        <f t="shared" si="70"/>
        <v>9.8284184942878188</v>
      </c>
      <c r="AI183" s="41">
        <f t="shared" si="50"/>
        <v>234.36105059880765</v>
      </c>
      <c r="AJ183" s="41">
        <f t="shared" si="71"/>
        <v>10.113336675338493</v>
      </c>
      <c r="AK183" s="8">
        <f t="shared" si="74"/>
        <v>68.822425970755262</v>
      </c>
      <c r="AL183" s="42">
        <f t="shared" si="75"/>
        <v>2.874783579848005</v>
      </c>
      <c r="AZ183" s="8"/>
    </row>
    <row r="184" spans="1:52" ht="15" x14ac:dyDescent="0.15">
      <c r="A184" s="40"/>
      <c r="B184" s="41">
        <f t="shared" si="77"/>
        <v>732.44204568535554</v>
      </c>
      <c r="C184" s="41">
        <f t="shared" si="77"/>
        <v>698.35880843519578</v>
      </c>
      <c r="D184" s="41">
        <f t="shared" si="77"/>
        <v>9.8284184942878188</v>
      </c>
      <c r="E184" s="41">
        <f t="shared" si="72"/>
        <v>16</v>
      </c>
      <c r="F184" s="41">
        <f t="shared" si="52"/>
        <v>16</v>
      </c>
      <c r="G184" s="41">
        <f t="shared" si="53"/>
        <v>4315.1164509169203</v>
      </c>
      <c r="H184" s="25">
        <f t="shared" si="79"/>
        <v>0.02</v>
      </c>
      <c r="I184" s="227">
        <f t="shared" si="54"/>
        <v>27.266589800127804</v>
      </c>
      <c r="J184" s="228">
        <f t="shared" si="76"/>
        <v>80</v>
      </c>
      <c r="K184" s="41">
        <f t="shared" si="55"/>
        <v>1</v>
      </c>
      <c r="L184" s="216">
        <f t="shared" si="56"/>
        <v>9.8484184942878183</v>
      </c>
      <c r="M184" s="216">
        <f t="shared" si="42"/>
        <v>9.8384184942878186</v>
      </c>
      <c r="N184" s="41">
        <f t="shared" si="57"/>
        <v>0.14460744324247798</v>
      </c>
      <c r="O184" s="41">
        <f t="shared" si="58"/>
        <v>6.0596823018708923</v>
      </c>
      <c r="P184" s="229">
        <f t="shared" si="59"/>
        <v>197.1930537643552</v>
      </c>
      <c r="Q184" s="41">
        <f t="shared" si="60"/>
        <v>4221.2672765334455</v>
      </c>
      <c r="R184" s="41">
        <f t="shared" si="61"/>
        <v>1305.8372635246608</v>
      </c>
      <c r="S184" s="216">
        <f t="shared" si="43"/>
        <v>0.53346255182044089</v>
      </c>
      <c r="T184" s="216">
        <f t="shared" si="44"/>
        <v>0.30995891928234243</v>
      </c>
      <c r="U184" s="231">
        <f t="shared" si="62"/>
        <v>9.8084184942878192</v>
      </c>
      <c r="V184" s="231">
        <f t="shared" si="45"/>
        <v>9.818418494287819</v>
      </c>
      <c r="W184" s="41">
        <f t="shared" si="63"/>
        <v>-0.13284222610234053</v>
      </c>
      <c r="X184" s="41">
        <f t="shared" si="64"/>
        <v>4195.0891094704039</v>
      </c>
      <c r="Y184" s="41">
        <f t="shared" si="65"/>
        <v>196.39214202342839</v>
      </c>
      <c r="Z184" s="41">
        <f t="shared" si="66"/>
        <v>1305.297473496269</v>
      </c>
      <c r="AA184" s="231">
        <f t="shared" si="46"/>
        <v>0.53037352549115901</v>
      </c>
      <c r="AB184" s="231">
        <f t="shared" si="67"/>
        <v>-0.28286783925730258</v>
      </c>
      <c r="AC184" s="41">
        <f t="shared" si="78"/>
        <v>0.30995891928234243</v>
      </c>
      <c r="AD184" s="41">
        <f t="shared" si="47"/>
        <v>6.4524679742420793E-2</v>
      </c>
      <c r="AE184" s="41">
        <f t="shared" si="69"/>
        <v>-2.7457232133647298E-3</v>
      </c>
      <c r="AF184" s="41">
        <f t="shared" si="48"/>
        <v>732.27669420931568</v>
      </c>
      <c r="AG184" s="41">
        <f t="shared" si="49"/>
        <v>698.04884951591339</v>
      </c>
      <c r="AH184" s="41">
        <f t="shared" si="70"/>
        <v>9.8492463007133964</v>
      </c>
      <c r="AI184" s="41">
        <f t="shared" si="50"/>
        <v>237.36412487243197</v>
      </c>
      <c r="AJ184" s="41">
        <f t="shared" si="71"/>
        <v>10.179271154469724</v>
      </c>
      <c r="AK184" s="8">
        <f t="shared" si="74"/>
        <v>69.840195696257481</v>
      </c>
      <c r="AL184" s="42">
        <f t="shared" si="75"/>
        <v>2.8937727098377994</v>
      </c>
      <c r="AZ184" s="8"/>
    </row>
    <row r="185" spans="1:52" ht="15" x14ac:dyDescent="0.15">
      <c r="A185" s="40"/>
      <c r="B185" s="41">
        <f t="shared" si="77"/>
        <v>732.27669420931568</v>
      </c>
      <c r="C185" s="41">
        <f t="shared" si="77"/>
        <v>698.04884951591339</v>
      </c>
      <c r="D185" s="41">
        <f t="shared" si="77"/>
        <v>9.8492463007133964</v>
      </c>
      <c r="E185" s="41">
        <f t="shared" si="72"/>
        <v>16</v>
      </c>
      <c r="F185" s="41">
        <f t="shared" si="52"/>
        <v>16</v>
      </c>
      <c r="G185" s="41">
        <f t="shared" si="53"/>
        <v>4342.5517641492725</v>
      </c>
      <c r="H185" s="25">
        <f t="shared" si="79"/>
        <v>0.02</v>
      </c>
      <c r="I185" s="227">
        <f t="shared" si="54"/>
        <v>27.382275754721832</v>
      </c>
      <c r="J185" s="228">
        <f t="shared" si="76"/>
        <v>80</v>
      </c>
      <c r="K185" s="41">
        <f t="shared" si="55"/>
        <v>1</v>
      </c>
      <c r="L185" s="216">
        <f t="shared" si="56"/>
        <v>9.8692463007133959</v>
      </c>
      <c r="M185" s="216">
        <f t="shared" si="42"/>
        <v>9.8592463007133961</v>
      </c>
      <c r="N185" s="41">
        <f t="shared" si="57"/>
        <v>0.14492607990008821</v>
      </c>
      <c r="O185" s="41">
        <f t="shared" si="58"/>
        <v>6.0388039221629262</v>
      </c>
      <c r="P185" s="229">
        <f t="shared" si="59"/>
        <v>197.74985268177173</v>
      </c>
      <c r="Q185" s="41">
        <f t="shared" si="60"/>
        <v>4248.6423313073292</v>
      </c>
      <c r="R185" s="41">
        <f t="shared" si="61"/>
        <v>1306.2097518530366</v>
      </c>
      <c r="S185" s="216">
        <f t="shared" si="43"/>
        <v>0.53862477001101583</v>
      </c>
      <c r="T185" s="216">
        <f t="shared" si="44"/>
        <v>0.31411759990571769</v>
      </c>
      <c r="U185" s="231">
        <f t="shared" si="62"/>
        <v>9.8292463007133968</v>
      </c>
      <c r="V185" s="231">
        <f t="shared" si="45"/>
        <v>9.8392463007133966</v>
      </c>
      <c r="W185" s="41">
        <f t="shared" si="63"/>
        <v>-0.13311154446608953</v>
      </c>
      <c r="X185" s="41">
        <f t="shared" si="64"/>
        <v>4222.3530962587656</v>
      </c>
      <c r="Y185" s="41">
        <f t="shared" si="65"/>
        <v>196.94837446055826</v>
      </c>
      <c r="Z185" s="41">
        <f t="shared" si="66"/>
        <v>1305.6728593162306</v>
      </c>
      <c r="AA185" s="231">
        <f t="shared" si="46"/>
        <v>0.535512044802125</v>
      </c>
      <c r="AB185" s="231">
        <f t="shared" si="67"/>
        <v>-0.28657695635914415</v>
      </c>
      <c r="AC185" s="41">
        <f t="shared" si="78"/>
        <v>0.31411759990571769</v>
      </c>
      <c r="AD185" s="41">
        <f t="shared" si="47"/>
        <v>6.367042154276932E-2</v>
      </c>
      <c r="AE185" s="41">
        <f t="shared" si="69"/>
        <v>-2.737671338004784E-3</v>
      </c>
      <c r="AF185" s="41">
        <f t="shared" si="48"/>
        <v>732.10750268931008</v>
      </c>
      <c r="AG185" s="41">
        <f t="shared" si="49"/>
        <v>697.73473191600772</v>
      </c>
      <c r="AH185" s="41">
        <f t="shared" si="70"/>
        <v>9.8700759043163693</v>
      </c>
      <c r="AI185" s="41">
        <f t="shared" si="50"/>
        <v>240.48021342674792</v>
      </c>
      <c r="AJ185" s="41">
        <f t="shared" si="71"/>
        <v>10.246071213754933</v>
      </c>
      <c r="AK185" s="8">
        <f t="shared" si="74"/>
        <v>70.877895821335258</v>
      </c>
      <c r="AL185" s="42">
        <f t="shared" si="75"/>
        <v>2.9130111269119392</v>
      </c>
      <c r="AZ185" s="8"/>
    </row>
    <row r="186" spans="1:52" ht="15" x14ac:dyDescent="0.15">
      <c r="A186" s="40"/>
      <c r="B186" s="41">
        <f t="shared" si="77"/>
        <v>732.10750268931008</v>
      </c>
      <c r="C186" s="41">
        <f t="shared" si="77"/>
        <v>697.73473191600772</v>
      </c>
      <c r="D186" s="41">
        <f t="shared" si="77"/>
        <v>9.8700759043163693</v>
      </c>
      <c r="E186" s="41">
        <f t="shared" si="72"/>
        <v>16</v>
      </c>
      <c r="F186" s="41">
        <f t="shared" si="52"/>
        <v>16</v>
      </c>
      <c r="G186" s="41">
        <f t="shared" si="53"/>
        <v>4370.1055021652855</v>
      </c>
      <c r="H186" s="25">
        <f t="shared" si="79"/>
        <v>0.02</v>
      </c>
      <c r="I186" s="227">
        <f t="shared" si="54"/>
        <v>27.498216618641891</v>
      </c>
      <c r="J186" s="228">
        <f t="shared" si="76"/>
        <v>80</v>
      </c>
      <c r="K186" s="41">
        <f t="shared" si="55"/>
        <v>1</v>
      </c>
      <c r="L186" s="216">
        <f t="shared" si="56"/>
        <v>9.8900759043163688</v>
      </c>
      <c r="M186" s="216">
        <f t="shared" si="42"/>
        <v>9.8800759043163691</v>
      </c>
      <c r="N186" s="41">
        <f t="shared" si="57"/>
        <v>0.14524479625976028</v>
      </c>
      <c r="O186" s="41">
        <f t="shared" si="58"/>
        <v>6.0174406729035521</v>
      </c>
      <c r="P186" s="229">
        <f t="shared" si="59"/>
        <v>198.30709250145162</v>
      </c>
      <c r="Q186" s="41">
        <f t="shared" si="60"/>
        <v>4276.1356683234726</v>
      </c>
      <c r="R186" s="41">
        <f t="shared" si="61"/>
        <v>1306.5802783610509</v>
      </c>
      <c r="S186" s="216">
        <f t="shared" si="43"/>
        <v>0.54388058969161113</v>
      </c>
      <c r="T186" s="216">
        <f t="shared" si="44"/>
        <v>0.31843590291752372</v>
      </c>
      <c r="U186" s="231">
        <f t="shared" si="62"/>
        <v>9.8500759043163697</v>
      </c>
      <c r="V186" s="231">
        <f t="shared" si="45"/>
        <v>9.8600759043163695</v>
      </c>
      <c r="W186" s="41">
        <f t="shared" si="63"/>
        <v>-0.13338083386092592</v>
      </c>
      <c r="X186" s="41">
        <f t="shared" si="64"/>
        <v>4249.7351205555678</v>
      </c>
      <c r="Y186" s="41">
        <f t="shared" si="65"/>
        <v>197.5050485484239</v>
      </c>
      <c r="Z186" s="41">
        <f t="shared" si="66"/>
        <v>1306.0462612239248</v>
      </c>
      <c r="AA186" s="231">
        <f t="shared" si="46"/>
        <v>0.54074372016494465</v>
      </c>
      <c r="AB186" s="231">
        <f t="shared" si="67"/>
        <v>-0.29042789335146479</v>
      </c>
      <c r="AC186" s="41">
        <f t="shared" si="78"/>
        <v>0.31843590291752372</v>
      </c>
      <c r="AD186" s="41">
        <f t="shared" si="47"/>
        <v>6.2806988209429662E-2</v>
      </c>
      <c r="AE186" s="41">
        <f t="shared" si="69"/>
        <v>-2.7299930503457605E-3</v>
      </c>
      <c r="AF186" s="41">
        <f t="shared" si="48"/>
        <v>731.9343115826523</v>
      </c>
      <c r="AG186" s="41">
        <f t="shared" si="49"/>
        <v>697.41629601309023</v>
      </c>
      <c r="AH186" s="41">
        <f t="shared" si="70"/>
        <v>9.8909073051615728</v>
      </c>
      <c r="AI186" s="41">
        <f t="shared" si="50"/>
        <v>243.71705909794045</v>
      </c>
      <c r="AJ186" s="41">
        <f t="shared" si="71"/>
        <v>10.313770396837693</v>
      </c>
      <c r="AK186" s="8">
        <f t="shared" si="74"/>
        <v>71.936249766274287</v>
      </c>
      <c r="AL186" s="42">
        <f t="shared" si="75"/>
        <v>2.9325084916397746</v>
      </c>
      <c r="AZ186" s="8"/>
    </row>
    <row r="187" spans="1:52" ht="15" x14ac:dyDescent="0.15">
      <c r="A187" s="40"/>
      <c r="B187" s="41">
        <f t="shared" si="77"/>
        <v>731.9343115826523</v>
      </c>
      <c r="C187" s="41">
        <f t="shared" si="77"/>
        <v>697.41629601309023</v>
      </c>
      <c r="D187" s="41">
        <f t="shared" si="77"/>
        <v>9.8909073051615728</v>
      </c>
      <c r="E187" s="41">
        <f t="shared" si="72"/>
        <v>16</v>
      </c>
      <c r="F187" s="41">
        <f t="shared" si="52"/>
        <v>16</v>
      </c>
      <c r="G187" s="41">
        <f t="shared" si="53"/>
        <v>4397.7779400810086</v>
      </c>
      <c r="H187" s="25">
        <f t="shared" si="79"/>
        <v>0.02</v>
      </c>
      <c r="I187" s="227">
        <f t="shared" si="54"/>
        <v>27.614412455649656</v>
      </c>
      <c r="J187" s="228">
        <f t="shared" si="76"/>
        <v>80</v>
      </c>
      <c r="K187" s="41">
        <f t="shared" si="55"/>
        <v>1</v>
      </c>
      <c r="L187" s="216">
        <f t="shared" si="56"/>
        <v>9.9109073051615724</v>
      </c>
      <c r="M187" s="216">
        <f t="shared" si="42"/>
        <v>9.9009073051615726</v>
      </c>
      <c r="N187" s="41">
        <f t="shared" si="57"/>
        <v>0.1455635923359182</v>
      </c>
      <c r="O187" s="41">
        <f t="shared" si="58"/>
        <v>5.9955724091695632</v>
      </c>
      <c r="P187" s="229">
        <f t="shared" si="59"/>
        <v>198.86477277520189</v>
      </c>
      <c r="Q187" s="41">
        <f t="shared" si="60"/>
        <v>4303.7475626204168</v>
      </c>
      <c r="R187" s="41">
        <f t="shared" si="61"/>
        <v>1306.9488578662297</v>
      </c>
      <c r="S187" s="216">
        <f t="shared" si="43"/>
        <v>0.54923416401150082</v>
      </c>
      <c r="T187" s="216">
        <f t="shared" si="44"/>
        <v>0.3229250770895426</v>
      </c>
      <c r="U187" s="231">
        <f t="shared" si="62"/>
        <v>9.8709073051615732</v>
      </c>
      <c r="V187" s="231">
        <f t="shared" si="45"/>
        <v>9.880907305161573</v>
      </c>
      <c r="W187" s="41">
        <f t="shared" si="63"/>
        <v>-0.13365009427420205</v>
      </c>
      <c r="X187" s="41">
        <f t="shared" si="64"/>
        <v>4277.2354573381372</v>
      </c>
      <c r="Y187" s="41">
        <f t="shared" si="65"/>
        <v>198.06216383623513</v>
      </c>
      <c r="Z187" s="41">
        <f t="shared" si="66"/>
        <v>1306.4176942559475</v>
      </c>
      <c r="AA187" s="231">
        <f t="shared" si="46"/>
        <v>0.54607268347890692</v>
      </c>
      <c r="AB187" s="231">
        <f t="shared" si="67"/>
        <v>-0.2944306046582495</v>
      </c>
      <c r="AC187" s="41">
        <f t="shared" si="78"/>
        <v>0.3229250770895426</v>
      </c>
      <c r="AD187" s="41">
        <f t="shared" si="47"/>
        <v>6.1933870792122724E-2</v>
      </c>
      <c r="AE187" s="41">
        <f t="shared" si="69"/>
        <v>-2.722702018128134E-3</v>
      </c>
      <c r="AF187" s="41">
        <f t="shared" si="48"/>
        <v>731.75695009789865</v>
      </c>
      <c r="AG187" s="41">
        <f t="shared" si="49"/>
        <v>697.09337093600072</v>
      </c>
      <c r="AH187" s="41">
        <f t="shared" si="70"/>
        <v>9.9117405033143839</v>
      </c>
      <c r="AI187" s="41">
        <f t="shared" si="50"/>
        <v>247.0831778504029</v>
      </c>
      <c r="AJ187" s="41">
        <f t="shared" si="71"/>
        <v>10.38240461290725</v>
      </c>
      <c r="AK187" s="8">
        <f t="shared" si="74"/>
        <v>73.016029321290816</v>
      </c>
      <c r="AL187" s="42">
        <f t="shared" si="75"/>
        <v>2.9522751458678069</v>
      </c>
      <c r="AZ187" s="8"/>
    </row>
    <row r="188" spans="1:52" ht="15" x14ac:dyDescent="0.15">
      <c r="A188" s="40"/>
      <c r="B188" s="41">
        <f t="shared" si="77"/>
        <v>731.75695009789865</v>
      </c>
      <c r="C188" s="41">
        <f t="shared" si="77"/>
        <v>697.09337093600072</v>
      </c>
      <c r="D188" s="41">
        <f t="shared" si="77"/>
        <v>9.9117405033143839</v>
      </c>
      <c r="E188" s="41">
        <f t="shared" si="72"/>
        <v>16</v>
      </c>
      <c r="F188" s="41">
        <f t="shared" si="52"/>
        <v>16</v>
      </c>
      <c r="G188" s="41">
        <f t="shared" si="53"/>
        <v>4425.5693531440847</v>
      </c>
      <c r="H188" s="25">
        <f t="shared" si="79"/>
        <v>0.02</v>
      </c>
      <c r="I188" s="227">
        <f t="shared" si="54"/>
        <v>27.730863329518343</v>
      </c>
      <c r="J188" s="228">
        <f t="shared" si="76"/>
        <v>80</v>
      </c>
      <c r="K188" s="41">
        <f t="shared" si="55"/>
        <v>1</v>
      </c>
      <c r="L188" s="216">
        <f t="shared" si="56"/>
        <v>9.9317405033143835</v>
      </c>
      <c r="M188" s="216">
        <f t="shared" si="42"/>
        <v>9.9217405033143837</v>
      </c>
      <c r="N188" s="41">
        <f t="shared" si="57"/>
        <v>0.14588246814305705</v>
      </c>
      <c r="O188" s="41">
        <f t="shared" si="58"/>
        <v>5.9731775656946695</v>
      </c>
      <c r="P188" s="229">
        <f t="shared" si="59"/>
        <v>199.42289305650601</v>
      </c>
      <c r="Q188" s="41">
        <f t="shared" si="60"/>
        <v>4331.4782893682732</v>
      </c>
      <c r="R188" s="41">
        <f t="shared" si="61"/>
        <v>1307.3155050401017</v>
      </c>
      <c r="S188" s="216">
        <f t="shared" si="43"/>
        <v>0.5546899593298612</v>
      </c>
      <c r="T188" s="216">
        <f t="shared" si="44"/>
        <v>0.32759752716000123</v>
      </c>
      <c r="U188" s="231">
        <f t="shared" si="62"/>
        <v>9.8917405033143844</v>
      </c>
      <c r="V188" s="231">
        <f t="shared" si="45"/>
        <v>9.9017405033143842</v>
      </c>
      <c r="W188" s="41">
        <f t="shared" si="63"/>
        <v>-0.13391932569328446</v>
      </c>
      <c r="X188" s="41">
        <f t="shared" si="64"/>
        <v>4304.8543817153577</v>
      </c>
      <c r="Y188" s="41">
        <f t="shared" si="65"/>
        <v>198.61971987489224</v>
      </c>
      <c r="Z188" s="41">
        <f t="shared" si="66"/>
        <v>1306.7871733002205</v>
      </c>
      <c r="AA188" s="231">
        <f t="shared" si="46"/>
        <v>0.55150337822213968</v>
      </c>
      <c r="AB188" s="231">
        <f t="shared" si="67"/>
        <v>-0.298596063360349</v>
      </c>
      <c r="AC188" s="41">
        <f t="shared" si="78"/>
        <v>0.32759752716000123</v>
      </c>
      <c r="AD188" s="41">
        <f t="shared" si="47"/>
        <v>6.1050521880868291E-2</v>
      </c>
      <c r="AE188" s="41">
        <f t="shared" si="69"/>
        <v>-2.715813118511021E-3</v>
      </c>
      <c r="AF188" s="41">
        <f t="shared" si="48"/>
        <v>731.57523503888171</v>
      </c>
      <c r="AG188" s="41">
        <f t="shared" si="49"/>
        <v>696.76577340884069</v>
      </c>
      <c r="AH188" s="41">
        <f t="shared" si="70"/>
        <v>9.9325754988407375</v>
      </c>
      <c r="AI188" s="41">
        <f t="shared" si="50"/>
        <v>250.58796128173529</v>
      </c>
      <c r="AJ188" s="41">
        <f t="shared" si="71"/>
        <v>10.452012379929954</v>
      </c>
      <c r="AK188" s="8">
        <f t="shared" si="74"/>
        <v>74.118059529465512</v>
      </c>
      <c r="AL188" s="42">
        <f t="shared" si="75"/>
        <v>2.9723221827703457</v>
      </c>
      <c r="AZ188" s="8"/>
    </row>
    <row r="189" spans="1:52" ht="15" x14ac:dyDescent="0.15">
      <c r="A189" s="40"/>
      <c r="B189" s="41">
        <f t="shared" si="77"/>
        <v>731.57523503888171</v>
      </c>
      <c r="C189" s="41">
        <f t="shared" si="77"/>
        <v>696.76577340884069</v>
      </c>
      <c r="D189" s="41">
        <f t="shared" si="77"/>
        <v>9.9325754988407375</v>
      </c>
      <c r="E189" s="41">
        <f t="shared" si="72"/>
        <v>16</v>
      </c>
      <c r="F189" s="41">
        <f t="shared" si="52"/>
        <v>16</v>
      </c>
      <c r="G189" s="41">
        <f t="shared" si="53"/>
        <v>4453.4800167338353</v>
      </c>
      <c r="H189" s="25">
        <f t="shared" si="79"/>
        <v>0.02</v>
      </c>
      <c r="I189" s="227">
        <f t="shared" si="54"/>
        <v>27.847569304032824</v>
      </c>
      <c r="J189" s="228">
        <f t="shared" si="76"/>
        <v>80</v>
      </c>
      <c r="K189" s="41">
        <f t="shared" si="55"/>
        <v>1</v>
      </c>
      <c r="L189" s="216">
        <f t="shared" si="56"/>
        <v>9.9525754988407371</v>
      </c>
      <c r="M189" s="216">
        <f t="shared" ref="M189:M208" si="80">(D189+L189)/2</f>
        <v>9.9425754988407373</v>
      </c>
      <c r="N189" s="41">
        <f t="shared" si="57"/>
        <v>0.1462014236957998</v>
      </c>
      <c r="O189" s="41">
        <f t="shared" si="58"/>
        <v>5.9502330109094643</v>
      </c>
      <c r="P189" s="229">
        <f t="shared" si="59"/>
        <v>199.9814529005148</v>
      </c>
      <c r="Q189" s="41">
        <f t="shared" si="60"/>
        <v>4359.3281238687932</v>
      </c>
      <c r="R189" s="41">
        <f t="shared" si="61"/>
        <v>1307.6802344099731</v>
      </c>
      <c r="S189" s="216">
        <f t="shared" ref="S189:S208" si="81">Q189/O189/R189</f>
        <v>0.56025278861049854</v>
      </c>
      <c r="T189" s="216">
        <f t="shared" ref="T189:T208" si="82">N189/(1-S189)</f>
        <v>0.33246697172640721</v>
      </c>
      <c r="U189" s="231">
        <f t="shared" si="62"/>
        <v>9.912575498840738</v>
      </c>
      <c r="V189" s="231">
        <f t="shared" ref="V189:V208" si="83">(D189+U189)/2</f>
        <v>9.9225754988407378</v>
      </c>
      <c r="W189" s="41">
        <f t="shared" si="63"/>
        <v>-0.13418852810542603</v>
      </c>
      <c r="X189" s="41">
        <f t="shared" si="64"/>
        <v>4332.5921689277402</v>
      </c>
      <c r="Y189" s="41">
        <f t="shared" si="65"/>
        <v>199.17771621697736</v>
      </c>
      <c r="Z189" s="41">
        <f t="shared" si="66"/>
        <v>1307.1547130978056</v>
      </c>
      <c r="AA189" s="231">
        <f t="shared" ref="AA189:AA208" si="84">X189/O189/Z189</f>
        <v>0.55704059267097561</v>
      </c>
      <c r="AB189" s="231">
        <f t="shared" si="67"/>
        <v>-0.30293639978110359</v>
      </c>
      <c r="AC189" s="41">
        <f t="shared" si="78"/>
        <v>0.33246697172640721</v>
      </c>
      <c r="AD189" s="41">
        <f t="shared" ref="AD189:AD208" si="85">H189/AC189*K189</f>
        <v>6.0156351459952975E-2</v>
      </c>
      <c r="AE189" s="41">
        <f t="shared" si="69"/>
        <v>-2.7093425640187184E-3</v>
      </c>
      <c r="AF189" s="41">
        <f t="shared" ref="AF189:AF208" si="86">B189-(AC189-N189)</f>
        <v>731.38896949085108</v>
      </c>
      <c r="AG189" s="41">
        <f t="shared" ref="AG189:AG208" si="87">C189-AC189</f>
        <v>696.43330643711431</v>
      </c>
      <c r="AH189" s="41">
        <f t="shared" si="70"/>
        <v>9.9534122918070747</v>
      </c>
      <c r="AI189" s="41">
        <f t="shared" ref="AI189:AI208" si="88">AC189/R189*1000000</f>
        <v>254.24179625718415</v>
      </c>
      <c r="AJ189" s="41">
        <f t="shared" si="71"/>
        <v>10.522635101112504</v>
      </c>
      <c r="AK189" s="8">
        <f t="shared" si="74"/>
        <v>75.243224231269608</v>
      </c>
      <c r="AL189" s="42">
        <f t="shared" si="75"/>
        <v>2.9926615264709202</v>
      </c>
      <c r="AZ189" s="8"/>
    </row>
    <row r="190" spans="1:52" ht="15" x14ac:dyDescent="0.15">
      <c r="A190" s="40"/>
      <c r="B190" s="41">
        <f t="shared" ref="B190:D208" si="89">AF189</f>
        <v>731.38896949085108</v>
      </c>
      <c r="C190" s="41">
        <f t="shared" si="89"/>
        <v>696.43330643711431</v>
      </c>
      <c r="D190" s="41">
        <f t="shared" si="89"/>
        <v>9.9534122918070747</v>
      </c>
      <c r="E190" s="41">
        <f t="shared" si="72"/>
        <v>16</v>
      </c>
      <c r="F190" s="41">
        <f t="shared" ref="F190:F208" si="90">(E190+E189)/2</f>
        <v>16</v>
      </c>
      <c r="G190" s="41">
        <f t="shared" ref="G190:G208" si="91">F190*$S$53*$C$55*(B190-C190+N190)^1.5</f>
        <v>4481.5102063612067</v>
      </c>
      <c r="H190" s="25">
        <f t="shared" si="79"/>
        <v>0.02</v>
      </c>
      <c r="I190" s="227">
        <f t="shared" ref="I190:I208" si="92">(B190-C190)*B$19</f>
        <v>27.964530442989417</v>
      </c>
      <c r="J190" s="228">
        <f t="shared" si="76"/>
        <v>80</v>
      </c>
      <c r="K190" s="41">
        <f t="shared" ref="K190:K208" si="93">IF((1-S189-0.015)&gt;0,1,-1)</f>
        <v>1</v>
      </c>
      <c r="L190" s="216">
        <f t="shared" ref="L190:L208" si="94">D190+K190*H190</f>
        <v>9.9734122918070742</v>
      </c>
      <c r="M190" s="216">
        <f t="shared" si="80"/>
        <v>9.9634122918070744</v>
      </c>
      <c r="N190" s="41">
        <f t="shared" ref="N190:N208" si="95">2*($P$53*M190/$S$52/$S$51)^2-(B190-C190)*2</f>
        <v>0.14652045900858468</v>
      </c>
      <c r="O190" s="41">
        <f t="shared" ref="O190:O208" si="96">wh(B190,$F$51,$F$52,$F$53)</f>
        <v>5.9267138810447957</v>
      </c>
      <c r="P190" s="229">
        <f t="shared" ref="P190:P208" si="97">$C$54*$L$55*$L$55*M190*M190/(($B$19*(B190-C190))^0.333)*1000</f>
        <v>200.54045186403621</v>
      </c>
      <c r="Q190" s="41">
        <f t="shared" ref="Q190:Q208" si="98">M190/$S$54*(B190-C190+N190/2)*E190-$C$53</f>
        <v>4387.2973415553415</v>
      </c>
      <c r="R190" s="41">
        <f t="shared" ref="R190:R208" si="99">rate1(1,$L$52,$L$51,$L$54,L190,$L$53,$L$50,P190)</f>
        <v>1308.0430603606781</v>
      </c>
      <c r="S190" s="216">
        <f t="shared" si="81"/>
        <v>0.56592784948745367</v>
      </c>
      <c r="T190" s="216">
        <f t="shared" si="82"/>
        <v>0.33754862834571481</v>
      </c>
      <c r="U190" s="231">
        <f t="shared" ref="U190:U208" si="100">D190-K190*H190</f>
        <v>9.9334122918070751</v>
      </c>
      <c r="V190" s="231">
        <f t="shared" si="83"/>
        <v>9.9434122918070749</v>
      </c>
      <c r="W190" s="41">
        <f t="shared" ref="W190:W208" si="101">2*($P$53*V190/$S$52/$S$51)^2-(B190-C190)*2</f>
        <v>-0.13445770149805014</v>
      </c>
      <c r="X190" s="41">
        <f t="shared" ref="X190:X208" si="102">V190/$S$54*(B190-C190+W190/2)*F190-$C$53</f>
        <v>4360.4490943474011</v>
      </c>
      <c r="Y190" s="41">
        <f t="shared" ref="Y190:Y208" si="103">$C$54*$L$55*$L$55*V190*V190/(($B$19*(B190-C190))^0.333)*1000</f>
        <v>199.73615241674366</v>
      </c>
      <c r="Z190" s="41">
        <f t="shared" ref="Z190:Z208" si="104">rate1(1,$L$52,$L$51,$L$54,U190,$L$53,$L$50,Y190)</f>
        <v>1307.5203282446907</v>
      </c>
      <c r="AA190" s="231">
        <f t="shared" si="84"/>
        <v>0.56268949776554233</v>
      </c>
      <c r="AB190" s="231">
        <f t="shared" ref="AB190:AB208" si="105">W190/(1-AA190)</f>
        <v>-0.307465063864308</v>
      </c>
      <c r="AC190" s="41">
        <f t="shared" ref="AC190:AC208" si="106">delta_z(N190,S190,H190,AE189,AB190)</f>
        <v>0.33754862834571481</v>
      </c>
      <c r="AD190" s="41">
        <f t="shared" si="85"/>
        <v>5.9250722178957126E-2</v>
      </c>
      <c r="AE190" s="41">
        <f t="shared" ref="AE190:AE208" si="107">(AD190-AD189)/(AC190+AC189)*2</f>
        <v>-2.703308045061535E-3</v>
      </c>
      <c r="AF190" s="41">
        <f t="shared" si="86"/>
        <v>731.19794132151401</v>
      </c>
      <c r="AG190" s="41">
        <f t="shared" si="87"/>
        <v>696.09575780876855</v>
      </c>
      <c r="AH190" s="41">
        <f t="shared" ref="AH190:AH208" si="108">$S$54*$S$53*$C$55*SQRT(AF190-AG190)</f>
        <v>9.9742508822804297</v>
      </c>
      <c r="AI190" s="41">
        <f t="shared" si="88"/>
        <v>258.05620516241999</v>
      </c>
      <c r="AJ190" s="41">
        <f t="shared" ref="AJ190:AJ208" si="109">AJ189+AI190/3600</f>
        <v>10.594317380324288</v>
      </c>
      <c r="AK190" s="8">
        <f t="shared" si="74"/>
        <v>76.392472384154615</v>
      </c>
      <c r="AL190" s="42">
        <f t="shared" si="75"/>
        <v>3.0133060228839139</v>
      </c>
      <c r="AZ190" s="8"/>
    </row>
    <row r="191" spans="1:52" ht="15" x14ac:dyDescent="0.15">
      <c r="A191" s="40"/>
      <c r="B191" s="41">
        <f t="shared" si="89"/>
        <v>731.19794132151401</v>
      </c>
      <c r="C191" s="41">
        <f t="shared" si="89"/>
        <v>696.09575780876855</v>
      </c>
      <c r="D191" s="41">
        <f t="shared" si="89"/>
        <v>9.9742508822804297</v>
      </c>
      <c r="E191" s="41">
        <f t="shared" ref="E191:E208" si="110">CalBreachWidth(C191,B191,I191,E190)</f>
        <v>16</v>
      </c>
      <c r="F191" s="41">
        <f t="shared" si="90"/>
        <v>16</v>
      </c>
      <c r="G191" s="41">
        <f t="shared" si="91"/>
        <v>4509.6601976689844</v>
      </c>
      <c r="H191" s="25">
        <f t="shared" ref="H191:H208" si="111">dv(S190)</f>
        <v>0.02</v>
      </c>
      <c r="I191" s="227">
        <f t="shared" si="92"/>
        <v>28.081746810196364</v>
      </c>
      <c r="J191" s="228">
        <f t="shared" si="76"/>
        <v>80</v>
      </c>
      <c r="K191" s="41">
        <f t="shared" si="93"/>
        <v>1</v>
      </c>
      <c r="L191" s="216">
        <f t="shared" si="94"/>
        <v>9.9942508822804292</v>
      </c>
      <c r="M191" s="216">
        <f t="shared" si="80"/>
        <v>9.9842508822804295</v>
      </c>
      <c r="N191" s="41">
        <f t="shared" si="95"/>
        <v>0.14683957409597781</v>
      </c>
      <c r="O191" s="41">
        <f t="shared" si="96"/>
        <v>5.9025933908631689</v>
      </c>
      <c r="P191" s="229">
        <f t="shared" si="97"/>
        <v>201.09988950552852</v>
      </c>
      <c r="Q191" s="41">
        <f t="shared" si="98"/>
        <v>4415.3862179930766</v>
      </c>
      <c r="R191" s="41">
        <f t="shared" si="99"/>
        <v>1308.403997136302</v>
      </c>
      <c r="S191" s="216">
        <f t="shared" si="81"/>
        <v>0.57172076782023928</v>
      </c>
      <c r="T191" s="216">
        <f t="shared" si="82"/>
        <v>0.34285943156437049</v>
      </c>
      <c r="U191" s="231">
        <f t="shared" si="100"/>
        <v>9.9542508822804301</v>
      </c>
      <c r="V191" s="231">
        <f t="shared" si="83"/>
        <v>9.9642508822804299</v>
      </c>
      <c r="W191" s="41">
        <f t="shared" si="101"/>
        <v>-0.13472684585848071</v>
      </c>
      <c r="X191" s="41">
        <f t="shared" si="102"/>
        <v>4388.4254334782381</v>
      </c>
      <c r="Y191" s="41">
        <f t="shared" si="103"/>
        <v>200.29502803010868</v>
      </c>
      <c r="Z191" s="41">
        <f t="shared" si="104"/>
        <v>1307.8840331935546</v>
      </c>
      <c r="AA191" s="231">
        <f t="shared" si="84"/>
        <v>0.56845569043599076</v>
      </c>
      <c r="AB191" s="231">
        <f t="shared" si="105"/>
        <v>-0.31219701632630892</v>
      </c>
      <c r="AC191" s="41">
        <f t="shared" si="106"/>
        <v>0.34285943156437049</v>
      </c>
      <c r="AD191" s="41">
        <f t="shared" si="85"/>
        <v>5.8332943937828001E-2</v>
      </c>
      <c r="AE191" s="41">
        <f t="shared" si="107"/>
        <v>-2.6977288930128416E-3</v>
      </c>
      <c r="AF191" s="41">
        <f t="shared" si="86"/>
        <v>731.00192146404561</v>
      </c>
      <c r="AG191" s="41">
        <f t="shared" si="87"/>
        <v>695.75289837720413</v>
      </c>
      <c r="AH191" s="41">
        <f t="shared" si="108"/>
        <v>9.9950912703283077</v>
      </c>
      <c r="AI191" s="41">
        <f t="shared" si="88"/>
        <v>262.04401111184723</v>
      </c>
      <c r="AJ191" s="41">
        <f t="shared" si="109"/>
        <v>10.667107383410912</v>
      </c>
      <c r="AK191" s="8">
        <f t="shared" ref="AK191:AK208" si="112">AK190+AI191*G190/1000000</f>
        <v>77.566825294468188</v>
      </c>
      <c r="AL191" s="42">
        <f t="shared" ref="AL191:AL208" si="113">AL190+AI191*J191/1000000</f>
        <v>3.0342695437728615</v>
      </c>
      <c r="AZ191" s="8"/>
    </row>
    <row r="192" spans="1:52" ht="15" x14ac:dyDescent="0.15">
      <c r="A192" s="40"/>
      <c r="B192" s="41">
        <f t="shared" si="89"/>
        <v>731.00192146404561</v>
      </c>
      <c r="C192" s="41">
        <f t="shared" si="89"/>
        <v>695.75289837720413</v>
      </c>
      <c r="D192" s="41">
        <f t="shared" si="89"/>
        <v>9.9950912703283077</v>
      </c>
      <c r="E192" s="41">
        <f t="shared" si="110"/>
        <v>16</v>
      </c>
      <c r="F192" s="41">
        <f t="shared" si="90"/>
        <v>16</v>
      </c>
      <c r="G192" s="41">
        <f t="shared" si="91"/>
        <v>4537.9302664316529</v>
      </c>
      <c r="H192" s="25">
        <f t="shared" si="111"/>
        <v>0.02</v>
      </c>
      <c r="I192" s="227">
        <f t="shared" si="92"/>
        <v>28.19921846947318</v>
      </c>
      <c r="J192" s="228">
        <f t="shared" ref="J192:J208" si="114">IF(H192&gt;0, $B$7,"")</f>
        <v>80</v>
      </c>
      <c r="K192" s="41">
        <f t="shared" si="93"/>
        <v>1</v>
      </c>
      <c r="L192" s="216">
        <f t="shared" si="94"/>
        <v>10.015091270328307</v>
      </c>
      <c r="M192" s="216">
        <f t="shared" si="80"/>
        <v>10.005091270328307</v>
      </c>
      <c r="N192" s="41">
        <f t="shared" si="95"/>
        <v>0.14715876897258795</v>
      </c>
      <c r="O192" s="41">
        <f t="shared" si="96"/>
        <v>5.8778426168601587</v>
      </c>
      <c r="P192" s="229">
        <f t="shared" si="97"/>
        <v>201.65976538508826</v>
      </c>
      <c r="Q192" s="41">
        <f t="shared" si="98"/>
        <v>4443.5950288788299</v>
      </c>
      <c r="R192" s="41">
        <f t="shared" si="99"/>
        <v>1308.7630588418822</v>
      </c>
      <c r="S192" s="216">
        <f t="shared" si="81"/>
        <v>0.57763764773179538</v>
      </c>
      <c r="T192" s="216">
        <f t="shared" si="82"/>
        <v>0.34841829102973781</v>
      </c>
      <c r="U192" s="231">
        <f t="shared" si="100"/>
        <v>9.9750912703283081</v>
      </c>
      <c r="V192" s="231">
        <f t="shared" si="83"/>
        <v>9.9850912703283079</v>
      </c>
      <c r="W192" s="41">
        <f t="shared" si="101"/>
        <v>-0.13499596117402746</v>
      </c>
      <c r="X192" s="41">
        <f t="shared" si="102"/>
        <v>4416.5214619558092</v>
      </c>
      <c r="Y192" s="41">
        <f t="shared" si="103"/>
        <v>200.85434261464198</v>
      </c>
      <c r="Z192" s="41">
        <f t="shared" si="104"/>
        <v>1308.2458422555003</v>
      </c>
      <c r="AA192" s="231">
        <f t="shared" si="84"/>
        <v>0.57434524337719306</v>
      </c>
      <c r="AB192" s="231">
        <f t="shared" si="105"/>
        <v>-0.31714895481281757</v>
      </c>
      <c r="AC192" s="41">
        <f t="shared" si="106"/>
        <v>0.34841829102973781</v>
      </c>
      <c r="AD192" s="41">
        <f t="shared" si="85"/>
        <v>5.7402267661926458E-2</v>
      </c>
      <c r="AE192" s="41">
        <f t="shared" si="107"/>
        <v>-2.6926262643299456E-3</v>
      </c>
      <c r="AF192" s="41">
        <f t="shared" si="86"/>
        <v>730.80066194198844</v>
      </c>
      <c r="AG192" s="41">
        <f t="shared" si="87"/>
        <v>695.40448008617443</v>
      </c>
      <c r="AH192" s="41">
        <f t="shared" si="108"/>
        <v>10.01593345601877</v>
      </c>
      <c r="AI192" s="41">
        <f t="shared" si="88"/>
        <v>266.21953353271709</v>
      </c>
      <c r="AJ192" s="41">
        <f t="shared" si="109"/>
        <v>10.741057253836667</v>
      </c>
      <c r="AK192" s="8">
        <f t="shared" si="112"/>
        <v>78.767384928682688</v>
      </c>
      <c r="AL192" s="42">
        <f t="shared" si="113"/>
        <v>3.055567106455479</v>
      </c>
      <c r="AZ192" s="8"/>
    </row>
    <row r="193" spans="1:52" ht="15" x14ac:dyDescent="0.15">
      <c r="A193" s="40"/>
      <c r="B193" s="41">
        <f t="shared" si="89"/>
        <v>730.80066194198844</v>
      </c>
      <c r="C193" s="41">
        <f t="shared" si="89"/>
        <v>695.40448008617443</v>
      </c>
      <c r="D193" s="41">
        <f t="shared" si="89"/>
        <v>10.01593345601877</v>
      </c>
      <c r="E193" s="41">
        <f t="shared" si="110"/>
        <v>16</v>
      </c>
      <c r="F193" s="41">
        <f t="shared" si="90"/>
        <v>16</v>
      </c>
      <c r="G193" s="41">
        <f t="shared" si="91"/>
        <v>4566.3206885555455</v>
      </c>
      <c r="H193" s="25">
        <f t="shared" si="111"/>
        <v>0.02</v>
      </c>
      <c r="I193" s="227">
        <f t="shared" si="92"/>
        <v>28.316945484651207</v>
      </c>
      <c r="J193" s="228">
        <f t="shared" si="114"/>
        <v>80</v>
      </c>
      <c r="K193" s="41">
        <f t="shared" si="93"/>
        <v>1</v>
      </c>
      <c r="L193" s="216">
        <f t="shared" si="94"/>
        <v>10.035933456018769</v>
      </c>
      <c r="M193" s="216">
        <f t="shared" si="80"/>
        <v>10.02593345601877</v>
      </c>
      <c r="N193" s="41">
        <f t="shared" si="95"/>
        <v>0.14747804365289596</v>
      </c>
      <c r="O193" s="41">
        <f t="shared" si="96"/>
        <v>5.8524302478750734</v>
      </c>
      <c r="P193" s="229">
        <f t="shared" si="97"/>
        <v>202.22007906444313</v>
      </c>
      <c r="Q193" s="41">
        <f t="shared" si="98"/>
        <v>4471.9240500412679</v>
      </c>
      <c r="R193" s="41">
        <f t="shared" si="99"/>
        <v>1309.1202594450806</v>
      </c>
      <c r="S193" s="216">
        <f t="shared" si="81"/>
        <v>0.58368512934091232</v>
      </c>
      <c r="T193" s="216">
        <f t="shared" si="82"/>
        <v>0.35424639869197205</v>
      </c>
      <c r="U193" s="231">
        <f t="shared" si="100"/>
        <v>9.9959334560187703</v>
      </c>
      <c r="V193" s="231">
        <f t="shared" si="83"/>
        <v>10.00593345601877</v>
      </c>
      <c r="W193" s="41">
        <f t="shared" si="101"/>
        <v>-0.13526504743211376</v>
      </c>
      <c r="X193" s="41">
        <f t="shared" si="102"/>
        <v>4444.7374555474998</v>
      </c>
      <c r="Y193" s="41">
        <f t="shared" si="103"/>
        <v>201.41409572955808</v>
      </c>
      <c r="Z193" s="41">
        <f t="shared" si="104"/>
        <v>1308.6057696017681</v>
      </c>
      <c r="AA193" s="231">
        <f t="shared" si="84"/>
        <v>0.58036476247722935</v>
      </c>
      <c r="AB193" s="231">
        <f t="shared" si="105"/>
        <v>-0.32233958289733444</v>
      </c>
      <c r="AC193" s="41">
        <f t="shared" si="106"/>
        <v>0.35424639869197205</v>
      </c>
      <c r="AD193" s="41">
        <f t="shared" si="85"/>
        <v>5.6457878114917988E-2</v>
      </c>
      <c r="AE193" s="41">
        <f t="shared" si="107"/>
        <v>-2.6880233511733602E-3</v>
      </c>
      <c r="AF193" s="41">
        <f t="shared" si="86"/>
        <v>730.59389358694932</v>
      </c>
      <c r="AG193" s="41">
        <f t="shared" si="87"/>
        <v>695.05023368748243</v>
      </c>
      <c r="AH193" s="41">
        <f t="shared" si="108"/>
        <v>10.036777439420426</v>
      </c>
      <c r="AI193" s="41">
        <f t="shared" si="88"/>
        <v>270.598820953342</v>
      </c>
      <c r="AJ193" s="41">
        <f t="shared" si="109"/>
        <v>10.816223592990372</v>
      </c>
      <c r="AK193" s="8">
        <f t="shared" si="112"/>
        <v>79.995343508347574</v>
      </c>
      <c r="AL193" s="42">
        <f t="shared" si="113"/>
        <v>3.0772150121317465</v>
      </c>
      <c r="AZ193" s="8"/>
    </row>
    <row r="194" spans="1:52" ht="15" x14ac:dyDescent="0.15">
      <c r="A194" s="40"/>
      <c r="B194" s="41">
        <f t="shared" si="89"/>
        <v>730.59389358694932</v>
      </c>
      <c r="C194" s="41">
        <f t="shared" si="89"/>
        <v>695.05023368748243</v>
      </c>
      <c r="D194" s="41">
        <f t="shared" si="89"/>
        <v>10.036777439420426</v>
      </c>
      <c r="E194" s="41">
        <f t="shared" si="110"/>
        <v>16</v>
      </c>
      <c r="F194" s="41">
        <f t="shared" si="90"/>
        <v>16</v>
      </c>
      <c r="G194" s="41">
        <f t="shared" si="91"/>
        <v>4594.8317400789265</v>
      </c>
      <c r="H194" s="25">
        <f t="shared" si="111"/>
        <v>0.02</v>
      </c>
      <c r="I194" s="227">
        <f t="shared" si="92"/>
        <v>28.434927919573511</v>
      </c>
      <c r="J194" s="228">
        <f t="shared" si="114"/>
        <v>80</v>
      </c>
      <c r="K194" s="41">
        <f t="shared" si="93"/>
        <v>1</v>
      </c>
      <c r="L194" s="216">
        <f t="shared" si="94"/>
        <v>10.056777439420426</v>
      </c>
      <c r="M194" s="216">
        <f t="shared" si="80"/>
        <v>10.046777439420426</v>
      </c>
      <c r="N194" s="41">
        <f t="shared" si="95"/>
        <v>0.14779739815158166</v>
      </c>
      <c r="O194" s="41">
        <f t="shared" si="96"/>
        <v>5.8263222969121333</v>
      </c>
      <c r="P194" s="229">
        <f t="shared" si="97"/>
        <v>202.78083010694354</v>
      </c>
      <c r="Q194" s="41">
        <f t="shared" si="98"/>
        <v>4500.373557440942</v>
      </c>
      <c r="R194" s="41">
        <f t="shared" si="99"/>
        <v>1309.4756127778376</v>
      </c>
      <c r="S194" s="216">
        <f t="shared" si="81"/>
        <v>0.58987045567662477</v>
      </c>
      <c r="T194" s="216">
        <f t="shared" si="82"/>
        <v>0.36036759652469147</v>
      </c>
      <c r="U194" s="231">
        <f t="shared" si="100"/>
        <v>10.016777439420427</v>
      </c>
      <c r="V194" s="231">
        <f t="shared" si="83"/>
        <v>10.026777439420426</v>
      </c>
      <c r="W194" s="41">
        <f t="shared" si="101"/>
        <v>-0.1355341046200067</v>
      </c>
      <c r="X194" s="41">
        <f t="shared" si="102"/>
        <v>4473.0736901525652</v>
      </c>
      <c r="Y194" s="41">
        <f t="shared" si="103"/>
        <v>201.97428693570802</v>
      </c>
      <c r="Z194" s="41">
        <f t="shared" si="104"/>
        <v>1308.963829265422</v>
      </c>
      <c r="AA194" s="231">
        <f t="shared" si="84"/>
        <v>0.58652145337928208</v>
      </c>
      <c r="AB194" s="231">
        <f t="shared" si="105"/>
        <v>-0.32778993185426752</v>
      </c>
      <c r="AC194" s="41">
        <f t="shared" si="106"/>
        <v>0.36036759652469147</v>
      </c>
      <c r="AD194" s="41">
        <f t="shared" si="85"/>
        <v>5.5498885562619255E-2</v>
      </c>
      <c r="AE194" s="41">
        <f t="shared" si="107"/>
        <v>-2.683945623001623E-3</v>
      </c>
      <c r="AF194" s="41">
        <f t="shared" si="86"/>
        <v>730.38132338857622</v>
      </c>
      <c r="AG194" s="41">
        <f t="shared" si="87"/>
        <v>694.68986609095771</v>
      </c>
      <c r="AH194" s="41">
        <f t="shared" si="108"/>
        <v>10.057623220602393</v>
      </c>
      <c r="AI194" s="41">
        <f t="shared" si="88"/>
        <v>275.19992965751436</v>
      </c>
      <c r="AJ194" s="41">
        <f t="shared" si="109"/>
        <v>10.892668017895238</v>
      </c>
      <c r="AK194" s="8">
        <f t="shared" si="112"/>
        <v>81.251994640631708</v>
      </c>
      <c r="AL194" s="42">
        <f t="shared" si="113"/>
        <v>3.0992310065043478</v>
      </c>
      <c r="AZ194" s="8"/>
    </row>
    <row r="195" spans="1:52" ht="15" x14ac:dyDescent="0.15">
      <c r="A195" s="40"/>
      <c r="B195" s="41">
        <f t="shared" si="89"/>
        <v>730.38132338857622</v>
      </c>
      <c r="C195" s="41">
        <f t="shared" si="89"/>
        <v>694.68986609095771</v>
      </c>
      <c r="D195" s="41">
        <f t="shared" si="89"/>
        <v>10.057623220602393</v>
      </c>
      <c r="E195" s="41">
        <f t="shared" si="110"/>
        <v>16</v>
      </c>
      <c r="F195" s="41">
        <f t="shared" si="90"/>
        <v>16</v>
      </c>
      <c r="G195" s="41">
        <f t="shared" si="91"/>
        <v>4623.4636971719392</v>
      </c>
      <c r="H195" s="25">
        <f t="shared" si="111"/>
        <v>0.02</v>
      </c>
      <c r="I195" s="227">
        <f t="shared" si="92"/>
        <v>28.553165838094813</v>
      </c>
      <c r="J195" s="228">
        <f t="shared" si="114"/>
        <v>80</v>
      </c>
      <c r="K195" s="41">
        <f t="shared" si="93"/>
        <v>1</v>
      </c>
      <c r="L195" s="216">
        <f t="shared" si="94"/>
        <v>10.077623220602392</v>
      </c>
      <c r="M195" s="216">
        <f t="shared" si="80"/>
        <v>10.067623220602393</v>
      </c>
      <c r="N195" s="41">
        <f t="shared" si="95"/>
        <v>0.14811683248314012</v>
      </c>
      <c r="O195" s="41">
        <f t="shared" si="96"/>
        <v>5.7994817665308904</v>
      </c>
      <c r="P195" s="229">
        <f t="shared" si="97"/>
        <v>203.3420180775521</v>
      </c>
      <c r="Q195" s="41">
        <f t="shared" si="98"/>
        <v>4528.9438271702729</v>
      </c>
      <c r="R195" s="41">
        <f t="shared" si="99"/>
        <v>1309.8291325379973</v>
      </c>
      <c r="S195" s="216">
        <f t="shared" si="81"/>
        <v>0.59620155061277869</v>
      </c>
      <c r="T195" s="216">
        <f t="shared" si="82"/>
        <v>0.36680881936994247</v>
      </c>
      <c r="U195" s="231">
        <f t="shared" si="100"/>
        <v>10.037623220602393</v>
      </c>
      <c r="V195" s="231">
        <f t="shared" si="83"/>
        <v>10.047623220602393</v>
      </c>
      <c r="W195" s="41">
        <f t="shared" si="101"/>
        <v>-0.13580313272515809</v>
      </c>
      <c r="X195" s="41">
        <f t="shared" si="102"/>
        <v>4501.5304418021196</v>
      </c>
      <c r="Y195" s="41">
        <f t="shared" si="103"/>
        <v>202.53491579556837</v>
      </c>
      <c r="Z195" s="41">
        <f t="shared" si="104"/>
        <v>1309.3200351430128</v>
      </c>
      <c r="AA195" s="231">
        <f t="shared" si="84"/>
        <v>0.59282319900538416</v>
      </c>
      <c r="AB195" s="231">
        <f t="shared" si="105"/>
        <v>-0.33352374789877542</v>
      </c>
      <c r="AC195" s="41">
        <f t="shared" si="106"/>
        <v>0.36680881936994247</v>
      </c>
      <c r="AD195" s="41">
        <f t="shared" si="85"/>
        <v>5.4524316057485901E-2</v>
      </c>
      <c r="AE195" s="41">
        <f t="shared" si="107"/>
        <v>-2.6804211023107936E-3</v>
      </c>
      <c r="AF195" s="41">
        <f t="shared" si="86"/>
        <v>730.1626314016894</v>
      </c>
      <c r="AG195" s="41">
        <f t="shared" si="87"/>
        <v>694.3230572715878</v>
      </c>
      <c r="AH195" s="41">
        <f t="shared" si="108"/>
        <v>10.078470799634276</v>
      </c>
      <c r="AI195" s="41">
        <f t="shared" si="88"/>
        <v>280.04325927550065</v>
      </c>
      <c r="AJ195" s="41">
        <f t="shared" si="109"/>
        <v>10.970457812138433</v>
      </c>
      <c r="AK195" s="8">
        <f t="shared" si="112"/>
        <v>82.538746296945931</v>
      </c>
      <c r="AL195" s="42">
        <f t="shared" si="113"/>
        <v>3.121634467246388</v>
      </c>
      <c r="AZ195" s="8"/>
    </row>
    <row r="196" spans="1:52" ht="15" x14ac:dyDescent="0.15">
      <c r="A196" s="40"/>
      <c r="B196" s="41">
        <f t="shared" si="89"/>
        <v>730.1626314016894</v>
      </c>
      <c r="C196" s="41">
        <f t="shared" si="89"/>
        <v>694.3230572715878</v>
      </c>
      <c r="D196" s="41">
        <f t="shared" si="89"/>
        <v>10.078470799634276</v>
      </c>
      <c r="E196" s="41">
        <f t="shared" si="110"/>
        <v>16</v>
      </c>
      <c r="F196" s="41">
        <f t="shared" si="90"/>
        <v>16</v>
      </c>
      <c r="G196" s="41">
        <f t="shared" si="91"/>
        <v>4652.216836136683</v>
      </c>
      <c r="H196" s="25">
        <f t="shared" si="111"/>
        <v>0.02</v>
      </c>
      <c r="I196" s="227">
        <f t="shared" si="92"/>
        <v>28.671659304081277</v>
      </c>
      <c r="J196" s="228">
        <f t="shared" si="114"/>
        <v>80</v>
      </c>
      <c r="K196" s="41">
        <f t="shared" si="93"/>
        <v>1</v>
      </c>
      <c r="L196" s="216">
        <f t="shared" si="94"/>
        <v>10.098470799634276</v>
      </c>
      <c r="M196" s="216">
        <f t="shared" si="80"/>
        <v>10.088470799634276</v>
      </c>
      <c r="N196" s="41">
        <f t="shared" si="95"/>
        <v>0.14843634666225114</v>
      </c>
      <c r="O196" s="41">
        <f t="shared" si="96"/>
        <v>5.7718682583199801</v>
      </c>
      <c r="P196" s="229">
        <f t="shared" si="97"/>
        <v>203.9036425428352</v>
      </c>
      <c r="Q196" s="41">
        <f t="shared" si="98"/>
        <v>4557.6351354535836</v>
      </c>
      <c r="R196" s="41">
        <f t="shared" si="99"/>
        <v>1310.1808322909121</v>
      </c>
      <c r="S196" s="216">
        <f t="shared" si="81"/>
        <v>0.60268711011028642</v>
      </c>
      <c r="T196" s="216">
        <f t="shared" si="82"/>
        <v>0.37360063174253977</v>
      </c>
      <c r="U196" s="231">
        <f t="shared" si="100"/>
        <v>10.058470799634277</v>
      </c>
      <c r="V196" s="231">
        <f t="shared" si="83"/>
        <v>10.068470799634277</v>
      </c>
      <c r="W196" s="41">
        <f t="shared" si="101"/>
        <v>-0.13607213173486343</v>
      </c>
      <c r="X196" s="41">
        <f t="shared" si="102"/>
        <v>4530.1079866591708</v>
      </c>
      <c r="Y196" s="41">
        <f t="shared" si="103"/>
        <v>203.095981873233</v>
      </c>
      <c r="Z196" s="41">
        <f t="shared" si="104"/>
        <v>1309.6744009962147</v>
      </c>
      <c r="AA196" s="231">
        <f t="shared" si="84"/>
        <v>0.59927865031739946</v>
      </c>
      <c r="AB196" s="231">
        <f t="shared" si="105"/>
        <v>-0.33956796123451399</v>
      </c>
      <c r="AC196" s="41">
        <f t="shared" si="106"/>
        <v>0.37360063174253977</v>
      </c>
      <c r="AD196" s="41">
        <f t="shared" si="85"/>
        <v>5.3533100055844246E-2</v>
      </c>
      <c r="AE196" s="41">
        <f t="shared" si="107"/>
        <v>-2.6774806835659117E-3</v>
      </c>
      <c r="AF196" s="41">
        <f t="shared" si="86"/>
        <v>729.93746711660913</v>
      </c>
      <c r="AG196" s="41">
        <f t="shared" si="87"/>
        <v>693.94945663984527</v>
      </c>
      <c r="AH196" s="41">
        <f t="shared" si="108"/>
        <v>10.099320176586245</v>
      </c>
      <c r="AI196" s="41">
        <f t="shared" si="88"/>
        <v>285.15195958811404</v>
      </c>
      <c r="AJ196" s="41">
        <f t="shared" si="109"/>
        <v>11.049666689801798</v>
      </c>
      <c r="AK196" s="8">
        <f t="shared" si="112"/>
        <v>83.857136030279023</v>
      </c>
      <c r="AL196" s="42">
        <f t="shared" si="113"/>
        <v>3.1444466240134372</v>
      </c>
      <c r="AZ196" s="8"/>
    </row>
    <row r="197" spans="1:52" ht="15" x14ac:dyDescent="0.15">
      <c r="A197" s="40"/>
      <c r="B197" s="41">
        <f t="shared" si="89"/>
        <v>729.93746711660913</v>
      </c>
      <c r="C197" s="41">
        <f t="shared" si="89"/>
        <v>693.94945663984527</v>
      </c>
      <c r="D197" s="41">
        <f t="shared" si="89"/>
        <v>10.099320176586245</v>
      </c>
      <c r="E197" s="41">
        <f t="shared" si="110"/>
        <v>16</v>
      </c>
      <c r="F197" s="41">
        <f t="shared" si="90"/>
        <v>16</v>
      </c>
      <c r="G197" s="41">
        <f t="shared" si="91"/>
        <v>4681.0914334072977</v>
      </c>
      <c r="H197" s="25">
        <f t="shared" si="111"/>
        <v>0.02</v>
      </c>
      <c r="I197" s="227">
        <f t="shared" si="92"/>
        <v>28.79040838141109</v>
      </c>
      <c r="J197" s="228">
        <f t="shared" si="114"/>
        <v>80</v>
      </c>
      <c r="K197" s="41">
        <f t="shared" si="93"/>
        <v>1</v>
      </c>
      <c r="L197" s="216">
        <f t="shared" si="94"/>
        <v>10.119320176586244</v>
      </c>
      <c r="M197" s="216">
        <f t="shared" si="80"/>
        <v>10.109320176586245</v>
      </c>
      <c r="N197" s="41">
        <f t="shared" si="95"/>
        <v>0.14875594070340981</v>
      </c>
      <c r="O197" s="41">
        <f t="shared" si="96"/>
        <v>5.7434375145905125</v>
      </c>
      <c r="P197" s="229">
        <f t="shared" si="97"/>
        <v>204.46570307095539</v>
      </c>
      <c r="Q197" s="41">
        <f t="shared" si="98"/>
        <v>4586.4477586472458</v>
      </c>
      <c r="R197" s="41">
        <f t="shared" si="99"/>
        <v>1310.5307254710249</v>
      </c>
      <c r="S197" s="216">
        <f t="shared" si="81"/>
        <v>0.60933670963510966</v>
      </c>
      <c r="T197" s="216">
        <f t="shared" si="82"/>
        <v>0.38077788308307042</v>
      </c>
      <c r="U197" s="231">
        <f t="shared" si="100"/>
        <v>10.079320176586245</v>
      </c>
      <c r="V197" s="231">
        <f t="shared" si="83"/>
        <v>10.089320176586245</v>
      </c>
      <c r="W197" s="41">
        <f t="shared" si="101"/>
        <v>-0.13634110163658875</v>
      </c>
      <c r="X197" s="41">
        <f t="shared" si="102"/>
        <v>4558.8066010187622</v>
      </c>
      <c r="Y197" s="41">
        <f t="shared" si="103"/>
        <v>203.65748473440536</v>
      </c>
      <c r="Z197" s="41">
        <f t="shared" si="104"/>
        <v>1310.0269404534431</v>
      </c>
      <c r="AA197" s="231">
        <f t="shared" si="84"/>
        <v>0.60589733316803929</v>
      </c>
      <c r="AB197" s="231">
        <f t="shared" si="105"/>
        <v>-0.34595325815118749</v>
      </c>
      <c r="AC197" s="41">
        <f t="shared" si="106"/>
        <v>0.38077788308307042</v>
      </c>
      <c r="AD197" s="41">
        <f t="shared" si="85"/>
        <v>5.2524059008009154E-2</v>
      </c>
      <c r="AE197" s="41">
        <f t="shared" si="107"/>
        <v>-2.6751584993598408E-3</v>
      </c>
      <c r="AF197" s="41">
        <f t="shared" si="86"/>
        <v>729.70544517422945</v>
      </c>
      <c r="AG197" s="41">
        <f t="shared" si="87"/>
        <v>693.56867875676221</v>
      </c>
      <c r="AH197" s="41">
        <f t="shared" si="108"/>
        <v>10.12017135152893</v>
      </c>
      <c r="AI197" s="41">
        <f t="shared" si="88"/>
        <v>290.55242710636412</v>
      </c>
      <c r="AJ197" s="41">
        <f t="shared" si="109"/>
        <v>11.130375697331344</v>
      </c>
      <c r="AK197" s="8">
        <f t="shared" si="112"/>
        <v>85.208848923443625</v>
      </c>
      <c r="AL197" s="42">
        <f t="shared" si="113"/>
        <v>3.1676908181819465</v>
      </c>
      <c r="AZ197" s="8"/>
    </row>
    <row r="198" spans="1:52" ht="15" x14ac:dyDescent="0.15">
      <c r="A198" s="40"/>
      <c r="B198" s="41">
        <f t="shared" si="89"/>
        <v>729.70544517422945</v>
      </c>
      <c r="C198" s="41">
        <f t="shared" si="89"/>
        <v>693.56867875676221</v>
      </c>
      <c r="D198" s="41">
        <f t="shared" si="89"/>
        <v>10.12017135152893</v>
      </c>
      <c r="E198" s="41">
        <f t="shared" si="110"/>
        <v>16</v>
      </c>
      <c r="F198" s="41">
        <f t="shared" si="90"/>
        <v>16</v>
      </c>
      <c r="G198" s="41">
        <f t="shared" si="91"/>
        <v>4710.0877655499589</v>
      </c>
      <c r="H198" s="25">
        <f t="shared" si="111"/>
        <v>0.02</v>
      </c>
      <c r="I198" s="227">
        <f t="shared" si="92"/>
        <v>28.909413133973796</v>
      </c>
      <c r="J198" s="228">
        <f t="shared" si="114"/>
        <v>80</v>
      </c>
      <c r="K198" s="41">
        <f t="shared" si="93"/>
        <v>1</v>
      </c>
      <c r="L198" s="216">
        <f t="shared" si="94"/>
        <v>10.140171351528929</v>
      </c>
      <c r="M198" s="216">
        <f t="shared" si="80"/>
        <v>10.130171351528929</v>
      </c>
      <c r="N198" s="41">
        <f t="shared" si="95"/>
        <v>0.14907561462135277</v>
      </c>
      <c r="O198" s="41">
        <f t="shared" si="96"/>
        <v>5.7141408773327047</v>
      </c>
      <c r="P198" s="229">
        <f t="shared" si="97"/>
        <v>205.02819923166092</v>
      </c>
      <c r="Q198" s="41">
        <f t="shared" si="98"/>
        <v>4615.3819732396005</v>
      </c>
      <c r="R198" s="41">
        <f t="shared" si="99"/>
        <v>1310.8788253834266</v>
      </c>
      <c r="S198" s="216">
        <f t="shared" si="81"/>
        <v>0.61616093137678851</v>
      </c>
      <c r="T198" s="216">
        <f t="shared" si="82"/>
        <v>0.38838051362533416</v>
      </c>
      <c r="U198" s="231">
        <f t="shared" si="100"/>
        <v>10.10017135152893</v>
      </c>
      <c r="V198" s="231">
        <f t="shared" si="83"/>
        <v>10.11017135152893</v>
      </c>
      <c r="W198" s="41">
        <f t="shared" si="101"/>
        <v>-0.13661004241761532</v>
      </c>
      <c r="X198" s="41">
        <f t="shared" si="102"/>
        <v>4587.6265613078931</v>
      </c>
      <c r="Y198" s="41">
        <f t="shared" si="103"/>
        <v>204.21942394638779</v>
      </c>
      <c r="Z198" s="41">
        <f t="shared" si="104"/>
        <v>1310.3776670114453</v>
      </c>
      <c r="AA198" s="231">
        <f t="shared" si="84"/>
        <v>0.61268977484748011</v>
      </c>
      <c r="AB198" s="231">
        <f t="shared" si="105"/>
        <v>-0.35271478403086132</v>
      </c>
      <c r="AC198" s="41">
        <f t="shared" si="106"/>
        <v>0.38838051362533416</v>
      </c>
      <c r="AD198" s="41">
        <f t="shared" si="85"/>
        <v>5.149588946497391E-2</v>
      </c>
      <c r="AE198" s="41">
        <f t="shared" si="107"/>
        <v>-2.6734923454915702E-3</v>
      </c>
      <c r="AF198" s="41">
        <f t="shared" si="86"/>
        <v>729.46614027522548</v>
      </c>
      <c r="AG198" s="41">
        <f t="shared" si="87"/>
        <v>693.18029824313692</v>
      </c>
      <c r="AH198" s="41">
        <f t="shared" si="108"/>
        <v>10.141024324533497</v>
      </c>
      <c r="AI198" s="41">
        <f t="shared" si="88"/>
        <v>296.27491580828189</v>
      </c>
      <c r="AJ198" s="41">
        <f t="shared" si="109"/>
        <v>11.212674285055867</v>
      </c>
      <c r="AK198" s="8">
        <f t="shared" si="112"/>
        <v>86.595738893767248</v>
      </c>
      <c r="AL198" s="42">
        <f t="shared" si="113"/>
        <v>3.191392811446609</v>
      </c>
      <c r="AZ198" s="8"/>
    </row>
    <row r="199" spans="1:52" ht="15" x14ac:dyDescent="0.15">
      <c r="A199" s="40"/>
      <c r="B199" s="41">
        <f t="shared" si="89"/>
        <v>729.46614027522548</v>
      </c>
      <c r="C199" s="41">
        <f t="shared" si="89"/>
        <v>693.18029824313692</v>
      </c>
      <c r="D199" s="41">
        <f t="shared" si="89"/>
        <v>10.141024324533497</v>
      </c>
      <c r="E199" s="41">
        <f t="shared" si="110"/>
        <v>16</v>
      </c>
      <c r="F199" s="41">
        <f t="shared" si="90"/>
        <v>16</v>
      </c>
      <c r="G199" s="41">
        <f t="shared" si="91"/>
        <v>4739.2061092629519</v>
      </c>
      <c r="H199" s="25">
        <f t="shared" si="111"/>
        <v>0.02</v>
      </c>
      <c r="I199" s="227">
        <f t="shared" si="92"/>
        <v>29.028673625670855</v>
      </c>
      <c r="J199" s="228">
        <f t="shared" si="114"/>
        <v>80</v>
      </c>
      <c r="K199" s="41">
        <f t="shared" si="93"/>
        <v>1</v>
      </c>
      <c r="L199" s="216">
        <f t="shared" si="94"/>
        <v>10.161024324533496</v>
      </c>
      <c r="M199" s="216">
        <f t="shared" si="80"/>
        <v>10.151024324533497</v>
      </c>
      <c r="N199" s="41">
        <f t="shared" si="95"/>
        <v>0.14939536843061774</v>
      </c>
      <c r="O199" s="41">
        <f t="shared" si="96"/>
        <v>5.68392464541847</v>
      </c>
      <c r="P199" s="229">
        <f t="shared" si="97"/>
        <v>205.59113059627879</v>
      </c>
      <c r="Q199" s="41">
        <f t="shared" si="98"/>
        <v>4644.4380558510975</v>
      </c>
      <c r="R199" s="41">
        <f t="shared" si="99"/>
        <v>1311.2251452053938</v>
      </c>
      <c r="S199" s="216">
        <f t="shared" si="81"/>
        <v>0.62317151588860709</v>
      </c>
      <c r="T199" s="216">
        <f t="shared" si="82"/>
        <v>0.39645455354286729</v>
      </c>
      <c r="U199" s="231">
        <f t="shared" si="100"/>
        <v>10.121024324533497</v>
      </c>
      <c r="V199" s="231">
        <f t="shared" si="83"/>
        <v>10.131024324533497</v>
      </c>
      <c r="W199" s="41">
        <f t="shared" si="101"/>
        <v>-0.13687895406538075</v>
      </c>
      <c r="X199" s="41">
        <f t="shared" si="102"/>
        <v>4616.568144085667</v>
      </c>
      <c r="Y199" s="41">
        <f t="shared" si="103"/>
        <v>204.78179907807464</v>
      </c>
      <c r="Z199" s="41">
        <f t="shared" si="104"/>
        <v>1310.7265940368711</v>
      </c>
      <c r="AA199" s="231">
        <f t="shared" si="84"/>
        <v>0.61966765492211384</v>
      </c>
      <c r="AB199" s="231">
        <f t="shared" si="105"/>
        <v>-0.35989301419354713</v>
      </c>
      <c r="AC199" s="41">
        <f t="shared" si="106"/>
        <v>0.39645455354286729</v>
      </c>
      <c r="AD199" s="41">
        <f t="shared" si="85"/>
        <v>5.0447144120990571E-2</v>
      </c>
      <c r="AE199" s="41">
        <f t="shared" si="107"/>
        <v>-2.6725241719062418E-3</v>
      </c>
      <c r="AF199" s="41">
        <f t="shared" si="86"/>
        <v>729.21908109011326</v>
      </c>
      <c r="AG199" s="41">
        <f t="shared" si="87"/>
        <v>692.78384368959405</v>
      </c>
      <c r="AH199" s="41">
        <f t="shared" si="108"/>
        <v>10.161879095671608</v>
      </c>
      <c r="AI199" s="41">
        <f t="shared" si="88"/>
        <v>302.35429437311893</v>
      </c>
      <c r="AJ199" s="41">
        <f t="shared" si="109"/>
        <v>11.2966615890484</v>
      </c>
      <c r="AK199" s="8">
        <f t="shared" si="112"/>
        <v>88.019854156555567</v>
      </c>
      <c r="AL199" s="42">
        <f t="shared" si="113"/>
        <v>3.2155811549964586</v>
      </c>
      <c r="AZ199" s="8"/>
    </row>
    <row r="200" spans="1:52" ht="15" x14ac:dyDescent="0.15">
      <c r="A200" s="40"/>
      <c r="B200" s="41">
        <f t="shared" si="89"/>
        <v>729.21908109011326</v>
      </c>
      <c r="C200" s="41">
        <f t="shared" si="89"/>
        <v>692.78384368959405</v>
      </c>
      <c r="D200" s="41">
        <f t="shared" si="89"/>
        <v>10.161879095671608</v>
      </c>
      <c r="E200" s="41">
        <f t="shared" si="110"/>
        <v>16</v>
      </c>
      <c r="F200" s="41">
        <f t="shared" si="90"/>
        <v>16</v>
      </c>
      <c r="G200" s="41">
        <f t="shared" si="91"/>
        <v>4768.4467413767097</v>
      </c>
      <c r="H200" s="25">
        <f t="shared" si="111"/>
        <v>0.02</v>
      </c>
      <c r="I200" s="227">
        <f t="shared" si="92"/>
        <v>29.148189920415373</v>
      </c>
      <c r="J200" s="228">
        <f t="shared" si="114"/>
        <v>80</v>
      </c>
      <c r="K200" s="41">
        <f t="shared" si="93"/>
        <v>1</v>
      </c>
      <c r="L200" s="216">
        <f t="shared" si="94"/>
        <v>10.181879095671608</v>
      </c>
      <c r="M200" s="216">
        <f t="shared" si="80"/>
        <v>10.171879095671608</v>
      </c>
      <c r="N200" s="41">
        <f t="shared" si="95"/>
        <v>0.14971520214584189</v>
      </c>
      <c r="O200" s="41">
        <f t="shared" si="96"/>
        <v>5.6527293056449679</v>
      </c>
      <c r="P200" s="229">
        <f t="shared" si="97"/>
        <v>206.15449673770522</v>
      </c>
      <c r="Q200" s="41">
        <f t="shared" si="98"/>
        <v>4673.616283234297</v>
      </c>
      <c r="R200" s="41">
        <f t="shared" si="99"/>
        <v>1311.569697987904</v>
      </c>
      <c r="S200" s="216">
        <f t="shared" si="81"/>
        <v>0.63038154409526503</v>
      </c>
      <c r="T200" s="216">
        <f t="shared" si="82"/>
        <v>0.40505337261738172</v>
      </c>
      <c r="U200" s="231">
        <f t="shared" si="100"/>
        <v>10.141879095671609</v>
      </c>
      <c r="V200" s="231">
        <f t="shared" si="83"/>
        <v>10.151879095671609</v>
      </c>
      <c r="W200" s="41">
        <f t="shared" si="101"/>
        <v>-0.13714783656728002</v>
      </c>
      <c r="X200" s="41">
        <f t="shared" si="102"/>
        <v>4645.6316260432814</v>
      </c>
      <c r="Y200" s="41">
        <f t="shared" si="103"/>
        <v>205.3446096999424</v>
      </c>
      <c r="Z200" s="41">
        <f t="shared" si="104"/>
        <v>1311.0737347678196</v>
      </c>
      <c r="AA200" s="231">
        <f t="shared" si="84"/>
        <v>0.62684398627968396</v>
      </c>
      <c r="AB200" s="231">
        <f t="shared" si="105"/>
        <v>-0.36753484206226306</v>
      </c>
      <c r="AC200" s="41">
        <f t="shared" si="106"/>
        <v>0.40505337261738172</v>
      </c>
      <c r="AD200" s="41">
        <f t="shared" si="85"/>
        <v>4.9376209043177723E-2</v>
      </c>
      <c r="AE200" s="41">
        <f t="shared" si="107"/>
        <v>-2.6723006544509998E-3</v>
      </c>
      <c r="AF200" s="41">
        <f t="shared" si="86"/>
        <v>728.96374291964173</v>
      </c>
      <c r="AG200" s="41">
        <f t="shared" si="87"/>
        <v>692.37879031697662</v>
      </c>
      <c r="AH200" s="41">
        <f t="shared" si="108"/>
        <v>10.182735665015413</v>
      </c>
      <c r="AI200" s="41">
        <f t="shared" si="88"/>
        <v>308.83099330426694</v>
      </c>
      <c r="AJ200" s="41">
        <f t="shared" si="109"/>
        <v>11.382447976077362</v>
      </c>
      <c r="AK200" s="8">
        <f t="shared" si="112"/>
        <v>89.483467886752891</v>
      </c>
      <c r="AL200" s="42">
        <f t="shared" si="113"/>
        <v>3.2402876344607998</v>
      </c>
      <c r="AZ200" s="8"/>
    </row>
    <row r="201" spans="1:52" ht="15" x14ac:dyDescent="0.15">
      <c r="A201" s="40"/>
      <c r="B201" s="41">
        <f t="shared" si="89"/>
        <v>728.96374291964173</v>
      </c>
      <c r="C201" s="41">
        <f t="shared" si="89"/>
        <v>692.37879031697662</v>
      </c>
      <c r="D201" s="41">
        <f t="shared" si="89"/>
        <v>10.182735665015413</v>
      </c>
      <c r="E201" s="41">
        <f t="shared" si="110"/>
        <v>16</v>
      </c>
      <c r="F201" s="41">
        <f t="shared" si="90"/>
        <v>16</v>
      </c>
      <c r="G201" s="41">
        <f t="shared" si="91"/>
        <v>4797.809938853864</v>
      </c>
      <c r="H201" s="25">
        <f t="shared" si="111"/>
        <v>0.02</v>
      </c>
      <c r="I201" s="227">
        <f t="shared" si="92"/>
        <v>29.26796208213209</v>
      </c>
      <c r="J201" s="228">
        <f t="shared" si="114"/>
        <v>80</v>
      </c>
      <c r="K201" s="41">
        <f t="shared" si="93"/>
        <v>1</v>
      </c>
      <c r="L201" s="216">
        <f t="shared" si="94"/>
        <v>10.202735665015412</v>
      </c>
      <c r="M201" s="216">
        <f t="shared" si="80"/>
        <v>10.192735665015412</v>
      </c>
      <c r="N201" s="41">
        <f t="shared" si="95"/>
        <v>0.15003511578176187</v>
      </c>
      <c r="O201" s="41">
        <f t="shared" si="96"/>
        <v>5.620488605986762</v>
      </c>
      <c r="P201" s="229">
        <f t="shared" si="97"/>
        <v>206.71829723039716</v>
      </c>
      <c r="Q201" s="41">
        <f t="shared" si="98"/>
        <v>4702.916932273919</v>
      </c>
      <c r="R201" s="41">
        <f t="shared" si="99"/>
        <v>1311.9124966571283</v>
      </c>
      <c r="S201" s="216">
        <f t="shared" si="81"/>
        <v>0.63780565739576067</v>
      </c>
      <c r="T201" s="216">
        <f t="shared" si="82"/>
        <v>0.41423925813689882</v>
      </c>
      <c r="U201" s="231">
        <f t="shared" si="100"/>
        <v>10.162735665015413</v>
      </c>
      <c r="V201" s="231">
        <f t="shared" si="83"/>
        <v>10.172735665015413</v>
      </c>
      <c r="W201" s="41">
        <f t="shared" si="101"/>
        <v>-0.1374166899107081</v>
      </c>
      <c r="X201" s="41">
        <f t="shared" si="102"/>
        <v>4674.8172840040752</v>
      </c>
      <c r="Y201" s="41">
        <f t="shared" si="103"/>
        <v>205.90785538404128</v>
      </c>
      <c r="Z201" s="41">
        <f t="shared" si="104"/>
        <v>1311.4191023153646</v>
      </c>
      <c r="AA201" s="231">
        <f t="shared" si="84"/>
        <v>0.63423333406740334</v>
      </c>
      <c r="AB201" s="231">
        <f t="shared" si="105"/>
        <v>-0.37569495175383533</v>
      </c>
      <c r="AC201" s="41">
        <f t="shared" si="106"/>
        <v>0.41423925813689882</v>
      </c>
      <c r="AD201" s="41">
        <f t="shared" si="85"/>
        <v>4.8281276115530194E-2</v>
      </c>
      <c r="AE201" s="41">
        <f t="shared" si="107"/>
        <v>-2.6728738586101518E-3</v>
      </c>
      <c r="AF201" s="41">
        <f t="shared" si="86"/>
        <v>728.69953877728665</v>
      </c>
      <c r="AG201" s="41">
        <f t="shared" si="87"/>
        <v>691.96455105883967</v>
      </c>
      <c r="AH201" s="41">
        <f t="shared" si="108"/>
        <v>10.203594032637566</v>
      </c>
      <c r="AI201" s="41">
        <f t="shared" si="88"/>
        <v>315.75220084603046</v>
      </c>
      <c r="AJ201" s="41">
        <f t="shared" si="109"/>
        <v>11.470156920756814</v>
      </c>
      <c r="AK201" s="8">
        <f t="shared" si="112"/>
        <v>90.989115439959676</v>
      </c>
      <c r="AL201" s="42">
        <f t="shared" si="113"/>
        <v>3.2655478105284823</v>
      </c>
      <c r="AZ201" s="8"/>
    </row>
    <row r="202" spans="1:52" ht="15" x14ac:dyDescent="0.15">
      <c r="A202" s="40"/>
      <c r="B202" s="41">
        <f t="shared" si="89"/>
        <v>728.69953877728665</v>
      </c>
      <c r="C202" s="41">
        <f t="shared" si="89"/>
        <v>691.96455105883967</v>
      </c>
      <c r="D202" s="41">
        <f t="shared" si="89"/>
        <v>10.203594032637566</v>
      </c>
      <c r="E202" s="41">
        <f t="shared" si="110"/>
        <v>16</v>
      </c>
      <c r="F202" s="41">
        <f t="shared" si="90"/>
        <v>16</v>
      </c>
      <c r="G202" s="41">
        <f t="shared" si="91"/>
        <v>4827.2959787892714</v>
      </c>
      <c r="H202" s="25">
        <f t="shared" si="111"/>
        <v>0.02</v>
      </c>
      <c r="I202" s="227">
        <f t="shared" si="92"/>
        <v>29.387990174757579</v>
      </c>
      <c r="J202" s="228">
        <f t="shared" si="114"/>
        <v>80</v>
      </c>
      <c r="K202" s="41">
        <f t="shared" si="93"/>
        <v>1</v>
      </c>
      <c r="L202" s="216">
        <f t="shared" si="94"/>
        <v>10.223594032637566</v>
      </c>
      <c r="M202" s="216">
        <f t="shared" si="80"/>
        <v>10.213594032637566</v>
      </c>
      <c r="N202" s="41">
        <f t="shared" si="95"/>
        <v>0.15035510935294383</v>
      </c>
      <c r="O202" s="41">
        <f t="shared" si="96"/>
        <v>5.5871284296120596</v>
      </c>
      <c r="P202" s="229">
        <f t="shared" si="97"/>
        <v>207.28253165036455</v>
      </c>
      <c r="Q202" s="41">
        <f t="shared" si="98"/>
        <v>4732.3402799868945</v>
      </c>
      <c r="R202" s="41">
        <f t="shared" si="99"/>
        <v>1312.2535540159049</v>
      </c>
      <c r="S202" s="216">
        <f t="shared" si="81"/>
        <v>0.64546032601444014</v>
      </c>
      <c r="T202" s="216">
        <f t="shared" si="82"/>
        <v>0.42408542790917014</v>
      </c>
      <c r="U202" s="231">
        <f t="shared" si="100"/>
        <v>10.183594032637567</v>
      </c>
      <c r="V202" s="231">
        <f t="shared" si="83"/>
        <v>10.193594032637566</v>
      </c>
      <c r="W202" s="41">
        <f t="shared" si="101"/>
        <v>-0.13768551408300311</v>
      </c>
      <c r="X202" s="41">
        <f t="shared" si="102"/>
        <v>4704.125394923607</v>
      </c>
      <c r="Y202" s="41">
        <f t="shared" si="103"/>
        <v>206.47153570398743</v>
      </c>
      <c r="Z202" s="41">
        <f t="shared" si="104"/>
        <v>1311.7627096650594</v>
      </c>
      <c r="AA202" s="231">
        <f t="shared" si="84"/>
        <v>0.64185208262198978</v>
      </c>
      <c r="AB202" s="231">
        <f t="shared" si="105"/>
        <v>-0.38443756727944833</v>
      </c>
      <c r="AC202" s="41">
        <f t="shared" si="106"/>
        <v>0.42408542790917014</v>
      </c>
      <c r="AD202" s="41">
        <f t="shared" si="85"/>
        <v>4.7160309418326829E-2</v>
      </c>
      <c r="AE202" s="41">
        <f t="shared" si="107"/>
        <v>-2.6743020117667498E-3</v>
      </c>
      <c r="AF202" s="41">
        <f t="shared" si="86"/>
        <v>728.42580845873044</v>
      </c>
      <c r="AG202" s="41">
        <f t="shared" si="87"/>
        <v>691.5404656309305</v>
      </c>
      <c r="AH202" s="41">
        <f t="shared" si="108"/>
        <v>10.224454198611188</v>
      </c>
      <c r="AI202" s="41">
        <f t="shared" si="88"/>
        <v>323.17338871846567</v>
      </c>
      <c r="AJ202" s="41">
        <f t="shared" si="109"/>
        <v>11.559927306511943</v>
      </c>
      <c r="AK202" s="8">
        <f t="shared" si="112"/>
        <v>92.539639936326211</v>
      </c>
      <c r="AL202" s="42">
        <f t="shared" si="113"/>
        <v>3.2914016816259597</v>
      </c>
      <c r="AZ202" s="8"/>
    </row>
    <row r="203" spans="1:52" ht="15" x14ac:dyDescent="0.15">
      <c r="A203" s="40"/>
      <c r="B203" s="41">
        <f t="shared" si="89"/>
        <v>728.42580845873044</v>
      </c>
      <c r="C203" s="41">
        <f t="shared" si="89"/>
        <v>691.5404656309305</v>
      </c>
      <c r="D203" s="41">
        <f t="shared" si="89"/>
        <v>10.224454198611188</v>
      </c>
      <c r="E203" s="41">
        <f t="shared" si="110"/>
        <v>16</v>
      </c>
      <c r="F203" s="41">
        <f t="shared" si="90"/>
        <v>16</v>
      </c>
      <c r="G203" s="41">
        <f t="shared" si="91"/>
        <v>4856.9051384100367</v>
      </c>
      <c r="H203" s="25">
        <f t="shared" si="111"/>
        <v>0.02</v>
      </c>
      <c r="I203" s="227">
        <f t="shared" si="92"/>
        <v>29.508274262239958</v>
      </c>
      <c r="J203" s="228">
        <f t="shared" si="114"/>
        <v>80</v>
      </c>
      <c r="K203" s="41">
        <f t="shared" si="93"/>
        <v>1</v>
      </c>
      <c r="L203" s="216">
        <f t="shared" si="94"/>
        <v>10.244454198611187</v>
      </c>
      <c r="M203" s="216">
        <f t="shared" si="80"/>
        <v>10.234454198611187</v>
      </c>
      <c r="N203" s="41">
        <f t="shared" si="95"/>
        <v>0.15067518287405335</v>
      </c>
      <c r="O203" s="41">
        <f t="shared" si="96"/>
        <v>5.5525654147223635</v>
      </c>
      <c r="P203" s="229">
        <f t="shared" si="97"/>
        <v>207.8471995751604</v>
      </c>
      <c r="Q203" s="41">
        <f t="shared" si="98"/>
        <v>4761.8866035223828</v>
      </c>
      <c r="R203" s="41">
        <f t="shared" si="99"/>
        <v>1312.5928827451905</v>
      </c>
      <c r="S203" s="216">
        <f t="shared" si="81"/>
        <v>0.6533641790979352</v>
      </c>
      <c r="T203" s="216">
        <f t="shared" si="82"/>
        <v>0.43467862750579284</v>
      </c>
      <c r="U203" s="231">
        <f t="shared" si="100"/>
        <v>10.204454198611188</v>
      </c>
      <c r="V203" s="231">
        <f t="shared" si="83"/>
        <v>10.214454198611188</v>
      </c>
      <c r="W203" s="41">
        <f t="shared" si="101"/>
        <v>-0.13795430907160267</v>
      </c>
      <c r="X203" s="41">
        <f t="shared" si="102"/>
        <v>4733.556235889635</v>
      </c>
      <c r="Y203" s="41">
        <f t="shared" si="103"/>
        <v>207.03565023495281</v>
      </c>
      <c r="Z203" s="41">
        <f t="shared" si="104"/>
        <v>1312.1045696784183</v>
      </c>
      <c r="AA203" s="231">
        <f t="shared" si="84"/>
        <v>0.64971876381745886</v>
      </c>
      <c r="AB203" s="231">
        <f t="shared" si="105"/>
        <v>-0.39383870679190736</v>
      </c>
      <c r="AC203" s="41">
        <f t="shared" si="106"/>
        <v>0.43467862750579284</v>
      </c>
      <c r="AD203" s="41">
        <f t="shared" si="85"/>
        <v>4.6011003841529952E-2</v>
      </c>
      <c r="AE203" s="41">
        <f t="shared" si="107"/>
        <v>-2.6766504013527254E-3</v>
      </c>
      <c r="AF203" s="41">
        <f t="shared" si="86"/>
        <v>728.14180501409874</v>
      </c>
      <c r="AG203" s="41">
        <f t="shared" si="87"/>
        <v>691.10578700342467</v>
      </c>
      <c r="AH203" s="41">
        <f t="shared" si="108"/>
        <v>10.245316163009912</v>
      </c>
      <c r="AI203" s="41">
        <f t="shared" si="88"/>
        <v>331.16028070843623</v>
      </c>
      <c r="AJ203" s="41">
        <f t="shared" si="109"/>
        <v>11.651916273375397</v>
      </c>
      <c r="AK203" s="8">
        <f t="shared" si="112"/>
        <v>94.138248627724778</v>
      </c>
      <c r="AL203" s="42">
        <f t="shared" si="113"/>
        <v>3.3178945040826346</v>
      </c>
      <c r="AZ203" s="8"/>
    </row>
    <row r="204" spans="1:52" ht="15" x14ac:dyDescent="0.15">
      <c r="A204" s="40"/>
      <c r="B204" s="41">
        <f t="shared" si="89"/>
        <v>728.14180501409874</v>
      </c>
      <c r="C204" s="41">
        <f t="shared" si="89"/>
        <v>691.10578700342467</v>
      </c>
      <c r="D204" s="41">
        <f t="shared" si="89"/>
        <v>10.245316163009912</v>
      </c>
      <c r="E204" s="41">
        <f t="shared" si="110"/>
        <v>16</v>
      </c>
      <c r="F204" s="41">
        <f t="shared" si="90"/>
        <v>16</v>
      </c>
      <c r="G204" s="41">
        <f t="shared" si="91"/>
        <v>4886.6376950756621</v>
      </c>
      <c r="H204" s="25">
        <f t="shared" si="111"/>
        <v>0.02</v>
      </c>
      <c r="I204" s="227">
        <f t="shared" si="92"/>
        <v>29.628814408539256</v>
      </c>
      <c r="J204" s="228">
        <f t="shared" si="114"/>
        <v>80</v>
      </c>
      <c r="K204" s="41">
        <f t="shared" si="93"/>
        <v>1</v>
      </c>
      <c r="L204" s="216">
        <f t="shared" si="94"/>
        <v>10.265316163009912</v>
      </c>
      <c r="M204" s="216">
        <f t="shared" si="80"/>
        <v>10.255316163009912</v>
      </c>
      <c r="N204" s="41">
        <f t="shared" si="95"/>
        <v>0.15099533635982709</v>
      </c>
      <c r="O204" s="41">
        <f t="shared" si="96"/>
        <v>5.5167052464468664</v>
      </c>
      <c r="P204" s="229">
        <f t="shared" si="97"/>
        <v>208.41230058387475</v>
      </c>
      <c r="Q204" s="41">
        <f t="shared" si="98"/>
        <v>4791.5561801618815</v>
      </c>
      <c r="R204" s="41">
        <f t="shared" si="99"/>
        <v>1312.9304954054935</v>
      </c>
      <c r="S204" s="216">
        <f t="shared" si="81"/>
        <v>0.66153841473478392</v>
      </c>
      <c r="T204" s="216">
        <f t="shared" si="82"/>
        <v>0.44612252300806376</v>
      </c>
      <c r="U204" s="231">
        <f t="shared" si="100"/>
        <v>10.225316163009913</v>
      </c>
      <c r="V204" s="231">
        <f t="shared" si="83"/>
        <v>10.235316163009912</v>
      </c>
      <c r="W204" s="41">
        <f t="shared" si="101"/>
        <v>-0.13822307486393015</v>
      </c>
      <c r="X204" s="41">
        <f t="shared" si="102"/>
        <v>4763.1100841222487</v>
      </c>
      <c r="Y204" s="41">
        <f t="shared" si="103"/>
        <v>207.60019855365908</v>
      </c>
      <c r="Z204" s="41">
        <f t="shared" si="104"/>
        <v>1312.44469509438</v>
      </c>
      <c r="AA204" s="231">
        <f t="shared" si="84"/>
        <v>0.6578544649106739</v>
      </c>
      <c r="AB204" s="231">
        <f t="shared" si="105"/>
        <v>-0.4039891235986563</v>
      </c>
      <c r="AC204" s="41">
        <f t="shared" si="106"/>
        <v>0.44612252300806376</v>
      </c>
      <c r="AD204" s="41">
        <f t="shared" si="85"/>
        <v>4.4830733640494759E-2</v>
      </c>
      <c r="AE204" s="41">
        <f t="shared" si="107"/>
        <v>-2.6799924145117808E-3</v>
      </c>
      <c r="AF204" s="41">
        <f t="shared" si="86"/>
        <v>727.84667782745055</v>
      </c>
      <c r="AG204" s="41">
        <f t="shared" si="87"/>
        <v>690.65966448041661</v>
      </c>
      <c r="AH204" s="41">
        <f t="shared" si="108"/>
        <v>10.26617992590784</v>
      </c>
      <c r="AI204" s="41">
        <f t="shared" si="88"/>
        <v>339.79142427511408</v>
      </c>
      <c r="AJ204" s="41">
        <f t="shared" si="109"/>
        <v>11.746302780118484</v>
      </c>
      <c r="AK204" s="8">
        <f t="shared" si="112"/>
        <v>95.788583342274251</v>
      </c>
      <c r="AL204" s="42">
        <f t="shared" si="113"/>
        <v>3.3450778180246439</v>
      </c>
      <c r="AZ204" s="8"/>
    </row>
    <row r="205" spans="1:52" ht="15" x14ac:dyDescent="0.15">
      <c r="A205" s="40"/>
      <c r="B205" s="41">
        <f t="shared" si="89"/>
        <v>727.84667782745055</v>
      </c>
      <c r="C205" s="41">
        <f t="shared" si="89"/>
        <v>690.65966448041661</v>
      </c>
      <c r="D205" s="41">
        <f t="shared" si="89"/>
        <v>10.26617992590784</v>
      </c>
      <c r="E205" s="41">
        <f t="shared" si="110"/>
        <v>16</v>
      </c>
      <c r="F205" s="41">
        <f t="shared" si="90"/>
        <v>16</v>
      </c>
      <c r="G205" s="41">
        <f t="shared" si="91"/>
        <v>4916.4939262779599</v>
      </c>
      <c r="H205" s="25">
        <f t="shared" si="111"/>
        <v>0.02</v>
      </c>
      <c r="I205" s="227">
        <f t="shared" si="92"/>
        <v>29.749610677627153</v>
      </c>
      <c r="J205" s="228">
        <f t="shared" si="114"/>
        <v>80</v>
      </c>
      <c r="K205" s="41">
        <f t="shared" si="93"/>
        <v>1</v>
      </c>
      <c r="L205" s="216">
        <f t="shared" si="94"/>
        <v>10.28617992590784</v>
      </c>
      <c r="M205" s="216">
        <f t="shared" si="80"/>
        <v>10.27617992590784</v>
      </c>
      <c r="N205" s="41">
        <f t="shared" si="95"/>
        <v>0.15131556982487382</v>
      </c>
      <c r="O205" s="41">
        <f t="shared" si="96"/>
        <v>5.4794405203460883</v>
      </c>
      <c r="P205" s="229">
        <f t="shared" si="97"/>
        <v>208.97783425712456</v>
      </c>
      <c r="Q205" s="41">
        <f t="shared" si="98"/>
        <v>4821.3492873192054</v>
      </c>
      <c r="R205" s="41">
        <f t="shared" si="99"/>
        <v>1313.266404438283</v>
      </c>
      <c r="S205" s="216">
        <f t="shared" si="81"/>
        <v>0.67000731472303099</v>
      </c>
      <c r="T205" s="216">
        <f t="shared" si="82"/>
        <v>0.45854219373945165</v>
      </c>
      <c r="U205" s="231">
        <f t="shared" si="100"/>
        <v>10.246179925907841</v>
      </c>
      <c r="V205" s="231">
        <f t="shared" si="83"/>
        <v>10.256179925907841</v>
      </c>
      <c r="W205" s="41">
        <f t="shared" si="101"/>
        <v>-0.13849181144738054</v>
      </c>
      <c r="X205" s="41">
        <f t="shared" si="102"/>
        <v>4792.7872169738466</v>
      </c>
      <c r="Y205" s="41">
        <f t="shared" si="103"/>
        <v>208.16518023836738</v>
      </c>
      <c r="Z205" s="41">
        <f t="shared" si="104"/>
        <v>1312.7830985307478</v>
      </c>
      <c r="AA205" s="231">
        <f t="shared" si="84"/>
        <v>0.66628334057764971</v>
      </c>
      <c r="AB205" s="231">
        <f t="shared" si="105"/>
        <v>-0.41499819543652428</v>
      </c>
      <c r="AC205" s="41">
        <f t="shared" si="106"/>
        <v>0.45854219373945165</v>
      </c>
      <c r="AD205" s="41">
        <f t="shared" si="85"/>
        <v>4.3616487802132786E-2</v>
      </c>
      <c r="AE205" s="41">
        <f t="shared" si="107"/>
        <v>-2.6844107344596679E-3</v>
      </c>
      <c r="AF205" s="41">
        <f t="shared" si="86"/>
        <v>727.53945120353592</v>
      </c>
      <c r="AG205" s="41">
        <f t="shared" si="87"/>
        <v>690.2011222866771</v>
      </c>
      <c r="AH205" s="41">
        <f t="shared" si="108"/>
        <v>10.287045487379547</v>
      </c>
      <c r="AI205" s="41">
        <f t="shared" si="88"/>
        <v>349.16159599436463</v>
      </c>
      <c r="AJ205" s="41">
        <f t="shared" si="109"/>
        <v>11.843292112339141</v>
      </c>
      <c r="AK205" s="8">
        <f t="shared" si="112"/>
        <v>97.494809558933099</v>
      </c>
      <c r="AL205" s="42">
        <f t="shared" si="113"/>
        <v>3.3730107457041929</v>
      </c>
      <c r="AZ205" s="8"/>
    </row>
    <row r="206" spans="1:52" ht="15" x14ac:dyDescent="0.15">
      <c r="A206" s="40"/>
      <c r="B206" s="41">
        <f t="shared" si="89"/>
        <v>727.53945120353592</v>
      </c>
      <c r="C206" s="41">
        <f t="shared" si="89"/>
        <v>690.2011222866771</v>
      </c>
      <c r="D206" s="41">
        <f t="shared" si="89"/>
        <v>10.287045487379547</v>
      </c>
      <c r="E206" s="41">
        <f t="shared" si="110"/>
        <v>16</v>
      </c>
      <c r="F206" s="41">
        <f t="shared" si="90"/>
        <v>16</v>
      </c>
      <c r="G206" s="41">
        <f t="shared" si="91"/>
        <v>4946.4741096411935</v>
      </c>
      <c r="H206" s="25">
        <f t="shared" si="111"/>
        <v>0.02</v>
      </c>
      <c r="I206" s="227">
        <f t="shared" si="92"/>
        <v>29.870663133487053</v>
      </c>
      <c r="J206" s="228">
        <f t="shared" si="114"/>
        <v>80</v>
      </c>
      <c r="K206" s="41">
        <f t="shared" si="93"/>
        <v>1</v>
      </c>
      <c r="L206" s="216">
        <f t="shared" si="94"/>
        <v>10.307045487379547</v>
      </c>
      <c r="M206" s="216">
        <f t="shared" si="80"/>
        <v>10.297045487379547</v>
      </c>
      <c r="N206" s="41">
        <f t="shared" si="95"/>
        <v>0.15163588328395861</v>
      </c>
      <c r="O206" s="41">
        <f t="shared" si="96"/>
        <v>5.4406480386331344</v>
      </c>
      <c r="P206" s="229">
        <f t="shared" si="97"/>
        <v>209.54380017704614</v>
      </c>
      <c r="Q206" s="41">
        <f t="shared" si="98"/>
        <v>4851.2662025405607</v>
      </c>
      <c r="R206" s="41">
        <f t="shared" si="99"/>
        <v>1313.6006221673836</v>
      </c>
      <c r="S206" s="216">
        <f t="shared" si="81"/>
        <v>0.67879889852138831</v>
      </c>
      <c r="T206" s="216">
        <f t="shared" si="82"/>
        <v>0.4720901721255642</v>
      </c>
      <c r="U206" s="231">
        <f t="shared" si="100"/>
        <v>10.267045487379548</v>
      </c>
      <c r="V206" s="231">
        <f t="shared" si="83"/>
        <v>10.277045487379548</v>
      </c>
      <c r="W206" s="41">
        <f t="shared" si="101"/>
        <v>-0.13876051880936302</v>
      </c>
      <c r="X206" s="41">
        <f t="shared" si="102"/>
        <v>4822.587911929204</v>
      </c>
      <c r="Y206" s="41">
        <f t="shared" si="103"/>
        <v>208.73059486887075</v>
      </c>
      <c r="Z206" s="41">
        <f t="shared" si="104"/>
        <v>1313.1197924856117</v>
      </c>
      <c r="AA206" s="231">
        <f t="shared" si="84"/>
        <v>0.67503326339262137</v>
      </c>
      <c r="AB206" s="231">
        <f t="shared" si="105"/>
        <v>-0.42699914538333816</v>
      </c>
      <c r="AC206" s="41">
        <f t="shared" si="106"/>
        <v>0.4720901721255642</v>
      </c>
      <c r="AD206" s="41">
        <f t="shared" si="85"/>
        <v>4.236478787505981E-2</v>
      </c>
      <c r="AE206" s="41">
        <f t="shared" si="107"/>
        <v>-2.6899986997755664E-3</v>
      </c>
      <c r="AF206" s="41">
        <f t="shared" si="86"/>
        <v>727.21899691469434</v>
      </c>
      <c r="AG206" s="41">
        <f t="shared" si="87"/>
        <v>689.7290321145515</v>
      </c>
      <c r="AH206" s="41">
        <f t="shared" si="108"/>
        <v>10.307912847500111</v>
      </c>
      <c r="AI206" s="41">
        <f t="shared" si="88"/>
        <v>359.38637981659605</v>
      </c>
      <c r="AJ206" s="41">
        <f t="shared" si="109"/>
        <v>11.943121662288195</v>
      </c>
      <c r="AK206" s="8">
        <f t="shared" si="112"/>
        <v>99.261730512488413</v>
      </c>
      <c r="AL206" s="42">
        <f t="shared" si="113"/>
        <v>3.4017616560895205</v>
      </c>
      <c r="AZ206" s="8"/>
    </row>
    <row r="207" spans="1:52" ht="15" x14ac:dyDescent="0.15">
      <c r="A207" s="40"/>
      <c r="B207" s="41">
        <f t="shared" si="89"/>
        <v>727.21899691469434</v>
      </c>
      <c r="C207" s="41">
        <f t="shared" si="89"/>
        <v>689.7290321145515</v>
      </c>
      <c r="D207" s="41">
        <f t="shared" si="89"/>
        <v>10.307912847500111</v>
      </c>
      <c r="E207" s="41">
        <f t="shared" si="110"/>
        <v>16</v>
      </c>
      <c r="F207" s="41">
        <f t="shared" si="90"/>
        <v>16</v>
      </c>
      <c r="G207" s="41">
        <f t="shared" si="91"/>
        <v>4976.5785229220801</v>
      </c>
      <c r="H207" s="25">
        <f t="shared" si="111"/>
        <v>0.02</v>
      </c>
      <c r="I207" s="227">
        <f t="shared" si="92"/>
        <v>29.991971840114275</v>
      </c>
      <c r="J207" s="228">
        <f t="shared" si="114"/>
        <v>80</v>
      </c>
      <c r="K207" s="41">
        <f t="shared" si="93"/>
        <v>1</v>
      </c>
      <c r="L207" s="216">
        <f t="shared" si="94"/>
        <v>10.327912847500111</v>
      </c>
      <c r="M207" s="216">
        <f t="shared" si="80"/>
        <v>10.317912847500111</v>
      </c>
      <c r="N207" s="41">
        <f t="shared" si="95"/>
        <v>0.15195627675164758</v>
      </c>
      <c r="O207" s="41">
        <f t="shared" si="96"/>
        <v>5.4001853437620717</v>
      </c>
      <c r="P207" s="229">
        <f t="shared" si="97"/>
        <v>210.11019792728769</v>
      </c>
      <c r="Q207" s="41">
        <f t="shared" si="98"/>
        <v>4881.3072035046116</v>
      </c>
      <c r="R207" s="41">
        <f t="shared" si="99"/>
        <v>1313.9331608003456</v>
      </c>
      <c r="S207" s="216">
        <f t="shared" si="81"/>
        <v>0.68794576497590565</v>
      </c>
      <c r="T207" s="216">
        <f t="shared" si="82"/>
        <v>0.48695470112724065</v>
      </c>
      <c r="U207" s="231">
        <f t="shared" si="100"/>
        <v>10.287912847500111</v>
      </c>
      <c r="V207" s="231">
        <f t="shared" si="83"/>
        <v>10.297912847500111</v>
      </c>
      <c r="W207" s="41">
        <f t="shared" si="101"/>
        <v>-0.13902919693730098</v>
      </c>
      <c r="X207" s="41">
        <f t="shared" si="102"/>
        <v>4852.5124466055522</v>
      </c>
      <c r="Y207" s="41">
        <f t="shared" si="103"/>
        <v>209.29644202648655</v>
      </c>
      <c r="Z207" s="41">
        <f t="shared" si="104"/>
        <v>1313.4547893387492</v>
      </c>
      <c r="AA207" s="231">
        <f t="shared" si="84"/>
        <v>0.68413666108266635</v>
      </c>
      <c r="AB207" s="231">
        <f t="shared" si="105"/>
        <v>-0.44015616821452991</v>
      </c>
      <c r="AC207" s="41">
        <f t="shared" si="106"/>
        <v>0.48695470112724065</v>
      </c>
      <c r="AD207" s="41">
        <f t="shared" si="85"/>
        <v>4.1071582128075657E-2</v>
      </c>
      <c r="AE207" s="41">
        <f t="shared" si="107"/>
        <v>-2.6968618112684782E-3</v>
      </c>
      <c r="AF207" s="41">
        <f t="shared" si="86"/>
        <v>726.88399849031873</v>
      </c>
      <c r="AG207" s="41">
        <f t="shared" si="87"/>
        <v>689.24207741342423</v>
      </c>
      <c r="AH207" s="41">
        <f t="shared" si="108"/>
        <v>10.32878200634503</v>
      </c>
      <c r="AI207" s="41">
        <f t="shared" si="88"/>
        <v>370.60842640627612</v>
      </c>
      <c r="AJ207" s="41">
        <f t="shared" si="109"/>
        <v>12.04606844740105</v>
      </c>
      <c r="AK207" s="8">
        <f t="shared" si="112"/>
        <v>101.09493549852192</v>
      </c>
      <c r="AL207" s="42">
        <f t="shared" si="113"/>
        <v>3.4314103302020227</v>
      </c>
      <c r="AZ207" s="8"/>
    </row>
    <row r="208" spans="1:52" ht="15" x14ac:dyDescent="0.15">
      <c r="A208" s="40"/>
      <c r="B208" s="41">
        <f t="shared" si="89"/>
        <v>726.88399849031873</v>
      </c>
      <c r="C208" s="41">
        <f t="shared" si="89"/>
        <v>689.24207741342423</v>
      </c>
      <c r="D208" s="41">
        <f t="shared" si="89"/>
        <v>10.32878200634503</v>
      </c>
      <c r="E208" s="41">
        <f t="shared" si="110"/>
        <v>16</v>
      </c>
      <c r="F208" s="41">
        <f t="shared" si="90"/>
        <v>16</v>
      </c>
      <c r="G208" s="41">
        <f t="shared" si="91"/>
        <v>5006.8074440098371</v>
      </c>
      <c r="H208" s="25">
        <f t="shared" si="111"/>
        <v>0.02</v>
      </c>
      <c r="I208" s="227">
        <f t="shared" si="92"/>
        <v>30.113536861515605</v>
      </c>
      <c r="J208" s="228">
        <f t="shared" si="114"/>
        <v>80</v>
      </c>
      <c r="K208" s="41">
        <f t="shared" si="93"/>
        <v>1</v>
      </c>
      <c r="L208" s="216">
        <f t="shared" si="94"/>
        <v>10.348782006345029</v>
      </c>
      <c r="M208" s="216">
        <f t="shared" si="80"/>
        <v>10.33878200634503</v>
      </c>
      <c r="N208" s="41">
        <f t="shared" si="95"/>
        <v>0.15227675024284792</v>
      </c>
      <c r="O208" s="41">
        <f t="shared" si="96"/>
        <v>5.3578862093775772</v>
      </c>
      <c r="P208" s="229">
        <f t="shared" si="97"/>
        <v>210.67702709299931</v>
      </c>
      <c r="Q208" s="41">
        <f t="shared" si="98"/>
        <v>4911.4725680224556</v>
      </c>
      <c r="R208" s="41">
        <f t="shared" si="99"/>
        <v>1314.2640324298004</v>
      </c>
      <c r="S208" s="216">
        <f t="shared" si="81"/>
        <v>0.69748619170913317</v>
      </c>
      <c r="T208" s="216">
        <f t="shared" si="82"/>
        <v>0.50337123816984231</v>
      </c>
      <c r="U208" s="231">
        <f t="shared" si="100"/>
        <v>10.30878200634503</v>
      </c>
      <c r="V208" s="231">
        <f t="shared" si="83"/>
        <v>10.31878200634503</v>
      </c>
      <c r="W208" s="41">
        <f t="shared" si="101"/>
        <v>-0.13929784581861782</v>
      </c>
      <c r="X208" s="41">
        <f t="shared" si="102"/>
        <v>4882.5610987525233</v>
      </c>
      <c r="Y208" s="41">
        <f t="shared" si="103"/>
        <v>209.86272129404617</v>
      </c>
      <c r="Z208" s="41">
        <f t="shared" si="104"/>
        <v>1313.7881013530077</v>
      </c>
      <c r="AA208" s="231">
        <f t="shared" si="84"/>
        <v>0.69363161007196583</v>
      </c>
      <c r="AB208" s="231">
        <f t="shared" si="105"/>
        <v>-0.45467434108113708</v>
      </c>
      <c r="AC208" s="41">
        <f t="shared" si="106"/>
        <v>0.50337123816984231</v>
      </c>
      <c r="AD208" s="41">
        <f t="shared" si="85"/>
        <v>3.9732107207229445E-2</v>
      </c>
      <c r="AE208" s="41">
        <f t="shared" si="107"/>
        <v>-2.7051193303024041E-3</v>
      </c>
      <c r="AF208" s="41">
        <f t="shared" si="86"/>
        <v>726.53290400239177</v>
      </c>
      <c r="AG208" s="41">
        <f t="shared" si="87"/>
        <v>688.73870617525438</v>
      </c>
      <c r="AH208" s="41">
        <f t="shared" si="108"/>
        <v>10.349652963990325</v>
      </c>
      <c r="AI208" s="41">
        <f t="shared" si="88"/>
        <v>383.00617360669435</v>
      </c>
      <c r="AJ208" s="41">
        <f t="shared" si="109"/>
        <v>12.152459051180687</v>
      </c>
      <c r="AK208" s="8">
        <f t="shared" si="112"/>
        <v>103.00099579623956</v>
      </c>
      <c r="AL208" s="42">
        <f t="shared" si="113"/>
        <v>3.4620508240905581</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3" t="s">
        <v>107</v>
      </c>
      <c r="B1" s="423"/>
      <c r="C1" s="423"/>
      <c r="D1" s="423"/>
      <c r="E1" s="423"/>
      <c r="F1" s="423"/>
      <c r="G1" s="423"/>
      <c r="H1" s="423"/>
      <c r="I1" s="423"/>
      <c r="J1" s="423"/>
      <c r="K1" s="423"/>
      <c r="L1" s="423"/>
      <c r="M1" s="423"/>
      <c r="N1" s="423"/>
      <c r="O1" s="423"/>
      <c r="P1" s="423"/>
      <c r="Q1" s="423"/>
      <c r="R1" s="423"/>
      <c r="S1" s="423"/>
    </row>
    <row r="2" spans="1:19" s="465" customFormat="1" ht="24" customHeight="1" x14ac:dyDescent="0.15">
      <c r="A2" s="465" t="s">
        <v>64</v>
      </c>
    </row>
    <row r="3" spans="1:19" s="1" customFormat="1" ht="32.25" customHeight="1" x14ac:dyDescent="0.15">
      <c r="A3" s="465" t="s">
        <v>108</v>
      </c>
      <c r="B3" s="465"/>
      <c r="C3" s="465"/>
      <c r="D3" s="465"/>
      <c r="E3" s="465"/>
      <c r="F3" s="465"/>
      <c r="G3" s="465"/>
      <c r="H3" s="465"/>
      <c r="I3" s="465"/>
      <c r="J3" s="465"/>
      <c r="K3" s="465"/>
      <c r="L3" s="465"/>
      <c r="M3" s="465"/>
      <c r="N3" s="465"/>
      <c r="O3" s="465"/>
      <c r="P3" s="465"/>
      <c r="Q3" s="465"/>
      <c r="R3" s="465"/>
      <c r="S3" s="465"/>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2019-10-29T09:50:49Z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