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320" yWindow="1095" windowWidth="13980" windowHeight="7095"/>
  </bookViews>
  <sheets>
    <sheet name="Chart-Surface Temp" sheetId="4" r:id="rId1"/>
    <sheet name="Chart-Zone Load" sheetId="5" r:id="rId2"/>
    <sheet name="Data" sheetId="1" r:id="rId3"/>
    <sheet name="EPlus Interior Film Coeff" sheetId="2" r:id="rId4"/>
    <sheet name="Comparison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52511"/>
</workbook>
</file>

<file path=xl/sharedStrings.xml><?xml version="1.0" encoding="utf-8"?>
<sst xmlns="http://schemas.openxmlformats.org/spreadsheetml/2006/main" count="128" uniqueCount="59">
  <si>
    <t>EnergyPlus Results</t>
  </si>
  <si>
    <t>Aspect Ratio</t>
  </si>
  <si>
    <t>1052RP Zone Load (W)</t>
  </si>
  <si>
    <t>EnergyPlus Weighted Average for Interior Film Coefficient</t>
  </si>
  <si>
    <t>Surface</t>
  </si>
  <si>
    <t>South</t>
  </si>
  <si>
    <t>North</t>
  </si>
  <si>
    <t>East</t>
  </si>
  <si>
    <t>West</t>
  </si>
  <si>
    <t>Ceiling</t>
  </si>
  <si>
    <t>Floor</t>
  </si>
  <si>
    <t>Int.</t>
  </si>
  <si>
    <t>Film</t>
  </si>
  <si>
    <t>Coeff</t>
  </si>
  <si>
    <t>Area</t>
  </si>
  <si>
    <t>Factor</t>
  </si>
  <si>
    <t>Weighted</t>
  </si>
  <si>
    <t>AR-1</t>
  </si>
  <si>
    <t>AR-2</t>
  </si>
  <si>
    <t>AR-5</t>
  </si>
  <si>
    <t>AR-10</t>
  </si>
  <si>
    <t>AR-20</t>
  </si>
  <si>
    <t>Sum</t>
  </si>
  <si>
    <t>Weighted Average</t>
  </si>
  <si>
    <t>Eplus Ceiling Interior Surface Temperature</t>
  </si>
  <si>
    <t>Eplus Floor Interior Surface Temperature</t>
  </si>
  <si>
    <t>Interior Surfaces Temperatures</t>
  </si>
  <si>
    <t>EnergyPlus  &gt; &gt; &gt; &gt; &gt;</t>
  </si>
  <si>
    <t>1052RP &gt; &gt; &gt; &gt; &gt;</t>
  </si>
  <si>
    <t>ASHRAE Analytical Test IntRad-Test 2</t>
  </si>
  <si>
    <t xml:space="preserve">1052RP Exterior Surface Interior Temperature, K </t>
  </si>
  <si>
    <t>1052RP Opposite Wall Interior Surface Temperature, K</t>
  </si>
  <si>
    <t>1052RP Side Wall, Ceiling &amp; Floor Interior Surface Temperature, K</t>
  </si>
  <si>
    <t xml:space="preserve"> </t>
  </si>
  <si>
    <t xml:space="preserve">EnergyPlus - Exterior Surface Interior Temperature </t>
  </si>
  <si>
    <t>EnergyPlus - Zone Sensible Cooling Load</t>
  </si>
  <si>
    <t>EnergyPlus - Opposite Wall Interior Surface Temperature</t>
  </si>
  <si>
    <t>EnergyPlus - Side Wall, Ceiling &amp; Floor Interior Surface Temperature</t>
  </si>
  <si>
    <t xml:space="preserve">ASHRAE 1052RP - Exterior Surface Interior Temperature </t>
  </si>
  <si>
    <t>ASHRAE 1052RP - Zone Sensible Cooling Load</t>
  </si>
  <si>
    <t>ASHRAE 1052RP - Opposite Wall Interior Surface Temperature</t>
  </si>
  <si>
    <t>ASHRAE 1052RP - Side Wall, Ceiling &amp; Floor Interior Surface Temperature</t>
  </si>
  <si>
    <t>Test Parameter</t>
  </si>
  <si>
    <t>Units</t>
  </si>
  <si>
    <t>1052-RP</t>
  </si>
  <si>
    <t>EnergyPlus</t>
  </si>
  <si>
    <t>% Diff</t>
  </si>
  <si>
    <t>-Exterior Wall Interior Temp</t>
  </si>
  <si>
    <t xml:space="preserve">   AP=1</t>
  </si>
  <si>
    <t>C</t>
  </si>
  <si>
    <t xml:space="preserve">   AP=2</t>
  </si>
  <si>
    <t xml:space="preserve">   AP=5</t>
  </si>
  <si>
    <t xml:space="preserve">   AP=10</t>
  </si>
  <si>
    <t xml:space="preserve">   AP=20</t>
  </si>
  <si>
    <t>-Opposite Wall Interior Temp</t>
  </si>
  <si>
    <t>-Other Surfaces Interior Temp</t>
  </si>
  <si>
    <t>-Zone Sensible Cooling Load</t>
  </si>
  <si>
    <t>Test IntLWRad - Interior Long Wave Radiation, Test 2</t>
  </si>
  <si>
    <t>W-h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</si>
</sst>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0" xfId="0" quotePrefix="1" applyBorder="1"/>
    <xf numFmtId="2" fontId="0" fillId="0" borderId="0" xfId="0" applyNumberFormat="1" applyBorder="1"/>
    <xf numFmtId="10" fontId="0" fillId="0" borderId="6" xfId="0" applyNumberFormat="1" applyBorder="1"/>
    <xf numFmtId="166" fontId="0" fillId="0" borderId="0" xfId="0" applyNumberFormat="1" applyBorder="1"/>
    <xf numFmtId="0" fontId="0" fillId="0" borderId="7" xfId="0" applyBorder="1"/>
    <xf numFmtId="0" fontId="0" fillId="0" borderId="8" xfId="0" applyBorder="1"/>
    <xf numFmtId="166" fontId="0" fillId="0" borderId="8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3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2-AR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20-Test%20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2-A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2-AR5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2-AR1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tRad-Test2-AR2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1-Test%20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2-Test%20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5-Test%20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tRad-AR10-Test%20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2-AR1"/>
    </sheetNames>
    <sheetDataSet>
      <sheetData sheetId="0">
        <row r="24">
          <cell r="B24">
            <v>582.01589999999999</v>
          </cell>
        </row>
        <row r="31">
          <cell r="B31">
            <v>33.672423999999999</v>
          </cell>
        </row>
        <row r="32">
          <cell r="B32">
            <v>21.756256</v>
          </cell>
        </row>
        <row r="33">
          <cell r="B33">
            <v>21.756409000000001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20-Test 2"/>
    </sheetNames>
    <sheetDataSet>
      <sheetData sheetId="0">
        <row r="2">
          <cell r="G2">
            <v>2852294.1625645701</v>
          </cell>
          <cell r="I2">
            <v>31.377328346102399</v>
          </cell>
          <cell r="K2">
            <v>2.88</v>
          </cell>
          <cell r="M2">
            <v>20.232006422971399</v>
          </cell>
          <cell r="N2">
            <v>20.2369743329626</v>
          </cell>
          <cell r="P2">
            <v>20.2369743329626</v>
          </cell>
          <cell r="Q2">
            <v>20.2369743329626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2-AR2"/>
    </sheetNames>
    <sheetDataSet>
      <sheetData sheetId="0">
        <row r="24">
          <cell r="B24">
            <v>639.95399999999995</v>
          </cell>
        </row>
        <row r="31">
          <cell r="B31">
            <v>33.042541999999997</v>
          </cell>
        </row>
        <row r="32">
          <cell r="B32">
            <v>21.294585999999999</v>
          </cell>
        </row>
        <row r="33">
          <cell r="B33">
            <v>21.337523999999998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2-AR5"/>
    </sheetNames>
    <sheetDataSet>
      <sheetData sheetId="0">
        <row r="24">
          <cell r="B24">
            <v>716.64440000000002</v>
          </cell>
        </row>
        <row r="31">
          <cell r="B31">
            <v>32.208862000000003</v>
          </cell>
        </row>
        <row r="32">
          <cell r="B32">
            <v>20.722930999999999</v>
          </cell>
        </row>
        <row r="33">
          <cell r="B33">
            <v>20.770264000000001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2-AR10"/>
    </sheetNames>
    <sheetDataSet>
      <sheetData sheetId="0">
        <row r="24">
          <cell r="B24">
            <v>759.88369999999998</v>
          </cell>
        </row>
        <row r="31">
          <cell r="B31">
            <v>31.738647</v>
          </cell>
        </row>
        <row r="32">
          <cell r="B32">
            <v>20.417418999999999</v>
          </cell>
        </row>
        <row r="33">
          <cell r="B33">
            <v>20.449950999999999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tRad-Test2-AR20"/>
    </sheetNames>
    <sheetDataSet>
      <sheetData sheetId="0">
        <row r="24">
          <cell r="B24">
            <v>787.23159999999996</v>
          </cell>
        </row>
        <row r="31">
          <cell r="B31">
            <v>31.441772</v>
          </cell>
        </row>
        <row r="32">
          <cell r="B32">
            <v>20.226928999999998</v>
          </cell>
        </row>
        <row r="33">
          <cell r="B33">
            <v>20.246033000000001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1-Test 2"/>
    </sheetNames>
    <sheetDataSet>
      <sheetData sheetId="0">
        <row r="2">
          <cell r="G2">
            <v>2094556.5761686501</v>
          </cell>
          <cell r="I2">
            <v>33.668018087889401</v>
          </cell>
          <cell r="K2">
            <v>2.88</v>
          </cell>
          <cell r="M2">
            <v>21.755758042591602</v>
          </cell>
          <cell r="N2">
            <v>21.755758042591602</v>
          </cell>
          <cell r="P2">
            <v>21.755758042591602</v>
          </cell>
          <cell r="Q2">
            <v>21.755758042591602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2-Test 2"/>
    </sheetNames>
    <sheetDataSet>
      <sheetData sheetId="0">
        <row r="2">
          <cell r="G2">
            <v>2315287.6367734601</v>
          </cell>
          <cell r="I2">
            <v>33.000733815139498</v>
          </cell>
          <cell r="K2">
            <v>2.88</v>
          </cell>
          <cell r="M2">
            <v>21.301336607377401</v>
          </cell>
          <cell r="N2">
            <v>21.3137817771395</v>
          </cell>
          <cell r="P2">
            <v>21.3137817771395</v>
          </cell>
          <cell r="Q2">
            <v>21.3137817771395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5-Test 2"/>
    </sheetNames>
    <sheetDataSet>
      <sheetData sheetId="0">
        <row r="2">
          <cell r="G2">
            <v>2597380.99571307</v>
          </cell>
          <cell r="I2">
            <v>32.147947341972298</v>
          </cell>
          <cell r="K2">
            <v>2.88</v>
          </cell>
          <cell r="M2">
            <v>20.734963672097301</v>
          </cell>
          <cell r="N2">
            <v>20.7476266735083</v>
          </cell>
          <cell r="P2">
            <v>20.7476266735083</v>
          </cell>
          <cell r="Q2">
            <v>20.7476266735083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-AR10-Test 2"/>
    </sheetNames>
    <sheetDataSet>
      <sheetData sheetId="0">
        <row r="2">
          <cell r="G2">
            <v>2753330.4279843499</v>
          </cell>
          <cell r="I2">
            <v>31.676502118239402</v>
          </cell>
          <cell r="K2">
            <v>2.88</v>
          </cell>
          <cell r="M2">
            <v>20.426567141037399</v>
          </cell>
          <cell r="N2">
            <v>20.4350911000897</v>
          </cell>
          <cell r="P2">
            <v>20.4350911000897</v>
          </cell>
          <cell r="Q2">
            <v>20.4350911000897</v>
          </cell>
          <cell r="R2">
            <v>2.88</v>
          </cell>
          <cell r="S2">
            <v>2.88</v>
          </cell>
          <cell r="T2">
            <v>2.88</v>
          </cell>
          <cell r="U2">
            <v>2.88</v>
          </cell>
          <cell r="V2">
            <v>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1" sqref="D11"/>
    </sheetView>
  </sheetViews>
  <sheetFormatPr defaultRowHeight="12.75" x14ac:dyDescent="0.2"/>
  <cols>
    <col min="2" max="2" width="11.42578125" customWidth="1"/>
    <col min="3" max="3" width="12" customWidth="1"/>
    <col min="10" max="10" width="11.42578125" customWidth="1"/>
  </cols>
  <sheetData>
    <row r="1" spans="1:18" x14ac:dyDescent="0.2">
      <c r="A1" s="3" t="s">
        <v>29</v>
      </c>
    </row>
    <row r="2" spans="1:18" x14ac:dyDescent="0.2">
      <c r="A2" s="3" t="s">
        <v>0</v>
      </c>
    </row>
    <row r="4" spans="1:18" x14ac:dyDescent="0.2">
      <c r="A4" s="3" t="s">
        <v>26</v>
      </c>
    </row>
    <row r="8" spans="1:18" x14ac:dyDescent="0.2">
      <c r="C8" s="3" t="s">
        <v>27</v>
      </c>
      <c r="J8" s="3" t="s">
        <v>28</v>
      </c>
    </row>
    <row r="10" spans="1:18" s="1" customFormat="1" ht="127.5" x14ac:dyDescent="0.2">
      <c r="B10" s="1" t="s">
        <v>1</v>
      </c>
      <c r="C10" s="1" t="s">
        <v>34</v>
      </c>
      <c r="D10" s="1" t="s">
        <v>35</v>
      </c>
      <c r="E10" s="1" t="s">
        <v>36</v>
      </c>
      <c r="F10" s="1" t="s">
        <v>37</v>
      </c>
      <c r="G10" s="1" t="s">
        <v>24</v>
      </c>
      <c r="H10" s="1" t="s">
        <v>25</v>
      </c>
      <c r="J10" s="1" t="s">
        <v>38</v>
      </c>
      <c r="K10" s="1" t="s">
        <v>39</v>
      </c>
      <c r="L10" s="1" t="s">
        <v>40</v>
      </c>
      <c r="M10" s="1" t="s">
        <v>41</v>
      </c>
      <c r="N10"/>
      <c r="O10" s="1" t="s">
        <v>30</v>
      </c>
      <c r="P10" s="1" t="s">
        <v>2</v>
      </c>
      <c r="Q10" s="1" t="s">
        <v>31</v>
      </c>
      <c r="R10" s="1" t="s">
        <v>32</v>
      </c>
    </row>
    <row r="11" spans="1:18" x14ac:dyDescent="0.2">
      <c r="B11">
        <v>1</v>
      </c>
      <c r="C11" s="2">
        <f>'[6]IntRad-AR1-Test 2'!$I$2</f>
        <v>33.668018087889401</v>
      </c>
      <c r="D11" s="2">
        <f>'[6]IntRad-AR1-Test 2'!$G$2/3600</f>
        <v>581.82127115795834</v>
      </c>
      <c r="E11" s="2">
        <f>'[6]IntRad-AR1-Test 2'!$M$2</f>
        <v>21.755758042591602</v>
      </c>
      <c r="F11" s="2">
        <f>'[6]IntRad-AR1-Test 2'!$N$2</f>
        <v>21.755758042591602</v>
      </c>
      <c r="G11" s="2">
        <f>'[6]IntRad-AR1-Test 2'!$P$2</f>
        <v>21.755758042591602</v>
      </c>
      <c r="H11" s="2">
        <f>'[6]IntRad-AR1-Test 2'!$Q$2</f>
        <v>21.755758042591602</v>
      </c>
      <c r="J11" s="2">
        <f>O11</f>
        <v>33.672423999999999</v>
      </c>
      <c r="K11">
        <f>'[1]1052IntRad-Test2-AR1'!$B$24</f>
        <v>582.01589999999999</v>
      </c>
      <c r="L11" s="2">
        <f t="shared" ref="L11:M15" si="0">Q11</f>
        <v>21.756256</v>
      </c>
      <c r="M11" s="2">
        <f t="shared" si="0"/>
        <v>21.756409000000001</v>
      </c>
      <c r="O11" s="2">
        <f>'[1]1052IntRad-Test2-AR1'!$B$31</f>
        <v>33.672423999999999</v>
      </c>
      <c r="P11" s="2"/>
      <c r="Q11" s="2">
        <f>'[1]1052IntRad-Test2-AR1'!$B$32</f>
        <v>21.756256</v>
      </c>
      <c r="R11" s="2">
        <f>'[1]1052IntRad-Test2-AR1'!$B$33</f>
        <v>21.756409000000001</v>
      </c>
    </row>
    <row r="12" spans="1:18" x14ac:dyDescent="0.2">
      <c r="B12">
        <v>2</v>
      </c>
      <c r="C12" s="2">
        <f>'[7]IntRad-AR2-Test 2'!$I$2</f>
        <v>33.000733815139498</v>
      </c>
      <c r="D12" s="2">
        <f>'[7]IntRad-AR2-Test 2'!$G$2/3600</f>
        <v>643.13545465929451</v>
      </c>
      <c r="E12" s="2">
        <f>'[7]IntRad-AR2-Test 2'!$M$2</f>
        <v>21.301336607377401</v>
      </c>
      <c r="F12" s="2">
        <f>'[7]IntRad-AR2-Test 2'!$N$2</f>
        <v>21.3137817771395</v>
      </c>
      <c r="G12" s="2">
        <f>'[7]IntRad-AR2-Test 2'!$P$2</f>
        <v>21.3137817771395</v>
      </c>
      <c r="H12" s="2">
        <f>'[7]IntRad-AR2-Test 2'!$Q$2</f>
        <v>21.3137817771395</v>
      </c>
      <c r="J12" s="2">
        <f>O12</f>
        <v>33.042541999999997</v>
      </c>
      <c r="K12">
        <f>'[2]1052IntRad-Test2-AR2'!$B$24</f>
        <v>639.95399999999995</v>
      </c>
      <c r="L12" s="2">
        <f t="shared" si="0"/>
        <v>21.294585999999999</v>
      </c>
      <c r="M12" s="2">
        <f t="shared" si="0"/>
        <v>21.337523999999998</v>
      </c>
      <c r="O12" s="2">
        <f>'[2]1052IntRad-Test2-AR2'!$B$31</f>
        <v>33.042541999999997</v>
      </c>
      <c r="P12" s="2"/>
      <c r="Q12" s="2">
        <f>'[2]1052IntRad-Test2-AR2'!$B$32</f>
        <v>21.294585999999999</v>
      </c>
      <c r="R12" s="2">
        <f>'[2]1052IntRad-Test2-AR2'!$B$33</f>
        <v>21.337523999999998</v>
      </c>
    </row>
    <row r="13" spans="1:18" x14ac:dyDescent="0.2">
      <c r="B13">
        <v>5</v>
      </c>
      <c r="C13" s="2">
        <f>'[8]IntRad-AR5-Test 2'!$I$2</f>
        <v>32.147947341972298</v>
      </c>
      <c r="D13" s="2">
        <f>'[8]IntRad-AR5-Test 2'!$G$2/3600</f>
        <v>721.49472103140829</v>
      </c>
      <c r="E13" s="2">
        <f>'[8]IntRad-AR5-Test 2'!$M$2</f>
        <v>20.734963672097301</v>
      </c>
      <c r="F13" s="2">
        <f>'[8]IntRad-AR5-Test 2'!$N$2</f>
        <v>20.7476266735083</v>
      </c>
      <c r="G13" s="2">
        <f>'[8]IntRad-AR5-Test 2'!$P$2</f>
        <v>20.7476266735083</v>
      </c>
      <c r="H13" s="2">
        <f>'[8]IntRad-AR5-Test 2'!$Q$2</f>
        <v>20.7476266735083</v>
      </c>
      <c r="J13" s="2">
        <f>O13</f>
        <v>32.208862000000003</v>
      </c>
      <c r="K13">
        <f>'[3]1052IntRad-Test2-AR5'!$B$24</f>
        <v>716.64440000000002</v>
      </c>
      <c r="L13" s="2">
        <f t="shared" si="0"/>
        <v>20.722930999999999</v>
      </c>
      <c r="M13" s="2">
        <f t="shared" si="0"/>
        <v>20.770264000000001</v>
      </c>
      <c r="O13" s="2">
        <f>'[3]1052IntRad-Test2-AR5'!$B$31</f>
        <v>32.208862000000003</v>
      </c>
      <c r="P13" s="2"/>
      <c r="Q13" s="2">
        <f>'[3]1052IntRad-Test2-AR5'!$B$32</f>
        <v>20.722930999999999</v>
      </c>
      <c r="R13" s="2">
        <f>'[3]1052IntRad-Test2-AR5'!$B$33</f>
        <v>20.770264000000001</v>
      </c>
    </row>
    <row r="14" spans="1:18" x14ac:dyDescent="0.2">
      <c r="B14">
        <v>10</v>
      </c>
      <c r="C14" s="2">
        <f>'[9]IntRad-AR10-Test 2'!$I$2</f>
        <v>31.676502118239402</v>
      </c>
      <c r="D14" s="2">
        <f>'[9]IntRad-AR10-Test 2'!$G$2/3600</f>
        <v>764.81400777343049</v>
      </c>
      <c r="E14" s="2">
        <f>'[9]IntRad-AR10-Test 2'!$M$2</f>
        <v>20.426567141037399</v>
      </c>
      <c r="F14" s="2">
        <f>'[9]IntRad-AR10-Test 2'!$N$2</f>
        <v>20.4350911000897</v>
      </c>
      <c r="G14" s="2">
        <f>'[9]IntRad-AR10-Test 2'!$P$2</f>
        <v>20.4350911000897</v>
      </c>
      <c r="H14" s="2">
        <f>'[9]IntRad-AR10-Test 2'!$Q$2</f>
        <v>20.4350911000897</v>
      </c>
      <c r="J14" s="2">
        <f>O14</f>
        <v>31.738647</v>
      </c>
      <c r="K14">
        <f>'[4]1052IntRad-Test2-AR10'!$B$24</f>
        <v>759.88369999999998</v>
      </c>
      <c r="L14" s="2">
        <f t="shared" si="0"/>
        <v>20.417418999999999</v>
      </c>
      <c r="M14" s="2">
        <f t="shared" si="0"/>
        <v>20.449950999999999</v>
      </c>
      <c r="O14" s="2">
        <f>'[4]1052IntRad-Test2-AR10'!$B$31</f>
        <v>31.738647</v>
      </c>
      <c r="P14" s="2"/>
      <c r="Q14" s="2">
        <f>'[4]1052IntRad-Test2-AR10'!$B$32</f>
        <v>20.417418999999999</v>
      </c>
      <c r="R14" s="2">
        <f>'[4]1052IntRad-Test2-AR10'!$B$33</f>
        <v>20.449950999999999</v>
      </c>
    </row>
    <row r="15" spans="1:18" x14ac:dyDescent="0.2">
      <c r="B15">
        <v>20</v>
      </c>
      <c r="C15" s="2">
        <f>'[10]IntRad-AR20-Test 2'!$I$2</f>
        <v>31.377328346102399</v>
      </c>
      <c r="D15" s="2">
        <f>'[10]IntRad-AR20-Test 2'!$G$2/3600</f>
        <v>792.30393404571396</v>
      </c>
      <c r="E15" s="2">
        <f>'[10]IntRad-AR20-Test 2'!$M$2</f>
        <v>20.232006422971399</v>
      </c>
      <c r="F15" s="2">
        <f>'[10]IntRad-AR20-Test 2'!$N$2</f>
        <v>20.2369743329626</v>
      </c>
      <c r="G15" s="2">
        <f>'[10]IntRad-AR20-Test 2'!$P$2</f>
        <v>20.2369743329626</v>
      </c>
      <c r="H15" s="2">
        <f>'[10]IntRad-AR20-Test 2'!$Q$2</f>
        <v>20.2369743329626</v>
      </c>
      <c r="J15" s="2">
        <f>O15</f>
        <v>31.441772</v>
      </c>
      <c r="K15">
        <f>'[5]1052IntRad-Test2-AR20'!$B$24</f>
        <v>787.23159999999996</v>
      </c>
      <c r="L15" s="2">
        <f t="shared" si="0"/>
        <v>20.226928999999998</v>
      </c>
      <c r="M15" s="2">
        <f t="shared" si="0"/>
        <v>20.246033000000001</v>
      </c>
      <c r="O15" s="2">
        <f>'[5]1052IntRad-Test2-AR20'!$B$31</f>
        <v>31.441772</v>
      </c>
      <c r="P15" s="2"/>
      <c r="Q15" s="2">
        <f>'[5]1052IntRad-Test2-AR20'!$B$32</f>
        <v>20.226928999999998</v>
      </c>
      <c r="R15" s="2">
        <f>'[5]1052IntRad-Test2-AR20'!$B$33</f>
        <v>20.246033000000001</v>
      </c>
    </row>
    <row r="18" spans="11:11" x14ac:dyDescent="0.2">
      <c r="K18" t="s">
        <v>33</v>
      </c>
    </row>
    <row r="19" spans="11:11" x14ac:dyDescent="0.2">
      <c r="K19" t="s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B12" sqref="B12"/>
    </sheetView>
  </sheetViews>
  <sheetFormatPr defaultRowHeight="12.75" x14ac:dyDescent="0.2"/>
  <cols>
    <col min="5" max="5" width="2.7109375" customWidth="1"/>
    <col min="9" max="9" width="2.85546875" customWidth="1"/>
    <col min="13" max="13" width="2.7109375" customWidth="1"/>
    <col min="17" max="17" width="3.28515625" customWidth="1"/>
  </cols>
  <sheetData>
    <row r="1" spans="1:20" x14ac:dyDescent="0.2">
      <c r="A1" s="3" t="s">
        <v>3</v>
      </c>
    </row>
    <row r="2" spans="1:20" x14ac:dyDescent="0.2">
      <c r="A2" s="3" t="s">
        <v>29</v>
      </c>
    </row>
    <row r="6" spans="1:20" s="7" customFormat="1" x14ac:dyDescent="0.2">
      <c r="B6" s="7" t="s">
        <v>17</v>
      </c>
      <c r="D6" s="8"/>
      <c r="F6" s="7" t="s">
        <v>18</v>
      </c>
      <c r="H6" s="8"/>
      <c r="J6" s="7" t="s">
        <v>19</v>
      </c>
      <c r="L6" s="8"/>
      <c r="N6" s="7" t="s">
        <v>20</v>
      </c>
      <c r="P6" s="8"/>
      <c r="R6" s="7" t="s">
        <v>21</v>
      </c>
    </row>
    <row r="7" spans="1:20" s="5" customFormat="1" x14ac:dyDescent="0.2">
      <c r="B7" s="5" t="s">
        <v>11</v>
      </c>
      <c r="C7" s="5" t="s">
        <v>14</v>
      </c>
      <c r="D7" s="6" t="s">
        <v>16</v>
      </c>
      <c r="F7" s="5" t="s">
        <v>11</v>
      </c>
      <c r="G7" s="5" t="s">
        <v>14</v>
      </c>
      <c r="H7" s="6" t="s">
        <v>16</v>
      </c>
      <c r="J7" s="5" t="s">
        <v>11</v>
      </c>
      <c r="K7" s="5" t="s">
        <v>14</v>
      </c>
      <c r="L7" s="6" t="s">
        <v>16</v>
      </c>
      <c r="N7" s="5" t="s">
        <v>11</v>
      </c>
      <c r="O7" s="5" t="s">
        <v>14</v>
      </c>
      <c r="P7" s="6" t="s">
        <v>16</v>
      </c>
      <c r="R7" s="5" t="s">
        <v>11</v>
      </c>
      <c r="S7" s="5" t="s">
        <v>14</v>
      </c>
      <c r="T7" s="5" t="s">
        <v>16</v>
      </c>
    </row>
    <row r="8" spans="1:20" s="5" customFormat="1" x14ac:dyDescent="0.2">
      <c r="B8" s="5" t="s">
        <v>12</v>
      </c>
      <c r="C8" s="5" t="s">
        <v>15</v>
      </c>
      <c r="D8" s="6" t="s">
        <v>12</v>
      </c>
      <c r="F8" s="5" t="s">
        <v>12</v>
      </c>
      <c r="G8" s="5" t="s">
        <v>15</v>
      </c>
      <c r="H8" s="6" t="s">
        <v>12</v>
      </c>
      <c r="J8" s="5" t="s">
        <v>12</v>
      </c>
      <c r="K8" s="5" t="s">
        <v>15</v>
      </c>
      <c r="L8" s="6" t="s">
        <v>12</v>
      </c>
      <c r="N8" s="5" t="s">
        <v>12</v>
      </c>
      <c r="O8" s="5" t="s">
        <v>15</v>
      </c>
      <c r="P8" s="6" t="s">
        <v>12</v>
      </c>
      <c r="R8" s="5" t="s">
        <v>12</v>
      </c>
      <c r="S8" s="5" t="s">
        <v>15</v>
      </c>
      <c r="T8" s="5" t="s">
        <v>12</v>
      </c>
    </row>
    <row r="9" spans="1:20" s="5" customFormat="1" x14ac:dyDescent="0.2">
      <c r="A9" s="5" t="s">
        <v>4</v>
      </c>
      <c r="B9" s="5" t="s">
        <v>13</v>
      </c>
      <c r="D9" s="6" t="s">
        <v>13</v>
      </c>
      <c r="F9" s="5" t="s">
        <v>13</v>
      </c>
      <c r="H9" s="6" t="s">
        <v>13</v>
      </c>
      <c r="J9" s="5" t="s">
        <v>13</v>
      </c>
      <c r="L9" s="6" t="s">
        <v>13</v>
      </c>
      <c r="N9" s="5" t="s">
        <v>13</v>
      </c>
      <c r="P9" s="6" t="s">
        <v>13</v>
      </c>
      <c r="R9" s="5" t="s">
        <v>13</v>
      </c>
      <c r="T9" s="5" t="s">
        <v>13</v>
      </c>
    </row>
    <row r="10" spans="1:20" x14ac:dyDescent="0.2">
      <c r="D10" s="4"/>
      <c r="H10" s="4"/>
      <c r="L10" s="4"/>
      <c r="P10" s="4"/>
    </row>
    <row r="11" spans="1:20" x14ac:dyDescent="0.2">
      <c r="A11" t="s">
        <v>5</v>
      </c>
      <c r="B11">
        <f>'[6]IntRad-AR1-Test 2'!$K$2</f>
        <v>2.88</v>
      </c>
      <c r="C11">
        <v>1</v>
      </c>
      <c r="D11" s="4">
        <f t="shared" ref="D11:D16" si="0">B11*C11</f>
        <v>2.88</v>
      </c>
      <c r="F11">
        <f>'[7]IntRad-AR2-Test 2'!$K$2</f>
        <v>2.88</v>
      </c>
      <c r="G11">
        <v>1</v>
      </c>
      <c r="H11" s="4">
        <f t="shared" ref="H11:H16" si="1">F11*G11</f>
        <v>2.88</v>
      </c>
      <c r="J11">
        <f>'[8]IntRad-AR5-Test 2'!$K$2</f>
        <v>2.88</v>
      </c>
      <c r="K11">
        <v>1</v>
      </c>
      <c r="L11" s="4">
        <f t="shared" ref="L11:L16" si="2">J11*K11</f>
        <v>2.88</v>
      </c>
      <c r="N11">
        <f>'[9]IntRad-AR10-Test 2'!$K$2</f>
        <v>2.88</v>
      </c>
      <c r="O11">
        <v>1</v>
      </c>
      <c r="P11" s="4">
        <f t="shared" ref="P11:P16" si="3">N11*O11</f>
        <v>2.88</v>
      </c>
      <c r="R11">
        <f>'[10]IntRad-AR20-Test 2'!$K$2</f>
        <v>2.88</v>
      </c>
      <c r="S11">
        <v>1</v>
      </c>
      <c r="T11">
        <f t="shared" ref="T11:T16" si="4">R11*S11</f>
        <v>2.88</v>
      </c>
    </row>
    <row r="12" spans="1:20" x14ac:dyDescent="0.2">
      <c r="A12" t="s">
        <v>6</v>
      </c>
      <c r="B12">
        <f>'[6]IntRad-AR1-Test 2'!$R$2</f>
        <v>2.88</v>
      </c>
      <c r="C12">
        <v>1</v>
      </c>
      <c r="D12" s="4">
        <f t="shared" si="0"/>
        <v>2.88</v>
      </c>
      <c r="F12">
        <f>'[7]IntRad-AR2-Test 2'!$R$2</f>
        <v>2.88</v>
      </c>
      <c r="G12">
        <v>1</v>
      </c>
      <c r="H12" s="4">
        <f t="shared" si="1"/>
        <v>2.88</v>
      </c>
      <c r="J12">
        <f>'[8]IntRad-AR5-Test 2'!$R$2</f>
        <v>2.88</v>
      </c>
      <c r="K12">
        <v>1</v>
      </c>
      <c r="L12" s="4">
        <f t="shared" si="2"/>
        <v>2.88</v>
      </c>
      <c r="N12">
        <f>'[9]IntRad-AR10-Test 2'!$R$2</f>
        <v>2.88</v>
      </c>
      <c r="O12">
        <v>1</v>
      </c>
      <c r="P12" s="4">
        <f t="shared" si="3"/>
        <v>2.88</v>
      </c>
      <c r="R12">
        <f>'[10]IntRad-AR20-Test 2'!$R$2</f>
        <v>2.88</v>
      </c>
      <c r="S12">
        <v>1</v>
      </c>
      <c r="T12">
        <f t="shared" si="4"/>
        <v>2.88</v>
      </c>
    </row>
    <row r="13" spans="1:20" x14ac:dyDescent="0.2">
      <c r="A13" t="s">
        <v>7</v>
      </c>
      <c r="B13">
        <f>'[6]IntRad-AR1-Test 2'!$S$2</f>
        <v>2.88</v>
      </c>
      <c r="C13">
        <v>1</v>
      </c>
      <c r="D13" s="4">
        <f t="shared" si="0"/>
        <v>2.88</v>
      </c>
      <c r="F13">
        <f>'[7]IntRad-AR2-Test 2'!$S$2</f>
        <v>2.88</v>
      </c>
      <c r="G13">
        <v>2</v>
      </c>
      <c r="H13" s="4">
        <f t="shared" si="1"/>
        <v>5.76</v>
      </c>
      <c r="J13">
        <f>'[8]IntRad-AR5-Test 2'!$S$2</f>
        <v>2.88</v>
      </c>
      <c r="K13">
        <v>5</v>
      </c>
      <c r="L13" s="4">
        <f t="shared" si="2"/>
        <v>14.399999999999999</v>
      </c>
      <c r="N13">
        <f>'[9]IntRad-AR10-Test 2'!$S$2</f>
        <v>2.88</v>
      </c>
      <c r="O13">
        <v>10</v>
      </c>
      <c r="P13" s="4">
        <f t="shared" si="3"/>
        <v>28.799999999999997</v>
      </c>
      <c r="R13">
        <f>'[10]IntRad-AR20-Test 2'!$S$2</f>
        <v>2.88</v>
      </c>
      <c r="S13">
        <v>20</v>
      </c>
      <c r="T13">
        <f t="shared" si="4"/>
        <v>57.599999999999994</v>
      </c>
    </row>
    <row r="14" spans="1:20" x14ac:dyDescent="0.2">
      <c r="A14" t="s">
        <v>8</v>
      </c>
      <c r="B14">
        <f>'[6]IntRad-AR1-Test 2'!$T$2</f>
        <v>2.88</v>
      </c>
      <c r="C14">
        <v>1</v>
      </c>
      <c r="D14" s="4">
        <f t="shared" si="0"/>
        <v>2.88</v>
      </c>
      <c r="F14">
        <f>'[7]IntRad-AR2-Test 2'!$T$2</f>
        <v>2.88</v>
      </c>
      <c r="G14">
        <v>2</v>
      </c>
      <c r="H14" s="4">
        <f t="shared" si="1"/>
        <v>5.76</v>
      </c>
      <c r="J14">
        <f>'[8]IntRad-AR5-Test 2'!$T$2</f>
        <v>2.88</v>
      </c>
      <c r="K14">
        <v>5</v>
      </c>
      <c r="L14" s="4">
        <f t="shared" si="2"/>
        <v>14.399999999999999</v>
      </c>
      <c r="N14">
        <f>'[9]IntRad-AR10-Test 2'!$T$2</f>
        <v>2.88</v>
      </c>
      <c r="O14">
        <v>10</v>
      </c>
      <c r="P14" s="4">
        <f t="shared" si="3"/>
        <v>28.799999999999997</v>
      </c>
      <c r="R14">
        <f>'[10]IntRad-AR20-Test 2'!$T$2</f>
        <v>2.88</v>
      </c>
      <c r="S14">
        <v>20</v>
      </c>
      <c r="T14">
        <f t="shared" si="4"/>
        <v>57.599999999999994</v>
      </c>
    </row>
    <row r="15" spans="1:20" x14ac:dyDescent="0.2">
      <c r="A15" t="s">
        <v>9</v>
      </c>
      <c r="B15">
        <f>'[6]IntRad-AR1-Test 2'!$U$2</f>
        <v>2.88</v>
      </c>
      <c r="C15">
        <v>1</v>
      </c>
      <c r="D15" s="4">
        <f t="shared" si="0"/>
        <v>2.88</v>
      </c>
      <c r="F15">
        <f>'[7]IntRad-AR2-Test 2'!$U$2</f>
        <v>2.88</v>
      </c>
      <c r="G15">
        <v>2</v>
      </c>
      <c r="H15" s="4">
        <f t="shared" si="1"/>
        <v>5.76</v>
      </c>
      <c r="J15">
        <f>'[8]IntRad-AR5-Test 2'!$U$2</f>
        <v>2.88</v>
      </c>
      <c r="K15">
        <v>5</v>
      </c>
      <c r="L15" s="4">
        <f t="shared" si="2"/>
        <v>14.399999999999999</v>
      </c>
      <c r="N15">
        <f>'[9]IntRad-AR10-Test 2'!$U$2</f>
        <v>2.88</v>
      </c>
      <c r="O15">
        <v>10</v>
      </c>
      <c r="P15" s="4">
        <f t="shared" si="3"/>
        <v>28.799999999999997</v>
      </c>
      <c r="R15">
        <f>'[10]IntRad-AR20-Test 2'!$U$2</f>
        <v>2.88</v>
      </c>
      <c r="S15">
        <v>20</v>
      </c>
      <c r="T15">
        <f t="shared" si="4"/>
        <v>57.599999999999994</v>
      </c>
    </row>
    <row r="16" spans="1:20" x14ac:dyDescent="0.2">
      <c r="A16" t="s">
        <v>10</v>
      </c>
      <c r="B16">
        <f>'[6]IntRad-AR1-Test 2'!$V$2</f>
        <v>2.88</v>
      </c>
      <c r="C16">
        <v>1</v>
      </c>
      <c r="D16" s="4">
        <f t="shared" si="0"/>
        <v>2.88</v>
      </c>
      <c r="F16">
        <f>'[7]IntRad-AR2-Test 2'!$V$2</f>
        <v>2.88</v>
      </c>
      <c r="G16">
        <v>2</v>
      </c>
      <c r="H16" s="4">
        <f t="shared" si="1"/>
        <v>5.76</v>
      </c>
      <c r="J16">
        <f>'[8]IntRad-AR5-Test 2'!$V$2</f>
        <v>2.88</v>
      </c>
      <c r="K16">
        <v>5</v>
      </c>
      <c r="L16" s="4">
        <f t="shared" si="2"/>
        <v>14.399999999999999</v>
      </c>
      <c r="N16">
        <f>'[9]IntRad-AR10-Test 2'!$V$2</f>
        <v>2.88</v>
      </c>
      <c r="O16">
        <v>10</v>
      </c>
      <c r="P16" s="4">
        <f t="shared" si="3"/>
        <v>28.799999999999997</v>
      </c>
      <c r="R16">
        <f>'[10]IntRad-AR20-Test 2'!$V$2</f>
        <v>2.88</v>
      </c>
      <c r="S16">
        <v>20</v>
      </c>
      <c r="T16">
        <f t="shared" si="4"/>
        <v>57.599999999999994</v>
      </c>
    </row>
    <row r="17" spans="1:20" x14ac:dyDescent="0.2">
      <c r="D17" s="4"/>
      <c r="H17" s="4"/>
      <c r="L17" s="4"/>
      <c r="P17" s="4"/>
    </row>
    <row r="18" spans="1:20" x14ac:dyDescent="0.2">
      <c r="A18" t="s">
        <v>22</v>
      </c>
      <c r="D18" s="4">
        <f>SUM(D11:D16)</f>
        <v>17.279999999999998</v>
      </c>
      <c r="H18" s="4">
        <f>SUM(H11:H16)</f>
        <v>28.799999999999997</v>
      </c>
      <c r="L18" s="4">
        <f>SUM(L11:L16)</f>
        <v>63.359999999999992</v>
      </c>
      <c r="P18" s="4">
        <f>SUM(P11:P16)</f>
        <v>120.96</v>
      </c>
      <c r="T18">
        <f>SUM(T11:T16)</f>
        <v>236.15999999999997</v>
      </c>
    </row>
    <row r="19" spans="1:20" x14ac:dyDescent="0.2">
      <c r="A19" t="s">
        <v>23</v>
      </c>
      <c r="D19" s="4">
        <f>D18/6</f>
        <v>2.8799999999999994</v>
      </c>
      <c r="H19" s="4">
        <f>H18/10</f>
        <v>2.88</v>
      </c>
      <c r="L19" s="4">
        <f>L18/22</f>
        <v>2.8799999999999994</v>
      </c>
      <c r="P19" s="4">
        <f>P18/42</f>
        <v>2.88</v>
      </c>
      <c r="T19">
        <f>T18/82</f>
        <v>2.8799999999999994</v>
      </c>
    </row>
  </sheetData>
  <phoneticPr fontId="0" type="noConversion"/>
  <pageMargins left="0.25" right="0.25" top="1" bottom="1" header="0.5" footer="0.5"/>
  <pageSetup scale="75" orientation="landscape" r:id="rId1"/>
  <headerFooter alignWithMargins="0">
    <oddFooter>&amp;L&amp;F/&amp;A&amp;R&amp;D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5" sqref="I5"/>
    </sheetView>
  </sheetViews>
  <sheetFormatPr defaultRowHeight="12.75" x14ac:dyDescent="0.2"/>
  <sheetData>
    <row r="1" spans="1:11" x14ac:dyDescent="0.2">
      <c r="A1" s="9" t="s">
        <v>57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</row>
    <row r="3" spans="1:11" x14ac:dyDescent="0.2">
      <c r="A3" s="15"/>
      <c r="B3" s="16" t="s">
        <v>42</v>
      </c>
      <c r="C3" s="16"/>
      <c r="D3" s="16"/>
      <c r="E3" s="16" t="s">
        <v>43</v>
      </c>
      <c r="F3" s="16"/>
      <c r="G3" s="17" t="s">
        <v>44</v>
      </c>
      <c r="H3" s="16"/>
      <c r="I3" s="17" t="s">
        <v>45</v>
      </c>
      <c r="J3" s="16"/>
      <c r="K3" s="18" t="s">
        <v>46</v>
      </c>
    </row>
    <row r="4" spans="1:11" x14ac:dyDescent="0.2">
      <c r="A4" s="12"/>
      <c r="B4" s="19" t="s">
        <v>47</v>
      </c>
      <c r="C4" s="13"/>
      <c r="D4" s="13"/>
      <c r="E4" s="13"/>
      <c r="F4" s="13"/>
      <c r="G4" s="13"/>
      <c r="H4" s="13"/>
      <c r="I4" s="13"/>
      <c r="J4" s="13"/>
      <c r="K4" s="14"/>
    </row>
    <row r="5" spans="1:11" x14ac:dyDescent="0.2">
      <c r="A5" s="12"/>
      <c r="B5" s="13" t="s">
        <v>48</v>
      </c>
      <c r="C5" s="13"/>
      <c r="D5" s="13"/>
      <c r="E5" s="13" t="s">
        <v>49</v>
      </c>
      <c r="F5" s="13"/>
      <c r="G5" s="20">
        <f>Data!J11</f>
        <v>33.672423999999999</v>
      </c>
      <c r="H5" s="13"/>
      <c r="I5" s="20">
        <f>Data!C11</f>
        <v>33.668018087889401</v>
      </c>
      <c r="J5" s="13"/>
      <c r="K5" s="21">
        <f>(I5-G5)/G5</f>
        <v>-1.3084630053954001E-4</v>
      </c>
    </row>
    <row r="6" spans="1:11" x14ac:dyDescent="0.2">
      <c r="A6" s="12"/>
      <c r="B6" s="13" t="s">
        <v>50</v>
      </c>
      <c r="C6" s="13"/>
      <c r="D6" s="13"/>
      <c r="E6" s="13" t="s">
        <v>49</v>
      </c>
      <c r="F6" s="13"/>
      <c r="G6" s="20">
        <f>Data!J12</f>
        <v>33.042541999999997</v>
      </c>
      <c r="H6" s="13"/>
      <c r="I6" s="20">
        <f>Data!C12</f>
        <v>33.000733815139498</v>
      </c>
      <c r="J6" s="13"/>
      <c r="K6" s="21">
        <f>(I6-G6)/G6</f>
        <v>-1.2652835505361502E-3</v>
      </c>
    </row>
    <row r="7" spans="1:11" x14ac:dyDescent="0.2">
      <c r="A7" s="12"/>
      <c r="B7" s="13" t="s">
        <v>51</v>
      </c>
      <c r="C7" s="13"/>
      <c r="D7" s="13"/>
      <c r="E7" s="13" t="s">
        <v>49</v>
      </c>
      <c r="F7" s="13"/>
      <c r="G7" s="20">
        <f>Data!J13</f>
        <v>32.208862000000003</v>
      </c>
      <c r="H7" s="13"/>
      <c r="I7" s="20">
        <f>Data!C13</f>
        <v>32.147947341972298</v>
      </c>
      <c r="J7" s="13"/>
      <c r="K7" s="21">
        <f>(I7-G7)/G7</f>
        <v>-1.8912390641962315E-3</v>
      </c>
    </row>
    <row r="8" spans="1:11" x14ac:dyDescent="0.2">
      <c r="A8" s="12"/>
      <c r="B8" s="13" t="s">
        <v>52</v>
      </c>
      <c r="C8" s="13"/>
      <c r="D8" s="13"/>
      <c r="E8" s="13" t="s">
        <v>49</v>
      </c>
      <c r="F8" s="13"/>
      <c r="G8" s="20">
        <f>Data!J14</f>
        <v>31.738647</v>
      </c>
      <c r="H8" s="13"/>
      <c r="I8" s="20">
        <f>Data!C14</f>
        <v>31.676502118239402</v>
      </c>
      <c r="J8" s="13"/>
      <c r="K8" s="21">
        <f>(I8-G8)/G8</f>
        <v>-1.9580192489175338E-3</v>
      </c>
    </row>
    <row r="9" spans="1:11" x14ac:dyDescent="0.2">
      <c r="A9" s="12"/>
      <c r="B9" s="13" t="s">
        <v>53</v>
      </c>
      <c r="C9" s="13"/>
      <c r="D9" s="13"/>
      <c r="E9" s="13" t="s">
        <v>49</v>
      </c>
      <c r="F9" s="13"/>
      <c r="G9" s="20">
        <f>Data!J15</f>
        <v>31.441772</v>
      </c>
      <c r="H9" s="13"/>
      <c r="I9" s="20">
        <f>Data!C15</f>
        <v>31.377328346102399</v>
      </c>
      <c r="J9" s="13"/>
      <c r="K9" s="21">
        <f>(I9-G9)/G9</f>
        <v>-2.0496190194878852E-3</v>
      </c>
    </row>
    <row r="10" spans="1:11" x14ac:dyDescent="0.2">
      <c r="A10" s="12"/>
      <c r="B10" s="19" t="s">
        <v>54</v>
      </c>
      <c r="C10" s="13"/>
      <c r="D10" s="13"/>
      <c r="E10" s="13"/>
      <c r="F10" s="13"/>
      <c r="G10" s="13"/>
      <c r="H10" s="13"/>
      <c r="I10" s="13"/>
      <c r="J10" s="13"/>
      <c r="K10" s="14"/>
    </row>
    <row r="11" spans="1:11" x14ac:dyDescent="0.2">
      <c r="A11" s="12"/>
      <c r="B11" s="13" t="s">
        <v>48</v>
      </c>
      <c r="C11" s="13"/>
      <c r="D11" s="13"/>
      <c r="E11" s="13" t="s">
        <v>49</v>
      </c>
      <c r="F11" s="13"/>
      <c r="G11" s="20">
        <f>Data!L11</f>
        <v>21.756256</v>
      </c>
      <c r="H11" s="13"/>
      <c r="I11" s="20">
        <f>Data!E11</f>
        <v>21.755758042591602</v>
      </c>
      <c r="J11" s="13"/>
      <c r="K11" s="21">
        <f>(I11-G11)/G11</f>
        <v>-2.2888010161260036E-5</v>
      </c>
    </row>
    <row r="12" spans="1:11" x14ac:dyDescent="0.2">
      <c r="A12" s="12"/>
      <c r="B12" s="13" t="s">
        <v>50</v>
      </c>
      <c r="C12" s="13"/>
      <c r="D12" s="13"/>
      <c r="E12" s="13" t="s">
        <v>49</v>
      </c>
      <c r="F12" s="13"/>
      <c r="G12" s="20">
        <f>Data!L12</f>
        <v>21.294585999999999</v>
      </c>
      <c r="H12" s="13"/>
      <c r="I12" s="20">
        <f>Data!E12</f>
        <v>21.301336607377401</v>
      </c>
      <c r="J12" s="13"/>
      <c r="K12" s="21">
        <f>(I12-G12)/G12</f>
        <v>3.1701050104481783E-4</v>
      </c>
    </row>
    <row r="13" spans="1:11" x14ac:dyDescent="0.2">
      <c r="A13" s="12"/>
      <c r="B13" s="13" t="s">
        <v>51</v>
      </c>
      <c r="C13" s="13"/>
      <c r="D13" s="13"/>
      <c r="E13" s="13" t="s">
        <v>49</v>
      </c>
      <c r="F13" s="13"/>
      <c r="G13" s="20">
        <f>Data!L13</f>
        <v>20.722930999999999</v>
      </c>
      <c r="H13" s="13"/>
      <c r="I13" s="20">
        <f>Data!E13</f>
        <v>20.734963672097301</v>
      </c>
      <c r="J13" s="13"/>
      <c r="K13" s="21">
        <f>(I13-G13)/G13</f>
        <v>5.8064528117677248E-4</v>
      </c>
    </row>
    <row r="14" spans="1:11" x14ac:dyDescent="0.2">
      <c r="A14" s="12"/>
      <c r="B14" s="13" t="s">
        <v>52</v>
      </c>
      <c r="C14" s="13"/>
      <c r="D14" s="13"/>
      <c r="E14" s="13" t="s">
        <v>49</v>
      </c>
      <c r="F14" s="13"/>
      <c r="G14" s="20">
        <f>Data!L14</f>
        <v>20.417418999999999</v>
      </c>
      <c r="H14" s="13"/>
      <c r="I14" s="20">
        <f>Data!E14</f>
        <v>20.426567141037399</v>
      </c>
      <c r="J14" s="13"/>
      <c r="K14" s="21">
        <f>(I14-G14)/G14</f>
        <v>4.480557036812605E-4</v>
      </c>
    </row>
    <row r="15" spans="1:11" x14ac:dyDescent="0.2">
      <c r="A15" s="12"/>
      <c r="B15" s="13" t="s">
        <v>53</v>
      </c>
      <c r="C15" s="13"/>
      <c r="D15" s="13"/>
      <c r="E15" s="13" t="s">
        <v>49</v>
      </c>
      <c r="F15" s="13"/>
      <c r="G15" s="20">
        <f>Data!L15</f>
        <v>20.226928999999998</v>
      </c>
      <c r="H15" s="13"/>
      <c r="I15" s="20">
        <f>Data!E15</f>
        <v>20.232006422971399</v>
      </c>
      <c r="J15" s="13"/>
      <c r="K15" s="21">
        <f>(I15-G15)/G15</f>
        <v>2.510229294521242E-4</v>
      </c>
    </row>
    <row r="16" spans="1:11" x14ac:dyDescent="0.2">
      <c r="A16" s="12"/>
      <c r="B16" s="19" t="s">
        <v>55</v>
      </c>
      <c r="C16" s="13"/>
      <c r="D16" s="13"/>
      <c r="E16" s="13"/>
      <c r="F16" s="13"/>
      <c r="G16" s="13"/>
      <c r="H16" s="13"/>
      <c r="I16" s="13"/>
      <c r="J16" s="13"/>
      <c r="K16" s="14"/>
    </row>
    <row r="17" spans="1:11" x14ac:dyDescent="0.2">
      <c r="A17" s="12"/>
      <c r="B17" s="13" t="s">
        <v>48</v>
      </c>
      <c r="C17" s="13"/>
      <c r="D17" s="13"/>
      <c r="E17" s="13" t="s">
        <v>49</v>
      </c>
      <c r="F17" s="13"/>
      <c r="G17" s="20">
        <f>Data!M11</f>
        <v>21.756409000000001</v>
      </c>
      <c r="H17" s="13"/>
      <c r="I17" s="20">
        <f>Data!F11</f>
        <v>21.755758042591602</v>
      </c>
      <c r="J17" s="13"/>
      <c r="K17" s="21">
        <f>(I17-G17)/G17</f>
        <v>-2.992025974506788E-5</v>
      </c>
    </row>
    <row r="18" spans="1:11" x14ac:dyDescent="0.2">
      <c r="A18" s="12"/>
      <c r="B18" s="13" t="s">
        <v>50</v>
      </c>
      <c r="C18" s="13"/>
      <c r="D18" s="13"/>
      <c r="E18" s="13" t="s">
        <v>49</v>
      </c>
      <c r="F18" s="13"/>
      <c r="G18" s="20">
        <f>Data!M12</f>
        <v>21.337523999999998</v>
      </c>
      <c r="H18" s="13"/>
      <c r="I18" s="20">
        <f>Data!F12</f>
        <v>21.3137817771395</v>
      </c>
      <c r="J18" s="13"/>
      <c r="K18" s="21">
        <f>(I18-G18)/G18</f>
        <v>-1.1126981209487301E-3</v>
      </c>
    </row>
    <row r="19" spans="1:11" x14ac:dyDescent="0.2">
      <c r="A19" s="12"/>
      <c r="B19" s="13" t="s">
        <v>51</v>
      </c>
      <c r="C19" s="13"/>
      <c r="D19" s="13"/>
      <c r="E19" s="13" t="s">
        <v>49</v>
      </c>
      <c r="F19" s="13"/>
      <c r="G19" s="20">
        <f>Data!M13</f>
        <v>20.770264000000001</v>
      </c>
      <c r="H19" s="13"/>
      <c r="I19" s="20">
        <f>Data!F13</f>
        <v>20.7476266735083</v>
      </c>
      <c r="J19" s="13"/>
      <c r="K19" s="21">
        <f>(I19-G19)/G19</f>
        <v>-1.0898911295350315E-3</v>
      </c>
    </row>
    <row r="20" spans="1:11" x14ac:dyDescent="0.2">
      <c r="A20" s="12"/>
      <c r="B20" s="13" t="s">
        <v>52</v>
      </c>
      <c r="C20" s="13"/>
      <c r="D20" s="13"/>
      <c r="E20" s="13" t="s">
        <v>49</v>
      </c>
      <c r="F20" s="13"/>
      <c r="G20" s="20">
        <f>Data!M14</f>
        <v>20.449950999999999</v>
      </c>
      <c r="H20" s="13"/>
      <c r="I20" s="20">
        <f>Data!F14</f>
        <v>20.4350911000897</v>
      </c>
      <c r="J20" s="13"/>
      <c r="K20" s="21">
        <f>(I20-G20)/G20</f>
        <v>-7.2664721349692627E-4</v>
      </c>
    </row>
    <row r="21" spans="1:11" x14ac:dyDescent="0.2">
      <c r="A21" s="12"/>
      <c r="B21" s="13" t="s">
        <v>53</v>
      </c>
      <c r="C21" s="13"/>
      <c r="D21" s="13"/>
      <c r="E21" s="13" t="s">
        <v>49</v>
      </c>
      <c r="F21" s="13"/>
      <c r="G21" s="20">
        <f>Data!M15</f>
        <v>20.246033000000001</v>
      </c>
      <c r="H21" s="13"/>
      <c r="I21" s="20">
        <f>Data!F15</f>
        <v>20.2369743329626</v>
      </c>
      <c r="J21" s="13"/>
      <c r="K21" s="21">
        <f>(I21-G21)/G21</f>
        <v>-4.4742923403319951E-4</v>
      </c>
    </row>
    <row r="22" spans="1:11" x14ac:dyDescent="0.2">
      <c r="A22" s="12"/>
      <c r="B22" s="19" t="s">
        <v>56</v>
      </c>
      <c r="C22" s="13"/>
      <c r="D22" s="13"/>
      <c r="E22" s="13"/>
      <c r="F22" s="13"/>
      <c r="G22" s="13"/>
      <c r="H22" s="13"/>
      <c r="I22" s="13"/>
      <c r="J22" s="13"/>
      <c r="K22" s="14"/>
    </row>
    <row r="23" spans="1:11" x14ac:dyDescent="0.2">
      <c r="A23" s="12"/>
      <c r="B23" s="13" t="s">
        <v>48</v>
      </c>
      <c r="C23" s="13"/>
      <c r="D23" s="13"/>
      <c r="E23" s="13" t="s">
        <v>58</v>
      </c>
      <c r="F23" s="13"/>
      <c r="G23" s="22">
        <f>Data!K11</f>
        <v>582.01589999999999</v>
      </c>
      <c r="H23" s="13"/>
      <c r="I23" s="22">
        <f>Data!D11</f>
        <v>581.82127115795834</v>
      </c>
      <c r="J23" s="13"/>
      <c r="K23" s="21">
        <f>(I23-G23)/G23</f>
        <v>-3.3440468214296587E-4</v>
      </c>
    </row>
    <row r="24" spans="1:11" x14ac:dyDescent="0.2">
      <c r="A24" s="12"/>
      <c r="B24" s="13" t="s">
        <v>50</v>
      </c>
      <c r="C24" s="13"/>
      <c r="D24" s="13"/>
      <c r="E24" s="13" t="s">
        <v>58</v>
      </c>
      <c r="F24" s="13"/>
      <c r="G24" s="22">
        <f>Data!K12</f>
        <v>639.95399999999995</v>
      </c>
      <c r="H24" s="13"/>
      <c r="I24" s="22">
        <f>Data!D12</f>
        <v>643.13545465929451</v>
      </c>
      <c r="J24" s="13"/>
      <c r="K24" s="21">
        <f>(I24-G24)/G24</f>
        <v>4.971380223101284E-3</v>
      </c>
    </row>
    <row r="25" spans="1:11" x14ac:dyDescent="0.2">
      <c r="A25" s="12"/>
      <c r="B25" s="13" t="s">
        <v>51</v>
      </c>
      <c r="C25" s="13"/>
      <c r="D25" s="13"/>
      <c r="E25" s="13" t="s">
        <v>58</v>
      </c>
      <c r="F25" s="13"/>
      <c r="G25" s="22">
        <f>Data!K13</f>
        <v>716.64440000000002</v>
      </c>
      <c r="H25" s="13"/>
      <c r="I25" s="22">
        <f>Data!D13</f>
        <v>721.49472103140829</v>
      </c>
      <c r="J25" s="13"/>
      <c r="K25" s="21">
        <f>(I25-G25)/G25</f>
        <v>6.7681000945633155E-3</v>
      </c>
    </row>
    <row r="26" spans="1:11" x14ac:dyDescent="0.2">
      <c r="A26" s="12"/>
      <c r="B26" s="13" t="s">
        <v>52</v>
      </c>
      <c r="C26" s="13"/>
      <c r="D26" s="13"/>
      <c r="E26" s="13" t="s">
        <v>58</v>
      </c>
      <c r="F26" s="13"/>
      <c r="G26" s="22">
        <f>Data!K14</f>
        <v>759.88369999999998</v>
      </c>
      <c r="H26" s="13"/>
      <c r="I26" s="22">
        <f>Data!D14</f>
        <v>764.81400777343049</v>
      </c>
      <c r="J26" s="13"/>
      <c r="K26" s="21">
        <f>(I26-G26)/G26</f>
        <v>6.4882399417575528E-3</v>
      </c>
    </row>
    <row r="27" spans="1:11" ht="13.5" thickBot="1" x14ac:dyDescent="0.25">
      <c r="A27" s="23"/>
      <c r="B27" s="24" t="s">
        <v>53</v>
      </c>
      <c r="C27" s="24"/>
      <c r="D27" s="24"/>
      <c r="E27" s="24" t="s">
        <v>58</v>
      </c>
      <c r="F27" s="24"/>
      <c r="G27" s="25">
        <f>Data!K15</f>
        <v>787.23159999999996</v>
      </c>
      <c r="H27" s="24"/>
      <c r="I27" s="25">
        <f>Data!D15</f>
        <v>792.30393404571396</v>
      </c>
      <c r="J27" s="24"/>
      <c r="K27" s="26">
        <f>(I27-G27)/G27</f>
        <v>6.4432551306553261E-3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EPlus Interior Film Coeff</vt:lpstr>
      <vt:lpstr>Comparison</vt:lpstr>
      <vt:lpstr>Chart-Surface Temp</vt:lpstr>
      <vt:lpstr>Chart-Zone Load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rhenninger</dc:creator>
  <cp:lastModifiedBy>rhenninger</cp:lastModifiedBy>
  <cp:lastPrinted>2004-12-14T15:58:37Z</cp:lastPrinted>
  <dcterms:created xsi:type="dcterms:W3CDTF">2001-01-19T20:37:21Z</dcterms:created>
  <dcterms:modified xsi:type="dcterms:W3CDTF">2014-10-07T20:37:45Z</dcterms:modified>
</cp:coreProperties>
</file>