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1320" yWindow="1095" windowWidth="13980" windowHeight="7095"/>
  </bookViews>
  <sheets>
    <sheet name="Chart-Surface Temp" sheetId="4" r:id="rId1"/>
    <sheet name="Chart-Zone Load" sheetId="5" r:id="rId2"/>
    <sheet name="Data" sheetId="1" r:id="rId3"/>
    <sheet name="EPlus Interior Film Coeff" sheetId="2" r:id="rId4"/>
    <sheet name="Comparison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52511"/>
</workbook>
</file>

<file path=xl/sharedStrings.xml><?xml version="1.0" encoding="utf-8"?>
<sst xmlns="http://schemas.openxmlformats.org/spreadsheetml/2006/main" count="128" uniqueCount="60">
  <si>
    <t>EnergyPlus Results</t>
  </si>
  <si>
    <t>Aspect Ratio</t>
  </si>
  <si>
    <t>1052RP Zone Load (W)</t>
  </si>
  <si>
    <t>EnergyPlus Weighted Average for Interior Film Coefficient</t>
  </si>
  <si>
    <t>Surface</t>
  </si>
  <si>
    <t>South</t>
  </si>
  <si>
    <t>North</t>
  </si>
  <si>
    <t>East</t>
  </si>
  <si>
    <t>West</t>
  </si>
  <si>
    <t>Ceiling</t>
  </si>
  <si>
    <t>Floor</t>
  </si>
  <si>
    <t>Int.</t>
  </si>
  <si>
    <t>Film</t>
  </si>
  <si>
    <t>Coeff</t>
  </si>
  <si>
    <t>Area</t>
  </si>
  <si>
    <t>Factor</t>
  </si>
  <si>
    <t>Weighted</t>
  </si>
  <si>
    <t>AR-1</t>
  </si>
  <si>
    <t>AR-2</t>
  </si>
  <si>
    <t>AR-5</t>
  </si>
  <si>
    <t>AR-10</t>
  </si>
  <si>
    <t>AR-20</t>
  </si>
  <si>
    <t>Sum</t>
  </si>
  <si>
    <t>Weighted Average</t>
  </si>
  <si>
    <t>Eplus Ceiling Interior Surface Temperature</t>
  </si>
  <si>
    <t>Eplus Floor Interior Surface Temperature</t>
  </si>
  <si>
    <t>Interior Surfaces Temperatures</t>
  </si>
  <si>
    <t>EnergyPlus  &gt; &gt; &gt; &gt; &gt;</t>
  </si>
  <si>
    <t>1052RP &gt; &gt; &gt; &gt; &gt;</t>
  </si>
  <si>
    <t>ASHRAE Analytical Test IntRad-Test 3</t>
  </si>
  <si>
    <t xml:space="preserve">1052RP Exterior Surface Interior Temperature, K </t>
  </si>
  <si>
    <t>1052RP Opposite Wall Interior Surface Temperature, K</t>
  </si>
  <si>
    <t>1052RP Side Wall, Ceiling &amp; Floor Interior Surface Temperature, K</t>
  </si>
  <si>
    <t>Load values are manually entered</t>
  </si>
  <si>
    <t>because of the way the CSV file is structured</t>
  </si>
  <si>
    <t xml:space="preserve">EnergyPlus - Exterior Surface Interior Temperature </t>
  </si>
  <si>
    <t>EnergyPlus - Zone Sensible Cooling Load</t>
  </si>
  <si>
    <t>EnergyPlus - Opposite Wall Interior Surface Temperature</t>
  </si>
  <si>
    <t>EnergyPlus - Side Wall, Ceiling &amp; Floor Interior Surface Temperature</t>
  </si>
  <si>
    <t xml:space="preserve">ASHRAE 1052RP - Exterior Surface Interior Temperature </t>
  </si>
  <si>
    <t>ASHRAE 1052RP - Zone Sensible Cooling Load</t>
  </si>
  <si>
    <t>ASHRAE 1052RP - Opposite Wall Interior Surface Temperature</t>
  </si>
  <si>
    <t>ASHRAE 1052RP - Side Wall, Ceiling &amp; Floor Interior Surface Temperature</t>
  </si>
  <si>
    <t>Test Parameter</t>
  </si>
  <si>
    <t>Units</t>
  </si>
  <si>
    <t>1052-RP</t>
  </si>
  <si>
    <t>EnergyPlus</t>
  </si>
  <si>
    <t>% Diff</t>
  </si>
  <si>
    <t>-Exterior Wall Interior Temp</t>
  </si>
  <si>
    <t xml:space="preserve">   AP=1</t>
  </si>
  <si>
    <t>C</t>
  </si>
  <si>
    <t xml:space="preserve">   AP=2</t>
  </si>
  <si>
    <t xml:space="preserve">   AP=5</t>
  </si>
  <si>
    <t xml:space="preserve">   AP=10</t>
  </si>
  <si>
    <t xml:space="preserve">   AP=20</t>
  </si>
  <si>
    <t>-Opposite Wall Interior Temp</t>
  </si>
  <si>
    <t>-Other Surfaces Interior Temp</t>
  </si>
  <si>
    <t>-Zone Sensible Cooling Load</t>
  </si>
  <si>
    <t>Test IntLWRad - Interior Long Wave Radiation, Test 3</t>
  </si>
  <si>
    <t>W-h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</si>
</sst>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7" fontId="0" fillId="0" borderId="0" xfId="0" applyNumberForma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0" xfId="0" quotePrefix="1" applyBorder="1"/>
    <xf numFmtId="2" fontId="0" fillId="0" borderId="0" xfId="0" applyNumberFormat="1" applyBorder="1"/>
    <xf numFmtId="10" fontId="0" fillId="0" borderId="6" xfId="0" applyNumberFormat="1" applyBorder="1"/>
    <xf numFmtId="167" fontId="0" fillId="0" borderId="0" xfId="0" applyNumberFormat="1" applyBorder="1"/>
    <xf numFmtId="0" fontId="0" fillId="0" borderId="7" xfId="0" applyBorder="1"/>
    <xf numFmtId="0" fontId="0" fillId="0" borderId="8" xfId="0" applyBorder="1"/>
    <xf numFmtId="167" fontId="0" fillId="0" borderId="8" xfId="0" applyNumberFormat="1" applyBorder="1"/>
    <xf numFmtId="10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3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Rad-Test3-AR1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Rad-AR20-Test%203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Rad-Test3-A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Rad-Test3-AR5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Rad-Test3-AR1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Rad-Test3-AR2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Rad-AR1-Test%203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Rad-AR2-Test%203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Rad-AR5-Test%203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Rad-AR10-Test%20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Rad-Test3-AR1"/>
    </sheetNames>
    <sheetDataSet>
      <sheetData sheetId="0">
        <row r="24">
          <cell r="B24">
            <v>737.04790000000003</v>
          </cell>
        </row>
        <row r="31">
          <cell r="B31">
            <v>31.986908</v>
          </cell>
        </row>
        <row r="32">
          <cell r="B32">
            <v>23.288910000000001</v>
          </cell>
        </row>
        <row r="33">
          <cell r="B33">
            <v>23.289916999999999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-AR20-Test 3"/>
    </sheetNames>
    <sheetDataSet>
      <sheetData sheetId="0">
        <row r="2">
          <cell r="G2">
            <v>2946632.8440640098</v>
          </cell>
          <cell r="I2">
            <v>31.092136406464299</v>
          </cell>
          <cell r="K2">
            <v>2.88</v>
          </cell>
          <cell r="M2">
            <v>20.232353622507802</v>
          </cell>
          <cell r="N2">
            <v>20.253172425636599</v>
          </cell>
          <cell r="P2">
            <v>20.253172425636599</v>
          </cell>
          <cell r="Q2">
            <v>20.253172425636599</v>
          </cell>
          <cell r="R2">
            <v>2.88</v>
          </cell>
          <cell r="S2">
            <v>2.88</v>
          </cell>
          <cell r="T2">
            <v>2.88</v>
          </cell>
          <cell r="U2">
            <v>2.88</v>
          </cell>
          <cell r="V2">
            <v>2.88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Rad-Test3-AR2"/>
    </sheetNames>
    <sheetDataSet>
      <sheetData sheetId="0">
        <row r="24">
          <cell r="B24">
            <v>768.28279999999995</v>
          </cell>
        </row>
        <row r="31">
          <cell r="B31">
            <v>31.647400000000001</v>
          </cell>
        </row>
        <row r="32">
          <cell r="B32">
            <v>21.816863999999999</v>
          </cell>
        </row>
        <row r="33">
          <cell r="B33">
            <v>22.074218999999999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Rad-Test3-AR5"/>
    </sheetNames>
    <sheetDataSet>
      <sheetData sheetId="0">
        <row r="24">
          <cell r="B24">
            <v>795.95119999999997</v>
          </cell>
        </row>
        <row r="31">
          <cell r="B31">
            <v>31.346558000000002</v>
          </cell>
        </row>
        <row r="32">
          <cell r="B32">
            <v>20.741637999999998</v>
          </cell>
        </row>
        <row r="33">
          <cell r="B33">
            <v>20.969238000000001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Rad-Test3-AR10"/>
    </sheetNames>
    <sheetDataSet>
      <sheetData sheetId="0">
        <row r="24">
          <cell r="B24">
            <v>807.5566</v>
          </cell>
        </row>
        <row r="31">
          <cell r="B31">
            <v>31.220123000000001</v>
          </cell>
        </row>
        <row r="32">
          <cell r="B32">
            <v>20.370453000000001</v>
          </cell>
        </row>
        <row r="33">
          <cell r="B33">
            <v>20.511382999999999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Rad-Test3-AR20"/>
    </sheetNames>
    <sheetDataSet>
      <sheetData sheetId="0">
        <row r="24">
          <cell r="B24">
            <v>813.66650000000004</v>
          </cell>
        </row>
        <row r="31">
          <cell r="B31">
            <v>31.154236000000001</v>
          </cell>
        </row>
        <row r="32">
          <cell r="B32">
            <v>20.185393999999999</v>
          </cell>
        </row>
        <row r="33">
          <cell r="B33">
            <v>20.263306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-AR1-Test 3"/>
    </sheetNames>
    <sheetDataSet>
      <sheetData sheetId="0">
        <row r="2">
          <cell r="G2">
            <v>2652251.5198912499</v>
          </cell>
          <cell r="I2">
            <v>31.982070196391899</v>
          </cell>
          <cell r="K2">
            <v>2.88</v>
          </cell>
          <cell r="M2">
            <v>23.2882814337394</v>
          </cell>
          <cell r="N2">
            <v>23.2882814337394</v>
          </cell>
          <cell r="P2">
            <v>23.2882814337394</v>
          </cell>
          <cell r="Q2">
            <v>23.2882814337394</v>
          </cell>
          <cell r="R2">
            <v>2.88</v>
          </cell>
          <cell r="S2">
            <v>2.88</v>
          </cell>
          <cell r="T2">
            <v>2.88</v>
          </cell>
          <cell r="U2">
            <v>2.88</v>
          </cell>
          <cell r="V2">
            <v>2.88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-AR2-Test 3"/>
    </sheetNames>
    <sheetDataSet>
      <sheetData sheetId="0">
        <row r="2">
          <cell r="G2">
            <v>2776778.12392062</v>
          </cell>
          <cell r="I2">
            <v>31.605618214697301</v>
          </cell>
          <cell r="K2">
            <v>2.88</v>
          </cell>
          <cell r="M2">
            <v>21.946853041424401</v>
          </cell>
          <cell r="N2">
            <v>22.025690594550198</v>
          </cell>
          <cell r="P2">
            <v>22.025690594550198</v>
          </cell>
          <cell r="Q2">
            <v>22.025690594550198</v>
          </cell>
          <cell r="R2">
            <v>2.88</v>
          </cell>
          <cell r="S2">
            <v>2.88</v>
          </cell>
          <cell r="T2">
            <v>2.88</v>
          </cell>
          <cell r="U2">
            <v>2.88</v>
          </cell>
          <cell r="V2">
            <v>2.88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-AR5-Test 3"/>
    </sheetNames>
    <sheetDataSet>
      <sheetData sheetId="0">
        <row r="2">
          <cell r="G2">
            <v>2881404.04094595</v>
          </cell>
          <cell r="I2">
            <v>31.289327297228201</v>
          </cell>
          <cell r="K2">
            <v>2.88</v>
          </cell>
          <cell r="M2">
            <v>20.873184441606501</v>
          </cell>
          <cell r="N2">
            <v>20.9358366263566</v>
          </cell>
          <cell r="P2">
            <v>20.9358366263566</v>
          </cell>
          <cell r="Q2">
            <v>20.9358366263566</v>
          </cell>
          <cell r="R2">
            <v>2.88</v>
          </cell>
          <cell r="S2">
            <v>2.88</v>
          </cell>
          <cell r="T2">
            <v>2.88</v>
          </cell>
          <cell r="U2">
            <v>2.88</v>
          </cell>
          <cell r="V2">
            <v>2.88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-AR10-Test 3"/>
    </sheetNames>
    <sheetDataSet>
      <sheetData sheetId="0">
        <row r="2">
          <cell r="G2">
            <v>2923748.6711239298</v>
          </cell>
          <cell r="I2">
            <v>31.161316740587701</v>
          </cell>
          <cell r="K2">
            <v>2.88</v>
          </cell>
          <cell r="M2">
            <v>20.454946845693399</v>
          </cell>
          <cell r="N2">
            <v>20.492919421768001</v>
          </cell>
          <cell r="P2">
            <v>20.492919421768001</v>
          </cell>
          <cell r="Q2">
            <v>20.492919421768001</v>
          </cell>
          <cell r="R2">
            <v>2.88</v>
          </cell>
          <cell r="S2">
            <v>2.88</v>
          </cell>
          <cell r="T2">
            <v>2.88</v>
          </cell>
          <cell r="U2">
            <v>2.88</v>
          </cell>
          <cell r="V2">
            <v>2.88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1" sqref="D11"/>
    </sheetView>
  </sheetViews>
  <sheetFormatPr defaultRowHeight="12.75" x14ac:dyDescent="0.2"/>
  <cols>
    <col min="2" max="2" width="11.42578125" customWidth="1"/>
    <col min="3" max="3" width="12" customWidth="1"/>
    <col min="10" max="10" width="11.42578125" customWidth="1"/>
  </cols>
  <sheetData>
    <row r="1" spans="1:18" x14ac:dyDescent="0.2">
      <c r="A1" s="3" t="s">
        <v>29</v>
      </c>
    </row>
    <row r="2" spans="1:18" x14ac:dyDescent="0.2">
      <c r="A2" s="3" t="s">
        <v>0</v>
      </c>
    </row>
    <row r="4" spans="1:18" x14ac:dyDescent="0.2">
      <c r="A4" s="3" t="s">
        <v>26</v>
      </c>
    </row>
    <row r="8" spans="1:18" x14ac:dyDescent="0.2">
      <c r="C8" s="3" t="s">
        <v>27</v>
      </c>
      <c r="J8" s="3" t="s">
        <v>28</v>
      </c>
    </row>
    <row r="10" spans="1:18" s="1" customFormat="1" ht="127.5" x14ac:dyDescent="0.2">
      <c r="B10" s="1" t="s">
        <v>1</v>
      </c>
      <c r="C10" s="1" t="s">
        <v>35</v>
      </c>
      <c r="D10" s="1" t="s">
        <v>36</v>
      </c>
      <c r="E10" s="1" t="s">
        <v>37</v>
      </c>
      <c r="F10" s="1" t="s">
        <v>38</v>
      </c>
      <c r="G10" s="1" t="s">
        <v>24</v>
      </c>
      <c r="H10" s="1" t="s">
        <v>25</v>
      </c>
      <c r="J10" s="1" t="s">
        <v>39</v>
      </c>
      <c r="K10" s="1" t="s">
        <v>40</v>
      </c>
      <c r="L10" s="1" t="s">
        <v>41</v>
      </c>
      <c r="M10" s="1" t="s">
        <v>42</v>
      </c>
      <c r="O10" s="1" t="s">
        <v>30</v>
      </c>
      <c r="P10" s="1" t="s">
        <v>2</v>
      </c>
      <c r="Q10" s="1" t="s">
        <v>31</v>
      </c>
      <c r="R10" s="1" t="s">
        <v>32</v>
      </c>
    </row>
    <row r="11" spans="1:18" x14ac:dyDescent="0.2">
      <c r="B11">
        <v>1</v>
      </c>
      <c r="C11" s="2">
        <f>'[6]IntRad-AR1-Test 3'!$I$2</f>
        <v>31.982070196391899</v>
      </c>
      <c r="D11" s="2">
        <f>'[6]IntRad-AR1-Test 3'!$G$2/3600</f>
        <v>736.73653330312493</v>
      </c>
      <c r="E11" s="2">
        <f>'[6]IntRad-AR1-Test 3'!$M$2</f>
        <v>23.2882814337394</v>
      </c>
      <c r="F11" s="2">
        <f>'[6]IntRad-AR1-Test 3'!$N$2</f>
        <v>23.2882814337394</v>
      </c>
      <c r="G11" s="2">
        <f>'[6]IntRad-AR1-Test 3'!$P$2</f>
        <v>23.2882814337394</v>
      </c>
      <c r="H11" s="2">
        <f>'[6]IntRad-AR1-Test 3'!$Q$2</f>
        <v>23.2882814337394</v>
      </c>
      <c r="J11" s="2">
        <f>O11</f>
        <v>31.986908</v>
      </c>
      <c r="K11">
        <f>'[1]1052IntRad-Test3-AR1'!$B$24</f>
        <v>737.04790000000003</v>
      </c>
      <c r="L11" s="9">
        <f t="shared" ref="L11:M15" si="0">Q11</f>
        <v>23.288910000000001</v>
      </c>
      <c r="M11" s="9">
        <f t="shared" si="0"/>
        <v>23.289916999999999</v>
      </c>
      <c r="O11">
        <f>'[1]1052IntRad-Test3-AR1'!$B$31</f>
        <v>31.986908</v>
      </c>
      <c r="Q11">
        <f>'[1]1052IntRad-Test3-AR1'!$B$32</f>
        <v>23.288910000000001</v>
      </c>
      <c r="R11">
        <f>'[1]1052IntRad-Test3-AR1'!$B$33</f>
        <v>23.289916999999999</v>
      </c>
    </row>
    <row r="12" spans="1:18" x14ac:dyDescent="0.2">
      <c r="B12">
        <v>2</v>
      </c>
      <c r="C12" s="2">
        <f>'[7]IntRad-AR2-Test 3'!$I$2</f>
        <v>31.605618214697301</v>
      </c>
      <c r="D12" s="2">
        <f>'[7]IntRad-AR2-Test 3'!$G$2/3600</f>
        <v>771.32725664461668</v>
      </c>
      <c r="E12" s="2">
        <f>'[7]IntRad-AR2-Test 3'!$M$2</f>
        <v>21.946853041424401</v>
      </c>
      <c r="F12" s="2">
        <f>'[7]IntRad-AR2-Test 3'!$N$2</f>
        <v>22.025690594550198</v>
      </c>
      <c r="G12" s="2">
        <f>'[7]IntRad-AR2-Test 3'!$P$2</f>
        <v>22.025690594550198</v>
      </c>
      <c r="H12" s="2">
        <f>'[7]IntRad-AR2-Test 3'!$Q$2</f>
        <v>22.025690594550198</v>
      </c>
      <c r="J12" s="2">
        <f>O12</f>
        <v>31.647400000000001</v>
      </c>
      <c r="K12">
        <f>'[2]1052IntRad-Test3-AR2'!$B$24</f>
        <v>768.28279999999995</v>
      </c>
      <c r="L12" s="9">
        <f t="shared" si="0"/>
        <v>21.816863999999999</v>
      </c>
      <c r="M12" s="9">
        <f t="shared" si="0"/>
        <v>22.074218999999999</v>
      </c>
      <c r="O12">
        <f>'[2]1052IntRad-Test3-AR2'!$B$31</f>
        <v>31.647400000000001</v>
      </c>
      <c r="Q12">
        <f>'[2]1052IntRad-Test3-AR2'!$B$32</f>
        <v>21.816863999999999</v>
      </c>
      <c r="R12">
        <f>'[2]1052IntRad-Test3-AR2'!$B$33</f>
        <v>22.074218999999999</v>
      </c>
    </row>
    <row r="13" spans="1:18" x14ac:dyDescent="0.2">
      <c r="B13">
        <v>5</v>
      </c>
      <c r="C13" s="2">
        <f>'[8]IntRad-AR5-Test 3'!$I$2</f>
        <v>31.289327297228201</v>
      </c>
      <c r="D13" s="2">
        <f>'[8]IntRad-AR5-Test 3'!$G$2/3600</f>
        <v>800.39001137387504</v>
      </c>
      <c r="E13" s="2">
        <f>'[8]IntRad-AR5-Test 3'!$M$2</f>
        <v>20.873184441606501</v>
      </c>
      <c r="F13" s="2">
        <f>'[8]IntRad-AR5-Test 3'!$N$2</f>
        <v>20.9358366263566</v>
      </c>
      <c r="G13" s="2">
        <f>'[8]IntRad-AR5-Test 3'!$P$2</f>
        <v>20.9358366263566</v>
      </c>
      <c r="H13" s="2">
        <f>'[8]IntRad-AR5-Test 3'!$Q$2</f>
        <v>20.9358366263566</v>
      </c>
      <c r="J13" s="2">
        <f>O13</f>
        <v>31.346558000000002</v>
      </c>
      <c r="K13">
        <f>'[3]1052IntRad-Test3-AR5'!$B$24</f>
        <v>795.95119999999997</v>
      </c>
      <c r="L13" s="9">
        <f t="shared" si="0"/>
        <v>20.741637999999998</v>
      </c>
      <c r="M13" s="9">
        <f t="shared" si="0"/>
        <v>20.969238000000001</v>
      </c>
      <c r="O13">
        <f>'[3]1052IntRad-Test3-AR5'!$B$31</f>
        <v>31.346558000000002</v>
      </c>
      <c r="Q13">
        <f>'[3]1052IntRad-Test3-AR5'!$B$32</f>
        <v>20.741637999999998</v>
      </c>
      <c r="R13">
        <f>'[3]1052IntRad-Test3-AR5'!$B$33</f>
        <v>20.969238000000001</v>
      </c>
    </row>
    <row r="14" spans="1:18" x14ac:dyDescent="0.2">
      <c r="B14">
        <v>10</v>
      </c>
      <c r="C14" s="2">
        <f>'[9]IntRad-AR10-Test 3'!$I$2</f>
        <v>31.161316740587701</v>
      </c>
      <c r="D14" s="2">
        <f>'[9]IntRad-AR10-Test 3'!$G$2/3600</f>
        <v>812.15240864553607</v>
      </c>
      <c r="E14" s="2">
        <f>'[9]IntRad-AR10-Test 3'!$M$2</f>
        <v>20.454946845693399</v>
      </c>
      <c r="F14" s="2">
        <f>'[9]IntRad-AR10-Test 3'!$N$2</f>
        <v>20.492919421768001</v>
      </c>
      <c r="G14" s="2">
        <f>'[9]IntRad-AR10-Test 3'!$P$2</f>
        <v>20.492919421768001</v>
      </c>
      <c r="H14" s="2">
        <f>'[9]IntRad-AR10-Test 3'!$Q$2</f>
        <v>20.492919421768001</v>
      </c>
      <c r="J14" s="2">
        <f>O14</f>
        <v>31.220123000000001</v>
      </c>
      <c r="K14">
        <f>'[4]1052IntRad-Test3-AR10'!$B$24</f>
        <v>807.5566</v>
      </c>
      <c r="L14" s="9">
        <f t="shared" si="0"/>
        <v>20.370453000000001</v>
      </c>
      <c r="M14" s="9">
        <f t="shared" si="0"/>
        <v>20.511382999999999</v>
      </c>
      <c r="O14">
        <f>'[4]1052IntRad-Test3-AR10'!$B$31</f>
        <v>31.220123000000001</v>
      </c>
      <c r="Q14">
        <f>'[4]1052IntRad-Test3-AR10'!$B$32</f>
        <v>20.370453000000001</v>
      </c>
      <c r="R14">
        <f>'[4]1052IntRad-Test3-AR10'!$B$33</f>
        <v>20.511382999999999</v>
      </c>
    </row>
    <row r="15" spans="1:18" x14ac:dyDescent="0.2">
      <c r="B15">
        <v>20</v>
      </c>
      <c r="C15" s="2">
        <f>'[10]IntRad-AR20-Test 3'!$I$2</f>
        <v>31.092136406464299</v>
      </c>
      <c r="D15" s="2">
        <f>'[10]IntRad-AR20-Test 3'!$G$2/3600</f>
        <v>818.50912335111389</v>
      </c>
      <c r="E15" s="2">
        <f>'[10]IntRad-AR20-Test 3'!$M$2</f>
        <v>20.232353622507802</v>
      </c>
      <c r="F15" s="2">
        <f>'[10]IntRad-AR20-Test 3'!$N$2</f>
        <v>20.253172425636599</v>
      </c>
      <c r="G15" s="2">
        <f>'[10]IntRad-AR20-Test 3'!$P$2</f>
        <v>20.253172425636599</v>
      </c>
      <c r="H15" s="2">
        <f>'[10]IntRad-AR20-Test 3'!$Q$2</f>
        <v>20.253172425636599</v>
      </c>
      <c r="J15" s="2">
        <f>O15</f>
        <v>31.154236000000001</v>
      </c>
      <c r="K15">
        <f>'[5]1052IntRad-Test3-AR20'!$B$24</f>
        <v>813.66650000000004</v>
      </c>
      <c r="L15" s="9">
        <f t="shared" si="0"/>
        <v>20.185393999999999</v>
      </c>
      <c r="M15" s="9">
        <f t="shared" si="0"/>
        <v>20.263306</v>
      </c>
      <c r="O15">
        <f>'[5]1052IntRad-Test3-AR20'!$B$31</f>
        <v>31.154236000000001</v>
      </c>
      <c r="Q15">
        <f>'[5]1052IntRad-Test3-AR20'!$B$32</f>
        <v>20.185393999999999</v>
      </c>
      <c r="R15">
        <f>'[5]1052IntRad-Test3-AR20'!$B$33</f>
        <v>20.263306</v>
      </c>
    </row>
    <row r="18" spans="11:11" x14ac:dyDescent="0.2">
      <c r="K18" t="s">
        <v>33</v>
      </c>
    </row>
    <row r="19" spans="11:11" x14ac:dyDescent="0.2">
      <c r="K19" t="s">
        <v>34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H26" sqref="H26"/>
    </sheetView>
  </sheetViews>
  <sheetFormatPr defaultRowHeight="12.75" x14ac:dyDescent="0.2"/>
  <cols>
    <col min="5" max="5" width="2.7109375" customWidth="1"/>
    <col min="9" max="9" width="2.85546875" customWidth="1"/>
    <col min="13" max="13" width="2.7109375" customWidth="1"/>
    <col min="17" max="17" width="3.28515625" customWidth="1"/>
  </cols>
  <sheetData>
    <row r="1" spans="1:20" x14ac:dyDescent="0.2">
      <c r="A1" s="3" t="s">
        <v>3</v>
      </c>
    </row>
    <row r="2" spans="1:20" x14ac:dyDescent="0.2">
      <c r="A2" s="3" t="s">
        <v>29</v>
      </c>
    </row>
    <row r="6" spans="1:20" s="7" customFormat="1" x14ac:dyDescent="0.2">
      <c r="B6" s="7" t="s">
        <v>17</v>
      </c>
      <c r="D6" s="8"/>
      <c r="F6" s="7" t="s">
        <v>18</v>
      </c>
      <c r="H6" s="8"/>
      <c r="J6" s="7" t="s">
        <v>19</v>
      </c>
      <c r="L6" s="8"/>
      <c r="N6" s="7" t="s">
        <v>20</v>
      </c>
      <c r="P6" s="8"/>
      <c r="R6" s="7" t="s">
        <v>21</v>
      </c>
    </row>
    <row r="7" spans="1:20" s="5" customFormat="1" x14ac:dyDescent="0.2">
      <c r="B7" s="5" t="s">
        <v>11</v>
      </c>
      <c r="C7" s="5" t="s">
        <v>14</v>
      </c>
      <c r="D7" s="6" t="s">
        <v>16</v>
      </c>
      <c r="F7" s="5" t="s">
        <v>11</v>
      </c>
      <c r="G7" s="5" t="s">
        <v>14</v>
      </c>
      <c r="H7" s="6" t="s">
        <v>16</v>
      </c>
      <c r="J7" s="5" t="s">
        <v>11</v>
      </c>
      <c r="K7" s="5" t="s">
        <v>14</v>
      </c>
      <c r="L7" s="6" t="s">
        <v>16</v>
      </c>
      <c r="N7" s="5" t="s">
        <v>11</v>
      </c>
      <c r="O7" s="5" t="s">
        <v>14</v>
      </c>
      <c r="P7" s="6" t="s">
        <v>16</v>
      </c>
      <c r="R7" s="5" t="s">
        <v>11</v>
      </c>
      <c r="S7" s="5" t="s">
        <v>14</v>
      </c>
      <c r="T7" s="5" t="s">
        <v>16</v>
      </c>
    </row>
    <row r="8" spans="1:20" s="5" customFormat="1" x14ac:dyDescent="0.2">
      <c r="B8" s="5" t="s">
        <v>12</v>
      </c>
      <c r="C8" s="5" t="s">
        <v>15</v>
      </c>
      <c r="D8" s="6" t="s">
        <v>12</v>
      </c>
      <c r="F8" s="5" t="s">
        <v>12</v>
      </c>
      <c r="G8" s="5" t="s">
        <v>15</v>
      </c>
      <c r="H8" s="6" t="s">
        <v>12</v>
      </c>
      <c r="J8" s="5" t="s">
        <v>12</v>
      </c>
      <c r="K8" s="5" t="s">
        <v>15</v>
      </c>
      <c r="L8" s="6" t="s">
        <v>12</v>
      </c>
      <c r="N8" s="5" t="s">
        <v>12</v>
      </c>
      <c r="O8" s="5" t="s">
        <v>15</v>
      </c>
      <c r="P8" s="6" t="s">
        <v>12</v>
      </c>
      <c r="R8" s="5" t="s">
        <v>12</v>
      </c>
      <c r="S8" s="5" t="s">
        <v>15</v>
      </c>
      <c r="T8" s="5" t="s">
        <v>12</v>
      </c>
    </row>
    <row r="9" spans="1:20" s="5" customFormat="1" x14ac:dyDescent="0.2">
      <c r="A9" s="5" t="s">
        <v>4</v>
      </c>
      <c r="B9" s="5" t="s">
        <v>13</v>
      </c>
      <c r="D9" s="6" t="s">
        <v>13</v>
      </c>
      <c r="F9" s="5" t="s">
        <v>13</v>
      </c>
      <c r="H9" s="6" t="s">
        <v>13</v>
      </c>
      <c r="J9" s="5" t="s">
        <v>13</v>
      </c>
      <c r="L9" s="6" t="s">
        <v>13</v>
      </c>
      <c r="N9" s="5" t="s">
        <v>13</v>
      </c>
      <c r="P9" s="6" t="s">
        <v>13</v>
      </c>
      <c r="R9" s="5" t="s">
        <v>13</v>
      </c>
      <c r="T9" s="5" t="s">
        <v>13</v>
      </c>
    </row>
    <row r="10" spans="1:20" x14ac:dyDescent="0.2">
      <c r="D10" s="4"/>
      <c r="H10" s="4"/>
      <c r="L10" s="4"/>
      <c r="P10" s="4"/>
    </row>
    <row r="11" spans="1:20" x14ac:dyDescent="0.2">
      <c r="A11" t="s">
        <v>5</v>
      </c>
      <c r="B11">
        <f>'[6]IntRad-AR1-Test 3'!$K$2</f>
        <v>2.88</v>
      </c>
      <c r="C11">
        <v>1</v>
      </c>
      <c r="D11" s="4">
        <f t="shared" ref="D11:D16" si="0">B11*C11</f>
        <v>2.88</v>
      </c>
      <c r="F11">
        <f>'[7]IntRad-AR2-Test 3'!$K$2</f>
        <v>2.88</v>
      </c>
      <c r="G11">
        <v>1</v>
      </c>
      <c r="H11" s="4">
        <f t="shared" ref="H11:H16" si="1">F11*G11</f>
        <v>2.88</v>
      </c>
      <c r="J11">
        <f>'[8]IntRad-AR5-Test 3'!$K$2</f>
        <v>2.88</v>
      </c>
      <c r="K11">
        <v>1</v>
      </c>
      <c r="L11" s="4">
        <f t="shared" ref="L11:L16" si="2">J11*K11</f>
        <v>2.88</v>
      </c>
      <c r="N11">
        <f>'[9]IntRad-AR10-Test 3'!$K$2</f>
        <v>2.88</v>
      </c>
      <c r="O11">
        <v>1</v>
      </c>
      <c r="P11" s="4">
        <f t="shared" ref="P11:P16" si="3">N11*O11</f>
        <v>2.88</v>
      </c>
      <c r="R11">
        <f>'[10]IntRad-AR20-Test 3'!$K$2</f>
        <v>2.88</v>
      </c>
      <c r="S11">
        <v>1</v>
      </c>
      <c r="T11">
        <f t="shared" ref="T11:T16" si="4">R11*S11</f>
        <v>2.88</v>
      </c>
    </row>
    <row r="12" spans="1:20" x14ac:dyDescent="0.2">
      <c r="A12" t="s">
        <v>6</v>
      </c>
      <c r="B12">
        <f>'[6]IntRad-AR1-Test 3'!$R$2</f>
        <v>2.88</v>
      </c>
      <c r="C12">
        <v>1</v>
      </c>
      <c r="D12" s="4">
        <f t="shared" si="0"/>
        <v>2.88</v>
      </c>
      <c r="F12">
        <f>'[7]IntRad-AR2-Test 3'!$R$2</f>
        <v>2.88</v>
      </c>
      <c r="G12">
        <v>1</v>
      </c>
      <c r="H12" s="4">
        <f t="shared" si="1"/>
        <v>2.88</v>
      </c>
      <c r="J12">
        <f>'[8]IntRad-AR5-Test 3'!$R$2</f>
        <v>2.88</v>
      </c>
      <c r="K12">
        <v>1</v>
      </c>
      <c r="L12" s="4">
        <f t="shared" si="2"/>
        <v>2.88</v>
      </c>
      <c r="N12">
        <f>'[9]IntRad-AR10-Test 3'!$R$2</f>
        <v>2.88</v>
      </c>
      <c r="O12">
        <v>1</v>
      </c>
      <c r="P12" s="4">
        <f t="shared" si="3"/>
        <v>2.88</v>
      </c>
      <c r="R12">
        <f>'[10]IntRad-AR20-Test 3'!$R$2</f>
        <v>2.88</v>
      </c>
      <c r="S12">
        <v>1</v>
      </c>
      <c r="T12">
        <f t="shared" si="4"/>
        <v>2.88</v>
      </c>
    </row>
    <row r="13" spans="1:20" x14ac:dyDescent="0.2">
      <c r="A13" t="s">
        <v>7</v>
      </c>
      <c r="B13">
        <f>'[6]IntRad-AR1-Test 3'!$S$2</f>
        <v>2.88</v>
      </c>
      <c r="C13">
        <v>1</v>
      </c>
      <c r="D13" s="4">
        <f t="shared" si="0"/>
        <v>2.88</v>
      </c>
      <c r="F13">
        <f>'[7]IntRad-AR2-Test 3'!$S$2</f>
        <v>2.88</v>
      </c>
      <c r="G13">
        <v>2</v>
      </c>
      <c r="H13" s="4">
        <f t="shared" si="1"/>
        <v>5.76</v>
      </c>
      <c r="J13">
        <f>'[8]IntRad-AR5-Test 3'!$S$2</f>
        <v>2.88</v>
      </c>
      <c r="K13">
        <v>5</v>
      </c>
      <c r="L13" s="4">
        <f t="shared" si="2"/>
        <v>14.399999999999999</v>
      </c>
      <c r="N13">
        <f>'[9]IntRad-AR10-Test 3'!$S$2</f>
        <v>2.88</v>
      </c>
      <c r="O13">
        <v>10</v>
      </c>
      <c r="P13" s="4">
        <f t="shared" si="3"/>
        <v>28.799999999999997</v>
      </c>
      <c r="R13">
        <f>'[10]IntRad-AR20-Test 3'!$S$2</f>
        <v>2.88</v>
      </c>
      <c r="S13">
        <v>20</v>
      </c>
      <c r="T13">
        <f t="shared" si="4"/>
        <v>57.599999999999994</v>
      </c>
    </row>
    <row r="14" spans="1:20" x14ac:dyDescent="0.2">
      <c r="A14" t="s">
        <v>8</v>
      </c>
      <c r="B14">
        <f>'[6]IntRad-AR1-Test 3'!$T$2</f>
        <v>2.88</v>
      </c>
      <c r="C14">
        <v>1</v>
      </c>
      <c r="D14" s="4">
        <f t="shared" si="0"/>
        <v>2.88</v>
      </c>
      <c r="F14">
        <f>'[7]IntRad-AR2-Test 3'!$T$2</f>
        <v>2.88</v>
      </c>
      <c r="G14">
        <v>2</v>
      </c>
      <c r="H14" s="4">
        <f t="shared" si="1"/>
        <v>5.76</v>
      </c>
      <c r="J14">
        <f>'[8]IntRad-AR5-Test 3'!$T$2</f>
        <v>2.88</v>
      </c>
      <c r="K14">
        <v>5</v>
      </c>
      <c r="L14" s="4">
        <f t="shared" si="2"/>
        <v>14.399999999999999</v>
      </c>
      <c r="N14">
        <f>'[9]IntRad-AR10-Test 3'!$T$2</f>
        <v>2.88</v>
      </c>
      <c r="O14">
        <v>10</v>
      </c>
      <c r="P14" s="4">
        <f t="shared" si="3"/>
        <v>28.799999999999997</v>
      </c>
      <c r="R14">
        <f>'[10]IntRad-AR20-Test 3'!$T$2</f>
        <v>2.88</v>
      </c>
      <c r="S14">
        <v>20</v>
      </c>
      <c r="T14">
        <f t="shared" si="4"/>
        <v>57.599999999999994</v>
      </c>
    </row>
    <row r="15" spans="1:20" x14ac:dyDescent="0.2">
      <c r="A15" t="s">
        <v>9</v>
      </c>
      <c r="B15">
        <f>'[6]IntRad-AR1-Test 3'!$U$2</f>
        <v>2.88</v>
      </c>
      <c r="C15">
        <v>1</v>
      </c>
      <c r="D15" s="4">
        <f t="shared" si="0"/>
        <v>2.88</v>
      </c>
      <c r="F15">
        <f>'[7]IntRad-AR2-Test 3'!$U$2</f>
        <v>2.88</v>
      </c>
      <c r="G15">
        <v>2</v>
      </c>
      <c r="H15" s="4">
        <f t="shared" si="1"/>
        <v>5.76</v>
      </c>
      <c r="J15">
        <f>'[8]IntRad-AR5-Test 3'!$U$2</f>
        <v>2.88</v>
      </c>
      <c r="K15">
        <v>5</v>
      </c>
      <c r="L15" s="4">
        <f t="shared" si="2"/>
        <v>14.399999999999999</v>
      </c>
      <c r="N15">
        <f>'[9]IntRad-AR10-Test 3'!$U$2</f>
        <v>2.88</v>
      </c>
      <c r="O15">
        <v>10</v>
      </c>
      <c r="P15" s="4">
        <f t="shared" si="3"/>
        <v>28.799999999999997</v>
      </c>
      <c r="R15">
        <f>'[10]IntRad-AR20-Test 3'!$U$2</f>
        <v>2.88</v>
      </c>
      <c r="S15">
        <v>20</v>
      </c>
      <c r="T15">
        <f t="shared" si="4"/>
        <v>57.599999999999994</v>
      </c>
    </row>
    <row r="16" spans="1:20" x14ac:dyDescent="0.2">
      <c r="A16" t="s">
        <v>10</v>
      </c>
      <c r="B16">
        <f>'[6]IntRad-AR1-Test 3'!$V$2</f>
        <v>2.88</v>
      </c>
      <c r="C16">
        <v>1</v>
      </c>
      <c r="D16" s="4">
        <f t="shared" si="0"/>
        <v>2.88</v>
      </c>
      <c r="F16">
        <f>'[7]IntRad-AR2-Test 3'!$V$2</f>
        <v>2.88</v>
      </c>
      <c r="G16">
        <v>2</v>
      </c>
      <c r="H16" s="4">
        <f t="shared" si="1"/>
        <v>5.76</v>
      </c>
      <c r="J16">
        <f>'[8]IntRad-AR5-Test 3'!$V$2</f>
        <v>2.88</v>
      </c>
      <c r="K16">
        <v>5</v>
      </c>
      <c r="L16" s="4">
        <f t="shared" si="2"/>
        <v>14.399999999999999</v>
      </c>
      <c r="N16">
        <f>'[9]IntRad-AR10-Test 3'!$V$2</f>
        <v>2.88</v>
      </c>
      <c r="O16">
        <v>10</v>
      </c>
      <c r="P16" s="4">
        <f t="shared" si="3"/>
        <v>28.799999999999997</v>
      </c>
      <c r="R16">
        <f>'[10]IntRad-AR20-Test 3'!$V$2</f>
        <v>2.88</v>
      </c>
      <c r="S16">
        <v>20</v>
      </c>
      <c r="T16">
        <f t="shared" si="4"/>
        <v>57.599999999999994</v>
      </c>
    </row>
    <row r="17" spans="1:20" x14ac:dyDescent="0.2">
      <c r="D17" s="4"/>
      <c r="H17" s="4"/>
      <c r="L17" s="4"/>
      <c r="P17" s="4"/>
    </row>
    <row r="18" spans="1:20" x14ac:dyDescent="0.2">
      <c r="A18" t="s">
        <v>22</v>
      </c>
      <c r="D18" s="4">
        <f>SUM(D11:D16)</f>
        <v>17.279999999999998</v>
      </c>
      <c r="H18" s="4">
        <f>SUM(H11:H16)</f>
        <v>28.799999999999997</v>
      </c>
      <c r="L18" s="4">
        <f>SUM(L11:L16)</f>
        <v>63.359999999999992</v>
      </c>
      <c r="P18" s="4">
        <f>SUM(P11:P16)</f>
        <v>120.96</v>
      </c>
      <c r="T18">
        <f>SUM(T11:T16)</f>
        <v>236.15999999999997</v>
      </c>
    </row>
    <row r="19" spans="1:20" x14ac:dyDescent="0.2">
      <c r="A19" t="s">
        <v>23</v>
      </c>
      <c r="D19" s="4">
        <f>D18/6</f>
        <v>2.8799999999999994</v>
      </c>
      <c r="H19" s="4">
        <f>H18/10</f>
        <v>2.88</v>
      </c>
      <c r="L19" s="4">
        <f>L18/22</f>
        <v>2.8799999999999994</v>
      </c>
      <c r="P19" s="4">
        <f>P18/42</f>
        <v>2.88</v>
      </c>
      <c r="T19">
        <f>T18/82</f>
        <v>2.8799999999999994</v>
      </c>
    </row>
  </sheetData>
  <phoneticPr fontId="0" type="noConversion"/>
  <pageMargins left="0.25" right="0.25" top="1" bottom="1" header="0.5" footer="0.5"/>
  <pageSetup scale="75" orientation="landscape" r:id="rId1"/>
  <headerFooter alignWithMargins="0">
    <oddFooter>&amp;L&amp;F/&amp;A&amp;R&amp;D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5" sqref="I5"/>
    </sheetView>
  </sheetViews>
  <sheetFormatPr defaultRowHeight="12.75" x14ac:dyDescent="0.2"/>
  <sheetData>
    <row r="1" spans="1:11" x14ac:dyDescent="0.2">
      <c r="A1" s="10" t="s">
        <v>58</v>
      </c>
      <c r="B1" s="11"/>
      <c r="C1" s="11"/>
      <c r="D1" s="11"/>
      <c r="E1" s="11"/>
      <c r="F1" s="11"/>
      <c r="G1" s="11"/>
      <c r="H1" s="11"/>
      <c r="I1" s="11"/>
      <c r="J1" s="11"/>
      <c r="K1" s="12"/>
    </row>
    <row r="2" spans="1:11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x14ac:dyDescent="0.2">
      <c r="A3" s="16"/>
      <c r="B3" s="17" t="s">
        <v>43</v>
      </c>
      <c r="C3" s="17"/>
      <c r="D3" s="17"/>
      <c r="E3" s="17" t="s">
        <v>44</v>
      </c>
      <c r="F3" s="17"/>
      <c r="G3" s="18" t="s">
        <v>45</v>
      </c>
      <c r="H3" s="17"/>
      <c r="I3" s="18" t="s">
        <v>46</v>
      </c>
      <c r="J3" s="17"/>
      <c r="K3" s="19" t="s">
        <v>47</v>
      </c>
    </row>
    <row r="4" spans="1:11" x14ac:dyDescent="0.2">
      <c r="A4" s="13"/>
      <c r="B4" s="20" t="s">
        <v>48</v>
      </c>
      <c r="C4" s="14"/>
      <c r="D4" s="14"/>
      <c r="E4" s="14"/>
      <c r="F4" s="14"/>
      <c r="G4" s="14"/>
      <c r="H4" s="14"/>
      <c r="I4" s="14"/>
      <c r="J4" s="14"/>
      <c r="K4" s="15"/>
    </row>
    <row r="5" spans="1:11" x14ac:dyDescent="0.2">
      <c r="A5" s="13"/>
      <c r="B5" s="14" t="s">
        <v>49</v>
      </c>
      <c r="C5" s="14"/>
      <c r="D5" s="14"/>
      <c r="E5" s="14" t="s">
        <v>50</v>
      </c>
      <c r="F5" s="14"/>
      <c r="G5" s="21">
        <f>Data!J11</f>
        <v>31.986908</v>
      </c>
      <c r="H5" s="14"/>
      <c r="I5" s="21">
        <f>Data!C11</f>
        <v>31.982070196391899</v>
      </c>
      <c r="J5" s="14"/>
      <c r="K5" s="22">
        <f>(I5-G5)/G5</f>
        <v>-1.5124324014378489E-4</v>
      </c>
    </row>
    <row r="6" spans="1:11" x14ac:dyDescent="0.2">
      <c r="A6" s="13"/>
      <c r="B6" s="14" t="s">
        <v>51</v>
      </c>
      <c r="C6" s="14"/>
      <c r="D6" s="14"/>
      <c r="E6" s="14" t="s">
        <v>50</v>
      </c>
      <c r="F6" s="14"/>
      <c r="G6" s="21">
        <f>Data!J12</f>
        <v>31.647400000000001</v>
      </c>
      <c r="H6" s="14"/>
      <c r="I6" s="21">
        <f>Data!C12</f>
        <v>31.605618214697301</v>
      </c>
      <c r="J6" s="14"/>
      <c r="K6" s="22">
        <f>(I6-G6)/G6</f>
        <v>-1.3202280535746886E-3</v>
      </c>
    </row>
    <row r="7" spans="1:11" x14ac:dyDescent="0.2">
      <c r="A7" s="13"/>
      <c r="B7" s="14" t="s">
        <v>52</v>
      </c>
      <c r="C7" s="14"/>
      <c r="D7" s="14"/>
      <c r="E7" s="14" t="s">
        <v>50</v>
      </c>
      <c r="F7" s="14"/>
      <c r="G7" s="21">
        <f>Data!J13</f>
        <v>31.346558000000002</v>
      </c>
      <c r="H7" s="14"/>
      <c r="I7" s="21">
        <f>Data!C13</f>
        <v>31.289327297228201</v>
      </c>
      <c r="J7" s="14"/>
      <c r="K7" s="22">
        <f>(I7-G7)/G7</f>
        <v>-1.8257412112615498E-3</v>
      </c>
    </row>
    <row r="8" spans="1:11" x14ac:dyDescent="0.2">
      <c r="A8" s="13"/>
      <c r="B8" s="14" t="s">
        <v>53</v>
      </c>
      <c r="C8" s="14"/>
      <c r="D8" s="14"/>
      <c r="E8" s="14" t="s">
        <v>50</v>
      </c>
      <c r="F8" s="14"/>
      <c r="G8" s="21">
        <f>Data!J14</f>
        <v>31.220123000000001</v>
      </c>
      <c r="H8" s="14"/>
      <c r="I8" s="21">
        <f>Data!C14</f>
        <v>31.161316740587701</v>
      </c>
      <c r="J8" s="14"/>
      <c r="K8" s="22">
        <f>(I8-G8)/G8</f>
        <v>-1.8836011444381632E-3</v>
      </c>
    </row>
    <row r="9" spans="1:11" x14ac:dyDescent="0.2">
      <c r="A9" s="13"/>
      <c r="B9" s="14" t="s">
        <v>54</v>
      </c>
      <c r="C9" s="14"/>
      <c r="D9" s="14"/>
      <c r="E9" s="14" t="s">
        <v>50</v>
      </c>
      <c r="F9" s="14"/>
      <c r="G9" s="21">
        <f>Data!J15</f>
        <v>31.154236000000001</v>
      </c>
      <c r="H9" s="14"/>
      <c r="I9" s="21">
        <f>Data!C15</f>
        <v>31.092136406464299</v>
      </c>
      <c r="J9" s="14"/>
      <c r="K9" s="22">
        <f>(I9-G9)/G9</f>
        <v>-1.9932953430699526E-3</v>
      </c>
    </row>
    <row r="10" spans="1:11" x14ac:dyDescent="0.2">
      <c r="A10" s="13"/>
      <c r="B10" s="20" t="s">
        <v>55</v>
      </c>
      <c r="C10" s="14"/>
      <c r="D10" s="14"/>
      <c r="E10" s="14"/>
      <c r="F10" s="14"/>
      <c r="G10" s="14"/>
      <c r="H10" s="14"/>
      <c r="I10" s="14"/>
      <c r="J10" s="14"/>
      <c r="K10" s="15"/>
    </row>
    <row r="11" spans="1:11" x14ac:dyDescent="0.2">
      <c r="A11" s="13"/>
      <c r="B11" s="14" t="s">
        <v>49</v>
      </c>
      <c r="C11" s="14"/>
      <c r="D11" s="14"/>
      <c r="E11" s="14" t="s">
        <v>50</v>
      </c>
      <c r="F11" s="14"/>
      <c r="G11" s="21">
        <f>Data!L11</f>
        <v>23.288910000000001</v>
      </c>
      <c r="H11" s="14"/>
      <c r="I11" s="21">
        <f>Data!E11</f>
        <v>23.2882814337394</v>
      </c>
      <c r="J11" s="14"/>
      <c r="K11" s="22">
        <f>(I11-G11)/G11</f>
        <v>-2.6989939013969092E-5</v>
      </c>
    </row>
    <row r="12" spans="1:11" x14ac:dyDescent="0.2">
      <c r="A12" s="13"/>
      <c r="B12" s="14" t="s">
        <v>51</v>
      </c>
      <c r="C12" s="14"/>
      <c r="D12" s="14"/>
      <c r="E12" s="14" t="s">
        <v>50</v>
      </c>
      <c r="F12" s="14"/>
      <c r="G12" s="21">
        <f>Data!L12</f>
        <v>21.816863999999999</v>
      </c>
      <c r="H12" s="14"/>
      <c r="I12" s="21">
        <f>Data!E12</f>
        <v>21.946853041424401</v>
      </c>
      <c r="J12" s="14"/>
      <c r="K12" s="22">
        <f>(I12-G12)/G12</f>
        <v>5.9581909400178608E-3</v>
      </c>
    </row>
    <row r="13" spans="1:11" x14ac:dyDescent="0.2">
      <c r="A13" s="13"/>
      <c r="B13" s="14" t="s">
        <v>52</v>
      </c>
      <c r="C13" s="14"/>
      <c r="D13" s="14"/>
      <c r="E13" s="14" t="s">
        <v>50</v>
      </c>
      <c r="F13" s="14"/>
      <c r="G13" s="21">
        <f>Data!L13</f>
        <v>20.741637999999998</v>
      </c>
      <c r="H13" s="14"/>
      <c r="I13" s="21">
        <f>Data!E13</f>
        <v>20.873184441606501</v>
      </c>
      <c r="J13" s="14"/>
      <c r="K13" s="22">
        <f>(I13-G13)/G13</f>
        <v>6.3421433546618959E-3</v>
      </c>
    </row>
    <row r="14" spans="1:11" x14ac:dyDescent="0.2">
      <c r="A14" s="13"/>
      <c r="B14" s="14" t="s">
        <v>53</v>
      </c>
      <c r="C14" s="14"/>
      <c r="D14" s="14"/>
      <c r="E14" s="14" t="s">
        <v>50</v>
      </c>
      <c r="F14" s="14"/>
      <c r="G14" s="21">
        <f>Data!L14</f>
        <v>20.370453000000001</v>
      </c>
      <c r="H14" s="14"/>
      <c r="I14" s="21">
        <f>Data!E14</f>
        <v>20.454946845693399</v>
      </c>
      <c r="J14" s="14"/>
      <c r="K14" s="22">
        <f>(I14-G14)/G14</f>
        <v>4.1478628724357838E-3</v>
      </c>
    </row>
    <row r="15" spans="1:11" x14ac:dyDescent="0.2">
      <c r="A15" s="13"/>
      <c r="B15" s="14" t="s">
        <v>54</v>
      </c>
      <c r="C15" s="14"/>
      <c r="D15" s="14"/>
      <c r="E15" s="14" t="s">
        <v>50</v>
      </c>
      <c r="F15" s="14"/>
      <c r="G15" s="21">
        <f>Data!L15</f>
        <v>20.185393999999999</v>
      </c>
      <c r="H15" s="14"/>
      <c r="I15" s="21">
        <f>Data!E15</f>
        <v>20.232353622507802</v>
      </c>
      <c r="J15" s="14"/>
      <c r="K15" s="22">
        <f>(I15-G15)/G15</f>
        <v>2.3264159474817702E-3</v>
      </c>
    </row>
    <row r="16" spans="1:11" x14ac:dyDescent="0.2">
      <c r="A16" s="13"/>
      <c r="B16" s="20" t="s">
        <v>56</v>
      </c>
      <c r="C16" s="14"/>
      <c r="D16" s="14"/>
      <c r="E16" s="14"/>
      <c r="F16" s="14"/>
      <c r="G16" s="14"/>
      <c r="H16" s="14"/>
      <c r="I16" s="14"/>
      <c r="J16" s="14"/>
      <c r="K16" s="15"/>
    </row>
    <row r="17" spans="1:11" x14ac:dyDescent="0.2">
      <c r="A17" s="13"/>
      <c r="B17" s="14" t="s">
        <v>49</v>
      </c>
      <c r="C17" s="14"/>
      <c r="D17" s="14"/>
      <c r="E17" s="14" t="s">
        <v>50</v>
      </c>
      <c r="F17" s="14"/>
      <c r="G17" s="21">
        <f>Data!M11</f>
        <v>23.289916999999999</v>
      </c>
      <c r="H17" s="14"/>
      <c r="I17" s="21">
        <f>Data!F11</f>
        <v>23.2882814337394</v>
      </c>
      <c r="J17" s="14"/>
      <c r="K17" s="22">
        <f>(I17-G17)/G17</f>
        <v>-7.0226367084072247E-5</v>
      </c>
    </row>
    <row r="18" spans="1:11" x14ac:dyDescent="0.2">
      <c r="A18" s="13"/>
      <c r="B18" s="14" t="s">
        <v>51</v>
      </c>
      <c r="C18" s="14"/>
      <c r="D18" s="14"/>
      <c r="E18" s="14" t="s">
        <v>50</v>
      </c>
      <c r="F18" s="14"/>
      <c r="G18" s="21">
        <f>Data!M12</f>
        <v>22.074218999999999</v>
      </c>
      <c r="H18" s="14"/>
      <c r="I18" s="21">
        <f>Data!F12</f>
        <v>22.025690594550198</v>
      </c>
      <c r="J18" s="14"/>
      <c r="K18" s="22">
        <f>(I18-G18)/G18</f>
        <v>-2.1984200414882616E-3</v>
      </c>
    </row>
    <row r="19" spans="1:11" x14ac:dyDescent="0.2">
      <c r="A19" s="13"/>
      <c r="B19" s="14" t="s">
        <v>52</v>
      </c>
      <c r="C19" s="14"/>
      <c r="D19" s="14"/>
      <c r="E19" s="14" t="s">
        <v>50</v>
      </c>
      <c r="F19" s="14"/>
      <c r="G19" s="21">
        <f>Data!M13</f>
        <v>20.969238000000001</v>
      </c>
      <c r="H19" s="14"/>
      <c r="I19" s="21">
        <f>Data!F13</f>
        <v>20.9358366263566</v>
      </c>
      <c r="J19" s="14"/>
      <c r="K19" s="22">
        <f>(I19-G19)/G19</f>
        <v>-1.5928749362947873E-3</v>
      </c>
    </row>
    <row r="20" spans="1:11" x14ac:dyDescent="0.2">
      <c r="A20" s="13"/>
      <c r="B20" s="14" t="s">
        <v>53</v>
      </c>
      <c r="C20" s="14"/>
      <c r="D20" s="14"/>
      <c r="E20" s="14" t="s">
        <v>50</v>
      </c>
      <c r="F20" s="14"/>
      <c r="G20" s="21">
        <f>Data!M14</f>
        <v>20.511382999999999</v>
      </c>
      <c r="H20" s="14"/>
      <c r="I20" s="21">
        <f>Data!F14</f>
        <v>20.492919421768001</v>
      </c>
      <c r="J20" s="14"/>
      <c r="K20" s="22">
        <f>(I20-G20)/G20</f>
        <v>-9.0016252107417418E-4</v>
      </c>
    </row>
    <row r="21" spans="1:11" x14ac:dyDescent="0.2">
      <c r="A21" s="13"/>
      <c r="B21" s="14" t="s">
        <v>54</v>
      </c>
      <c r="C21" s="14"/>
      <c r="D21" s="14"/>
      <c r="E21" s="14" t="s">
        <v>50</v>
      </c>
      <c r="F21" s="14"/>
      <c r="G21" s="21">
        <f>Data!M15</f>
        <v>20.263306</v>
      </c>
      <c r="H21" s="14"/>
      <c r="I21" s="21">
        <f>Data!F15</f>
        <v>20.253172425636599</v>
      </c>
      <c r="J21" s="14"/>
      <c r="K21" s="22">
        <f>(I21-G21)/G21</f>
        <v>-5.000948198384316E-4</v>
      </c>
    </row>
    <row r="22" spans="1:11" x14ac:dyDescent="0.2">
      <c r="A22" s="13"/>
      <c r="B22" s="20" t="s">
        <v>57</v>
      </c>
      <c r="C22" s="14"/>
      <c r="D22" s="14"/>
      <c r="E22" s="14"/>
      <c r="F22" s="14"/>
      <c r="G22" s="14"/>
      <c r="H22" s="14"/>
      <c r="I22" s="14"/>
      <c r="J22" s="14"/>
      <c r="K22" s="15"/>
    </row>
    <row r="23" spans="1:11" x14ac:dyDescent="0.2">
      <c r="A23" s="13"/>
      <c r="B23" s="14" t="s">
        <v>49</v>
      </c>
      <c r="C23" s="14"/>
      <c r="D23" s="14"/>
      <c r="E23" s="14" t="s">
        <v>59</v>
      </c>
      <c r="F23" s="14"/>
      <c r="G23" s="23">
        <f>Data!K11</f>
        <v>737.04790000000003</v>
      </c>
      <c r="H23" s="14"/>
      <c r="I23" s="23">
        <f>Data!D11</f>
        <v>736.73653330312493</v>
      </c>
      <c r="J23" s="14"/>
      <c r="K23" s="22">
        <f>(I23-G23)/G23</f>
        <v>-4.22451101041191E-4</v>
      </c>
    </row>
    <row r="24" spans="1:11" x14ac:dyDescent="0.2">
      <c r="A24" s="13"/>
      <c r="B24" s="14" t="s">
        <v>51</v>
      </c>
      <c r="C24" s="14"/>
      <c r="D24" s="14"/>
      <c r="E24" s="14" t="s">
        <v>59</v>
      </c>
      <c r="F24" s="14"/>
      <c r="G24" s="23">
        <f>Data!K12</f>
        <v>768.28279999999995</v>
      </c>
      <c r="H24" s="14"/>
      <c r="I24" s="23">
        <f>Data!D12</f>
        <v>771.32725664461668</v>
      </c>
      <c r="J24" s="14"/>
      <c r="K24" s="22">
        <f>(I24-G24)/G24</f>
        <v>3.9626770827314245E-3</v>
      </c>
    </row>
    <row r="25" spans="1:11" x14ac:dyDescent="0.2">
      <c r="A25" s="13"/>
      <c r="B25" s="14" t="s">
        <v>52</v>
      </c>
      <c r="C25" s="14"/>
      <c r="D25" s="14"/>
      <c r="E25" s="14" t="s">
        <v>59</v>
      </c>
      <c r="F25" s="14"/>
      <c r="G25" s="23">
        <f>Data!K13</f>
        <v>795.95119999999997</v>
      </c>
      <c r="H25" s="14"/>
      <c r="I25" s="23">
        <f>Data!D13</f>
        <v>800.39001137387504</v>
      </c>
      <c r="J25" s="14"/>
      <c r="K25" s="22">
        <f>(I25-G25)/G25</f>
        <v>5.5767380888113102E-3</v>
      </c>
    </row>
    <row r="26" spans="1:11" x14ac:dyDescent="0.2">
      <c r="A26" s="13"/>
      <c r="B26" s="14" t="s">
        <v>53</v>
      </c>
      <c r="C26" s="14"/>
      <c r="D26" s="14"/>
      <c r="E26" s="14" t="s">
        <v>59</v>
      </c>
      <c r="F26" s="14"/>
      <c r="G26" s="23">
        <f>Data!K14</f>
        <v>807.5566</v>
      </c>
      <c r="H26" s="14"/>
      <c r="I26" s="23">
        <f>Data!D14</f>
        <v>812.15240864553607</v>
      </c>
      <c r="J26" s="14"/>
      <c r="K26" s="22">
        <f>(I26-G26)/G26</f>
        <v>5.6910049964746341E-3</v>
      </c>
    </row>
    <row r="27" spans="1:11" ht="13.5" thickBot="1" x14ac:dyDescent="0.25">
      <c r="A27" s="24"/>
      <c r="B27" s="25" t="s">
        <v>54</v>
      </c>
      <c r="C27" s="25"/>
      <c r="D27" s="25"/>
      <c r="E27" s="25" t="s">
        <v>59</v>
      </c>
      <c r="F27" s="25"/>
      <c r="G27" s="26">
        <f>Data!K15</f>
        <v>813.66650000000004</v>
      </c>
      <c r="H27" s="25"/>
      <c r="I27" s="26">
        <f>Data!D15</f>
        <v>818.50912335111389</v>
      </c>
      <c r="J27" s="25"/>
      <c r="K27" s="27">
        <f>(I27-G27)/G27</f>
        <v>5.9516071401659564E-3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EPlus Interior Film Coeff</vt:lpstr>
      <vt:lpstr>Comparison</vt:lpstr>
      <vt:lpstr>Chart-Surface Temp</vt:lpstr>
      <vt:lpstr>Chart-Zone Load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rhenninger</dc:creator>
  <cp:lastModifiedBy>rhenninger</cp:lastModifiedBy>
  <cp:lastPrinted>2004-04-06T14:27:48Z</cp:lastPrinted>
  <dcterms:created xsi:type="dcterms:W3CDTF">2001-01-19T20:37:21Z</dcterms:created>
  <dcterms:modified xsi:type="dcterms:W3CDTF">2014-10-07T20:38:49Z</dcterms:modified>
</cp:coreProperties>
</file>