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HVACComponent-Boiler\Modeler Report-BoilerAndChiller\"/>
    </mc:Choice>
  </mc:AlternateContent>
  <bookViews>
    <workbookView xWindow="360" yWindow="315" windowWidth="14940" windowHeight="7875" activeTab="1"/>
  </bookViews>
  <sheets>
    <sheet name="Coefficients" sheetId="8" r:id="rId1"/>
    <sheet name="WaterCool-Recip-CAP-FT" sheetId="11" r:id="rId2"/>
    <sheet name="WaterCool-Recip-EIR-FT" sheetId="12" r:id="rId3"/>
    <sheet name="Chart1" sheetId="14" r:id="rId4"/>
  </sheets>
  <definedNames>
    <definedName name="_xlnm.Print_Area" localSheetId="1">'WaterCool-Recip-CAP-FT'!$A$1:$U$86</definedName>
    <definedName name="_xlnm.Print_Area" localSheetId="2">'WaterCool-Recip-EIR-FT'!$A$1:$W$86</definedName>
  </definedNames>
  <calcPr calcId="152511"/>
</workbook>
</file>

<file path=xl/sharedStrings.xml><?xml version="1.0" encoding="utf-8"?>
<sst xmlns="http://schemas.openxmlformats.org/spreadsheetml/2006/main" count="507" uniqueCount="71">
  <si>
    <t>OR-317 Performance Curves</t>
  </si>
  <si>
    <t xml:space="preserve">Class:  </t>
  </si>
  <si>
    <t>Type:</t>
  </si>
  <si>
    <t>Manufacturer</t>
  </si>
  <si>
    <t>Model</t>
  </si>
  <si>
    <t>CHWS</t>
  </si>
  <si>
    <t>Capacity (tons)</t>
  </si>
  <si>
    <t>f</t>
  </si>
  <si>
    <t>e</t>
  </si>
  <si>
    <t>d</t>
  </si>
  <si>
    <t>c</t>
  </si>
  <si>
    <t>b</t>
  </si>
  <si>
    <t>a</t>
  </si>
  <si>
    <t>CHWS**2</t>
  </si>
  <si>
    <t>Normalized</t>
  </si>
  <si>
    <t>r2</t>
  </si>
  <si>
    <t>CAP-FT</t>
  </si>
  <si>
    <t>From Curve</t>
  </si>
  <si>
    <t>Adjusted a</t>
  </si>
  <si>
    <t>Manufacturer:</t>
  </si>
  <si>
    <t xml:space="preserve"> </t>
  </si>
  <si>
    <t>Source of Data:</t>
  </si>
  <si>
    <t>% Diff</t>
  </si>
  <si>
    <t>- - - - - - - - - - - - - - - - - - - - - - - - - - - - - &gt;</t>
  </si>
  <si>
    <t>EIR</t>
  </si>
  <si>
    <t>MIN-RATIO</t>
  </si>
  <si>
    <t>MAX-RATIO</t>
  </si>
  <si>
    <t>NomCap</t>
  </si>
  <si>
    <t>MMBtu</t>
  </si>
  <si>
    <t>Tons</t>
  </si>
  <si>
    <t>CAP</t>
  </si>
  <si>
    <t>Reciprocating Water Chiller</t>
  </si>
  <si>
    <t>HERM-REC-CAP-FT</t>
  </si>
  <si>
    <t>CHWS=Chilled Water Supply Temperature (F)</t>
  </si>
  <si>
    <t>Electric Reciprocating Water Chiller</t>
  </si>
  <si>
    <t>HERM-REC-EIR-FT</t>
  </si>
  <si>
    <t>Total Unit EER</t>
  </si>
  <si>
    <t>BTU/Watt</t>
  </si>
  <si>
    <t>EIR = 3.413/EER</t>
  </si>
  <si>
    <t>EIR-FT</t>
  </si>
  <si>
    <t>HERM-REC-EIR-FPLR</t>
  </si>
  <si>
    <t>HERM-REC-
COND-TYPE</t>
  </si>
  <si>
    <t>HERM-REC-
COND-PWR</t>
  </si>
  <si>
    <t>HERM-REC-UNL-RAT</t>
  </si>
  <si>
    <t>York</t>
  </si>
  <si>
    <t>Water-Cooled</t>
  </si>
  <si>
    <t>YCWZ33AB0</t>
  </si>
  <si>
    <t>YCWJ55HE0</t>
  </si>
  <si>
    <t>YCWJ99MJ0</t>
  </si>
  <si>
    <t>WATER</t>
  </si>
  <si>
    <t>--</t>
  </si>
  <si>
    <t>Water-Cooled, Electric</t>
  </si>
  <si>
    <t>CWS=Entering Condenser Water Temperature (F)</t>
  </si>
  <si>
    <t>CWS</t>
  </si>
  <si>
    <t>CWS**2</t>
  </si>
  <si>
    <t>CHWS*CWS</t>
  </si>
  <si>
    <t>EER includes compressor power</t>
  </si>
  <si>
    <t>- - - - - - - - - - - - - - - - - - - - - - - - - - - - - - - &gt;</t>
  </si>
  <si>
    <t xml:space="preserve">  </t>
  </si>
  <si>
    <t>- - - - - - - - - - - - - - - - - - - - - &gt;</t>
  </si>
  <si>
    <t>CHWS=Chilled Water Supply Temperature (C)</t>
  </si>
  <si>
    <t>CWS=Entering Condenser Water Temperature (C)</t>
  </si>
  <si>
    <t>English Units</t>
  </si>
  <si>
    <t>Metric Units</t>
  </si>
  <si>
    <t>Capacity (kW)</t>
  </si>
  <si>
    <t>COP=EER/3.413=</t>
  </si>
  <si>
    <t>EnergyPlus Curve:</t>
  </si>
  <si>
    <t>RecipCapFt</t>
  </si>
  <si>
    <t>YORK Millennium Liquid Chillers, 60 to 250 tons, Form 150.24-EG2 (899)</t>
  </si>
  <si>
    <t>RecipEIRFt</t>
  </si>
  <si>
    <t>Performance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</si>
</sst>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6" formatCode="0.000000"/>
    <numFmt numFmtId="167" formatCode="0.00000"/>
    <numFmt numFmtId="168" formatCode="0.0000"/>
    <numFmt numFmtId="169" formatCode="0.000"/>
    <numFmt numFmtId="177" formatCode="#,##0.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2" borderId="0" xfId="0" applyFill="1"/>
    <xf numFmtId="2" fontId="0" fillId="2" borderId="0" xfId="0" applyNumberFormat="1" applyFill="1"/>
    <xf numFmtId="168" fontId="0" fillId="2" borderId="0" xfId="0" applyNumberFormat="1" applyFill="1"/>
    <xf numFmtId="169" fontId="0" fillId="2" borderId="0" xfId="0" applyNumberFormat="1" applyFill="1"/>
    <xf numFmtId="0" fontId="3" fillId="0" borderId="0" xfId="0" applyFont="1"/>
    <xf numFmtId="10" fontId="0" fillId="0" borderId="0" xfId="0" applyNumberFormat="1"/>
    <xf numFmtId="0" fontId="0" fillId="0" borderId="0" xfId="0" quotePrefix="1"/>
    <xf numFmtId="0" fontId="0" fillId="0" borderId="0" xfId="0" applyFill="1"/>
    <xf numFmtId="168" fontId="0" fillId="0" borderId="0" xfId="0" applyNumberFormat="1" applyFill="1"/>
    <xf numFmtId="10" fontId="0" fillId="0" borderId="0" xfId="0" applyNumberFormat="1" applyFill="1"/>
    <xf numFmtId="0" fontId="4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Fill="1"/>
    <xf numFmtId="0" fontId="3" fillId="2" borderId="0" xfId="0" applyFont="1" applyFill="1"/>
    <xf numFmtId="2" fontId="0" fillId="0" borderId="0" xfId="0" applyNumberFormat="1" applyFill="1"/>
    <xf numFmtId="164" fontId="0" fillId="0" borderId="0" xfId="0" applyNumberFormat="1"/>
    <xf numFmtId="0" fontId="0" fillId="0" borderId="0" xfId="0" quotePrefix="1" applyAlignment="1">
      <alignment horizontal="center"/>
    </xf>
    <xf numFmtId="177" fontId="0" fillId="0" borderId="0" xfId="0" applyNumberFormat="1"/>
    <xf numFmtId="177" fontId="0" fillId="2" borderId="0" xfId="0" applyNumberFormat="1" applyFill="1"/>
    <xf numFmtId="164" fontId="0" fillId="2" borderId="0" xfId="0" applyNumberFormat="1" applyFill="1"/>
    <xf numFmtId="164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5"/>
  <sheetViews>
    <sheetView workbookViewId="0">
      <selection activeCell="D17" sqref="D17:D18"/>
    </sheetView>
  </sheetViews>
  <sheetFormatPr defaultRowHeight="12.75" x14ac:dyDescent="0.2"/>
  <cols>
    <col min="3" max="3" width="15.85546875" customWidth="1"/>
    <col min="6" max="6" width="10.5703125" customWidth="1"/>
    <col min="7" max="7" width="11.42578125" customWidth="1"/>
    <col min="8" max="8" width="14.7109375" customWidth="1"/>
    <col min="9" max="9" width="11.7109375" bestFit="1" customWidth="1"/>
    <col min="10" max="10" width="11.42578125" bestFit="1" customWidth="1"/>
    <col min="11" max="11" width="11.42578125" customWidth="1"/>
    <col min="16" max="16" width="9.85546875" customWidth="1"/>
    <col min="17" max="17" width="10.28515625" customWidth="1"/>
    <col min="19" max="19" width="9.85546875" customWidth="1"/>
    <col min="20" max="20" width="10.28515625" customWidth="1"/>
    <col min="25" max="25" width="10.7109375" customWidth="1"/>
    <col min="26" max="26" width="11.140625" customWidth="1"/>
    <col min="27" max="27" width="4.85546875" customWidth="1"/>
    <col min="28" max="28" width="4.7109375" customWidth="1"/>
    <col min="29" max="29" width="4.85546875" customWidth="1"/>
  </cols>
  <sheetData>
    <row r="1" spans="1:29" ht="15.75" x14ac:dyDescent="0.25">
      <c r="A1" s="2" t="s">
        <v>0</v>
      </c>
    </row>
    <row r="2" spans="1:29" ht="15.75" x14ac:dyDescent="0.25">
      <c r="A2" s="2" t="s">
        <v>19</v>
      </c>
      <c r="C2" t="s">
        <v>44</v>
      </c>
    </row>
    <row r="3" spans="1:29" ht="15.75" x14ac:dyDescent="0.25">
      <c r="A3" s="2" t="s">
        <v>1</v>
      </c>
      <c r="C3" t="s">
        <v>34</v>
      </c>
    </row>
    <row r="4" spans="1:29" ht="15.75" x14ac:dyDescent="0.25">
      <c r="A4" s="2"/>
    </row>
    <row r="7" spans="1:29" ht="15.75" x14ac:dyDescent="0.25">
      <c r="B7" s="2" t="s">
        <v>2</v>
      </c>
      <c r="C7" s="1" t="s">
        <v>45</v>
      </c>
    </row>
    <row r="8" spans="1:29" ht="26.25" x14ac:dyDescent="0.25">
      <c r="A8" s="2"/>
      <c r="D8" s="6" t="s">
        <v>27</v>
      </c>
      <c r="E8" s="6" t="s">
        <v>27</v>
      </c>
      <c r="F8" s="6" t="s">
        <v>25</v>
      </c>
      <c r="G8" s="6" t="s">
        <v>26</v>
      </c>
      <c r="H8" s="6" t="s">
        <v>24</v>
      </c>
      <c r="I8" s="21" t="s">
        <v>41</v>
      </c>
      <c r="J8" s="21" t="s">
        <v>42</v>
      </c>
      <c r="K8" s="21" t="s">
        <v>43</v>
      </c>
      <c r="L8" t="s">
        <v>32</v>
      </c>
      <c r="N8" s="16" t="s">
        <v>57</v>
      </c>
      <c r="R8" t="s">
        <v>35</v>
      </c>
      <c r="T8" s="16" t="s">
        <v>23</v>
      </c>
      <c r="X8" t="s">
        <v>40</v>
      </c>
      <c r="Z8" s="16" t="s">
        <v>59</v>
      </c>
    </row>
    <row r="9" spans="1:29" ht="15.75" x14ac:dyDescent="0.25">
      <c r="A9" s="2"/>
      <c r="D9" s="6" t="s">
        <v>29</v>
      </c>
      <c r="E9" s="6" t="s">
        <v>28</v>
      </c>
      <c r="L9" s="6" t="s">
        <v>12</v>
      </c>
      <c r="M9" s="6" t="s">
        <v>11</v>
      </c>
      <c r="N9" s="6" t="s">
        <v>10</v>
      </c>
      <c r="O9" s="6" t="s">
        <v>9</v>
      </c>
      <c r="P9" s="6" t="s">
        <v>8</v>
      </c>
      <c r="Q9" s="6" t="s">
        <v>7</v>
      </c>
      <c r="R9" s="6" t="s">
        <v>12</v>
      </c>
      <c r="S9" s="6" t="s">
        <v>11</v>
      </c>
      <c r="T9" s="6" t="s">
        <v>10</v>
      </c>
      <c r="U9" s="6" t="s">
        <v>9</v>
      </c>
      <c r="V9" s="6" t="s">
        <v>8</v>
      </c>
      <c r="W9" s="6" t="s">
        <v>7</v>
      </c>
      <c r="X9" s="6" t="s">
        <v>12</v>
      </c>
      <c r="Y9" s="6" t="s">
        <v>11</v>
      </c>
      <c r="Z9" s="6" t="s">
        <v>10</v>
      </c>
      <c r="AA9" s="6" t="s">
        <v>9</v>
      </c>
      <c r="AB9" s="6" t="s">
        <v>8</v>
      </c>
      <c r="AC9" s="6" t="s">
        <v>7</v>
      </c>
    </row>
    <row r="10" spans="1:29" x14ac:dyDescent="0.2">
      <c r="B10" t="s">
        <v>4</v>
      </c>
      <c r="C10" t="s">
        <v>46</v>
      </c>
      <c r="D10">
        <v>56.5</v>
      </c>
      <c r="E10" s="5">
        <f>D10*12000/1000000</f>
        <v>0.67800000000000005</v>
      </c>
      <c r="F10">
        <v>0.26</v>
      </c>
      <c r="G10" s="5">
        <v>1</v>
      </c>
      <c r="H10" s="8">
        <f>'WaterCool-Recip-EIR-FT'!L29</f>
        <v>0.25470149253731339</v>
      </c>
      <c r="I10" s="6" t="s">
        <v>49</v>
      </c>
      <c r="J10" s="26" t="s">
        <v>50</v>
      </c>
      <c r="K10" s="26" t="s">
        <v>50</v>
      </c>
      <c r="L10" s="7">
        <f>'WaterCool-Recip-CAP-FT'!U13</f>
        <v>0.53760149227832266</v>
      </c>
      <c r="M10" s="7">
        <f>'WaterCool-Recip-CAP-FT'!S13</f>
        <v>1.5197888004759512E-2</v>
      </c>
      <c r="N10" s="7">
        <f>'WaterCool-Recip-CAP-FT'!R13</f>
        <v>1.0361666790609998E-4</v>
      </c>
      <c r="O10" s="7">
        <f>'WaterCool-Recip-CAP-FT'!Q13</f>
        <v>-1.1742821022213592E-3</v>
      </c>
      <c r="P10" s="7">
        <f>'WaterCool-Recip-CAP-FT'!P13</f>
        <v>-1.0836192884233563E-5</v>
      </c>
      <c r="Q10" s="7">
        <f>'WaterCool-Recip-CAP-FT'!O13</f>
        <v>-6.1188369152971372E-5</v>
      </c>
      <c r="R10" s="7">
        <f>'WaterCool-Recip-EIR-FT'!W14</f>
        <v>0.70161908675913098</v>
      </c>
      <c r="S10" s="7">
        <f>'WaterCool-Recip-EIR-FT'!U14</f>
        <v>-1.6039968494872041E-2</v>
      </c>
      <c r="T10" s="7">
        <f>'WaterCool-Recip-EIR-FT'!T14</f>
        <v>1.4063212577649148E-4</v>
      </c>
      <c r="U10" s="7">
        <f>'WaterCool-Recip-EIR-FT'!S14</f>
        <v>8.8717551176331795E-3</v>
      </c>
      <c r="V10" s="7">
        <f>'WaterCool-Recip-EIR-FT'!R14</f>
        <v>6.7250193154123943E-5</v>
      </c>
      <c r="W10" s="7">
        <f>'WaterCool-Recip-EIR-FT'!Q14</f>
        <v>-1.3586960256788019E-4</v>
      </c>
      <c r="X10" s="7" t="e">
        <f>#REF!</f>
        <v>#REF!</v>
      </c>
      <c r="Y10" s="7" t="e">
        <f>#REF!</f>
        <v>#REF!</v>
      </c>
      <c r="Z10" s="7" t="e">
        <f>#REF!</f>
        <v>#REF!</v>
      </c>
      <c r="AA10" s="26" t="s">
        <v>50</v>
      </c>
      <c r="AB10" s="26" t="s">
        <v>50</v>
      </c>
      <c r="AC10" s="26" t="s">
        <v>50</v>
      </c>
    </row>
    <row r="11" spans="1:29" x14ac:dyDescent="0.2">
      <c r="B11" t="s">
        <v>4</v>
      </c>
      <c r="C11" t="s">
        <v>47</v>
      </c>
      <c r="D11">
        <v>138.9</v>
      </c>
      <c r="E11" s="5">
        <f>D11*12000/1000000</f>
        <v>1.6668000000000001</v>
      </c>
      <c r="F11">
        <v>0.28999999999999998</v>
      </c>
      <c r="G11" s="5">
        <v>1</v>
      </c>
      <c r="H11" s="8">
        <f>'WaterCool-Recip-EIR-FT'!L68</f>
        <v>0.25470149253731339</v>
      </c>
      <c r="I11" s="6" t="s">
        <v>49</v>
      </c>
      <c r="J11" s="26" t="s">
        <v>50</v>
      </c>
      <c r="K11" s="26" t="s">
        <v>50</v>
      </c>
      <c r="L11" s="7">
        <f>'WaterCool-Recip-CAP-FT'!U53</f>
        <v>1.0187071975692918</v>
      </c>
      <c r="M11" s="7">
        <f>'WaterCool-Recip-CAP-FT'!S53</f>
        <v>3.5768388488138632E-2</v>
      </c>
      <c r="N11" s="7">
        <f>'WaterCool-Recip-CAP-FT'!R53</f>
        <v>3.3571800401576839E-4</v>
      </c>
      <c r="O11" s="7">
        <f>'WaterCool-Recip-CAP-FT'!Q53</f>
        <v>-6.8864872674732763E-3</v>
      </c>
      <c r="P11" s="7">
        <f>'WaterCool-Recip-CAP-FT'!P53</f>
        <v>-3.5109264944917302E-5</v>
      </c>
      <c r="Q11" s="7">
        <f>'WaterCool-Recip-CAP-FT'!O53</f>
        <v>-1.9825031605562727E-4</v>
      </c>
      <c r="R11" s="7">
        <f>'WaterCool-Recip-EIR-FT'!W53</f>
        <v>0.54597728024292957</v>
      </c>
      <c r="S11" s="7">
        <f>'WaterCool-Recip-EIR-FT'!U53</f>
        <v>-2.0497211509227838E-2</v>
      </c>
      <c r="T11" s="7">
        <f>'WaterCool-Recip-EIR-FT'!T53</f>
        <v>4.5564808751583389E-4</v>
      </c>
      <c r="U11" s="7">
        <f>'WaterCool-Recip-EIR-FT'!S53</f>
        <v>1.5890292355184854E-2</v>
      </c>
      <c r="V11" s="7">
        <f>'WaterCool-Recip-EIR-FT'!R53</f>
        <v>2.1789062581936211E-4</v>
      </c>
      <c r="W11" s="7">
        <f>'WaterCool-Recip-EIR-FT'!Q53</f>
        <v>-4.4021751231992993E-4</v>
      </c>
      <c r="X11" s="7" t="e">
        <f>#REF!</f>
        <v>#REF!</v>
      </c>
      <c r="Y11" s="7" t="e">
        <f>#REF!</f>
        <v>#REF!</v>
      </c>
      <c r="Z11" s="7" t="e">
        <f>#REF!</f>
        <v>#REF!</v>
      </c>
      <c r="AA11" s="26" t="s">
        <v>50</v>
      </c>
      <c r="AB11" s="26" t="s">
        <v>50</v>
      </c>
      <c r="AC11" s="26" t="s">
        <v>50</v>
      </c>
    </row>
    <row r="12" spans="1:29" x14ac:dyDescent="0.2">
      <c r="B12" s="14" t="s">
        <v>4</v>
      </c>
      <c r="C12" t="s">
        <v>48</v>
      </c>
      <c r="D12">
        <v>252.2</v>
      </c>
      <c r="E12" s="5">
        <f>D12*12000/1000000</f>
        <v>3.0264000000000002</v>
      </c>
      <c r="F12">
        <v>0.14000000000000001</v>
      </c>
      <c r="G12" s="5">
        <v>1</v>
      </c>
      <c r="H12" s="8">
        <f>'WaterCool-Recip-EIR-FT'!L107</f>
        <v>0</v>
      </c>
      <c r="I12" s="6" t="s">
        <v>49</v>
      </c>
      <c r="J12" s="26" t="s">
        <v>50</v>
      </c>
      <c r="K12" s="26" t="s">
        <v>50</v>
      </c>
      <c r="L12" s="7" t="e">
        <f>'WaterCool-Recip-CAP-FT'!#REF!</f>
        <v>#REF!</v>
      </c>
      <c r="M12" s="7" t="e">
        <f>'WaterCool-Recip-CAP-FT'!#REF!</f>
        <v>#REF!</v>
      </c>
      <c r="N12" s="7" t="e">
        <f>'WaterCool-Recip-CAP-FT'!#REF!</f>
        <v>#REF!</v>
      </c>
      <c r="O12" s="7" t="e">
        <f>'WaterCool-Recip-CAP-FT'!#REF!</f>
        <v>#REF!</v>
      </c>
      <c r="P12" s="7" t="e">
        <f>'WaterCool-Recip-CAP-FT'!#REF!</f>
        <v>#REF!</v>
      </c>
      <c r="Q12" s="7" t="e">
        <f>'WaterCool-Recip-CAP-FT'!#REF!</f>
        <v>#REF!</v>
      </c>
      <c r="R12" s="7">
        <f>'WaterCool-Recip-EIR-FT'!W92</f>
        <v>0</v>
      </c>
      <c r="S12" s="7">
        <f>'WaterCool-Recip-EIR-FT'!U92</f>
        <v>0</v>
      </c>
      <c r="T12" s="7">
        <f>'WaterCool-Recip-EIR-FT'!T92</f>
        <v>0</v>
      </c>
      <c r="U12" s="7">
        <f>'WaterCool-Recip-EIR-FT'!S92</f>
        <v>0</v>
      </c>
      <c r="V12" s="7">
        <f>'WaterCool-Recip-EIR-FT'!R92</f>
        <v>0</v>
      </c>
      <c r="W12" s="7">
        <f>'WaterCool-Recip-EIR-FT'!Q92</f>
        <v>0</v>
      </c>
      <c r="X12" s="7" t="e">
        <f>#REF!</f>
        <v>#REF!</v>
      </c>
      <c r="Y12" s="7" t="e">
        <f>#REF!</f>
        <v>#REF!</v>
      </c>
      <c r="Z12" s="7" t="e">
        <f>#REF!</f>
        <v>#REF!</v>
      </c>
      <c r="AA12" s="26" t="s">
        <v>50</v>
      </c>
      <c r="AB12" s="26" t="s">
        <v>50</v>
      </c>
      <c r="AC12" s="26" t="s">
        <v>50</v>
      </c>
    </row>
    <row r="13" spans="1:29" x14ac:dyDescent="0.2">
      <c r="AA13" s="6" t="s">
        <v>20</v>
      </c>
      <c r="AB13" s="6" t="s">
        <v>20</v>
      </c>
      <c r="AC13" s="6" t="s">
        <v>20</v>
      </c>
    </row>
    <row r="14" spans="1:29" x14ac:dyDescent="0.2">
      <c r="AA14" s="6" t="s">
        <v>20</v>
      </c>
      <c r="AB14" s="6" t="s">
        <v>58</v>
      </c>
      <c r="AC14" s="6" t="s">
        <v>20</v>
      </c>
    </row>
    <row r="15" spans="1:29" x14ac:dyDescent="0.2">
      <c r="AA15" s="6" t="s">
        <v>20</v>
      </c>
      <c r="AB15" s="6" t="s">
        <v>20</v>
      </c>
      <c r="AC15" s="6" t="s">
        <v>20</v>
      </c>
    </row>
  </sheetData>
  <phoneticPr fontId="0" type="noConversion"/>
  <pageMargins left="0.25" right="0.25" top="1" bottom="1" header="0.5" footer="0.5"/>
  <pageSetup scale="48" orientation="landscape" r:id="rId1"/>
  <headerFooter alignWithMargins="0">
    <oddFooter>&amp;L&amp;F/&amp;A&amp;R&amp;D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88"/>
  <sheetViews>
    <sheetView tabSelected="1" workbookViewId="0">
      <selection activeCell="A10" sqref="A10"/>
    </sheetView>
  </sheetViews>
  <sheetFormatPr defaultRowHeight="12.75" x14ac:dyDescent="0.2"/>
  <cols>
    <col min="2" max="2" width="13.28515625" customWidth="1"/>
    <col min="3" max="3" width="12.7109375" customWidth="1"/>
    <col min="4" max="4" width="15.42578125" customWidth="1"/>
    <col min="5" max="6" width="10" customWidth="1"/>
    <col min="7" max="8" width="10.140625" customWidth="1"/>
    <col min="9" max="9" width="12.140625" customWidth="1"/>
    <col min="10" max="12" width="13.5703125" customWidth="1"/>
    <col min="13" max="13" width="11.28515625" customWidth="1"/>
    <col min="15" max="15" width="13.28515625" bestFit="1" customWidth="1"/>
    <col min="16" max="16" width="13.140625" bestFit="1" customWidth="1"/>
    <col min="17" max="18" width="12.7109375" bestFit="1" customWidth="1"/>
    <col min="19" max="19" width="13.42578125" bestFit="1" customWidth="1"/>
    <col min="20" max="20" width="12.7109375" bestFit="1" customWidth="1"/>
    <col min="21" max="21" width="12.140625" customWidth="1"/>
    <col min="24" max="24" width="13.140625" bestFit="1" customWidth="1"/>
  </cols>
  <sheetData>
    <row r="1" spans="1:21" ht="15.75" x14ac:dyDescent="0.25">
      <c r="A1" s="2" t="s">
        <v>70</v>
      </c>
    </row>
    <row r="2" spans="1:21" ht="15.75" x14ac:dyDescent="0.25">
      <c r="A2" s="2" t="s">
        <v>19</v>
      </c>
      <c r="C2" t="s">
        <v>44</v>
      </c>
    </row>
    <row r="3" spans="1:21" ht="15.75" x14ac:dyDescent="0.25">
      <c r="A3" s="2" t="s">
        <v>1</v>
      </c>
      <c r="C3" t="s">
        <v>31</v>
      </c>
      <c r="H3" t="s">
        <v>20</v>
      </c>
    </row>
    <row r="4" spans="1:21" ht="15.75" x14ac:dyDescent="0.25">
      <c r="A4" s="2" t="s">
        <v>2</v>
      </c>
      <c r="C4" t="s">
        <v>51</v>
      </c>
    </row>
    <row r="5" spans="1:21" ht="15.75" x14ac:dyDescent="0.25">
      <c r="A5" s="2" t="s">
        <v>21</v>
      </c>
      <c r="C5" t="s">
        <v>68</v>
      </c>
    </row>
    <row r="6" spans="1:21" ht="15.75" x14ac:dyDescent="0.25">
      <c r="A6" s="2"/>
      <c r="C6" t="s">
        <v>20</v>
      </c>
    </row>
    <row r="8" spans="1:21" ht="15.75" x14ac:dyDescent="0.25">
      <c r="A8" s="2" t="s">
        <v>66</v>
      </c>
      <c r="C8" t="s">
        <v>67</v>
      </c>
      <c r="E8" t="s">
        <v>33</v>
      </c>
      <c r="I8" t="s">
        <v>52</v>
      </c>
    </row>
    <row r="9" spans="1:21" ht="15.75" x14ac:dyDescent="0.25">
      <c r="A9" s="2"/>
      <c r="C9" s="1" t="s">
        <v>62</v>
      </c>
    </row>
    <row r="10" spans="1:21" x14ac:dyDescent="0.2">
      <c r="K10" s="3" t="s">
        <v>14</v>
      </c>
      <c r="L10" s="3" t="s">
        <v>16</v>
      </c>
      <c r="M10" s="3" t="s">
        <v>22</v>
      </c>
      <c r="O10" t="s">
        <v>16</v>
      </c>
    </row>
    <row r="11" spans="1:21" x14ac:dyDescent="0.2">
      <c r="C11" t="s">
        <v>3</v>
      </c>
      <c r="D11" t="s">
        <v>4</v>
      </c>
      <c r="E11" s="3" t="s">
        <v>5</v>
      </c>
      <c r="F11" s="3" t="s">
        <v>13</v>
      </c>
      <c r="G11" s="3" t="s">
        <v>53</v>
      </c>
      <c r="H11" s="3" t="s">
        <v>54</v>
      </c>
      <c r="I11" s="3" t="s">
        <v>55</v>
      </c>
      <c r="J11" s="3" t="s">
        <v>6</v>
      </c>
      <c r="K11" s="3" t="s">
        <v>30</v>
      </c>
      <c r="L11" s="3" t="s">
        <v>17</v>
      </c>
    </row>
    <row r="12" spans="1:21" x14ac:dyDescent="0.2">
      <c r="C12" t="s">
        <v>44</v>
      </c>
      <c r="D12" s="14" t="s">
        <v>46</v>
      </c>
      <c r="E12">
        <v>40</v>
      </c>
      <c r="F12">
        <f t="shared" ref="F12:F43" si="0">E12*E12</f>
        <v>1600</v>
      </c>
      <c r="G12">
        <v>75</v>
      </c>
      <c r="H12">
        <f t="shared" ref="H12:H43" si="1">G12*G12</f>
        <v>5625</v>
      </c>
      <c r="I12">
        <f t="shared" ref="I12:I43" si="2">E12*G12</f>
        <v>3000</v>
      </c>
      <c r="J12">
        <v>55.3</v>
      </c>
      <c r="K12" s="9">
        <f>J12/$J$28</f>
        <v>0.9787610619469026</v>
      </c>
      <c r="L12" s="8">
        <f t="shared" ref="L12:L43" si="3">$U$13+$S$13*E12+$R$13*F12+$Q$13*G12+$P$13*H12+$O$13*I12</f>
        <v>0.97871383101913334</v>
      </c>
      <c r="M12" s="15">
        <f t="shared" ref="M12:M43" si="4">(L12-K12)/K12</f>
        <v>-4.8255830360997529E-5</v>
      </c>
      <c r="O12" s="6" t="s">
        <v>7</v>
      </c>
      <c r="P12" s="6" t="s">
        <v>8</v>
      </c>
      <c r="Q12" s="6" t="s">
        <v>9</v>
      </c>
      <c r="R12" s="6" t="s">
        <v>10</v>
      </c>
      <c r="S12" s="6" t="s">
        <v>11</v>
      </c>
      <c r="T12" s="6" t="s">
        <v>12</v>
      </c>
      <c r="U12" s="6" t="s">
        <v>18</v>
      </c>
    </row>
    <row r="13" spans="1:21" x14ac:dyDescent="0.2">
      <c r="C13" t="s">
        <v>44</v>
      </c>
      <c r="D13" s="14" t="s">
        <v>46</v>
      </c>
      <c r="E13">
        <v>42</v>
      </c>
      <c r="F13">
        <f t="shared" si="0"/>
        <v>1764</v>
      </c>
      <c r="G13">
        <v>75</v>
      </c>
      <c r="H13">
        <f t="shared" si="1"/>
        <v>5625</v>
      </c>
      <c r="I13">
        <f t="shared" si="2"/>
        <v>3150</v>
      </c>
      <c r="J13">
        <v>57.5</v>
      </c>
      <c r="K13" s="9">
        <f t="shared" ref="K13:K46" si="5">J13/$J$28</f>
        <v>1.0176991150442478</v>
      </c>
      <c r="L13" s="8">
        <f t="shared" si="3"/>
        <v>1.0169244851923069</v>
      </c>
      <c r="M13" s="15">
        <f t="shared" si="4"/>
        <v>-7.6115802842886251E-4</v>
      </c>
      <c r="O13">
        <f t="array" ref="O13:T15">LINEST(K12:K46,E12:I46,,TRUE)</f>
        <v>-6.1188369152971372E-5</v>
      </c>
      <c r="P13">
        <v>-1.0836192884233563E-5</v>
      </c>
      <c r="Q13">
        <v>-1.1742821022213592E-3</v>
      </c>
      <c r="R13">
        <v>1.0361666790609998E-4</v>
      </c>
      <c r="S13">
        <v>1.5197888004759512E-2</v>
      </c>
      <c r="T13">
        <v>0.53780149227832263</v>
      </c>
      <c r="U13">
        <f>T13-0.0002</f>
        <v>0.53760149227832266</v>
      </c>
    </row>
    <row r="14" spans="1:21" x14ac:dyDescent="0.2">
      <c r="C14" t="s">
        <v>44</v>
      </c>
      <c r="D14" s="14" t="s">
        <v>46</v>
      </c>
      <c r="E14">
        <v>44</v>
      </c>
      <c r="F14">
        <f t="shared" si="0"/>
        <v>1936</v>
      </c>
      <c r="G14">
        <v>75</v>
      </c>
      <c r="H14">
        <f t="shared" si="1"/>
        <v>5625</v>
      </c>
      <c r="I14">
        <f t="shared" si="2"/>
        <v>3300</v>
      </c>
      <c r="J14">
        <v>59.7</v>
      </c>
      <c r="K14" s="9">
        <f t="shared" si="5"/>
        <v>1.0566371681415929</v>
      </c>
      <c r="L14" s="8">
        <f t="shared" si="3"/>
        <v>1.0559640727087292</v>
      </c>
      <c r="M14" s="15">
        <f t="shared" si="4"/>
        <v>-6.3701661569183054E-4</v>
      </c>
      <c r="O14">
        <v>3.5322859258064865E-6</v>
      </c>
      <c r="P14">
        <v>1.8880862466416377E-6</v>
      </c>
      <c r="Q14">
        <v>3.5835110974984482E-4</v>
      </c>
      <c r="R14">
        <v>7.8206124896949973E-6</v>
      </c>
      <c r="S14">
        <v>7.6562558067027285E-4</v>
      </c>
      <c r="T14">
        <v>2.4830849229627833E-2</v>
      </c>
    </row>
    <row r="15" spans="1:21" x14ac:dyDescent="0.2">
      <c r="C15" t="s">
        <v>44</v>
      </c>
      <c r="D15" s="14" t="s">
        <v>46</v>
      </c>
      <c r="E15">
        <v>45</v>
      </c>
      <c r="F15">
        <f t="shared" si="0"/>
        <v>2025</v>
      </c>
      <c r="G15">
        <v>75</v>
      </c>
      <c r="H15">
        <f t="shared" si="1"/>
        <v>5625</v>
      </c>
      <c r="I15">
        <f t="shared" si="2"/>
        <v>3375</v>
      </c>
      <c r="J15">
        <v>60.8</v>
      </c>
      <c r="K15" s="9">
        <f t="shared" si="5"/>
        <v>1.0761061946902655</v>
      </c>
      <c r="L15" s="8">
        <f t="shared" si="3"/>
        <v>1.0757947164706589</v>
      </c>
      <c r="M15" s="15">
        <f t="shared" si="4"/>
        <v>-2.8944933236462204E-4</v>
      </c>
      <c r="N15" s="3" t="s">
        <v>15</v>
      </c>
      <c r="O15">
        <v>0.99996650606787074</v>
      </c>
      <c r="P15">
        <v>4.6727750596287548E-4</v>
      </c>
      <c r="Q15" t="e">
        <v>#N/A</v>
      </c>
      <c r="R15" t="e">
        <v>#N/A</v>
      </c>
      <c r="S15" t="e">
        <v>#N/A</v>
      </c>
      <c r="T15" t="e">
        <v>#N/A</v>
      </c>
    </row>
    <row r="16" spans="1:21" x14ac:dyDescent="0.2">
      <c r="C16" t="s">
        <v>44</v>
      </c>
      <c r="D16" s="14" t="s">
        <v>46</v>
      </c>
      <c r="E16">
        <v>46</v>
      </c>
      <c r="F16">
        <f t="shared" si="0"/>
        <v>2116</v>
      </c>
      <c r="G16">
        <v>75</v>
      </c>
      <c r="H16">
        <f t="shared" si="1"/>
        <v>5625</v>
      </c>
      <c r="I16">
        <f t="shared" si="2"/>
        <v>3450</v>
      </c>
      <c r="J16">
        <v>61.9</v>
      </c>
      <c r="K16" s="9">
        <f t="shared" si="5"/>
        <v>1.095575221238938</v>
      </c>
      <c r="L16" s="8">
        <f t="shared" si="3"/>
        <v>1.0958325935684008</v>
      </c>
      <c r="M16" s="15">
        <f t="shared" si="4"/>
        <v>2.3491981606860114E-4</v>
      </c>
    </row>
    <row r="17" spans="1:23" x14ac:dyDescent="0.2">
      <c r="C17" t="s">
        <v>44</v>
      </c>
      <c r="D17" s="14" t="s">
        <v>46</v>
      </c>
      <c r="E17">
        <v>48</v>
      </c>
      <c r="F17">
        <f t="shared" si="0"/>
        <v>2304</v>
      </c>
      <c r="G17">
        <v>75</v>
      </c>
      <c r="H17">
        <f t="shared" si="1"/>
        <v>5625</v>
      </c>
      <c r="I17">
        <f t="shared" si="2"/>
        <v>3600</v>
      </c>
      <c r="J17" s="17">
        <v>64.2</v>
      </c>
      <c r="K17" s="9">
        <f t="shared" si="5"/>
        <v>1.1362831858407081</v>
      </c>
      <c r="L17" s="8">
        <f t="shared" si="3"/>
        <v>1.1365300477713207</v>
      </c>
      <c r="M17" s="15">
        <f t="shared" si="4"/>
        <v>2.172538797447597E-4</v>
      </c>
    </row>
    <row r="18" spans="1:23" x14ac:dyDescent="0.2">
      <c r="C18" t="s">
        <v>44</v>
      </c>
      <c r="D18" s="14" t="s">
        <v>46</v>
      </c>
      <c r="E18">
        <v>50</v>
      </c>
      <c r="F18">
        <f t="shared" si="0"/>
        <v>2500</v>
      </c>
      <c r="G18">
        <v>75</v>
      </c>
      <c r="H18">
        <f t="shared" si="1"/>
        <v>5625</v>
      </c>
      <c r="I18">
        <f t="shared" si="2"/>
        <v>3750</v>
      </c>
      <c r="J18">
        <v>66.599999999999994</v>
      </c>
      <c r="K18" s="9">
        <f t="shared" si="5"/>
        <v>1.1787610619469024</v>
      </c>
      <c r="L18" s="8">
        <f t="shared" si="3"/>
        <v>1.1780564353174898</v>
      </c>
      <c r="M18" s="15">
        <f t="shared" si="4"/>
        <v>-5.977688372644593E-4</v>
      </c>
      <c r="O18" s="3"/>
      <c r="P18" s="3"/>
      <c r="Q18" s="3"/>
      <c r="R18" s="3"/>
      <c r="S18" s="3"/>
    </row>
    <row r="19" spans="1:23" s="17" customFormat="1" x14ac:dyDescent="0.2">
      <c r="C19" t="s">
        <v>44</v>
      </c>
      <c r="D19" s="14" t="s">
        <v>46</v>
      </c>
      <c r="E19">
        <v>40</v>
      </c>
      <c r="F19" s="17">
        <f t="shared" si="0"/>
        <v>1600</v>
      </c>
      <c r="G19">
        <v>80</v>
      </c>
      <c r="H19" s="17">
        <f t="shared" si="1"/>
        <v>6400</v>
      </c>
      <c r="I19" s="17">
        <f t="shared" si="2"/>
        <v>3200</v>
      </c>
      <c r="J19">
        <v>53.8</v>
      </c>
      <c r="K19" s="9">
        <f t="shared" si="5"/>
        <v>0.95221238938053088</v>
      </c>
      <c r="L19" s="18">
        <f t="shared" si="3"/>
        <v>0.95220669719215123</v>
      </c>
      <c r="M19" s="19">
        <f t="shared" si="4"/>
        <v>-5.9778558262090016E-6</v>
      </c>
      <c r="O19"/>
      <c r="P19"/>
      <c r="Q19" s="8"/>
      <c r="R19"/>
      <c r="S19" s="25"/>
    </row>
    <row r="20" spans="1:23" x14ac:dyDescent="0.2">
      <c r="A20" s="17"/>
      <c r="B20" s="17"/>
      <c r="C20" t="s">
        <v>44</v>
      </c>
      <c r="D20" s="14" t="s">
        <v>46</v>
      </c>
      <c r="E20">
        <v>42</v>
      </c>
      <c r="F20" s="17">
        <f t="shared" si="0"/>
        <v>1764</v>
      </c>
      <c r="G20">
        <v>80</v>
      </c>
      <c r="H20" s="17">
        <f t="shared" si="1"/>
        <v>6400</v>
      </c>
      <c r="I20" s="17">
        <f t="shared" si="2"/>
        <v>3360</v>
      </c>
      <c r="J20">
        <v>55.9</v>
      </c>
      <c r="K20" s="9">
        <f t="shared" si="5"/>
        <v>0.98938053097345136</v>
      </c>
      <c r="L20" s="18">
        <f t="shared" si="3"/>
        <v>0.9898054676737954</v>
      </c>
      <c r="M20" s="15">
        <f t="shared" si="4"/>
        <v>4.2949773827260606E-4</v>
      </c>
      <c r="Q20" s="8"/>
      <c r="S20" s="25"/>
    </row>
    <row r="21" spans="1:23" x14ac:dyDescent="0.2">
      <c r="C21" t="s">
        <v>44</v>
      </c>
      <c r="D21" s="14" t="s">
        <v>46</v>
      </c>
      <c r="E21">
        <v>44</v>
      </c>
      <c r="F21" s="17">
        <f t="shared" si="0"/>
        <v>1936</v>
      </c>
      <c r="G21">
        <v>80</v>
      </c>
      <c r="H21" s="17">
        <f t="shared" si="1"/>
        <v>6400</v>
      </c>
      <c r="I21" s="17">
        <f t="shared" si="2"/>
        <v>3520</v>
      </c>
      <c r="J21">
        <v>58.1</v>
      </c>
      <c r="K21" s="9">
        <f t="shared" si="5"/>
        <v>1.0283185840707965</v>
      </c>
      <c r="L21" s="18">
        <f t="shared" si="3"/>
        <v>1.0282331714986879</v>
      </c>
      <c r="M21" s="15">
        <f t="shared" si="4"/>
        <v>-8.3060418659816105E-5</v>
      </c>
      <c r="Q21" s="8"/>
      <c r="S21" s="25"/>
    </row>
    <row r="22" spans="1:23" x14ac:dyDescent="0.2">
      <c r="C22" t="s">
        <v>44</v>
      </c>
      <c r="D22" s="14" t="s">
        <v>46</v>
      </c>
      <c r="E22">
        <v>45</v>
      </c>
      <c r="F22" s="17">
        <f t="shared" si="0"/>
        <v>2025</v>
      </c>
      <c r="G22">
        <v>80</v>
      </c>
      <c r="H22" s="17">
        <f t="shared" si="1"/>
        <v>6400</v>
      </c>
      <c r="I22" s="17">
        <f t="shared" si="2"/>
        <v>3600</v>
      </c>
      <c r="J22">
        <v>59.2</v>
      </c>
      <c r="K22" s="9">
        <f t="shared" si="5"/>
        <v>1.047787610619469</v>
      </c>
      <c r="L22" s="18">
        <f t="shared" si="3"/>
        <v>1.0477578734148525</v>
      </c>
      <c r="M22" s="15">
        <f t="shared" si="4"/>
        <v>-2.8380946973536895E-5</v>
      </c>
      <c r="Q22" s="8"/>
      <c r="S22" s="25"/>
    </row>
    <row r="23" spans="1:23" x14ac:dyDescent="0.2">
      <c r="C23" t="s">
        <v>44</v>
      </c>
      <c r="D23" s="14" t="s">
        <v>46</v>
      </c>
      <c r="E23">
        <v>46</v>
      </c>
      <c r="F23" s="17">
        <f t="shared" si="0"/>
        <v>2116</v>
      </c>
      <c r="G23">
        <v>80</v>
      </c>
      <c r="H23" s="17">
        <f t="shared" si="1"/>
        <v>6400</v>
      </c>
      <c r="I23" s="17">
        <f t="shared" si="2"/>
        <v>3680</v>
      </c>
      <c r="J23">
        <v>60.3</v>
      </c>
      <c r="K23" s="9">
        <f t="shared" si="5"/>
        <v>1.0672566371681416</v>
      </c>
      <c r="L23" s="18">
        <f t="shared" si="3"/>
        <v>1.0674898086668299</v>
      </c>
      <c r="M23" s="15">
        <f t="shared" si="4"/>
        <v>2.1847744072783331E-4</v>
      </c>
      <c r="Q23" s="8"/>
      <c r="S23" s="25"/>
    </row>
    <row r="24" spans="1:23" x14ac:dyDescent="0.2">
      <c r="C24" t="s">
        <v>44</v>
      </c>
      <c r="D24" s="14" t="s">
        <v>46</v>
      </c>
      <c r="E24">
        <v>48</v>
      </c>
      <c r="F24" s="17">
        <f t="shared" si="0"/>
        <v>2304</v>
      </c>
      <c r="G24">
        <v>80</v>
      </c>
      <c r="H24" s="17">
        <f t="shared" si="1"/>
        <v>6400</v>
      </c>
      <c r="I24" s="17">
        <f t="shared" si="2"/>
        <v>3840</v>
      </c>
      <c r="J24">
        <v>62.6</v>
      </c>
      <c r="K24" s="9">
        <f t="shared" si="5"/>
        <v>1.1079646017699116</v>
      </c>
      <c r="L24" s="18">
        <f t="shared" si="3"/>
        <v>1.1075753791782201</v>
      </c>
      <c r="M24" s="15">
        <f t="shared" si="4"/>
        <v>-3.512951506480754E-4</v>
      </c>
      <c r="O24" t="s">
        <v>20</v>
      </c>
      <c r="P24" t="s">
        <v>20</v>
      </c>
      <c r="Q24" s="8" t="s">
        <v>20</v>
      </c>
      <c r="R24" t="s">
        <v>20</v>
      </c>
      <c r="S24" s="25" t="s">
        <v>20</v>
      </c>
    </row>
    <row r="25" spans="1:23" s="17" customFormat="1" x14ac:dyDescent="0.2">
      <c r="C25" s="17" t="s">
        <v>44</v>
      </c>
      <c r="D25" s="14" t="s">
        <v>46</v>
      </c>
      <c r="E25" s="17">
        <v>50</v>
      </c>
      <c r="F25" s="17">
        <f t="shared" si="0"/>
        <v>2500</v>
      </c>
      <c r="G25" s="17">
        <v>80</v>
      </c>
      <c r="H25" s="17">
        <f t="shared" si="1"/>
        <v>6400</v>
      </c>
      <c r="I25" s="17">
        <f t="shared" si="2"/>
        <v>4000</v>
      </c>
      <c r="J25">
        <v>64.900000000000006</v>
      </c>
      <c r="K25" s="9">
        <f t="shared" si="5"/>
        <v>1.1486725663716815</v>
      </c>
      <c r="L25" s="18">
        <f t="shared" si="3"/>
        <v>1.1484898830328591</v>
      </c>
      <c r="M25" s="19">
        <f t="shared" si="4"/>
        <v>-1.5903865398245146E-4</v>
      </c>
      <c r="O25"/>
      <c r="P25"/>
      <c r="Q25"/>
      <c r="R25"/>
      <c r="S25"/>
      <c r="T25"/>
      <c r="U25"/>
      <c r="V25"/>
      <c r="W25"/>
    </row>
    <row r="26" spans="1:23" x14ac:dyDescent="0.2">
      <c r="C26" t="s">
        <v>44</v>
      </c>
      <c r="D26" s="14" t="s">
        <v>46</v>
      </c>
      <c r="E26">
        <v>40</v>
      </c>
      <c r="F26" s="17">
        <f t="shared" si="0"/>
        <v>1600</v>
      </c>
      <c r="G26">
        <v>85</v>
      </c>
      <c r="H26" s="17">
        <f t="shared" si="1"/>
        <v>7225</v>
      </c>
      <c r="I26" s="17">
        <f t="shared" si="2"/>
        <v>3400</v>
      </c>
      <c r="J26">
        <v>52.3</v>
      </c>
      <c r="K26" s="9">
        <f t="shared" si="5"/>
        <v>0.92566371681415927</v>
      </c>
      <c r="L26" s="18">
        <f t="shared" si="3"/>
        <v>0.92515775372095765</v>
      </c>
      <c r="M26" s="15">
        <f t="shared" si="4"/>
        <v>-5.4659492860212311E-4</v>
      </c>
    </row>
    <row r="27" spans="1:23" x14ac:dyDescent="0.2">
      <c r="C27" t="s">
        <v>44</v>
      </c>
      <c r="D27" s="14" t="s">
        <v>46</v>
      </c>
      <c r="E27">
        <v>42</v>
      </c>
      <c r="F27" s="17">
        <f t="shared" si="0"/>
        <v>1764</v>
      </c>
      <c r="G27">
        <v>85</v>
      </c>
      <c r="H27" s="17">
        <f t="shared" si="1"/>
        <v>7225</v>
      </c>
      <c r="I27" s="17">
        <f t="shared" si="2"/>
        <v>3570</v>
      </c>
      <c r="J27">
        <v>54.4</v>
      </c>
      <c r="K27" s="9">
        <f t="shared" si="5"/>
        <v>0.96283185840707963</v>
      </c>
      <c r="L27" s="18">
        <f t="shared" si="3"/>
        <v>0.96214464051107185</v>
      </c>
      <c r="M27" s="15">
        <f t="shared" si="4"/>
        <v>-7.1374652802279218E-4</v>
      </c>
    </row>
    <row r="28" spans="1:23" x14ac:dyDescent="0.2">
      <c r="C28" s="10" t="s">
        <v>44</v>
      </c>
      <c r="D28" s="23" t="s">
        <v>46</v>
      </c>
      <c r="E28" s="10">
        <v>44</v>
      </c>
      <c r="F28" s="10">
        <f t="shared" si="0"/>
        <v>1936</v>
      </c>
      <c r="G28" s="10">
        <v>85</v>
      </c>
      <c r="H28" s="10">
        <f t="shared" si="1"/>
        <v>7225</v>
      </c>
      <c r="I28" s="10">
        <f t="shared" si="2"/>
        <v>3740</v>
      </c>
      <c r="J28" s="10">
        <v>56.5</v>
      </c>
      <c r="K28" s="13">
        <f t="shared" si="5"/>
        <v>1</v>
      </c>
      <c r="L28" s="12">
        <f t="shared" si="3"/>
        <v>0.99996046064443478</v>
      </c>
      <c r="M28" s="15">
        <f t="shared" si="4"/>
        <v>-3.9539355565221257E-5</v>
      </c>
    </row>
    <row r="29" spans="1:23" x14ac:dyDescent="0.2">
      <c r="C29" t="s">
        <v>44</v>
      </c>
      <c r="D29" s="14" t="s">
        <v>46</v>
      </c>
      <c r="E29">
        <v>45</v>
      </c>
      <c r="F29" s="17">
        <f t="shared" si="0"/>
        <v>2025</v>
      </c>
      <c r="G29">
        <v>85</v>
      </c>
      <c r="H29" s="17">
        <f t="shared" si="1"/>
        <v>7225</v>
      </c>
      <c r="I29" s="17">
        <f t="shared" si="2"/>
        <v>3825</v>
      </c>
      <c r="J29">
        <v>57.6</v>
      </c>
      <c r="K29" s="9">
        <f t="shared" si="5"/>
        <v>1.0194690265486726</v>
      </c>
      <c r="L29" s="18">
        <f t="shared" si="3"/>
        <v>1.0191792207148347</v>
      </c>
      <c r="M29" s="15">
        <f t="shared" si="4"/>
        <v>-2.8427134742776587E-4</v>
      </c>
    </row>
    <row r="30" spans="1:23" x14ac:dyDescent="0.2">
      <c r="C30" t="s">
        <v>44</v>
      </c>
      <c r="D30" s="14" t="s">
        <v>46</v>
      </c>
      <c r="E30">
        <v>46</v>
      </c>
      <c r="F30" s="17">
        <f t="shared" si="0"/>
        <v>2116</v>
      </c>
      <c r="G30">
        <v>85</v>
      </c>
      <c r="H30" s="17">
        <f t="shared" si="1"/>
        <v>7225</v>
      </c>
      <c r="I30" s="17">
        <f t="shared" si="2"/>
        <v>3910</v>
      </c>
      <c r="J30">
        <v>58.7</v>
      </c>
      <c r="K30" s="9">
        <f t="shared" si="5"/>
        <v>1.0389380530973451</v>
      </c>
      <c r="L30" s="18">
        <f t="shared" si="3"/>
        <v>1.0386052141210469</v>
      </c>
      <c r="M30" s="15">
        <f t="shared" si="4"/>
        <v>-3.2036460239947049E-4</v>
      </c>
    </row>
    <row r="31" spans="1:23" x14ac:dyDescent="0.2">
      <c r="C31" t="s">
        <v>44</v>
      </c>
      <c r="D31" s="14" t="s">
        <v>46</v>
      </c>
      <c r="E31">
        <v>48</v>
      </c>
      <c r="F31" s="17">
        <f t="shared" si="0"/>
        <v>2304</v>
      </c>
      <c r="G31">
        <v>85</v>
      </c>
      <c r="H31" s="17">
        <f t="shared" si="1"/>
        <v>7225</v>
      </c>
      <c r="I31" s="17">
        <f t="shared" si="2"/>
        <v>4080</v>
      </c>
      <c r="J31">
        <v>60.9</v>
      </c>
      <c r="K31" s="9">
        <f t="shared" si="5"/>
        <v>1.0778761061946902</v>
      </c>
      <c r="L31" s="18">
        <f t="shared" si="3"/>
        <v>1.0780789009409075</v>
      </c>
      <c r="M31" s="15">
        <f t="shared" si="4"/>
        <v>1.8814290905219E-4</v>
      </c>
    </row>
    <row r="32" spans="1:23" x14ac:dyDescent="0.2">
      <c r="C32" t="s">
        <v>44</v>
      </c>
      <c r="D32" s="14" t="s">
        <v>46</v>
      </c>
      <c r="E32">
        <v>50</v>
      </c>
      <c r="F32" s="17">
        <f t="shared" si="0"/>
        <v>2500</v>
      </c>
      <c r="G32">
        <v>85</v>
      </c>
      <c r="H32" s="17">
        <f t="shared" si="1"/>
        <v>7225</v>
      </c>
      <c r="I32" s="17">
        <f t="shared" si="2"/>
        <v>4250</v>
      </c>
      <c r="J32">
        <v>63.2</v>
      </c>
      <c r="K32" s="9">
        <f t="shared" si="5"/>
        <v>1.1185840707964603</v>
      </c>
      <c r="L32" s="18">
        <f t="shared" si="3"/>
        <v>1.1183815211040171</v>
      </c>
      <c r="M32" s="15">
        <f t="shared" si="4"/>
        <v>-1.8107686112402277E-4</v>
      </c>
    </row>
    <row r="33" spans="3:16" x14ac:dyDescent="0.2">
      <c r="C33" t="s">
        <v>44</v>
      </c>
      <c r="D33" s="14" t="s">
        <v>46</v>
      </c>
      <c r="E33">
        <v>40</v>
      </c>
      <c r="F33" s="17">
        <f t="shared" si="0"/>
        <v>1600</v>
      </c>
      <c r="G33">
        <v>90</v>
      </c>
      <c r="H33" s="17">
        <f t="shared" si="1"/>
        <v>8100</v>
      </c>
      <c r="I33" s="17">
        <f t="shared" si="2"/>
        <v>3600</v>
      </c>
      <c r="J33">
        <v>50.7</v>
      </c>
      <c r="K33" s="9">
        <f t="shared" si="5"/>
        <v>0.89734513274336292</v>
      </c>
      <c r="L33" s="18">
        <f t="shared" si="3"/>
        <v>0.89756700060555206</v>
      </c>
      <c r="M33" s="15">
        <f t="shared" si="4"/>
        <v>2.4724919553622122E-4</v>
      </c>
    </row>
    <row r="34" spans="3:16" x14ac:dyDescent="0.2">
      <c r="C34" t="s">
        <v>44</v>
      </c>
      <c r="D34" s="14" t="s">
        <v>46</v>
      </c>
      <c r="E34">
        <v>42</v>
      </c>
      <c r="F34" s="17">
        <f t="shared" si="0"/>
        <v>1764</v>
      </c>
      <c r="G34">
        <v>90</v>
      </c>
      <c r="H34" s="17">
        <f t="shared" si="1"/>
        <v>8100</v>
      </c>
      <c r="I34" s="17">
        <f t="shared" si="2"/>
        <v>3780</v>
      </c>
      <c r="J34">
        <v>52.8</v>
      </c>
      <c r="K34" s="9">
        <f t="shared" si="5"/>
        <v>0.93451327433628317</v>
      </c>
      <c r="L34" s="18">
        <f t="shared" si="3"/>
        <v>0.9339420037041366</v>
      </c>
      <c r="M34" s="15">
        <f t="shared" si="4"/>
        <v>-6.1130285447502273E-4</v>
      </c>
    </row>
    <row r="35" spans="3:16" x14ac:dyDescent="0.2">
      <c r="C35" t="s">
        <v>44</v>
      </c>
      <c r="D35" s="14" t="s">
        <v>46</v>
      </c>
      <c r="E35">
        <v>44</v>
      </c>
      <c r="F35" s="17">
        <f t="shared" si="0"/>
        <v>1936</v>
      </c>
      <c r="G35">
        <v>90</v>
      </c>
      <c r="H35" s="17">
        <f t="shared" si="1"/>
        <v>8100</v>
      </c>
      <c r="I35" s="17">
        <f t="shared" si="2"/>
        <v>3960</v>
      </c>
      <c r="J35">
        <v>54.9</v>
      </c>
      <c r="K35" s="9">
        <f t="shared" si="5"/>
        <v>0.97168141592920354</v>
      </c>
      <c r="L35" s="18">
        <f t="shared" si="3"/>
        <v>0.97114594014596967</v>
      </c>
      <c r="M35" s="15">
        <f t="shared" si="4"/>
        <v>-5.5108163483996156E-4</v>
      </c>
    </row>
    <row r="36" spans="3:16" x14ac:dyDescent="0.2">
      <c r="C36" t="s">
        <v>44</v>
      </c>
      <c r="D36" s="14" t="s">
        <v>46</v>
      </c>
      <c r="E36">
        <v>45</v>
      </c>
      <c r="F36" s="17">
        <f t="shared" si="0"/>
        <v>2025</v>
      </c>
      <c r="G36">
        <v>90</v>
      </c>
      <c r="H36" s="17">
        <f t="shared" si="1"/>
        <v>8100</v>
      </c>
      <c r="I36" s="17">
        <f t="shared" si="2"/>
        <v>4050</v>
      </c>
      <c r="J36">
        <v>56</v>
      </c>
      <c r="K36" s="9">
        <f t="shared" si="5"/>
        <v>0.99115044247787609</v>
      </c>
      <c r="L36" s="18">
        <f t="shared" si="3"/>
        <v>0.99005875837060475</v>
      </c>
      <c r="M36" s="15">
        <f t="shared" si="4"/>
        <v>-1.1014312868005485E-3</v>
      </c>
    </row>
    <row r="37" spans="3:16" x14ac:dyDescent="0.2">
      <c r="C37" t="s">
        <v>44</v>
      </c>
      <c r="D37" s="14" t="s">
        <v>46</v>
      </c>
      <c r="E37">
        <v>46</v>
      </c>
      <c r="F37" s="17">
        <f t="shared" si="0"/>
        <v>2116</v>
      </c>
      <c r="G37">
        <v>90</v>
      </c>
      <c r="H37" s="17">
        <f t="shared" si="1"/>
        <v>8100</v>
      </c>
      <c r="I37" s="17">
        <f t="shared" si="2"/>
        <v>4140</v>
      </c>
      <c r="J37">
        <v>57</v>
      </c>
      <c r="K37" s="9">
        <f t="shared" si="5"/>
        <v>1.0088495575221239</v>
      </c>
      <c r="L37" s="18">
        <f t="shared" si="3"/>
        <v>1.0091788099310521</v>
      </c>
      <c r="M37" s="15">
        <f t="shared" si="4"/>
        <v>3.2636422990254052E-4</v>
      </c>
    </row>
    <row r="38" spans="3:16" x14ac:dyDescent="0.2">
      <c r="C38" s="17" t="s">
        <v>44</v>
      </c>
      <c r="D38" s="22" t="s">
        <v>46</v>
      </c>
      <c r="E38" s="17">
        <v>48</v>
      </c>
      <c r="F38" s="17">
        <f t="shared" si="0"/>
        <v>2304</v>
      </c>
      <c r="G38" s="17">
        <v>90</v>
      </c>
      <c r="H38" s="17">
        <f t="shared" si="1"/>
        <v>8100</v>
      </c>
      <c r="I38" s="17">
        <f t="shared" si="2"/>
        <v>4320</v>
      </c>
      <c r="J38" s="17">
        <v>59.2</v>
      </c>
      <c r="K38" s="9">
        <f t="shared" si="5"/>
        <v>1.047787610619469</v>
      </c>
      <c r="L38" s="18">
        <f t="shared" si="3"/>
        <v>1.0480406130593831</v>
      </c>
      <c r="M38" s="19">
        <f t="shared" si="4"/>
        <v>2.4146347728288959E-4</v>
      </c>
      <c r="N38" s="17"/>
      <c r="O38" s="17"/>
      <c r="P38" s="17"/>
    </row>
    <row r="39" spans="3:16" x14ac:dyDescent="0.2">
      <c r="C39" t="s">
        <v>44</v>
      </c>
      <c r="D39" s="14" t="s">
        <v>46</v>
      </c>
      <c r="E39">
        <v>50</v>
      </c>
      <c r="F39" s="17">
        <f t="shared" si="0"/>
        <v>2500</v>
      </c>
      <c r="G39">
        <v>90</v>
      </c>
      <c r="H39" s="17">
        <f t="shared" si="1"/>
        <v>8100</v>
      </c>
      <c r="I39" s="17">
        <f t="shared" si="2"/>
        <v>4500</v>
      </c>
      <c r="J39" s="17">
        <v>61.5</v>
      </c>
      <c r="K39" s="9">
        <f t="shared" si="5"/>
        <v>1.0884955752212389</v>
      </c>
      <c r="L39" s="18">
        <f t="shared" si="3"/>
        <v>1.0877313495309628</v>
      </c>
      <c r="M39" s="15">
        <f t="shared" si="4"/>
        <v>-7.0209352033487132E-4</v>
      </c>
    </row>
    <row r="40" spans="3:16" x14ac:dyDescent="0.2">
      <c r="C40" t="s">
        <v>44</v>
      </c>
      <c r="D40" s="14" t="s">
        <v>46</v>
      </c>
      <c r="E40">
        <v>40</v>
      </c>
      <c r="F40" s="17">
        <f t="shared" si="0"/>
        <v>1600</v>
      </c>
      <c r="G40">
        <v>95</v>
      </c>
      <c r="H40" s="17">
        <f t="shared" si="1"/>
        <v>9025</v>
      </c>
      <c r="I40" s="17">
        <f t="shared" si="2"/>
        <v>3800</v>
      </c>
      <c r="J40">
        <v>49.1</v>
      </c>
      <c r="K40" s="9">
        <f t="shared" si="5"/>
        <v>0.86902654867256635</v>
      </c>
      <c r="L40" s="18">
        <f t="shared" si="3"/>
        <v>0.86943443784593488</v>
      </c>
      <c r="M40" s="15">
        <f t="shared" si="4"/>
        <v>4.6936330540371294E-4</v>
      </c>
    </row>
    <row r="41" spans="3:16" x14ac:dyDescent="0.2">
      <c r="C41" t="s">
        <v>44</v>
      </c>
      <c r="D41" s="14" t="s">
        <v>46</v>
      </c>
      <c r="E41">
        <v>42</v>
      </c>
      <c r="F41" s="17">
        <f t="shared" si="0"/>
        <v>1764</v>
      </c>
      <c r="G41">
        <v>95</v>
      </c>
      <c r="H41" s="17">
        <f t="shared" si="1"/>
        <v>9025</v>
      </c>
      <c r="I41" s="17">
        <f t="shared" si="2"/>
        <v>3990</v>
      </c>
      <c r="J41">
        <v>51.2</v>
      </c>
      <c r="K41" s="9">
        <f t="shared" si="5"/>
        <v>0.90619469026548682</v>
      </c>
      <c r="L41" s="18">
        <f t="shared" si="3"/>
        <v>0.90519755725298967</v>
      </c>
      <c r="M41" s="15">
        <f t="shared" si="4"/>
        <v>-1.1003518594939288E-3</v>
      </c>
    </row>
    <row r="42" spans="3:16" x14ac:dyDescent="0.2">
      <c r="C42" t="s">
        <v>44</v>
      </c>
      <c r="D42" s="14" t="s">
        <v>46</v>
      </c>
      <c r="E42">
        <v>44</v>
      </c>
      <c r="F42" s="17">
        <f t="shared" si="0"/>
        <v>1936</v>
      </c>
      <c r="G42">
        <v>95</v>
      </c>
      <c r="H42" s="17">
        <f t="shared" si="1"/>
        <v>9025</v>
      </c>
      <c r="I42" s="17">
        <f t="shared" si="2"/>
        <v>4180</v>
      </c>
      <c r="J42">
        <v>53.2</v>
      </c>
      <c r="K42" s="9">
        <f t="shared" si="5"/>
        <v>0.94159292035398234</v>
      </c>
      <c r="L42" s="18">
        <f t="shared" si="3"/>
        <v>0.9417896100032932</v>
      </c>
      <c r="M42" s="15">
        <f t="shared" si="4"/>
        <v>2.0889032304630275E-4</v>
      </c>
    </row>
    <row r="43" spans="3:16" x14ac:dyDescent="0.2">
      <c r="C43" t="s">
        <v>44</v>
      </c>
      <c r="D43" s="14" t="s">
        <v>46</v>
      </c>
      <c r="E43">
        <v>45</v>
      </c>
      <c r="F43" s="17">
        <f t="shared" si="0"/>
        <v>2025</v>
      </c>
      <c r="G43">
        <v>95</v>
      </c>
      <c r="H43" s="17">
        <f t="shared" si="1"/>
        <v>9025</v>
      </c>
      <c r="I43" s="17">
        <f t="shared" si="2"/>
        <v>4275</v>
      </c>
      <c r="J43">
        <v>54.3</v>
      </c>
      <c r="K43" s="9">
        <f t="shared" si="5"/>
        <v>0.96106194690265478</v>
      </c>
      <c r="L43" s="18">
        <f t="shared" si="3"/>
        <v>0.96039648638216324</v>
      </c>
      <c r="M43" s="15">
        <f t="shared" si="4"/>
        <v>-6.9242208854092659E-4</v>
      </c>
    </row>
    <row r="44" spans="3:16" x14ac:dyDescent="0.2">
      <c r="C44" t="s">
        <v>44</v>
      </c>
      <c r="D44" s="14" t="s">
        <v>46</v>
      </c>
      <c r="E44">
        <v>46</v>
      </c>
      <c r="F44" s="17">
        <f>E44*E44</f>
        <v>2116</v>
      </c>
      <c r="G44">
        <v>95</v>
      </c>
      <c r="H44" s="17">
        <f>G44*G44</f>
        <v>9025</v>
      </c>
      <c r="I44" s="17">
        <f>E44*G44</f>
        <v>4370</v>
      </c>
      <c r="J44">
        <v>55.3</v>
      </c>
      <c r="K44" s="9">
        <f t="shared" si="5"/>
        <v>0.9787610619469026</v>
      </c>
      <c r="L44" s="18">
        <f>$U$13+$S$13*E44+$R$13*F44+$Q$13*G44+$P$13*H44+$O$13*I44</f>
        <v>0.9792105960968458</v>
      </c>
      <c r="M44" s="15">
        <f>(L44-K44)/K44</f>
        <v>4.5928895970688425E-4</v>
      </c>
    </row>
    <row r="45" spans="3:16" x14ac:dyDescent="0.2">
      <c r="C45" t="s">
        <v>44</v>
      </c>
      <c r="D45" s="14" t="s">
        <v>46</v>
      </c>
      <c r="E45">
        <v>48</v>
      </c>
      <c r="F45" s="17">
        <f>E45*E45</f>
        <v>2304</v>
      </c>
      <c r="G45">
        <v>95</v>
      </c>
      <c r="H45" s="17">
        <f>G45*G45</f>
        <v>9025</v>
      </c>
      <c r="I45" s="17">
        <f>E45*G45</f>
        <v>4560</v>
      </c>
      <c r="J45">
        <v>57.5</v>
      </c>
      <c r="K45" s="9">
        <f t="shared" si="5"/>
        <v>1.0176991150442478</v>
      </c>
      <c r="L45" s="18">
        <f>$U$13+$S$13*E45+$R$13*F45+$Q$13*G45+$P$13*H45+$O$13*I45</f>
        <v>1.0174605155336469</v>
      </c>
      <c r="M45" s="15">
        <f>(L45-K45)/K45</f>
        <v>-2.3444995389479826E-4</v>
      </c>
    </row>
    <row r="46" spans="3:16" x14ac:dyDescent="0.2">
      <c r="C46" t="s">
        <v>44</v>
      </c>
      <c r="D46" s="14" t="s">
        <v>46</v>
      </c>
      <c r="E46">
        <v>50</v>
      </c>
      <c r="F46" s="17">
        <f>E46*E46</f>
        <v>2500</v>
      </c>
      <c r="G46">
        <v>95</v>
      </c>
      <c r="H46" s="17">
        <f>G46*G46</f>
        <v>9025</v>
      </c>
      <c r="I46" s="17">
        <f>E46*G46</f>
        <v>4750</v>
      </c>
      <c r="J46">
        <v>59.7</v>
      </c>
      <c r="K46" s="9">
        <f t="shared" si="5"/>
        <v>1.0566371681415929</v>
      </c>
      <c r="L46" s="18">
        <f>$U$13+$S$13*E46+$R$13*F46+$Q$13*G46+$P$13*H46+$O$13*I46</f>
        <v>1.0565393683136972</v>
      </c>
      <c r="M46" s="15">
        <f>(L46-K46)/K46</f>
        <v>-9.2557626065450365E-5</v>
      </c>
    </row>
    <row r="47" spans="3:16" x14ac:dyDescent="0.2">
      <c r="K47" s="3"/>
      <c r="L47" s="3"/>
      <c r="M47" s="3"/>
    </row>
    <row r="48" spans="3:16" x14ac:dyDescent="0.2">
      <c r="C48" s="1" t="s">
        <v>63</v>
      </c>
      <c r="K48" s="3"/>
      <c r="L48" s="3"/>
      <c r="M48" s="3"/>
    </row>
    <row r="49" spans="1:24" x14ac:dyDescent="0.2">
      <c r="E49" t="s">
        <v>60</v>
      </c>
      <c r="I49" t="s">
        <v>61</v>
      </c>
      <c r="K49" s="3"/>
      <c r="L49" s="3"/>
      <c r="M49" s="3"/>
    </row>
    <row r="50" spans="1:24" x14ac:dyDescent="0.2">
      <c r="K50" s="3" t="s">
        <v>14</v>
      </c>
      <c r="L50" s="3" t="s">
        <v>16</v>
      </c>
      <c r="M50" s="3" t="s">
        <v>22</v>
      </c>
      <c r="O50" t="s">
        <v>16</v>
      </c>
    </row>
    <row r="51" spans="1:24" x14ac:dyDescent="0.2">
      <c r="C51" t="s">
        <v>3</v>
      </c>
      <c r="D51" t="s">
        <v>4</v>
      </c>
      <c r="E51" s="3" t="s">
        <v>5</v>
      </c>
      <c r="F51" s="3" t="s">
        <v>13</v>
      </c>
      <c r="G51" s="3" t="s">
        <v>53</v>
      </c>
      <c r="H51" s="3" t="s">
        <v>54</v>
      </c>
      <c r="I51" s="3" t="s">
        <v>55</v>
      </c>
      <c r="J51" s="3" t="s">
        <v>64</v>
      </c>
      <c r="K51" s="3" t="s">
        <v>30</v>
      </c>
      <c r="L51" s="3" t="s">
        <v>17</v>
      </c>
    </row>
    <row r="52" spans="1:24" x14ac:dyDescent="0.2">
      <c r="C52" t="s">
        <v>44</v>
      </c>
      <c r="D52" s="14" t="s">
        <v>46</v>
      </c>
      <c r="E52" s="25">
        <f>5*(E12-32)/9</f>
        <v>4.4444444444444446</v>
      </c>
      <c r="F52" s="25">
        <f t="shared" ref="F52:F83" si="6">E52*E52</f>
        <v>19.753086419753089</v>
      </c>
      <c r="G52" s="25">
        <f>5*(G12-32)/9</f>
        <v>23.888888888888889</v>
      </c>
      <c r="H52" s="25">
        <f t="shared" ref="H52:H83" si="7">G52*G52</f>
        <v>570.67901234567898</v>
      </c>
      <c r="I52" s="25">
        <f t="shared" ref="I52:I83" si="8">E52*G52</f>
        <v>106.17283950617285</v>
      </c>
      <c r="J52" s="30">
        <f>J12*12000/3413</f>
        <v>194.43305010254909</v>
      </c>
      <c r="K52" s="5">
        <f>J52/$J$68</f>
        <v>0.97876106194690282</v>
      </c>
      <c r="L52" s="8">
        <f t="shared" ref="L52:L83" si="9">$U$53+$S$53*E52+$R$53*F52+$Q$53*G52+$P$53*H52+$O$53*I52</f>
        <v>0.97871383101913334</v>
      </c>
      <c r="M52" s="15">
        <f t="shared" ref="M52:M83" si="10">(L52-K52)/K52</f>
        <v>-4.8255830361224378E-5</v>
      </c>
      <c r="O52" s="6" t="s">
        <v>7</v>
      </c>
      <c r="P52" s="6" t="s">
        <v>8</v>
      </c>
      <c r="Q52" s="6" t="s">
        <v>9</v>
      </c>
      <c r="R52" s="6" t="s">
        <v>10</v>
      </c>
      <c r="S52" s="6" t="s">
        <v>11</v>
      </c>
      <c r="T52" s="6" t="s">
        <v>12</v>
      </c>
      <c r="U52" s="6" t="s">
        <v>18</v>
      </c>
    </row>
    <row r="53" spans="1:24" x14ac:dyDescent="0.2">
      <c r="C53" t="s">
        <v>44</v>
      </c>
      <c r="D53" s="14" t="s">
        <v>46</v>
      </c>
      <c r="E53" s="25">
        <f t="shared" ref="E53:E86" si="11">5*(E13-32)/9</f>
        <v>5.5555555555555554</v>
      </c>
      <c r="F53" s="25">
        <f t="shared" si="6"/>
        <v>30.864197530864196</v>
      </c>
      <c r="G53" s="25">
        <f t="shared" ref="G53:G86" si="12">5*(G13-32)/9</f>
        <v>23.888888888888889</v>
      </c>
      <c r="H53" s="25">
        <f t="shared" si="7"/>
        <v>570.67901234567898</v>
      </c>
      <c r="I53" s="25">
        <f t="shared" si="8"/>
        <v>132.71604938271605</v>
      </c>
      <c r="J53" s="30">
        <f t="shared" ref="J53:J86" si="13">J13*12000/3413</f>
        <v>202.16818048637563</v>
      </c>
      <c r="K53" s="5">
        <f t="shared" ref="K53:K86" si="14">J53/$J$68</f>
        <v>1.0176991150442478</v>
      </c>
      <c r="L53" s="8">
        <f t="shared" si="9"/>
        <v>1.0169244851923067</v>
      </c>
      <c r="M53" s="15">
        <f t="shared" si="10"/>
        <v>-7.6115802842908076E-4</v>
      </c>
      <c r="O53">
        <f t="array" ref="O53:T55">LINEST(K52:K86,E52:I86,,TRUE)</f>
        <v>-1.9825031605562727E-4</v>
      </c>
      <c r="P53">
        <v>-3.5109264944917302E-5</v>
      </c>
      <c r="Q53">
        <v>-6.8864872674732763E-3</v>
      </c>
      <c r="R53">
        <v>3.3571800401576839E-4</v>
      </c>
      <c r="S53">
        <v>3.5768388488138632E-2</v>
      </c>
      <c r="T53">
        <v>1.0189071975692918</v>
      </c>
      <c r="U53">
        <f>T53-0.0002</f>
        <v>1.0187071975692918</v>
      </c>
      <c r="W53" t="s">
        <v>12</v>
      </c>
      <c r="X53">
        <f>U53</f>
        <v>1.0187071975692918</v>
      </c>
    </row>
    <row r="54" spans="1:24" x14ac:dyDescent="0.2">
      <c r="C54" t="s">
        <v>44</v>
      </c>
      <c r="D54" s="14" t="s">
        <v>46</v>
      </c>
      <c r="E54" s="25">
        <f t="shared" si="11"/>
        <v>6.666666666666667</v>
      </c>
      <c r="F54" s="25">
        <f t="shared" si="6"/>
        <v>44.44444444444445</v>
      </c>
      <c r="G54" s="25">
        <f t="shared" si="12"/>
        <v>23.888888888888889</v>
      </c>
      <c r="H54" s="25">
        <f t="shared" si="7"/>
        <v>570.67901234567898</v>
      </c>
      <c r="I54" s="25">
        <f t="shared" si="8"/>
        <v>159.25925925925927</v>
      </c>
      <c r="J54" s="30">
        <f t="shared" si="13"/>
        <v>209.90331087020218</v>
      </c>
      <c r="K54" s="5">
        <f t="shared" si="14"/>
        <v>1.0566371681415929</v>
      </c>
      <c r="L54" s="8">
        <f t="shared" si="9"/>
        <v>1.0559640727087294</v>
      </c>
      <c r="M54" s="15">
        <f t="shared" si="10"/>
        <v>-6.3701661569162042E-4</v>
      </c>
      <c r="O54">
        <v>1.1444606399612259E-5</v>
      </c>
      <c r="P54">
        <v>6.1173994391184985E-6</v>
      </c>
      <c r="Q54">
        <v>3.7015399972773632E-4</v>
      </c>
      <c r="R54">
        <v>2.5338784466610161E-5</v>
      </c>
      <c r="S54">
        <v>4.9953605281920113E-4</v>
      </c>
      <c r="T54">
        <v>5.9217883423441043E-3</v>
      </c>
      <c r="W54" t="s">
        <v>11</v>
      </c>
      <c r="X54">
        <f>S53</f>
        <v>3.5768388488138632E-2</v>
      </c>
    </row>
    <row r="55" spans="1:24" x14ac:dyDescent="0.2">
      <c r="C55" t="s">
        <v>44</v>
      </c>
      <c r="D55" s="14" t="s">
        <v>46</v>
      </c>
      <c r="E55" s="25">
        <f t="shared" si="11"/>
        <v>7.2222222222222223</v>
      </c>
      <c r="F55" s="25">
        <f t="shared" si="6"/>
        <v>52.160493827160494</v>
      </c>
      <c r="G55" s="25">
        <f t="shared" si="12"/>
        <v>23.888888888888889</v>
      </c>
      <c r="H55" s="25">
        <f t="shared" si="7"/>
        <v>570.67901234567898</v>
      </c>
      <c r="I55" s="25">
        <f t="shared" si="8"/>
        <v>172.53086419753086</v>
      </c>
      <c r="J55" s="30">
        <f t="shared" si="13"/>
        <v>213.77087606211543</v>
      </c>
      <c r="K55" s="5">
        <f t="shared" si="14"/>
        <v>1.0761061946902655</v>
      </c>
      <c r="L55" s="8">
        <f t="shared" si="9"/>
        <v>1.0757947164706589</v>
      </c>
      <c r="M55" s="15">
        <f t="shared" si="10"/>
        <v>-2.8944933236462204E-4</v>
      </c>
      <c r="N55" s="3" t="s">
        <v>15</v>
      </c>
      <c r="O55">
        <v>0.99996650606787074</v>
      </c>
      <c r="P55">
        <v>4.6727750596284545E-4</v>
      </c>
      <c r="Q55" t="e">
        <v>#N/A</v>
      </c>
      <c r="R55" t="e">
        <v>#N/A</v>
      </c>
      <c r="S55" t="e">
        <v>#N/A</v>
      </c>
      <c r="T55" t="e">
        <v>#N/A</v>
      </c>
      <c r="W55" t="s">
        <v>10</v>
      </c>
      <c r="X55">
        <f>R53</f>
        <v>3.3571800401576839E-4</v>
      </c>
    </row>
    <row r="56" spans="1:24" x14ac:dyDescent="0.2">
      <c r="C56" t="s">
        <v>44</v>
      </c>
      <c r="D56" s="14" t="s">
        <v>46</v>
      </c>
      <c r="E56" s="25">
        <f t="shared" si="11"/>
        <v>7.7777777777777777</v>
      </c>
      <c r="F56" s="25">
        <f t="shared" si="6"/>
        <v>60.493827160493822</v>
      </c>
      <c r="G56" s="25">
        <f t="shared" si="12"/>
        <v>23.888888888888889</v>
      </c>
      <c r="H56" s="25">
        <f t="shared" si="7"/>
        <v>570.67901234567898</v>
      </c>
      <c r="I56" s="25">
        <f t="shared" si="8"/>
        <v>185.80246913580248</v>
      </c>
      <c r="J56" s="30">
        <f t="shared" si="13"/>
        <v>217.63844125402872</v>
      </c>
      <c r="K56" s="5">
        <f t="shared" si="14"/>
        <v>1.0955752212389382</v>
      </c>
      <c r="L56" s="8">
        <f t="shared" si="9"/>
        <v>1.0958325935684006</v>
      </c>
      <c r="M56" s="15">
        <f t="shared" si="10"/>
        <v>2.3491981606819576E-4</v>
      </c>
      <c r="W56" t="s">
        <v>9</v>
      </c>
      <c r="X56">
        <f>Q53</f>
        <v>-6.8864872674732763E-3</v>
      </c>
    </row>
    <row r="57" spans="1:24" x14ac:dyDescent="0.2">
      <c r="C57" t="s">
        <v>44</v>
      </c>
      <c r="D57" s="14" t="s">
        <v>46</v>
      </c>
      <c r="E57" s="25">
        <f t="shared" si="11"/>
        <v>8.8888888888888893</v>
      </c>
      <c r="F57" s="25">
        <f t="shared" si="6"/>
        <v>79.012345679012356</v>
      </c>
      <c r="G57" s="25">
        <f t="shared" si="12"/>
        <v>23.888888888888889</v>
      </c>
      <c r="H57" s="25">
        <f t="shared" si="7"/>
        <v>570.67901234567898</v>
      </c>
      <c r="I57" s="25">
        <f t="shared" si="8"/>
        <v>212.3456790123457</v>
      </c>
      <c r="J57" s="30">
        <f t="shared" si="13"/>
        <v>225.72516847348373</v>
      </c>
      <c r="K57" s="5">
        <f t="shared" si="14"/>
        <v>1.1362831858407081</v>
      </c>
      <c r="L57" s="8">
        <f t="shared" si="9"/>
        <v>1.1365300477713209</v>
      </c>
      <c r="M57" s="15">
        <f t="shared" si="10"/>
        <v>2.172538797449551E-4</v>
      </c>
      <c r="W57" t="s">
        <v>8</v>
      </c>
      <c r="X57">
        <f>P53</f>
        <v>-3.5109264944917302E-5</v>
      </c>
    </row>
    <row r="58" spans="1:24" x14ac:dyDescent="0.2">
      <c r="A58" s="17"/>
      <c r="B58" s="17"/>
      <c r="C58" t="s">
        <v>44</v>
      </c>
      <c r="D58" s="14" t="s">
        <v>46</v>
      </c>
      <c r="E58" s="25">
        <f t="shared" si="11"/>
        <v>10</v>
      </c>
      <c r="F58" s="25">
        <f t="shared" si="6"/>
        <v>100</v>
      </c>
      <c r="G58" s="25">
        <f t="shared" si="12"/>
        <v>23.888888888888889</v>
      </c>
      <c r="H58" s="25">
        <f t="shared" si="7"/>
        <v>570.67901234567898</v>
      </c>
      <c r="I58" s="25">
        <f t="shared" si="8"/>
        <v>238.88888888888889</v>
      </c>
      <c r="J58" s="30">
        <f t="shared" si="13"/>
        <v>234.16349252856722</v>
      </c>
      <c r="K58" s="5">
        <f t="shared" si="14"/>
        <v>1.1787610619469027</v>
      </c>
      <c r="L58" s="18">
        <f t="shared" si="9"/>
        <v>1.1780564353174898</v>
      </c>
      <c r="M58" s="15">
        <f t="shared" si="10"/>
        <v>-5.9776883726464752E-4</v>
      </c>
      <c r="O58" s="3"/>
      <c r="P58" s="3"/>
      <c r="Q58" s="3"/>
      <c r="R58" s="3"/>
      <c r="S58" s="3"/>
      <c r="W58" t="s">
        <v>7</v>
      </c>
      <c r="X58">
        <f>O53</f>
        <v>-1.9825031605562727E-4</v>
      </c>
    </row>
    <row r="59" spans="1:24" s="17" customFormat="1" x14ac:dyDescent="0.2">
      <c r="C59" t="s">
        <v>44</v>
      </c>
      <c r="D59" s="14" t="s">
        <v>46</v>
      </c>
      <c r="E59" s="25">
        <f t="shared" si="11"/>
        <v>4.4444444444444446</v>
      </c>
      <c r="F59" s="30">
        <f t="shared" si="6"/>
        <v>19.753086419753089</v>
      </c>
      <c r="G59" s="25">
        <f t="shared" si="12"/>
        <v>26.666666666666668</v>
      </c>
      <c r="H59" s="30">
        <f t="shared" si="7"/>
        <v>711.1111111111112</v>
      </c>
      <c r="I59" s="30">
        <f t="shared" si="8"/>
        <v>118.51851851851853</v>
      </c>
      <c r="J59" s="30">
        <f t="shared" si="13"/>
        <v>189.15909756812189</v>
      </c>
      <c r="K59" s="5">
        <f t="shared" si="14"/>
        <v>0.9522123893805311</v>
      </c>
      <c r="L59" s="18">
        <f t="shared" si="9"/>
        <v>0.95220669719215112</v>
      </c>
      <c r="M59" s="19">
        <f t="shared" si="10"/>
        <v>-5.9778558265587822E-6</v>
      </c>
      <c r="O59"/>
      <c r="P59"/>
      <c r="Q59" s="8"/>
      <c r="R59"/>
      <c r="S59" s="25"/>
    </row>
    <row r="60" spans="1:24" x14ac:dyDescent="0.2">
      <c r="C60" t="s">
        <v>44</v>
      </c>
      <c r="D60" s="14" t="s">
        <v>46</v>
      </c>
      <c r="E60" s="25">
        <f t="shared" si="11"/>
        <v>5.5555555555555554</v>
      </c>
      <c r="F60" s="30">
        <f t="shared" si="6"/>
        <v>30.864197530864196</v>
      </c>
      <c r="G60" s="25">
        <f t="shared" si="12"/>
        <v>26.666666666666668</v>
      </c>
      <c r="H60" s="30">
        <f t="shared" si="7"/>
        <v>711.1111111111112</v>
      </c>
      <c r="I60" s="30">
        <f t="shared" si="8"/>
        <v>148.14814814814815</v>
      </c>
      <c r="J60" s="30">
        <f t="shared" si="13"/>
        <v>196.54263111631997</v>
      </c>
      <c r="K60" s="5">
        <f t="shared" si="14"/>
        <v>0.98938053097345147</v>
      </c>
      <c r="L60" s="8">
        <f t="shared" si="9"/>
        <v>0.98980546767379496</v>
      </c>
      <c r="M60" s="15">
        <f t="shared" si="10"/>
        <v>4.2949773827204494E-4</v>
      </c>
      <c r="Q60" s="8"/>
      <c r="S60" s="25"/>
    </row>
    <row r="61" spans="1:24" x14ac:dyDescent="0.2">
      <c r="C61" t="s">
        <v>44</v>
      </c>
      <c r="D61" s="14" t="s">
        <v>46</v>
      </c>
      <c r="E61" s="25">
        <f t="shared" si="11"/>
        <v>6.666666666666667</v>
      </c>
      <c r="F61" s="30">
        <f t="shared" si="6"/>
        <v>44.44444444444445</v>
      </c>
      <c r="G61" s="25">
        <f t="shared" si="12"/>
        <v>26.666666666666668</v>
      </c>
      <c r="H61" s="30">
        <f t="shared" si="7"/>
        <v>711.1111111111112</v>
      </c>
      <c r="I61" s="30">
        <f t="shared" si="8"/>
        <v>177.7777777777778</v>
      </c>
      <c r="J61" s="30">
        <f t="shared" si="13"/>
        <v>204.27776150014651</v>
      </c>
      <c r="K61" s="5">
        <f t="shared" si="14"/>
        <v>1.0283185840707967</v>
      </c>
      <c r="L61" s="8">
        <f t="shared" si="9"/>
        <v>1.0282331714986879</v>
      </c>
      <c r="M61" s="15">
        <f t="shared" si="10"/>
        <v>-8.3060418660032011E-5</v>
      </c>
      <c r="Q61" s="8"/>
      <c r="S61" s="25"/>
    </row>
    <row r="62" spans="1:24" x14ac:dyDescent="0.2">
      <c r="C62" t="s">
        <v>44</v>
      </c>
      <c r="D62" s="14" t="s">
        <v>46</v>
      </c>
      <c r="E62" s="25">
        <f t="shared" si="11"/>
        <v>7.2222222222222223</v>
      </c>
      <c r="F62" s="30">
        <f t="shared" si="6"/>
        <v>52.160493827160494</v>
      </c>
      <c r="G62" s="25">
        <f t="shared" si="12"/>
        <v>26.666666666666668</v>
      </c>
      <c r="H62" s="30">
        <f t="shared" si="7"/>
        <v>711.1111111111112</v>
      </c>
      <c r="I62" s="30">
        <f t="shared" si="8"/>
        <v>192.59259259259261</v>
      </c>
      <c r="J62" s="30">
        <f t="shared" si="13"/>
        <v>208.14532669205977</v>
      </c>
      <c r="K62" s="5">
        <f t="shared" si="14"/>
        <v>1.047787610619469</v>
      </c>
      <c r="L62" s="8">
        <f t="shared" si="9"/>
        <v>1.0477578734148525</v>
      </c>
      <c r="M62" s="15">
        <f t="shared" si="10"/>
        <v>-2.8380946973536895E-5</v>
      </c>
      <c r="Q62" s="8"/>
      <c r="S62" s="25"/>
    </row>
    <row r="63" spans="1:24" x14ac:dyDescent="0.2">
      <c r="C63" t="s">
        <v>44</v>
      </c>
      <c r="D63" s="14" t="s">
        <v>46</v>
      </c>
      <c r="E63" s="25">
        <f t="shared" si="11"/>
        <v>7.7777777777777777</v>
      </c>
      <c r="F63" s="30">
        <f t="shared" si="6"/>
        <v>60.493827160493822</v>
      </c>
      <c r="G63" s="25">
        <f t="shared" si="12"/>
        <v>26.666666666666668</v>
      </c>
      <c r="H63" s="30">
        <f t="shared" si="7"/>
        <v>711.1111111111112</v>
      </c>
      <c r="I63" s="30">
        <f t="shared" si="8"/>
        <v>207.40740740740742</v>
      </c>
      <c r="J63" s="30">
        <f t="shared" si="13"/>
        <v>212.01289188397305</v>
      </c>
      <c r="K63" s="5">
        <f t="shared" si="14"/>
        <v>1.0672566371681418</v>
      </c>
      <c r="L63" s="8">
        <f t="shared" si="9"/>
        <v>1.0674898086668294</v>
      </c>
      <c r="M63" s="15">
        <f t="shared" si="10"/>
        <v>2.1847744072720911E-4</v>
      </c>
      <c r="Q63" s="8"/>
      <c r="S63" s="25"/>
    </row>
    <row r="64" spans="1:24" x14ac:dyDescent="0.2">
      <c r="C64" t="s">
        <v>44</v>
      </c>
      <c r="D64" s="14" t="s">
        <v>46</v>
      </c>
      <c r="E64" s="25">
        <f t="shared" si="11"/>
        <v>8.8888888888888893</v>
      </c>
      <c r="F64" s="30">
        <f t="shared" si="6"/>
        <v>79.012345679012356</v>
      </c>
      <c r="G64" s="25">
        <f t="shared" si="12"/>
        <v>26.666666666666668</v>
      </c>
      <c r="H64" s="30">
        <f t="shared" si="7"/>
        <v>711.1111111111112</v>
      </c>
      <c r="I64" s="30">
        <f t="shared" si="8"/>
        <v>237.03703703703707</v>
      </c>
      <c r="J64" s="30">
        <f t="shared" si="13"/>
        <v>220.09961910342807</v>
      </c>
      <c r="K64" s="5">
        <f t="shared" si="14"/>
        <v>1.1079646017699116</v>
      </c>
      <c r="L64" s="8">
        <f t="shared" si="9"/>
        <v>1.1075753791782199</v>
      </c>
      <c r="M64" s="15">
        <f t="shared" si="10"/>
        <v>-3.5129515064827581E-4</v>
      </c>
    </row>
    <row r="65" spans="3:23" s="17" customFormat="1" x14ac:dyDescent="0.2">
      <c r="C65" s="17" t="s">
        <v>44</v>
      </c>
      <c r="D65" s="14" t="s">
        <v>46</v>
      </c>
      <c r="E65" s="25">
        <f t="shared" si="11"/>
        <v>10</v>
      </c>
      <c r="F65" s="30">
        <f t="shared" si="6"/>
        <v>100</v>
      </c>
      <c r="G65" s="25">
        <f t="shared" si="12"/>
        <v>26.666666666666668</v>
      </c>
      <c r="H65" s="30">
        <f t="shared" si="7"/>
        <v>711.1111111111112</v>
      </c>
      <c r="I65" s="30">
        <f t="shared" si="8"/>
        <v>266.66666666666669</v>
      </c>
      <c r="J65" s="30">
        <f t="shared" si="13"/>
        <v>228.18634632288314</v>
      </c>
      <c r="K65" s="5">
        <f t="shared" si="14"/>
        <v>1.1486725663716817</v>
      </c>
      <c r="L65" s="18">
        <f t="shared" si="9"/>
        <v>1.1484898830328591</v>
      </c>
      <c r="M65" s="19">
        <f t="shared" si="10"/>
        <v>-1.5903865398264472E-4</v>
      </c>
      <c r="O65"/>
      <c r="P65"/>
      <c r="Q65"/>
      <c r="R65"/>
      <c r="S65"/>
      <c r="T65"/>
      <c r="U65"/>
      <c r="V65"/>
      <c r="W65"/>
    </row>
    <row r="66" spans="3:23" x14ac:dyDescent="0.2">
      <c r="C66" t="s">
        <v>44</v>
      </c>
      <c r="D66" s="14" t="s">
        <v>46</v>
      </c>
      <c r="E66" s="25">
        <f t="shared" si="11"/>
        <v>4.4444444444444446</v>
      </c>
      <c r="F66" s="30">
        <f t="shared" si="6"/>
        <v>19.753086419753089</v>
      </c>
      <c r="G66" s="25">
        <f t="shared" si="12"/>
        <v>29.444444444444443</v>
      </c>
      <c r="H66" s="30">
        <f t="shared" si="7"/>
        <v>866.97530864197518</v>
      </c>
      <c r="I66" s="30">
        <f t="shared" si="8"/>
        <v>130.8641975308642</v>
      </c>
      <c r="J66" s="30">
        <f t="shared" si="13"/>
        <v>183.8851450336947</v>
      </c>
      <c r="K66" s="5">
        <f t="shared" si="14"/>
        <v>0.92566371681415938</v>
      </c>
      <c r="L66" s="8">
        <f t="shared" si="9"/>
        <v>0.92515775372095743</v>
      </c>
      <c r="M66" s="15">
        <f t="shared" si="10"/>
        <v>-5.4659492860248285E-4</v>
      </c>
      <c r="O66" s="3" t="s">
        <v>5</v>
      </c>
      <c r="P66" s="3" t="s">
        <v>53</v>
      </c>
    </row>
    <row r="67" spans="3:23" x14ac:dyDescent="0.2">
      <c r="C67" t="s">
        <v>44</v>
      </c>
      <c r="D67" s="14" t="s">
        <v>46</v>
      </c>
      <c r="E67" s="25">
        <f t="shared" si="11"/>
        <v>5.5555555555555554</v>
      </c>
      <c r="F67" s="30">
        <f t="shared" si="6"/>
        <v>30.864197530864196</v>
      </c>
      <c r="G67" s="25">
        <f t="shared" si="12"/>
        <v>29.444444444444443</v>
      </c>
      <c r="H67" s="30">
        <f t="shared" si="7"/>
        <v>866.97530864197518</v>
      </c>
      <c r="I67" s="30">
        <f t="shared" si="8"/>
        <v>163.58024691358023</v>
      </c>
      <c r="J67" s="30">
        <f t="shared" si="13"/>
        <v>191.26867858189277</v>
      </c>
      <c r="K67" s="5">
        <f t="shared" si="14"/>
        <v>0.96283185840707974</v>
      </c>
      <c r="L67" s="8">
        <f t="shared" si="9"/>
        <v>0.96214464051107151</v>
      </c>
      <c r="M67" s="15">
        <f t="shared" si="10"/>
        <v>-7.1374652802325329E-4</v>
      </c>
      <c r="P67">
        <v>21.5</v>
      </c>
      <c r="Q67" s="25">
        <f>G52</f>
        <v>23.888888888888889</v>
      </c>
      <c r="R67" s="25">
        <f>G59</f>
        <v>26.666666666666668</v>
      </c>
      <c r="S67" s="25">
        <f>G66</f>
        <v>29.444444444444443</v>
      </c>
      <c r="T67" s="25">
        <f>G73</f>
        <v>32.222222222222221</v>
      </c>
      <c r="U67" s="25">
        <f>G80</f>
        <v>35</v>
      </c>
    </row>
    <row r="68" spans="3:23" x14ac:dyDescent="0.2">
      <c r="C68" s="10" t="s">
        <v>44</v>
      </c>
      <c r="D68" s="23" t="s">
        <v>46</v>
      </c>
      <c r="E68" s="11">
        <f t="shared" si="11"/>
        <v>6.666666666666667</v>
      </c>
      <c r="F68" s="29">
        <f t="shared" si="6"/>
        <v>44.44444444444445</v>
      </c>
      <c r="G68" s="11">
        <f t="shared" si="12"/>
        <v>29.444444444444443</v>
      </c>
      <c r="H68" s="29">
        <f t="shared" si="7"/>
        <v>866.97530864197518</v>
      </c>
      <c r="I68" s="29">
        <f t="shared" si="8"/>
        <v>196.2962962962963</v>
      </c>
      <c r="J68" s="29">
        <f t="shared" si="13"/>
        <v>198.65221213009082</v>
      </c>
      <c r="K68" s="11">
        <f t="shared" si="14"/>
        <v>1</v>
      </c>
      <c r="L68" s="12">
        <f t="shared" si="9"/>
        <v>0.99996046064443467</v>
      </c>
      <c r="M68" s="15">
        <f t="shared" si="10"/>
        <v>-3.9539355565332279E-5</v>
      </c>
      <c r="O68">
        <v>3.2</v>
      </c>
      <c r="P68" s="8">
        <f>$U$53+$S$53*$O68+$R$53*$O68*$O68+$Q$53*P$67+$P$53*P$67*P$67+$O$53*$O68*P$67</f>
        <v>0.9586754373763664</v>
      </c>
      <c r="Q68" s="8">
        <f t="shared" ref="Q68:U76" si="15">$U$53+$S$53*$O68+$R$53*$O68*$O68+$Q$53*Q$67+$P$53*Q$67*Q$67+$O$53*$O68*Q$67</f>
        <v>0.93690200801028378</v>
      </c>
      <c r="R68" s="8">
        <f t="shared" si="15"/>
        <v>0.91108018391781498</v>
      </c>
      <c r="S68" s="8">
        <f t="shared" si="15"/>
        <v>0.88471655018113449</v>
      </c>
      <c r="T68" s="8">
        <f t="shared" si="15"/>
        <v>0.85781110680024231</v>
      </c>
      <c r="U68" s="8">
        <f t="shared" si="15"/>
        <v>0.83036385377513844</v>
      </c>
    </row>
    <row r="69" spans="3:23" x14ac:dyDescent="0.2">
      <c r="C69" t="s">
        <v>44</v>
      </c>
      <c r="D69" s="14" t="s">
        <v>46</v>
      </c>
      <c r="E69" s="25">
        <f t="shared" si="11"/>
        <v>7.2222222222222223</v>
      </c>
      <c r="F69" s="30">
        <f t="shared" si="6"/>
        <v>52.160493827160494</v>
      </c>
      <c r="G69" s="25">
        <f t="shared" si="12"/>
        <v>29.444444444444443</v>
      </c>
      <c r="H69" s="30">
        <f t="shared" si="7"/>
        <v>866.97530864197518</v>
      </c>
      <c r="I69" s="30">
        <f t="shared" si="8"/>
        <v>212.6543209876543</v>
      </c>
      <c r="J69" s="30">
        <f t="shared" si="13"/>
        <v>202.5197773220041</v>
      </c>
      <c r="K69" s="5">
        <f t="shared" si="14"/>
        <v>1.0194690265486726</v>
      </c>
      <c r="L69" s="8">
        <f t="shared" si="9"/>
        <v>1.0191792207148345</v>
      </c>
      <c r="M69" s="15">
        <f t="shared" si="10"/>
        <v>-2.8427134742798368E-4</v>
      </c>
      <c r="O69" s="25">
        <v>4.4444444444444446</v>
      </c>
      <c r="P69" s="8">
        <f t="shared" ref="P69:P76" si="16">$U$53+$S$53*$O69+$R$53*$O69*$O69+$Q$53*P$67+$P$53*P$67*P$67+$O$53*$O69*P$67</f>
        <v>1.0010766267568971</v>
      </c>
      <c r="Q69" s="8">
        <f t="shared" si="15"/>
        <v>0.97871383101913334</v>
      </c>
      <c r="R69" s="8">
        <f t="shared" si="15"/>
        <v>0.95220669719215112</v>
      </c>
      <c r="S69" s="8">
        <f t="shared" si="15"/>
        <v>0.92515775372095743</v>
      </c>
      <c r="T69" s="8">
        <f t="shared" si="15"/>
        <v>0.89756700060555183</v>
      </c>
      <c r="U69" s="8">
        <f t="shared" si="15"/>
        <v>0.86943443784593477</v>
      </c>
    </row>
    <row r="70" spans="3:23" x14ac:dyDescent="0.2">
      <c r="C70" t="s">
        <v>44</v>
      </c>
      <c r="D70" s="14" t="s">
        <v>46</v>
      </c>
      <c r="E70" s="25">
        <f t="shared" si="11"/>
        <v>7.7777777777777777</v>
      </c>
      <c r="F70" s="30">
        <f t="shared" si="6"/>
        <v>60.493827160493822</v>
      </c>
      <c r="G70" s="25">
        <f t="shared" si="12"/>
        <v>29.444444444444443</v>
      </c>
      <c r="H70" s="30">
        <f t="shared" si="7"/>
        <v>866.97530864197518</v>
      </c>
      <c r="I70" s="30">
        <f t="shared" si="8"/>
        <v>229.01234567901233</v>
      </c>
      <c r="J70" s="30">
        <f t="shared" si="13"/>
        <v>206.38734251391739</v>
      </c>
      <c r="K70" s="5">
        <f t="shared" si="14"/>
        <v>1.0389380530973453</v>
      </c>
      <c r="L70" s="8">
        <f t="shared" si="9"/>
        <v>1.0386052141210464</v>
      </c>
      <c r="M70" s="15">
        <f t="shared" si="10"/>
        <v>-3.2036460240011158E-4</v>
      </c>
      <c r="O70" s="25">
        <v>5.5555555555555554</v>
      </c>
      <c r="P70" s="8">
        <f t="shared" si="16"/>
        <v>1.0398135009047862</v>
      </c>
      <c r="Q70" s="8">
        <f t="shared" si="15"/>
        <v>1.0169244851923067</v>
      </c>
      <c r="R70" s="8">
        <f t="shared" si="15"/>
        <v>0.98980546767379496</v>
      </c>
      <c r="S70" s="8">
        <f t="shared" si="15"/>
        <v>0.96214464051107151</v>
      </c>
      <c r="T70" s="8">
        <f t="shared" si="15"/>
        <v>0.93394200370413627</v>
      </c>
      <c r="U70" s="8">
        <f t="shared" si="15"/>
        <v>0.90519755725298945</v>
      </c>
    </row>
    <row r="71" spans="3:23" x14ac:dyDescent="0.2">
      <c r="C71" t="s">
        <v>44</v>
      </c>
      <c r="D71" s="14" t="s">
        <v>46</v>
      </c>
      <c r="E71" s="25">
        <f t="shared" si="11"/>
        <v>8.8888888888888893</v>
      </c>
      <c r="F71" s="30">
        <f t="shared" si="6"/>
        <v>79.012345679012356</v>
      </c>
      <c r="G71" s="25">
        <f t="shared" si="12"/>
        <v>29.444444444444443</v>
      </c>
      <c r="H71" s="30">
        <f t="shared" si="7"/>
        <v>866.97530864197518</v>
      </c>
      <c r="I71" s="30">
        <f t="shared" si="8"/>
        <v>261.72839506172841</v>
      </c>
      <c r="J71" s="30">
        <f t="shared" si="13"/>
        <v>214.12247289774393</v>
      </c>
      <c r="K71" s="5">
        <f t="shared" si="14"/>
        <v>1.0778761061946904</v>
      </c>
      <c r="L71" s="8">
        <f t="shared" si="9"/>
        <v>1.0780789009409073</v>
      </c>
      <c r="M71" s="15">
        <f t="shared" si="10"/>
        <v>1.8814290905177797E-4</v>
      </c>
      <c r="O71" s="25">
        <v>6.666666666666667</v>
      </c>
      <c r="P71" s="8">
        <f t="shared" si="16"/>
        <v>1.0793793083959244</v>
      </c>
      <c r="Q71" s="8">
        <f t="shared" si="15"/>
        <v>1.0559640727087294</v>
      </c>
      <c r="R71" s="8">
        <f t="shared" si="15"/>
        <v>1.0282331714986879</v>
      </c>
      <c r="S71" s="8">
        <f t="shared" si="15"/>
        <v>0.99996046064443467</v>
      </c>
      <c r="T71" s="8">
        <f t="shared" si="15"/>
        <v>0.97114594014596978</v>
      </c>
      <c r="U71" s="8">
        <f t="shared" si="15"/>
        <v>0.94178961000329331</v>
      </c>
    </row>
    <row r="72" spans="3:23" x14ac:dyDescent="0.2">
      <c r="C72" t="s">
        <v>44</v>
      </c>
      <c r="D72" s="14" t="s">
        <v>46</v>
      </c>
      <c r="E72" s="25">
        <f t="shared" si="11"/>
        <v>10</v>
      </c>
      <c r="F72" s="30">
        <f t="shared" si="6"/>
        <v>100</v>
      </c>
      <c r="G72" s="25">
        <f t="shared" si="12"/>
        <v>29.444444444444443</v>
      </c>
      <c r="H72" s="30">
        <f t="shared" si="7"/>
        <v>866.97530864197518</v>
      </c>
      <c r="I72" s="30">
        <f t="shared" si="8"/>
        <v>294.44444444444446</v>
      </c>
      <c r="J72" s="30">
        <f t="shared" si="13"/>
        <v>222.20920011719895</v>
      </c>
      <c r="K72" s="5">
        <f t="shared" si="14"/>
        <v>1.1185840707964603</v>
      </c>
      <c r="L72" s="8">
        <f t="shared" si="9"/>
        <v>1.1183815211040167</v>
      </c>
      <c r="M72" s="15">
        <f t="shared" si="10"/>
        <v>-1.8107686112441978E-4</v>
      </c>
      <c r="O72" s="25">
        <v>7.2222222222222223</v>
      </c>
      <c r="P72" s="8">
        <f t="shared" si="16"/>
        <v>1.0994730621452118</v>
      </c>
      <c r="Q72" s="8">
        <f t="shared" si="15"/>
        <v>1.0757947164706589</v>
      </c>
      <c r="R72" s="8">
        <f t="shared" si="15"/>
        <v>1.0477578734148525</v>
      </c>
      <c r="S72" s="8">
        <f t="shared" si="15"/>
        <v>1.0191792207148345</v>
      </c>
      <c r="T72" s="8">
        <f t="shared" si="15"/>
        <v>0.99005875837060475</v>
      </c>
      <c r="U72" s="8">
        <f t="shared" si="15"/>
        <v>0.96039648638216346</v>
      </c>
    </row>
    <row r="73" spans="3:23" x14ac:dyDescent="0.2">
      <c r="C73" t="s">
        <v>44</v>
      </c>
      <c r="D73" s="14" t="s">
        <v>46</v>
      </c>
      <c r="E73" s="25">
        <f t="shared" si="11"/>
        <v>4.4444444444444446</v>
      </c>
      <c r="F73" s="30">
        <f t="shared" si="6"/>
        <v>19.753086419753089</v>
      </c>
      <c r="G73" s="25">
        <f t="shared" si="12"/>
        <v>32.222222222222221</v>
      </c>
      <c r="H73" s="30">
        <f t="shared" si="7"/>
        <v>1038.2716049382716</v>
      </c>
      <c r="I73" s="30">
        <f t="shared" si="8"/>
        <v>143.20987654320987</v>
      </c>
      <c r="J73" s="30">
        <f t="shared" si="13"/>
        <v>178.25959566363903</v>
      </c>
      <c r="K73" s="5">
        <f t="shared" si="14"/>
        <v>0.89734513274336292</v>
      </c>
      <c r="L73" s="8">
        <f t="shared" si="9"/>
        <v>0.89756700060555183</v>
      </c>
      <c r="M73" s="15">
        <f t="shared" si="10"/>
        <v>2.4724919553597376E-4</v>
      </c>
      <c r="O73" s="25">
        <v>7.7777777777777777</v>
      </c>
      <c r="P73" s="8">
        <f t="shared" si="16"/>
        <v>1.1197740492303114</v>
      </c>
      <c r="Q73" s="8">
        <f t="shared" si="15"/>
        <v>1.0958325935684006</v>
      </c>
      <c r="R73" s="8">
        <f t="shared" si="15"/>
        <v>1.0674898086668294</v>
      </c>
      <c r="S73" s="8">
        <f t="shared" si="15"/>
        <v>1.0386052141210464</v>
      </c>
      <c r="T73" s="8">
        <f t="shared" si="15"/>
        <v>1.0091788099310519</v>
      </c>
      <c r="U73" s="8">
        <f t="shared" si="15"/>
        <v>0.9792105960968458</v>
      </c>
    </row>
    <row r="74" spans="3:23" x14ac:dyDescent="0.2">
      <c r="C74" t="s">
        <v>44</v>
      </c>
      <c r="D74" s="14" t="s">
        <v>46</v>
      </c>
      <c r="E74" s="25">
        <f t="shared" si="11"/>
        <v>5.5555555555555554</v>
      </c>
      <c r="F74" s="30">
        <f t="shared" si="6"/>
        <v>30.864197530864196</v>
      </c>
      <c r="G74" s="25">
        <f t="shared" si="12"/>
        <v>32.222222222222221</v>
      </c>
      <c r="H74" s="30">
        <f t="shared" si="7"/>
        <v>1038.2716049382716</v>
      </c>
      <c r="I74" s="30">
        <f t="shared" si="8"/>
        <v>179.01234567901233</v>
      </c>
      <c r="J74" s="30">
        <f t="shared" si="13"/>
        <v>185.64312921183711</v>
      </c>
      <c r="K74" s="5">
        <f t="shared" si="14"/>
        <v>0.93451327433628328</v>
      </c>
      <c r="L74" s="8">
        <f t="shared" si="9"/>
        <v>0.93394200370413627</v>
      </c>
      <c r="M74" s="15">
        <f t="shared" si="10"/>
        <v>-6.1130285447549794E-4</v>
      </c>
      <c r="O74" s="25">
        <v>8.8888888888888893</v>
      </c>
      <c r="P74" s="8">
        <f t="shared" si="16"/>
        <v>1.1609977234079472</v>
      </c>
      <c r="Q74" s="8">
        <f t="shared" si="15"/>
        <v>1.1365300477713209</v>
      </c>
      <c r="R74" s="8">
        <f t="shared" si="15"/>
        <v>1.1075753791782199</v>
      </c>
      <c r="S74" s="8">
        <f t="shared" si="15"/>
        <v>1.0780789009409073</v>
      </c>
      <c r="T74" s="8">
        <f t="shared" si="15"/>
        <v>1.0480406130593829</v>
      </c>
      <c r="U74" s="8">
        <f t="shared" si="15"/>
        <v>1.0174605155336471</v>
      </c>
    </row>
    <row r="75" spans="3:23" x14ac:dyDescent="0.2">
      <c r="C75" t="s">
        <v>44</v>
      </c>
      <c r="D75" s="14" t="s">
        <v>46</v>
      </c>
      <c r="E75" s="25">
        <f t="shared" si="11"/>
        <v>6.666666666666667</v>
      </c>
      <c r="F75" s="30">
        <f t="shared" si="6"/>
        <v>44.44444444444445</v>
      </c>
      <c r="G75" s="25">
        <f t="shared" si="12"/>
        <v>32.222222222222221</v>
      </c>
      <c r="H75" s="30">
        <f t="shared" si="7"/>
        <v>1038.2716049382716</v>
      </c>
      <c r="I75" s="30">
        <f t="shared" si="8"/>
        <v>214.81481481481481</v>
      </c>
      <c r="J75" s="30">
        <f t="shared" si="13"/>
        <v>193.02666276003515</v>
      </c>
      <c r="K75" s="5">
        <f t="shared" si="14"/>
        <v>0.97168141592920354</v>
      </c>
      <c r="L75" s="8">
        <f t="shared" si="9"/>
        <v>0.97114594014596989</v>
      </c>
      <c r="M75" s="15">
        <f t="shared" si="10"/>
        <v>-5.5108163483973301E-4</v>
      </c>
      <c r="O75" s="25">
        <v>10</v>
      </c>
      <c r="P75" s="8">
        <f t="shared" si="16"/>
        <v>1.2030503309288316</v>
      </c>
      <c r="Q75" s="8">
        <f t="shared" si="15"/>
        <v>1.1780564353174898</v>
      </c>
      <c r="R75" s="8">
        <f t="shared" si="15"/>
        <v>1.1484898830328591</v>
      </c>
      <c r="S75" s="8">
        <f t="shared" si="15"/>
        <v>1.1183815211040167</v>
      </c>
      <c r="T75" s="8">
        <f t="shared" si="15"/>
        <v>1.0877313495309628</v>
      </c>
      <c r="U75" s="8">
        <f t="shared" si="15"/>
        <v>1.0565393683136972</v>
      </c>
    </row>
    <row r="76" spans="3:23" x14ac:dyDescent="0.2">
      <c r="C76" t="s">
        <v>44</v>
      </c>
      <c r="D76" s="14" t="s">
        <v>46</v>
      </c>
      <c r="E76" s="25">
        <f t="shared" si="11"/>
        <v>7.2222222222222223</v>
      </c>
      <c r="F76" s="30">
        <f t="shared" si="6"/>
        <v>52.160493827160494</v>
      </c>
      <c r="G76" s="25">
        <f t="shared" si="12"/>
        <v>32.222222222222221</v>
      </c>
      <c r="H76" s="30">
        <f t="shared" si="7"/>
        <v>1038.2716049382716</v>
      </c>
      <c r="I76" s="30">
        <f t="shared" si="8"/>
        <v>232.71604938271605</v>
      </c>
      <c r="J76" s="30">
        <f t="shared" si="13"/>
        <v>196.89422795194844</v>
      </c>
      <c r="K76" s="5">
        <f t="shared" si="14"/>
        <v>0.9911504424778762</v>
      </c>
      <c r="L76" s="8">
        <f t="shared" si="9"/>
        <v>0.99005875837060475</v>
      </c>
      <c r="M76" s="15">
        <f t="shared" si="10"/>
        <v>-1.1014312868006604E-3</v>
      </c>
      <c r="O76" s="25">
        <v>11.2</v>
      </c>
      <c r="P76" s="8">
        <f t="shared" si="16"/>
        <v>1.2493982049825239</v>
      </c>
      <c r="Q76" s="8">
        <f t="shared" si="15"/>
        <v>1.2238359917984893</v>
      </c>
      <c r="R76" s="8">
        <f t="shared" si="15"/>
        <v>1.1936086051270065</v>
      </c>
      <c r="S76" s="8">
        <f t="shared" si="15"/>
        <v>1.1628394088113121</v>
      </c>
      <c r="T76" s="8">
        <f t="shared" si="15"/>
        <v>1.1315284028514061</v>
      </c>
      <c r="U76" s="8">
        <f t="shared" si="15"/>
        <v>1.0996755872472883</v>
      </c>
    </row>
    <row r="77" spans="3:23" x14ac:dyDescent="0.2">
      <c r="C77" t="s">
        <v>44</v>
      </c>
      <c r="D77" s="14" t="s">
        <v>46</v>
      </c>
      <c r="E77" s="25">
        <f t="shared" si="11"/>
        <v>7.7777777777777777</v>
      </c>
      <c r="F77" s="30">
        <f t="shared" si="6"/>
        <v>60.493827160493822</v>
      </c>
      <c r="G77" s="25">
        <f t="shared" si="12"/>
        <v>32.222222222222221</v>
      </c>
      <c r="H77" s="30">
        <f t="shared" si="7"/>
        <v>1038.2716049382716</v>
      </c>
      <c r="I77" s="30">
        <f t="shared" si="8"/>
        <v>250.61728395061726</v>
      </c>
      <c r="J77" s="30">
        <f t="shared" si="13"/>
        <v>200.41019630823322</v>
      </c>
      <c r="K77" s="5">
        <f t="shared" si="14"/>
        <v>1.0088495575221239</v>
      </c>
      <c r="L77" s="8">
        <f t="shared" si="9"/>
        <v>1.0091788099310519</v>
      </c>
      <c r="M77" s="15">
        <f t="shared" si="10"/>
        <v>3.2636422990232043E-4</v>
      </c>
    </row>
    <row r="78" spans="3:23" s="17" customFormat="1" x14ac:dyDescent="0.2">
      <c r="C78" s="17" t="s">
        <v>44</v>
      </c>
      <c r="D78" s="22" t="s">
        <v>46</v>
      </c>
      <c r="E78" s="25">
        <f t="shared" si="11"/>
        <v>8.8888888888888893</v>
      </c>
      <c r="F78" s="30">
        <f t="shared" si="6"/>
        <v>79.012345679012356</v>
      </c>
      <c r="G78" s="25">
        <f t="shared" si="12"/>
        <v>32.222222222222221</v>
      </c>
      <c r="H78" s="30">
        <f t="shared" si="7"/>
        <v>1038.2716049382716</v>
      </c>
      <c r="I78" s="30">
        <f t="shared" si="8"/>
        <v>286.41975308641975</v>
      </c>
      <c r="J78" s="30">
        <f t="shared" si="13"/>
        <v>208.14532669205977</v>
      </c>
      <c r="K78" s="5">
        <f t="shared" si="14"/>
        <v>1.047787610619469</v>
      </c>
      <c r="L78" s="18">
        <f t="shared" si="9"/>
        <v>1.0480406130593829</v>
      </c>
      <c r="M78" s="19">
        <f t="shared" si="10"/>
        <v>2.4146347728267766E-4</v>
      </c>
    </row>
    <row r="79" spans="3:23" x14ac:dyDescent="0.2">
      <c r="C79" t="s">
        <v>44</v>
      </c>
      <c r="D79" s="14" t="s">
        <v>46</v>
      </c>
      <c r="E79" s="25">
        <f t="shared" si="11"/>
        <v>10</v>
      </c>
      <c r="F79" s="30">
        <f t="shared" si="6"/>
        <v>100</v>
      </c>
      <c r="G79" s="25">
        <f t="shared" si="12"/>
        <v>32.222222222222221</v>
      </c>
      <c r="H79" s="30">
        <f t="shared" si="7"/>
        <v>1038.2716049382716</v>
      </c>
      <c r="I79" s="30">
        <f t="shared" si="8"/>
        <v>322.22222222222223</v>
      </c>
      <c r="J79" s="30">
        <f t="shared" si="13"/>
        <v>216.23205391151478</v>
      </c>
      <c r="K79" s="5">
        <f t="shared" si="14"/>
        <v>1.0884955752212389</v>
      </c>
      <c r="L79" s="8">
        <f t="shared" si="9"/>
        <v>1.0877313495309628</v>
      </c>
      <c r="M79" s="15">
        <f t="shared" si="10"/>
        <v>-7.0209352033487132E-4</v>
      </c>
    </row>
    <row r="80" spans="3:23" x14ac:dyDescent="0.2">
      <c r="C80" t="s">
        <v>44</v>
      </c>
      <c r="D80" s="14" t="s">
        <v>46</v>
      </c>
      <c r="E80" s="25">
        <f t="shared" si="11"/>
        <v>4.4444444444444446</v>
      </c>
      <c r="F80" s="30">
        <f t="shared" si="6"/>
        <v>19.753086419753089</v>
      </c>
      <c r="G80" s="25">
        <f t="shared" si="12"/>
        <v>35</v>
      </c>
      <c r="H80" s="30">
        <f t="shared" si="7"/>
        <v>1225</v>
      </c>
      <c r="I80" s="30">
        <f t="shared" si="8"/>
        <v>155.55555555555557</v>
      </c>
      <c r="J80" s="30">
        <f t="shared" si="13"/>
        <v>172.63404629358337</v>
      </c>
      <c r="K80" s="5">
        <f t="shared" si="14"/>
        <v>0.86902654867256646</v>
      </c>
      <c r="L80" s="8">
        <f t="shared" si="9"/>
        <v>0.86943443784593477</v>
      </c>
      <c r="M80" s="15">
        <f t="shared" si="10"/>
        <v>4.6936330540345739E-4</v>
      </c>
    </row>
    <row r="81" spans="3:13" x14ac:dyDescent="0.2">
      <c r="C81" t="s">
        <v>44</v>
      </c>
      <c r="D81" s="14" t="s">
        <v>46</v>
      </c>
      <c r="E81" s="25">
        <f t="shared" si="11"/>
        <v>5.5555555555555554</v>
      </c>
      <c r="F81" s="30">
        <f t="shared" si="6"/>
        <v>30.864197530864196</v>
      </c>
      <c r="G81" s="25">
        <f t="shared" si="12"/>
        <v>35</v>
      </c>
      <c r="H81" s="30">
        <f t="shared" si="7"/>
        <v>1225</v>
      </c>
      <c r="I81" s="30">
        <f t="shared" si="8"/>
        <v>194.44444444444443</v>
      </c>
      <c r="J81" s="30">
        <f t="shared" si="13"/>
        <v>180.01757984178141</v>
      </c>
      <c r="K81" s="5">
        <f t="shared" si="14"/>
        <v>0.90619469026548671</v>
      </c>
      <c r="L81" s="8">
        <f t="shared" si="9"/>
        <v>0.90519755725298945</v>
      </c>
      <c r="M81" s="15">
        <f t="shared" si="10"/>
        <v>-1.1003518594940515E-3</v>
      </c>
    </row>
    <row r="82" spans="3:13" x14ac:dyDescent="0.2">
      <c r="C82" t="s">
        <v>44</v>
      </c>
      <c r="D82" s="14" t="s">
        <v>46</v>
      </c>
      <c r="E82" s="25">
        <f t="shared" si="11"/>
        <v>6.666666666666667</v>
      </c>
      <c r="F82" s="30">
        <f t="shared" si="6"/>
        <v>44.44444444444445</v>
      </c>
      <c r="G82" s="25">
        <f t="shared" si="12"/>
        <v>35</v>
      </c>
      <c r="H82" s="30">
        <f t="shared" si="7"/>
        <v>1225</v>
      </c>
      <c r="I82" s="30">
        <f t="shared" si="8"/>
        <v>233.33333333333334</v>
      </c>
      <c r="J82" s="30">
        <f t="shared" si="13"/>
        <v>187.04951655435102</v>
      </c>
      <c r="K82" s="5">
        <f t="shared" si="14"/>
        <v>0.94159292035398234</v>
      </c>
      <c r="L82" s="8">
        <f t="shared" si="9"/>
        <v>0.94178961000329331</v>
      </c>
      <c r="M82" s="15">
        <f t="shared" si="10"/>
        <v>2.0889032304642066E-4</v>
      </c>
    </row>
    <row r="83" spans="3:13" x14ac:dyDescent="0.2">
      <c r="C83" t="s">
        <v>44</v>
      </c>
      <c r="D83" s="14" t="s">
        <v>46</v>
      </c>
      <c r="E83" s="25">
        <f t="shared" si="11"/>
        <v>7.2222222222222223</v>
      </c>
      <c r="F83" s="30">
        <f t="shared" si="6"/>
        <v>52.160493827160494</v>
      </c>
      <c r="G83" s="25">
        <f t="shared" si="12"/>
        <v>35</v>
      </c>
      <c r="H83" s="30">
        <f t="shared" si="7"/>
        <v>1225</v>
      </c>
      <c r="I83" s="30">
        <f t="shared" si="8"/>
        <v>252.77777777777777</v>
      </c>
      <c r="J83" s="30">
        <f t="shared" si="13"/>
        <v>190.91708174626427</v>
      </c>
      <c r="K83" s="5">
        <f t="shared" si="14"/>
        <v>0.9610619469026549</v>
      </c>
      <c r="L83" s="8">
        <f t="shared" si="9"/>
        <v>0.96039648638216346</v>
      </c>
      <c r="M83" s="15">
        <f t="shared" si="10"/>
        <v>-6.9242208854081101E-4</v>
      </c>
    </row>
    <row r="84" spans="3:13" x14ac:dyDescent="0.2">
      <c r="C84" t="s">
        <v>44</v>
      </c>
      <c r="D84" s="14" t="s">
        <v>46</v>
      </c>
      <c r="E84" s="25">
        <f t="shared" si="11"/>
        <v>7.7777777777777777</v>
      </c>
      <c r="F84" s="30">
        <f>E84*E84</f>
        <v>60.493827160493822</v>
      </c>
      <c r="G84" s="25">
        <f t="shared" si="12"/>
        <v>35</v>
      </c>
      <c r="H84" s="30">
        <f>G84*G84</f>
        <v>1225</v>
      </c>
      <c r="I84" s="30">
        <f>E84*G84</f>
        <v>272.22222222222223</v>
      </c>
      <c r="J84" s="30">
        <f t="shared" si="13"/>
        <v>194.43305010254909</v>
      </c>
      <c r="K84" s="5">
        <f t="shared" si="14"/>
        <v>0.97876106194690282</v>
      </c>
      <c r="L84" s="8">
        <f>$U$53+$S$53*E84+$R$53*F84+$Q$53*G84+$P$53*H84+$O$53*I84</f>
        <v>0.9792105960968458</v>
      </c>
      <c r="M84" s="15">
        <f>(L84-K84)/K84</f>
        <v>4.5928895970665727E-4</v>
      </c>
    </row>
    <row r="85" spans="3:13" x14ac:dyDescent="0.2">
      <c r="C85" t="s">
        <v>44</v>
      </c>
      <c r="D85" s="14" t="s">
        <v>46</v>
      </c>
      <c r="E85" s="25">
        <f t="shared" si="11"/>
        <v>8.8888888888888893</v>
      </c>
      <c r="F85" s="30">
        <f>E85*E85</f>
        <v>79.012345679012356</v>
      </c>
      <c r="G85" s="25">
        <f t="shared" si="12"/>
        <v>35</v>
      </c>
      <c r="H85" s="30">
        <f>G85*G85</f>
        <v>1225</v>
      </c>
      <c r="I85" s="30">
        <f>E85*G85</f>
        <v>311.11111111111114</v>
      </c>
      <c r="J85" s="30">
        <f t="shared" si="13"/>
        <v>202.16818048637563</v>
      </c>
      <c r="K85" s="5">
        <f t="shared" si="14"/>
        <v>1.0176991150442478</v>
      </c>
      <c r="L85" s="8">
        <f>$U$53+$S$53*E85+$R$53*F85+$Q$53*G85+$P$53*H85+$O$53*I85</f>
        <v>1.0174605155336471</v>
      </c>
      <c r="M85" s="15">
        <f>(L85-K85)/K85</f>
        <v>-2.344499538945801E-4</v>
      </c>
    </row>
    <row r="86" spans="3:13" x14ac:dyDescent="0.2">
      <c r="C86" t="s">
        <v>44</v>
      </c>
      <c r="D86" s="14" t="s">
        <v>46</v>
      </c>
      <c r="E86" s="25">
        <f t="shared" si="11"/>
        <v>10</v>
      </c>
      <c r="F86" s="30">
        <f>E86*E86</f>
        <v>100</v>
      </c>
      <c r="G86" s="25">
        <f t="shared" si="12"/>
        <v>35</v>
      </c>
      <c r="H86" s="30">
        <f>G86*G86</f>
        <v>1225</v>
      </c>
      <c r="I86" s="30">
        <f>E86*G86</f>
        <v>350</v>
      </c>
      <c r="J86" s="30">
        <f t="shared" si="13"/>
        <v>209.90331087020218</v>
      </c>
      <c r="K86" s="5">
        <f t="shared" si="14"/>
        <v>1.0566371681415929</v>
      </c>
      <c r="L86" s="8">
        <f>$U$53+$S$53*E86+$R$53*F86+$Q$53*G86+$P$53*H86+$O$53*I86</f>
        <v>1.0565393683136972</v>
      </c>
      <c r="M86" s="15">
        <f>(L86-K86)/K86</f>
        <v>-9.2557626065450365E-5</v>
      </c>
    </row>
    <row r="87" spans="3:13" x14ac:dyDescent="0.2">
      <c r="K87" s="5"/>
      <c r="L87" s="8"/>
      <c r="M87" s="15"/>
    </row>
    <row r="88" spans="3:13" x14ac:dyDescent="0.2">
      <c r="K88" s="5"/>
      <c r="L88" s="8"/>
      <c r="M88" s="15"/>
    </row>
  </sheetData>
  <phoneticPr fontId="0" type="noConversion"/>
  <pageMargins left="0.25" right="0.25" top="0.25" bottom="0.25" header="0.5" footer="0.5"/>
  <pageSetup scale="52" orientation="landscape" r:id="rId1"/>
  <headerFooter alignWithMargins="0">
    <oddFooter>&amp;L&amp;F/&amp;A&amp;R&amp;D</oddFooter>
  </headerFooter>
  <rowBreaks count="1" manualBreakCount="1">
    <brk id="8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Z126"/>
  <sheetViews>
    <sheetView topLeftCell="J1" workbookViewId="0">
      <selection activeCell="S23" sqref="S23"/>
    </sheetView>
  </sheetViews>
  <sheetFormatPr defaultRowHeight="12.75" x14ac:dyDescent="0.2"/>
  <cols>
    <col min="2" max="2" width="13.28515625" customWidth="1"/>
    <col min="3" max="3" width="13.5703125" customWidth="1"/>
    <col min="4" max="4" width="15.85546875" customWidth="1"/>
    <col min="5" max="6" width="10" customWidth="1"/>
    <col min="7" max="8" width="10.140625" customWidth="1"/>
    <col min="9" max="9" width="12.140625" customWidth="1"/>
    <col min="10" max="14" width="13.5703125" customWidth="1"/>
    <col min="15" max="15" width="11.28515625" customWidth="1"/>
    <col min="17" max="17" width="13.140625" customWidth="1"/>
    <col min="18" max="19" width="12.5703125" bestFit="1" customWidth="1"/>
    <col min="20" max="20" width="13.140625" bestFit="1" customWidth="1"/>
    <col min="21" max="21" width="13.28515625" bestFit="1" customWidth="1"/>
    <col min="22" max="22" width="12.5703125" bestFit="1" customWidth="1"/>
    <col min="26" max="26" width="10.140625" bestFit="1" customWidth="1"/>
  </cols>
  <sheetData>
    <row r="1" spans="1:23" ht="15.75" x14ac:dyDescent="0.25">
      <c r="A1" s="2" t="s">
        <v>70</v>
      </c>
    </row>
    <row r="2" spans="1:23" ht="15.75" x14ac:dyDescent="0.25">
      <c r="A2" s="2" t="s">
        <v>19</v>
      </c>
      <c r="C2" t="s">
        <v>44</v>
      </c>
      <c r="H2" t="s">
        <v>20</v>
      </c>
    </row>
    <row r="3" spans="1:23" ht="15.75" x14ac:dyDescent="0.25">
      <c r="A3" s="2" t="s">
        <v>1</v>
      </c>
      <c r="C3" t="s">
        <v>31</v>
      </c>
      <c r="H3" t="s">
        <v>20</v>
      </c>
    </row>
    <row r="4" spans="1:23" ht="15.75" x14ac:dyDescent="0.25">
      <c r="A4" s="2" t="s">
        <v>2</v>
      </c>
      <c r="C4" t="s">
        <v>51</v>
      </c>
    </row>
    <row r="5" spans="1:23" ht="15.75" x14ac:dyDescent="0.25">
      <c r="A5" s="2" t="s">
        <v>21</v>
      </c>
      <c r="C5" t="s">
        <v>68</v>
      </c>
    </row>
    <row r="6" spans="1:23" ht="15.75" x14ac:dyDescent="0.25">
      <c r="A6" s="2"/>
      <c r="C6" t="s">
        <v>20</v>
      </c>
    </row>
    <row r="8" spans="1:23" ht="15.75" x14ac:dyDescent="0.25">
      <c r="A8" s="2" t="s">
        <v>66</v>
      </c>
      <c r="C8" t="s">
        <v>69</v>
      </c>
      <c r="E8" t="s">
        <v>33</v>
      </c>
      <c r="I8" t="s">
        <v>52</v>
      </c>
    </row>
    <row r="9" spans="1:23" ht="15.75" x14ac:dyDescent="0.25">
      <c r="A9" s="2"/>
      <c r="C9" s="1" t="s">
        <v>62</v>
      </c>
      <c r="E9" s="20" t="s">
        <v>56</v>
      </c>
    </row>
    <row r="10" spans="1:23" ht="15.75" x14ac:dyDescent="0.25">
      <c r="A10" s="2"/>
      <c r="E10" t="s">
        <v>38</v>
      </c>
    </row>
    <row r="11" spans="1:23" x14ac:dyDescent="0.2">
      <c r="K11" s="3" t="s">
        <v>36</v>
      </c>
      <c r="L11" s="3"/>
      <c r="M11" s="3" t="s">
        <v>14</v>
      </c>
      <c r="N11" s="3" t="s">
        <v>39</v>
      </c>
      <c r="O11" s="3" t="s">
        <v>22</v>
      </c>
      <c r="Q11" t="s">
        <v>39</v>
      </c>
    </row>
    <row r="12" spans="1:23" x14ac:dyDescent="0.2">
      <c r="C12" t="s">
        <v>3</v>
      </c>
      <c r="D12" t="s">
        <v>4</v>
      </c>
      <c r="E12" s="3" t="s">
        <v>5</v>
      </c>
      <c r="F12" s="3" t="s">
        <v>13</v>
      </c>
      <c r="G12" s="3" t="s">
        <v>53</v>
      </c>
      <c r="H12" s="3" t="s">
        <v>54</v>
      </c>
      <c r="I12" s="3" t="s">
        <v>55</v>
      </c>
      <c r="J12" s="3" t="s">
        <v>6</v>
      </c>
      <c r="K12" s="3" t="s">
        <v>37</v>
      </c>
      <c r="L12" s="3" t="s">
        <v>24</v>
      </c>
      <c r="M12" s="3" t="s">
        <v>24</v>
      </c>
      <c r="N12" s="3" t="s">
        <v>17</v>
      </c>
    </row>
    <row r="13" spans="1:23" x14ac:dyDescent="0.2">
      <c r="C13" t="s">
        <v>44</v>
      </c>
      <c r="D13" s="14" t="s">
        <v>46</v>
      </c>
      <c r="E13">
        <v>40</v>
      </c>
      <c r="F13">
        <f t="shared" ref="F13:F44" si="0">E13*E13</f>
        <v>1600</v>
      </c>
      <c r="G13">
        <v>75</v>
      </c>
      <c r="H13">
        <f t="shared" ref="H13:H44" si="1">G13*G13</f>
        <v>5625</v>
      </c>
      <c r="I13">
        <f t="shared" ref="I13:I44" si="2">E13*G13</f>
        <v>3000</v>
      </c>
      <c r="J13">
        <v>55.3</v>
      </c>
      <c r="K13" s="25">
        <v>14.5</v>
      </c>
      <c r="L13" s="5">
        <f t="shared" ref="L13:L44" si="3">3.413/K13</f>
        <v>0.23537931034482756</v>
      </c>
      <c r="M13" s="5">
        <f>L13/$L$29</f>
        <v>0.92413793103448283</v>
      </c>
      <c r="N13" s="8">
        <f t="shared" ref="N13:N44" si="4">$W$14+$U$14*E13+$T$14*F13+$S$14*G13+$R$14*H13+$Q$14*I13</f>
        <v>0.92108691081743066</v>
      </c>
      <c r="O13" s="15">
        <f t="shared" ref="O13:O44" si="5">(N13-M13)/M13</f>
        <v>-3.3014771005415262E-3</v>
      </c>
      <c r="Q13" s="6" t="s">
        <v>7</v>
      </c>
      <c r="R13" s="6" t="s">
        <v>8</v>
      </c>
      <c r="S13" s="6" t="s">
        <v>9</v>
      </c>
      <c r="T13" s="6" t="s">
        <v>10</v>
      </c>
      <c r="U13" s="6" t="s">
        <v>11</v>
      </c>
      <c r="V13" s="6" t="s">
        <v>12</v>
      </c>
      <c r="W13" s="6" t="s">
        <v>18</v>
      </c>
    </row>
    <row r="14" spans="1:23" x14ac:dyDescent="0.2">
      <c r="C14" t="s">
        <v>44</v>
      </c>
      <c r="D14" s="14" t="s">
        <v>46</v>
      </c>
      <c r="E14">
        <v>42</v>
      </c>
      <c r="F14">
        <f t="shared" si="0"/>
        <v>1764</v>
      </c>
      <c r="G14">
        <v>75</v>
      </c>
      <c r="H14">
        <f t="shared" si="1"/>
        <v>5625</v>
      </c>
      <c r="I14">
        <f t="shared" si="2"/>
        <v>3150</v>
      </c>
      <c r="J14">
        <v>57.5</v>
      </c>
      <c r="K14" s="25">
        <v>15</v>
      </c>
      <c r="L14" s="5">
        <f t="shared" si="3"/>
        <v>0.22753333333333331</v>
      </c>
      <c r="M14" s="5">
        <f t="shared" ref="M14:M47" si="6">L14/$L$29</f>
        <v>0.89333333333333342</v>
      </c>
      <c r="N14" s="8">
        <f t="shared" si="4"/>
        <v>0.89169020206984939</v>
      </c>
      <c r="O14" s="15">
        <f t="shared" si="5"/>
        <v>-1.8393260412134687E-3</v>
      </c>
      <c r="Q14">
        <f t="array" ref="Q14:V16">LINEST(M13:M47,E13:I47,,TRUE)</f>
        <v>-1.3586960256788019E-4</v>
      </c>
      <c r="R14">
        <v>6.7250193154123943E-5</v>
      </c>
      <c r="S14">
        <v>8.8717551176331795E-3</v>
      </c>
      <c r="T14">
        <v>1.4063212577649148E-4</v>
      </c>
      <c r="U14">
        <v>-1.6039968494872041E-2</v>
      </c>
      <c r="V14">
        <v>0.70371908675913097</v>
      </c>
      <c r="W14">
        <f>V14-0.0021</f>
        <v>0.70161908675913098</v>
      </c>
    </row>
    <row r="15" spans="1:23" x14ac:dyDescent="0.2">
      <c r="C15" t="s">
        <v>44</v>
      </c>
      <c r="D15" s="14" t="s">
        <v>46</v>
      </c>
      <c r="E15">
        <v>44</v>
      </c>
      <c r="F15">
        <f t="shared" si="0"/>
        <v>1936</v>
      </c>
      <c r="G15">
        <v>75</v>
      </c>
      <c r="H15">
        <f t="shared" si="1"/>
        <v>5625</v>
      </c>
      <c r="I15">
        <f t="shared" si="2"/>
        <v>3300</v>
      </c>
      <c r="J15">
        <v>59.7</v>
      </c>
      <c r="K15" s="25">
        <v>15.5</v>
      </c>
      <c r="L15" s="5">
        <f t="shared" si="3"/>
        <v>0.22019354838709676</v>
      </c>
      <c r="M15" s="5">
        <f t="shared" si="6"/>
        <v>0.86451612903225816</v>
      </c>
      <c r="N15" s="8">
        <f t="shared" si="4"/>
        <v>0.86341855032847969</v>
      </c>
      <c r="O15" s="15">
        <f t="shared" si="5"/>
        <v>-1.2695873066094216E-3</v>
      </c>
      <c r="Q15">
        <v>1.5715045144531896E-5</v>
      </c>
      <c r="R15">
        <v>8.400044964074816E-6</v>
      </c>
      <c r="S15">
        <v>1.5942944556579573E-3</v>
      </c>
      <c r="T15">
        <v>3.479369476733009E-5</v>
      </c>
      <c r="U15">
        <v>3.4062476302211273E-3</v>
      </c>
      <c r="V15">
        <v>0.11047178082888987</v>
      </c>
    </row>
    <row r="16" spans="1:23" x14ac:dyDescent="0.2">
      <c r="C16" t="s">
        <v>44</v>
      </c>
      <c r="D16" s="14" t="s">
        <v>46</v>
      </c>
      <c r="E16">
        <v>45</v>
      </c>
      <c r="F16">
        <f t="shared" si="0"/>
        <v>2025</v>
      </c>
      <c r="G16">
        <v>75</v>
      </c>
      <c r="H16">
        <f t="shared" si="1"/>
        <v>5625</v>
      </c>
      <c r="I16">
        <f t="shared" si="2"/>
        <v>3375</v>
      </c>
      <c r="J16">
        <v>60.8</v>
      </c>
      <c r="K16" s="25">
        <v>15.7</v>
      </c>
      <c r="L16" s="5">
        <f t="shared" si="3"/>
        <v>0.21738853503184713</v>
      </c>
      <c r="M16" s="5">
        <f t="shared" si="6"/>
        <v>0.85350318471337594</v>
      </c>
      <c r="N16" s="8">
        <f t="shared" si="4"/>
        <v>0.84970462083512444</v>
      </c>
      <c r="O16" s="15">
        <f t="shared" si="5"/>
        <v>-4.4505561857125821E-3</v>
      </c>
      <c r="P16" s="3" t="s">
        <v>15</v>
      </c>
      <c r="Q16">
        <v>0.99970934755166962</v>
      </c>
      <c r="R16">
        <v>2.078905064729224E-3</v>
      </c>
      <c r="S16" t="e">
        <v>#N/A</v>
      </c>
      <c r="T16" t="e">
        <v>#N/A</v>
      </c>
      <c r="U16" t="e">
        <v>#N/A</v>
      </c>
      <c r="V16" t="e">
        <v>#N/A</v>
      </c>
    </row>
    <row r="17" spans="1:21" x14ac:dyDescent="0.2">
      <c r="C17" t="s">
        <v>44</v>
      </c>
      <c r="D17" s="14" t="s">
        <v>46</v>
      </c>
      <c r="E17">
        <v>46</v>
      </c>
      <c r="F17">
        <f t="shared" si="0"/>
        <v>2116</v>
      </c>
      <c r="G17">
        <v>75</v>
      </c>
      <c r="H17">
        <f t="shared" si="1"/>
        <v>5625</v>
      </c>
      <c r="I17">
        <f t="shared" si="2"/>
        <v>3450</v>
      </c>
      <c r="J17">
        <v>61.9</v>
      </c>
      <c r="K17" s="25">
        <v>16</v>
      </c>
      <c r="L17" s="5">
        <f t="shared" si="3"/>
        <v>0.21331249999999999</v>
      </c>
      <c r="M17" s="5">
        <f t="shared" si="6"/>
        <v>0.83750000000000013</v>
      </c>
      <c r="N17" s="8">
        <f t="shared" si="4"/>
        <v>0.83627195559332201</v>
      </c>
      <c r="O17" s="15">
        <f t="shared" si="5"/>
        <v>-1.4663216796156646E-3</v>
      </c>
    </row>
    <row r="18" spans="1:21" x14ac:dyDescent="0.2">
      <c r="C18" t="s">
        <v>44</v>
      </c>
      <c r="D18" s="14" t="s">
        <v>46</v>
      </c>
      <c r="E18">
        <v>48</v>
      </c>
      <c r="F18">
        <f t="shared" si="0"/>
        <v>2304</v>
      </c>
      <c r="G18">
        <v>75</v>
      </c>
      <c r="H18">
        <f t="shared" si="1"/>
        <v>5625</v>
      </c>
      <c r="I18">
        <f t="shared" si="2"/>
        <v>3600</v>
      </c>
      <c r="J18" s="17">
        <v>64.2</v>
      </c>
      <c r="K18" s="25">
        <v>16.5</v>
      </c>
      <c r="L18" s="5">
        <f t="shared" si="3"/>
        <v>0.20684848484848484</v>
      </c>
      <c r="M18" s="5">
        <f t="shared" si="6"/>
        <v>0.81212121212121224</v>
      </c>
      <c r="N18" s="8">
        <f t="shared" si="4"/>
        <v>0.81025041786437646</v>
      </c>
      <c r="O18" s="15">
        <f t="shared" si="5"/>
        <v>-2.3035899431186886E-3</v>
      </c>
    </row>
    <row r="19" spans="1:21" x14ac:dyDescent="0.2">
      <c r="C19" t="s">
        <v>44</v>
      </c>
      <c r="D19" s="14" t="s">
        <v>46</v>
      </c>
      <c r="E19">
        <v>50</v>
      </c>
      <c r="F19">
        <f t="shared" si="0"/>
        <v>2500</v>
      </c>
      <c r="G19">
        <v>75</v>
      </c>
      <c r="H19">
        <f t="shared" si="1"/>
        <v>5625</v>
      </c>
      <c r="I19">
        <f t="shared" si="2"/>
        <v>3750</v>
      </c>
      <c r="J19">
        <v>66.599999999999994</v>
      </c>
      <c r="K19" s="25">
        <v>17</v>
      </c>
      <c r="L19" s="5">
        <f t="shared" si="3"/>
        <v>0.20076470588235293</v>
      </c>
      <c r="M19" s="5">
        <f t="shared" si="6"/>
        <v>0.78823529411764715</v>
      </c>
      <c r="N19" s="8">
        <f t="shared" si="4"/>
        <v>0.7853539371416427</v>
      </c>
      <c r="O19" s="15">
        <f t="shared" si="5"/>
        <v>-3.6554528800056395E-3</v>
      </c>
      <c r="Q19" s="3"/>
      <c r="R19" s="3"/>
      <c r="S19" s="3"/>
      <c r="T19" s="3"/>
      <c r="U19" s="3"/>
    </row>
    <row r="20" spans="1:21" s="17" customFormat="1" x14ac:dyDescent="0.2">
      <c r="C20" t="s">
        <v>44</v>
      </c>
      <c r="D20" s="14" t="s">
        <v>46</v>
      </c>
      <c r="E20">
        <v>40</v>
      </c>
      <c r="F20" s="17">
        <f t="shared" si="0"/>
        <v>1600</v>
      </c>
      <c r="G20">
        <v>80</v>
      </c>
      <c r="H20" s="17">
        <f t="shared" si="1"/>
        <v>6400</v>
      </c>
      <c r="I20" s="17">
        <f t="shared" si="2"/>
        <v>3200</v>
      </c>
      <c r="J20">
        <v>53.8</v>
      </c>
      <c r="K20" s="25">
        <v>13.5</v>
      </c>
      <c r="L20" s="5">
        <f t="shared" si="3"/>
        <v>0.25281481481481483</v>
      </c>
      <c r="M20" s="5">
        <f t="shared" si="6"/>
        <v>0.9925925925925928</v>
      </c>
      <c r="N20" s="18">
        <f t="shared" si="4"/>
        <v>0.9903906655864666</v>
      </c>
      <c r="O20" s="19">
        <f t="shared" si="5"/>
        <v>-2.2183592972166966E-3</v>
      </c>
      <c r="Q20"/>
      <c r="R20"/>
      <c r="S20" s="9"/>
      <c r="T20" s="9"/>
      <c r="U20" s="9"/>
    </row>
    <row r="21" spans="1:21" x14ac:dyDescent="0.2">
      <c r="A21" s="17"/>
      <c r="B21" s="17"/>
      <c r="C21" t="s">
        <v>44</v>
      </c>
      <c r="D21" s="14" t="s">
        <v>46</v>
      </c>
      <c r="E21">
        <v>42</v>
      </c>
      <c r="F21" s="17">
        <f t="shared" si="0"/>
        <v>1764</v>
      </c>
      <c r="G21">
        <v>80</v>
      </c>
      <c r="H21" s="17">
        <f t="shared" si="1"/>
        <v>6400</v>
      </c>
      <c r="I21" s="17">
        <f t="shared" si="2"/>
        <v>3360</v>
      </c>
      <c r="J21">
        <v>55.9</v>
      </c>
      <c r="K21" s="25">
        <v>13.9</v>
      </c>
      <c r="L21" s="5">
        <f t="shared" si="3"/>
        <v>0.24553956834532373</v>
      </c>
      <c r="M21" s="5">
        <f t="shared" si="6"/>
        <v>0.96402877697841738</v>
      </c>
      <c r="N21" s="18">
        <f t="shared" si="4"/>
        <v>0.95963526081320627</v>
      </c>
      <c r="O21" s="15">
        <f t="shared" si="5"/>
        <v>-4.5574533355548065E-3</v>
      </c>
      <c r="S21" s="9"/>
      <c r="T21" s="9"/>
      <c r="U21" s="9"/>
    </row>
    <row r="22" spans="1:21" x14ac:dyDescent="0.2">
      <c r="C22" t="s">
        <v>44</v>
      </c>
      <c r="D22" s="14" t="s">
        <v>46</v>
      </c>
      <c r="E22">
        <v>44</v>
      </c>
      <c r="F22" s="17">
        <f t="shared" si="0"/>
        <v>1936</v>
      </c>
      <c r="G22">
        <v>80</v>
      </c>
      <c r="H22" s="17">
        <f t="shared" si="1"/>
        <v>6400</v>
      </c>
      <c r="I22" s="17">
        <f t="shared" si="2"/>
        <v>3520</v>
      </c>
      <c r="J22">
        <v>58.1</v>
      </c>
      <c r="K22" s="25">
        <v>14.4</v>
      </c>
      <c r="L22" s="5">
        <f t="shared" si="3"/>
        <v>0.23701388888888886</v>
      </c>
      <c r="M22" s="5">
        <f t="shared" si="6"/>
        <v>0.93055555555555558</v>
      </c>
      <c r="N22" s="8">
        <f t="shared" si="4"/>
        <v>0.93000491304615784</v>
      </c>
      <c r="O22" s="15">
        <f t="shared" si="5"/>
        <v>-5.9173523397965686E-4</v>
      </c>
      <c r="S22" s="9"/>
      <c r="T22" s="9"/>
      <c r="U22" s="9"/>
    </row>
    <row r="23" spans="1:21" x14ac:dyDescent="0.2">
      <c r="C23" t="s">
        <v>44</v>
      </c>
      <c r="D23" s="14" t="s">
        <v>46</v>
      </c>
      <c r="E23">
        <v>45</v>
      </c>
      <c r="F23" s="17">
        <f t="shared" si="0"/>
        <v>2025</v>
      </c>
      <c r="G23">
        <v>80</v>
      </c>
      <c r="H23" s="17">
        <f t="shared" si="1"/>
        <v>6400</v>
      </c>
      <c r="I23" s="17">
        <f t="shared" si="2"/>
        <v>3600</v>
      </c>
      <c r="J23">
        <v>59.2</v>
      </c>
      <c r="K23" s="25">
        <v>14.6</v>
      </c>
      <c r="L23" s="5">
        <f t="shared" si="3"/>
        <v>0.23376712328767121</v>
      </c>
      <c r="M23" s="5">
        <f t="shared" si="6"/>
        <v>0.91780821917808231</v>
      </c>
      <c r="N23" s="8">
        <f t="shared" si="4"/>
        <v>0.91561163553996316</v>
      </c>
      <c r="O23" s="15">
        <f t="shared" si="5"/>
        <v>-2.3932926206372746E-3</v>
      </c>
      <c r="S23" s="9"/>
      <c r="T23" s="9"/>
      <c r="U23" s="9"/>
    </row>
    <row r="24" spans="1:21" x14ac:dyDescent="0.2">
      <c r="C24" t="s">
        <v>44</v>
      </c>
      <c r="D24" s="14" t="s">
        <v>46</v>
      </c>
      <c r="E24">
        <v>46</v>
      </c>
      <c r="F24" s="17">
        <f t="shared" si="0"/>
        <v>2116</v>
      </c>
      <c r="G24">
        <v>80</v>
      </c>
      <c r="H24" s="17">
        <f t="shared" si="1"/>
        <v>6400</v>
      </c>
      <c r="I24" s="17">
        <f t="shared" si="2"/>
        <v>3680</v>
      </c>
      <c r="J24">
        <v>60.3</v>
      </c>
      <c r="K24" s="25">
        <v>14.8</v>
      </c>
      <c r="L24" s="5">
        <f t="shared" si="3"/>
        <v>0.23060810810810808</v>
      </c>
      <c r="M24" s="5">
        <f t="shared" si="6"/>
        <v>0.90540540540540548</v>
      </c>
      <c r="N24" s="8">
        <f t="shared" si="4"/>
        <v>0.90149962228532154</v>
      </c>
      <c r="O24" s="15">
        <f t="shared" si="5"/>
        <v>-4.3138500132270368E-3</v>
      </c>
      <c r="S24" s="9"/>
      <c r="T24" s="9"/>
      <c r="U24" s="9"/>
    </row>
    <row r="25" spans="1:21" x14ac:dyDescent="0.2">
      <c r="C25" t="s">
        <v>44</v>
      </c>
      <c r="D25" s="14" t="s">
        <v>46</v>
      </c>
      <c r="E25">
        <v>48</v>
      </c>
      <c r="F25" s="17">
        <f t="shared" si="0"/>
        <v>2304</v>
      </c>
      <c r="G25">
        <v>80</v>
      </c>
      <c r="H25" s="17">
        <f t="shared" si="1"/>
        <v>6400</v>
      </c>
      <c r="I25" s="17">
        <f t="shared" si="2"/>
        <v>3840</v>
      </c>
      <c r="J25">
        <v>62.6</v>
      </c>
      <c r="K25" s="25">
        <v>15.3</v>
      </c>
      <c r="L25" s="5">
        <f t="shared" si="3"/>
        <v>0.22307189542483657</v>
      </c>
      <c r="M25" s="5">
        <f t="shared" si="6"/>
        <v>0.87581699346405228</v>
      </c>
      <c r="N25" s="8">
        <f t="shared" si="4"/>
        <v>0.87411938853069704</v>
      </c>
      <c r="O25" s="15">
        <f t="shared" si="5"/>
        <v>-1.9383101104727804E-3</v>
      </c>
      <c r="S25" s="9"/>
      <c r="T25" s="9"/>
      <c r="U25" s="9"/>
    </row>
    <row r="26" spans="1:21" x14ac:dyDescent="0.2">
      <c r="C26" s="17" t="s">
        <v>44</v>
      </c>
      <c r="D26" s="14" t="s">
        <v>46</v>
      </c>
      <c r="E26" s="17">
        <v>50</v>
      </c>
      <c r="F26" s="17">
        <f t="shared" si="0"/>
        <v>2500</v>
      </c>
      <c r="G26" s="17">
        <v>80</v>
      </c>
      <c r="H26" s="17">
        <f t="shared" si="1"/>
        <v>6400</v>
      </c>
      <c r="I26" s="17">
        <f t="shared" si="2"/>
        <v>4000</v>
      </c>
      <c r="J26">
        <v>64.900000000000006</v>
      </c>
      <c r="K26" s="25">
        <v>15.8</v>
      </c>
      <c r="L26" s="5">
        <f t="shared" si="3"/>
        <v>0.21601265822784807</v>
      </c>
      <c r="M26" s="5">
        <f t="shared" si="6"/>
        <v>0.84810126582278478</v>
      </c>
      <c r="N26" s="18">
        <f t="shared" si="4"/>
        <v>0.84786421178228444</v>
      </c>
      <c r="O26" s="15">
        <f t="shared" si="5"/>
        <v>-2.7951148058995268E-4</v>
      </c>
    </row>
    <row r="27" spans="1:21" x14ac:dyDescent="0.2">
      <c r="C27" t="s">
        <v>44</v>
      </c>
      <c r="D27" s="14" t="s">
        <v>46</v>
      </c>
      <c r="E27">
        <v>40</v>
      </c>
      <c r="F27" s="17">
        <f t="shared" si="0"/>
        <v>1600</v>
      </c>
      <c r="G27">
        <v>85</v>
      </c>
      <c r="H27" s="17">
        <f t="shared" si="1"/>
        <v>7225</v>
      </c>
      <c r="I27" s="17">
        <f t="shared" si="2"/>
        <v>3400</v>
      </c>
      <c r="J27">
        <v>52.3</v>
      </c>
      <c r="K27" s="25">
        <v>12.6</v>
      </c>
      <c r="L27" s="5">
        <f t="shared" si="3"/>
        <v>0.27087301587301588</v>
      </c>
      <c r="M27" s="5">
        <f t="shared" si="6"/>
        <v>1.0634920634920637</v>
      </c>
      <c r="N27" s="8">
        <f t="shared" si="4"/>
        <v>1.0630569300132087</v>
      </c>
      <c r="O27" s="15">
        <f t="shared" si="5"/>
        <v>-4.0915536071444347E-4</v>
      </c>
    </row>
    <row r="28" spans="1:21" x14ac:dyDescent="0.2">
      <c r="C28" t="s">
        <v>44</v>
      </c>
      <c r="D28" s="14" t="s">
        <v>46</v>
      </c>
      <c r="E28">
        <v>42</v>
      </c>
      <c r="F28" s="17">
        <f t="shared" si="0"/>
        <v>1764</v>
      </c>
      <c r="G28">
        <v>85</v>
      </c>
      <c r="H28" s="17">
        <f t="shared" si="1"/>
        <v>7225</v>
      </c>
      <c r="I28" s="17">
        <f t="shared" si="2"/>
        <v>3570</v>
      </c>
      <c r="J28">
        <v>54.4</v>
      </c>
      <c r="K28" s="25">
        <v>13</v>
      </c>
      <c r="L28" s="5">
        <f t="shared" si="3"/>
        <v>0.2625384615384615</v>
      </c>
      <c r="M28" s="5">
        <f t="shared" si="6"/>
        <v>1.0307692307692309</v>
      </c>
      <c r="N28" s="8">
        <f t="shared" si="4"/>
        <v>1.0309428292142695</v>
      </c>
      <c r="O28" s="15">
        <f t="shared" si="5"/>
        <v>1.6841640190313307E-4</v>
      </c>
    </row>
    <row r="29" spans="1:21" x14ac:dyDescent="0.2">
      <c r="C29" s="10" t="s">
        <v>44</v>
      </c>
      <c r="D29" s="23" t="s">
        <v>46</v>
      </c>
      <c r="E29" s="10">
        <v>44</v>
      </c>
      <c r="F29" s="10">
        <f t="shared" si="0"/>
        <v>1936</v>
      </c>
      <c r="G29" s="10">
        <v>85</v>
      </c>
      <c r="H29" s="10">
        <f t="shared" si="1"/>
        <v>7225</v>
      </c>
      <c r="I29" s="10">
        <f t="shared" si="2"/>
        <v>3740</v>
      </c>
      <c r="J29" s="10">
        <v>56.5</v>
      </c>
      <c r="K29" s="29">
        <v>13.4</v>
      </c>
      <c r="L29" s="11">
        <f t="shared" si="3"/>
        <v>0.25470149253731339</v>
      </c>
      <c r="M29" s="11">
        <f t="shared" si="6"/>
        <v>1</v>
      </c>
      <c r="N29" s="12">
        <f t="shared" si="4"/>
        <v>0.99995378542154234</v>
      </c>
      <c r="O29" s="15">
        <f t="shared" si="5"/>
        <v>-4.6214578457659528E-5</v>
      </c>
    </row>
    <row r="30" spans="1:21" x14ac:dyDescent="0.2">
      <c r="C30" t="s">
        <v>44</v>
      </c>
      <c r="D30" s="14" t="s">
        <v>46</v>
      </c>
      <c r="E30">
        <v>45</v>
      </c>
      <c r="F30" s="17">
        <f t="shared" si="0"/>
        <v>2025</v>
      </c>
      <c r="G30">
        <v>85</v>
      </c>
      <c r="H30" s="17">
        <f t="shared" si="1"/>
        <v>7225</v>
      </c>
      <c r="I30" s="17">
        <f t="shared" si="2"/>
        <v>3825</v>
      </c>
      <c r="J30">
        <v>57.6</v>
      </c>
      <c r="K30" s="25">
        <v>13.6</v>
      </c>
      <c r="L30" s="5">
        <f t="shared" si="3"/>
        <v>0.2509558823529412</v>
      </c>
      <c r="M30" s="5">
        <f t="shared" si="6"/>
        <v>0.9852941176470591</v>
      </c>
      <c r="N30" s="8">
        <f t="shared" si="4"/>
        <v>0.98488115990250824</v>
      </c>
      <c r="O30" s="15">
        <f t="shared" si="5"/>
        <v>-4.1912129297698908E-4</v>
      </c>
    </row>
    <row r="31" spans="1:21" x14ac:dyDescent="0.2">
      <c r="C31" t="s">
        <v>44</v>
      </c>
      <c r="D31" s="14" t="s">
        <v>46</v>
      </c>
      <c r="E31">
        <v>46</v>
      </c>
      <c r="F31" s="17">
        <f t="shared" si="0"/>
        <v>2116</v>
      </c>
      <c r="G31">
        <v>85</v>
      </c>
      <c r="H31" s="17">
        <f t="shared" si="1"/>
        <v>7225</v>
      </c>
      <c r="I31" s="17">
        <f t="shared" si="2"/>
        <v>3910</v>
      </c>
      <c r="J31">
        <v>58.7</v>
      </c>
      <c r="K31" s="25">
        <v>13.8</v>
      </c>
      <c r="L31" s="5">
        <f t="shared" si="3"/>
        <v>0.24731884057971013</v>
      </c>
      <c r="M31" s="5">
        <f t="shared" si="6"/>
        <v>0.97101449275362328</v>
      </c>
      <c r="N31" s="8">
        <f t="shared" si="4"/>
        <v>0.9700897986350272</v>
      </c>
      <c r="O31" s="15">
        <f t="shared" si="5"/>
        <v>-9.5229692810641176E-4</v>
      </c>
    </row>
    <row r="32" spans="1:21" x14ac:dyDescent="0.2">
      <c r="C32" t="s">
        <v>44</v>
      </c>
      <c r="D32" s="14" t="s">
        <v>46</v>
      </c>
      <c r="E32">
        <v>48</v>
      </c>
      <c r="F32" s="17">
        <f t="shared" si="0"/>
        <v>2304</v>
      </c>
      <c r="G32">
        <v>85</v>
      </c>
      <c r="H32" s="17">
        <f t="shared" si="1"/>
        <v>7225</v>
      </c>
      <c r="I32" s="17">
        <f t="shared" si="2"/>
        <v>4080</v>
      </c>
      <c r="J32">
        <v>60.9</v>
      </c>
      <c r="K32" s="25">
        <v>14.2</v>
      </c>
      <c r="L32" s="5">
        <f t="shared" si="3"/>
        <v>0.24035211267605633</v>
      </c>
      <c r="M32" s="5">
        <f t="shared" si="6"/>
        <v>0.94366197183098599</v>
      </c>
      <c r="N32" s="8">
        <f t="shared" si="4"/>
        <v>0.94135086885472385</v>
      </c>
      <c r="O32" s="15">
        <f t="shared" si="5"/>
        <v>-2.4490792733524126E-3</v>
      </c>
    </row>
    <row r="33" spans="3:15" x14ac:dyDescent="0.2">
      <c r="C33" t="s">
        <v>44</v>
      </c>
      <c r="D33" s="14" t="s">
        <v>46</v>
      </c>
      <c r="E33">
        <v>50</v>
      </c>
      <c r="F33" s="17">
        <f t="shared" si="0"/>
        <v>2500</v>
      </c>
      <c r="G33">
        <v>85</v>
      </c>
      <c r="H33" s="17">
        <f t="shared" si="1"/>
        <v>7225</v>
      </c>
      <c r="I33" s="17">
        <f t="shared" si="2"/>
        <v>4250</v>
      </c>
      <c r="J33">
        <v>63.2</v>
      </c>
      <c r="K33" s="25">
        <v>14.6</v>
      </c>
      <c r="L33" s="5">
        <f t="shared" si="3"/>
        <v>0.23376712328767121</v>
      </c>
      <c r="M33" s="5">
        <f t="shared" si="6"/>
        <v>0.91780821917808231</v>
      </c>
      <c r="N33" s="8">
        <f t="shared" si="4"/>
        <v>0.91373699608063252</v>
      </c>
      <c r="O33" s="15">
        <f t="shared" si="5"/>
        <v>-4.4358102405049867E-3</v>
      </c>
    </row>
    <row r="34" spans="3:15" x14ac:dyDescent="0.2">
      <c r="C34" t="s">
        <v>44</v>
      </c>
      <c r="D34" s="14" t="s">
        <v>46</v>
      </c>
      <c r="E34">
        <v>40</v>
      </c>
      <c r="F34" s="17">
        <f t="shared" si="0"/>
        <v>1600</v>
      </c>
      <c r="G34">
        <v>90</v>
      </c>
      <c r="H34" s="17">
        <f t="shared" si="1"/>
        <v>8100</v>
      </c>
      <c r="I34" s="17">
        <f t="shared" si="2"/>
        <v>3600</v>
      </c>
      <c r="J34">
        <v>50.7</v>
      </c>
      <c r="K34" s="25">
        <v>11.7</v>
      </c>
      <c r="L34" s="5">
        <f t="shared" si="3"/>
        <v>0.29170940170940168</v>
      </c>
      <c r="M34" s="5">
        <f t="shared" si="6"/>
        <v>1.1452991452991454</v>
      </c>
      <c r="N34" s="8">
        <f t="shared" si="4"/>
        <v>1.1390857040976567</v>
      </c>
      <c r="O34" s="15">
        <f t="shared" si="5"/>
        <v>-5.4251688102550585E-3</v>
      </c>
    </row>
    <row r="35" spans="3:15" x14ac:dyDescent="0.2">
      <c r="C35" t="s">
        <v>44</v>
      </c>
      <c r="D35" s="14" t="s">
        <v>46</v>
      </c>
      <c r="E35">
        <v>42</v>
      </c>
      <c r="F35" s="17">
        <f t="shared" si="0"/>
        <v>1764</v>
      </c>
      <c r="G35">
        <v>90</v>
      </c>
      <c r="H35" s="17">
        <f t="shared" si="1"/>
        <v>8100</v>
      </c>
      <c r="I35" s="17">
        <f t="shared" si="2"/>
        <v>3780</v>
      </c>
      <c r="J35">
        <v>52.8</v>
      </c>
      <c r="K35" s="25">
        <v>12.1</v>
      </c>
      <c r="L35" s="5">
        <f t="shared" si="3"/>
        <v>0.28206611570247936</v>
      </c>
      <c r="M35" s="5">
        <f t="shared" si="6"/>
        <v>1.1074380165289259</v>
      </c>
      <c r="N35" s="8">
        <f t="shared" si="4"/>
        <v>1.1056129072730392</v>
      </c>
      <c r="O35" s="15">
        <f t="shared" si="5"/>
        <v>-1.6480464176290776E-3</v>
      </c>
    </row>
    <row r="36" spans="3:15" x14ac:dyDescent="0.2">
      <c r="C36" t="s">
        <v>44</v>
      </c>
      <c r="D36" s="14" t="s">
        <v>46</v>
      </c>
      <c r="E36">
        <v>44</v>
      </c>
      <c r="F36" s="17">
        <f t="shared" si="0"/>
        <v>1936</v>
      </c>
      <c r="G36">
        <v>90</v>
      </c>
      <c r="H36" s="17">
        <f t="shared" si="1"/>
        <v>8100</v>
      </c>
      <c r="I36" s="17">
        <f t="shared" si="2"/>
        <v>3960</v>
      </c>
      <c r="J36">
        <v>54.9</v>
      </c>
      <c r="K36" s="25">
        <v>12.5</v>
      </c>
      <c r="L36" s="5">
        <f t="shared" si="3"/>
        <v>0.27304</v>
      </c>
      <c r="M36" s="5">
        <f t="shared" si="6"/>
        <v>1.0720000000000003</v>
      </c>
      <c r="N36" s="8">
        <f t="shared" si="4"/>
        <v>1.0732651674546332</v>
      </c>
      <c r="O36" s="15">
        <f t="shared" si="5"/>
        <v>1.1801935211127781E-3</v>
      </c>
    </row>
    <row r="37" spans="3:15" x14ac:dyDescent="0.2">
      <c r="C37" t="s">
        <v>44</v>
      </c>
      <c r="D37" s="14" t="s">
        <v>46</v>
      </c>
      <c r="E37">
        <v>45</v>
      </c>
      <c r="F37" s="17">
        <f t="shared" si="0"/>
        <v>2025</v>
      </c>
      <c r="G37">
        <v>90</v>
      </c>
      <c r="H37" s="17">
        <f t="shared" si="1"/>
        <v>8100</v>
      </c>
      <c r="I37" s="17">
        <f t="shared" si="2"/>
        <v>4050</v>
      </c>
      <c r="J37">
        <v>56</v>
      </c>
      <c r="K37" s="25">
        <v>12.6</v>
      </c>
      <c r="L37" s="5">
        <f t="shared" si="3"/>
        <v>0.27087301587301588</v>
      </c>
      <c r="M37" s="5">
        <f t="shared" si="6"/>
        <v>1.0634920634920637</v>
      </c>
      <c r="N37" s="8">
        <f t="shared" si="4"/>
        <v>1.0575131939227598</v>
      </c>
      <c r="O37" s="15">
        <f t="shared" si="5"/>
        <v>-5.6219221323305646E-3</v>
      </c>
    </row>
    <row r="38" spans="3:15" x14ac:dyDescent="0.2">
      <c r="C38" t="s">
        <v>44</v>
      </c>
      <c r="D38" s="14" t="s">
        <v>46</v>
      </c>
      <c r="E38">
        <v>46</v>
      </c>
      <c r="F38" s="17">
        <f t="shared" si="0"/>
        <v>2116</v>
      </c>
      <c r="G38">
        <v>90</v>
      </c>
      <c r="H38" s="17">
        <f t="shared" si="1"/>
        <v>8100</v>
      </c>
      <c r="I38" s="17">
        <f t="shared" si="2"/>
        <v>4140</v>
      </c>
      <c r="J38">
        <v>57</v>
      </c>
      <c r="K38" s="25">
        <v>12.8</v>
      </c>
      <c r="L38" s="5">
        <f t="shared" si="3"/>
        <v>0.26664062499999996</v>
      </c>
      <c r="M38" s="5">
        <f t="shared" si="6"/>
        <v>1.046875</v>
      </c>
      <c r="N38" s="8">
        <f t="shared" si="4"/>
        <v>1.042042484642439</v>
      </c>
      <c r="O38" s="15">
        <f t="shared" si="5"/>
        <v>-4.6161340728941066E-3</v>
      </c>
    </row>
    <row r="39" spans="3:15" x14ac:dyDescent="0.2">
      <c r="C39" s="17" t="s">
        <v>44</v>
      </c>
      <c r="D39" s="22" t="s">
        <v>46</v>
      </c>
      <c r="E39" s="17">
        <v>48</v>
      </c>
      <c r="F39" s="17">
        <f t="shared" si="0"/>
        <v>2304</v>
      </c>
      <c r="G39" s="17">
        <v>90</v>
      </c>
      <c r="H39" s="17">
        <f t="shared" si="1"/>
        <v>8100</v>
      </c>
      <c r="I39" s="17">
        <f t="shared" si="2"/>
        <v>4320</v>
      </c>
      <c r="J39" s="17">
        <v>59.2</v>
      </c>
      <c r="K39" s="25">
        <v>13.2</v>
      </c>
      <c r="L39" s="24">
        <f t="shared" si="3"/>
        <v>0.25856060606060605</v>
      </c>
      <c r="M39" s="24">
        <f t="shared" si="6"/>
        <v>1.0151515151515154</v>
      </c>
      <c r="N39" s="18">
        <f t="shared" si="4"/>
        <v>1.011944858836457</v>
      </c>
      <c r="O39" s="15">
        <f t="shared" si="5"/>
        <v>-3.158795773042546E-3</v>
      </c>
    </row>
    <row r="40" spans="3:15" x14ac:dyDescent="0.2">
      <c r="C40" t="s">
        <v>44</v>
      </c>
      <c r="D40" s="14" t="s">
        <v>46</v>
      </c>
      <c r="E40">
        <v>50</v>
      </c>
      <c r="F40" s="17">
        <f t="shared" si="0"/>
        <v>2500</v>
      </c>
      <c r="G40">
        <v>90</v>
      </c>
      <c r="H40" s="17">
        <f t="shared" si="1"/>
        <v>8100</v>
      </c>
      <c r="I40" s="17">
        <f t="shared" si="2"/>
        <v>4500</v>
      </c>
      <c r="J40" s="17">
        <v>61.5</v>
      </c>
      <c r="K40" s="25">
        <v>13.6</v>
      </c>
      <c r="L40" s="5">
        <f t="shared" si="3"/>
        <v>0.2509558823529412</v>
      </c>
      <c r="M40" s="5">
        <f t="shared" si="6"/>
        <v>0.9852941176470591</v>
      </c>
      <c r="N40" s="8">
        <f t="shared" si="4"/>
        <v>0.98297229003668685</v>
      </c>
      <c r="O40" s="15">
        <f t="shared" si="5"/>
        <v>-2.3564817538106425E-3</v>
      </c>
    </row>
    <row r="41" spans="3:15" x14ac:dyDescent="0.2">
      <c r="C41" t="s">
        <v>44</v>
      </c>
      <c r="D41" s="14" t="s">
        <v>46</v>
      </c>
      <c r="E41">
        <v>40</v>
      </c>
      <c r="F41" s="17">
        <f t="shared" si="0"/>
        <v>1600</v>
      </c>
      <c r="G41">
        <v>95</v>
      </c>
      <c r="H41" s="17">
        <f t="shared" si="1"/>
        <v>9025</v>
      </c>
      <c r="I41" s="17">
        <f t="shared" si="2"/>
        <v>3800</v>
      </c>
      <c r="J41">
        <v>49.1</v>
      </c>
      <c r="K41" s="25">
        <v>11</v>
      </c>
      <c r="L41" s="5">
        <f t="shared" si="3"/>
        <v>0.31027272727272726</v>
      </c>
      <c r="M41" s="5">
        <f t="shared" si="6"/>
        <v>1.2181818181818183</v>
      </c>
      <c r="N41" s="8">
        <f t="shared" si="4"/>
        <v>1.2184769878398116</v>
      </c>
      <c r="O41" s="15">
        <f t="shared" si="5"/>
        <v>2.423034505915691E-4</v>
      </c>
    </row>
    <row r="42" spans="3:15" x14ac:dyDescent="0.2">
      <c r="C42" t="s">
        <v>44</v>
      </c>
      <c r="D42" s="14" t="s">
        <v>46</v>
      </c>
      <c r="E42">
        <v>42</v>
      </c>
      <c r="F42" s="17">
        <f t="shared" si="0"/>
        <v>1764</v>
      </c>
      <c r="G42">
        <v>95</v>
      </c>
      <c r="H42" s="17">
        <f t="shared" si="1"/>
        <v>9025</v>
      </c>
      <c r="I42" s="17">
        <f t="shared" si="2"/>
        <v>3990</v>
      </c>
      <c r="J42">
        <v>51.2</v>
      </c>
      <c r="K42" s="25">
        <v>11.3</v>
      </c>
      <c r="L42" s="5">
        <f t="shared" si="3"/>
        <v>0.30203539823008846</v>
      </c>
      <c r="M42" s="5">
        <f t="shared" si="6"/>
        <v>1.1858407079646018</v>
      </c>
      <c r="N42" s="8">
        <f t="shared" si="4"/>
        <v>1.183645494989515</v>
      </c>
      <c r="O42" s="15">
        <f t="shared" si="5"/>
        <v>-1.8511870610806989E-3</v>
      </c>
    </row>
    <row r="43" spans="3:15" x14ac:dyDescent="0.2">
      <c r="C43" t="s">
        <v>44</v>
      </c>
      <c r="D43" s="14" t="s">
        <v>46</v>
      </c>
      <c r="E43">
        <v>44</v>
      </c>
      <c r="F43" s="17">
        <f t="shared" si="0"/>
        <v>1936</v>
      </c>
      <c r="G43">
        <v>95</v>
      </c>
      <c r="H43" s="17">
        <f t="shared" si="1"/>
        <v>9025</v>
      </c>
      <c r="I43" s="17">
        <f t="shared" si="2"/>
        <v>4180</v>
      </c>
      <c r="J43">
        <v>53.2</v>
      </c>
      <c r="K43" s="25">
        <v>11.6</v>
      </c>
      <c r="L43" s="5">
        <f t="shared" si="3"/>
        <v>0.29422413793103447</v>
      </c>
      <c r="M43" s="5">
        <f t="shared" si="6"/>
        <v>1.1551724137931036</v>
      </c>
      <c r="N43" s="8">
        <f t="shared" si="4"/>
        <v>1.1499390591454302</v>
      </c>
      <c r="O43" s="15">
        <f t="shared" si="5"/>
        <v>-4.5303667099263071E-3</v>
      </c>
    </row>
    <row r="44" spans="3:15" x14ac:dyDescent="0.2">
      <c r="C44" t="s">
        <v>44</v>
      </c>
      <c r="D44" s="14" t="s">
        <v>46</v>
      </c>
      <c r="E44">
        <v>45</v>
      </c>
      <c r="F44" s="17">
        <f t="shared" si="0"/>
        <v>2025</v>
      </c>
      <c r="G44">
        <v>95</v>
      </c>
      <c r="H44" s="17">
        <f t="shared" si="1"/>
        <v>9025</v>
      </c>
      <c r="I44" s="17">
        <f t="shared" si="2"/>
        <v>4275</v>
      </c>
      <c r="J44">
        <v>54.3</v>
      </c>
      <c r="K44" s="25">
        <v>11.8</v>
      </c>
      <c r="L44" s="5">
        <f t="shared" si="3"/>
        <v>0.28923728813559318</v>
      </c>
      <c r="M44" s="5">
        <f t="shared" si="6"/>
        <v>1.1355932203389831</v>
      </c>
      <c r="N44" s="8">
        <f t="shared" si="4"/>
        <v>1.1335077376007172</v>
      </c>
      <c r="O44" s="15">
        <f t="shared" si="5"/>
        <v>-1.8364698739953625E-3</v>
      </c>
    </row>
    <row r="45" spans="3:15" x14ac:dyDescent="0.2">
      <c r="C45" t="s">
        <v>44</v>
      </c>
      <c r="D45" s="14" t="s">
        <v>46</v>
      </c>
      <c r="E45">
        <v>46</v>
      </c>
      <c r="F45" s="17">
        <f>E45*E45</f>
        <v>2116</v>
      </c>
      <c r="G45">
        <v>95</v>
      </c>
      <c r="H45" s="17">
        <f>G45*G45</f>
        <v>9025</v>
      </c>
      <c r="I45" s="17">
        <f>E45*G45</f>
        <v>4370</v>
      </c>
      <c r="J45">
        <v>55.3</v>
      </c>
      <c r="K45" s="25">
        <v>12</v>
      </c>
      <c r="L45" s="5">
        <f>3.413/K45</f>
        <v>0.28441666666666665</v>
      </c>
      <c r="M45" s="5">
        <f t="shared" si="6"/>
        <v>1.1166666666666667</v>
      </c>
      <c r="N45" s="8">
        <f>$W$14+$U$14*E45+$T$14*F45+$S$14*G45+$R$14*H45+$Q$14*I45</f>
        <v>1.1173576803075573</v>
      </c>
      <c r="O45" s="15">
        <f>(N45-M45)/M45</f>
        <v>6.1881818587221176E-4</v>
      </c>
    </row>
    <row r="46" spans="3:15" x14ac:dyDescent="0.2">
      <c r="C46" t="s">
        <v>44</v>
      </c>
      <c r="D46" s="14" t="s">
        <v>46</v>
      </c>
      <c r="E46">
        <v>48</v>
      </c>
      <c r="F46" s="17">
        <f>E46*E46</f>
        <v>2304</v>
      </c>
      <c r="G46">
        <v>95</v>
      </c>
      <c r="H46" s="17">
        <f>G46*G46</f>
        <v>9025</v>
      </c>
      <c r="I46" s="17">
        <f>E46*G46</f>
        <v>4560</v>
      </c>
      <c r="J46">
        <v>57.5</v>
      </c>
      <c r="K46" s="25">
        <v>12.3</v>
      </c>
      <c r="L46" s="5">
        <f>3.413/K46</f>
        <v>0.27747967479674795</v>
      </c>
      <c r="M46" s="5">
        <f t="shared" si="6"/>
        <v>1.0894308943089432</v>
      </c>
      <c r="N46" s="8">
        <f>$W$14+$U$14*E46+$T$14*F46+$S$14*G46+$R$14*H46+$Q$14*I46</f>
        <v>1.0859013584758963</v>
      </c>
      <c r="O46" s="15">
        <f>(N46-M46)/M46</f>
        <v>-3.2397978169012927E-3</v>
      </c>
    </row>
    <row r="47" spans="3:15" x14ac:dyDescent="0.2">
      <c r="C47" t="s">
        <v>44</v>
      </c>
      <c r="D47" s="14" t="s">
        <v>46</v>
      </c>
      <c r="E47">
        <v>50</v>
      </c>
      <c r="F47" s="17">
        <f>E47*E47</f>
        <v>2500</v>
      </c>
      <c r="G47">
        <v>95</v>
      </c>
      <c r="H47" s="17">
        <f>G47*G47</f>
        <v>9025</v>
      </c>
      <c r="I47" s="17">
        <f>E47*G47</f>
        <v>4750</v>
      </c>
      <c r="J47">
        <v>59.7</v>
      </c>
      <c r="K47" s="25">
        <v>12.7</v>
      </c>
      <c r="L47" s="5">
        <f>3.413/K47</f>
        <v>0.26874015748031493</v>
      </c>
      <c r="M47" s="5">
        <f t="shared" si="6"/>
        <v>1.0551181102362206</v>
      </c>
      <c r="N47" s="8">
        <f>$W$14+$U$14*E47+$T$14*F47+$S$14*G47+$R$14*H47+$Q$14*I47</f>
        <v>1.0555700936504473</v>
      </c>
      <c r="O47" s="15">
        <f>(N47-M47)/M47</f>
        <v>4.2837234034918351E-4</v>
      </c>
    </row>
    <row r="48" spans="3:15" x14ac:dyDescent="0.2">
      <c r="K48" s="3"/>
      <c r="L48" s="3"/>
      <c r="M48" s="3"/>
      <c r="N48" s="3"/>
      <c r="O48" s="3"/>
    </row>
    <row r="49" spans="1:26" x14ac:dyDescent="0.2">
      <c r="C49" s="1" t="s">
        <v>63</v>
      </c>
      <c r="K49" s="3"/>
      <c r="L49" s="3"/>
      <c r="M49" s="3"/>
      <c r="N49" s="3"/>
      <c r="O49" s="3"/>
    </row>
    <row r="50" spans="1:26" x14ac:dyDescent="0.2">
      <c r="K50" s="3" t="s">
        <v>36</v>
      </c>
      <c r="L50" s="3"/>
      <c r="M50" s="3" t="s">
        <v>14</v>
      </c>
      <c r="N50" s="3" t="s">
        <v>39</v>
      </c>
      <c r="O50" s="3" t="s">
        <v>22</v>
      </c>
      <c r="Q50" t="s">
        <v>39</v>
      </c>
    </row>
    <row r="51" spans="1:26" x14ac:dyDescent="0.2">
      <c r="C51" t="s">
        <v>3</v>
      </c>
      <c r="D51" t="s">
        <v>4</v>
      </c>
      <c r="E51" s="3" t="s">
        <v>5</v>
      </c>
      <c r="F51" s="3" t="s">
        <v>13</v>
      </c>
      <c r="G51" s="3" t="s">
        <v>53</v>
      </c>
      <c r="H51" s="3" t="s">
        <v>54</v>
      </c>
      <c r="I51" s="3" t="s">
        <v>55</v>
      </c>
      <c r="J51" s="3" t="s">
        <v>6</v>
      </c>
      <c r="K51" s="3" t="s">
        <v>37</v>
      </c>
      <c r="L51" s="3" t="s">
        <v>24</v>
      </c>
      <c r="M51" s="3" t="s">
        <v>24</v>
      </c>
      <c r="N51" s="3" t="s">
        <v>17</v>
      </c>
    </row>
    <row r="52" spans="1:26" x14ac:dyDescent="0.2">
      <c r="C52" t="s">
        <v>44</v>
      </c>
      <c r="D52" s="14" t="s">
        <v>46</v>
      </c>
      <c r="E52" s="25">
        <f>5*(E13-32)/9</f>
        <v>4.4444444444444446</v>
      </c>
      <c r="F52" s="25">
        <f t="shared" ref="F52:F83" si="7">E52*E52</f>
        <v>19.753086419753089</v>
      </c>
      <c r="G52" s="25">
        <f>5*(G13-32)/9</f>
        <v>23.888888888888889</v>
      </c>
      <c r="H52" s="25">
        <f t="shared" ref="H52:H83" si="8">G52*G52</f>
        <v>570.67901234567898</v>
      </c>
      <c r="I52" s="25">
        <f t="shared" ref="I52:I83" si="9">E52*G52</f>
        <v>106.17283950617285</v>
      </c>
      <c r="J52">
        <v>55.3</v>
      </c>
      <c r="K52" s="25">
        <v>14.5</v>
      </c>
      <c r="L52" s="5">
        <f t="shared" ref="L52:L83" si="10">3.413/K52</f>
        <v>0.23537931034482756</v>
      </c>
      <c r="M52" s="5">
        <f>L52/$L$68</f>
        <v>0.92413793103448283</v>
      </c>
      <c r="N52" s="8">
        <f t="shared" ref="N52:N83" si="11">$W$53+$U$53*E52+$T$53*F52+$S$53*G52+$R$53*H52+$Q$53*I52</f>
        <v>0.9210869108174311</v>
      </c>
      <c r="O52" s="15">
        <f t="shared" ref="O52:O83" si="12">(N52-M52)/M52</f>
        <v>-3.3014771005410457E-3</v>
      </c>
      <c r="Q52" s="6" t="s">
        <v>7</v>
      </c>
      <c r="R52" s="6" t="s">
        <v>8</v>
      </c>
      <c r="S52" s="6" t="s">
        <v>9</v>
      </c>
      <c r="T52" s="6" t="s">
        <v>10</v>
      </c>
      <c r="U52" s="6" t="s">
        <v>11</v>
      </c>
      <c r="V52" s="6" t="s">
        <v>12</v>
      </c>
      <c r="W52" s="6" t="s">
        <v>18</v>
      </c>
    </row>
    <row r="53" spans="1:26" x14ac:dyDescent="0.2">
      <c r="C53" t="s">
        <v>44</v>
      </c>
      <c r="D53" s="14" t="s">
        <v>46</v>
      </c>
      <c r="E53" s="25">
        <f t="shared" ref="E53:E86" si="13">5*(E14-32)/9</f>
        <v>5.5555555555555554</v>
      </c>
      <c r="F53" s="25">
        <f t="shared" si="7"/>
        <v>30.864197530864196</v>
      </c>
      <c r="G53" s="25">
        <f t="shared" ref="G53:G86" si="14">5*(G14-32)/9</f>
        <v>23.888888888888889</v>
      </c>
      <c r="H53" s="25">
        <f t="shared" si="8"/>
        <v>570.67901234567898</v>
      </c>
      <c r="I53" s="25">
        <f t="shared" si="9"/>
        <v>132.71604938271605</v>
      </c>
      <c r="J53">
        <v>57.5</v>
      </c>
      <c r="K53" s="25">
        <v>15</v>
      </c>
      <c r="L53" s="5">
        <f t="shared" si="10"/>
        <v>0.22753333333333331</v>
      </c>
      <c r="M53" s="5">
        <f t="shared" ref="M53:M86" si="15">L53/$L$68</f>
        <v>0.89333333333333342</v>
      </c>
      <c r="N53" s="8">
        <f t="shared" si="11"/>
        <v>0.8916902020698495</v>
      </c>
      <c r="O53" s="15">
        <f t="shared" si="12"/>
        <v>-1.8393260412133444E-3</v>
      </c>
      <c r="Q53">
        <f t="array" ref="Q53:V55">LINEST(M52:M86,E52:I86,,TRUE)</f>
        <v>-4.4021751231992993E-4</v>
      </c>
      <c r="R53">
        <v>2.1789062581936211E-4</v>
      </c>
      <c r="S53">
        <v>1.5890292355184854E-2</v>
      </c>
      <c r="T53">
        <v>4.5564808751583389E-4</v>
      </c>
      <c r="U53">
        <v>-2.0497211509227838E-2</v>
      </c>
      <c r="V53">
        <v>0.54807728024292957</v>
      </c>
      <c r="W53">
        <f>V53-0.0021</f>
        <v>0.54597728024292957</v>
      </c>
      <c r="Y53" t="s">
        <v>12</v>
      </c>
      <c r="Z53" s="31">
        <f>W53</f>
        <v>0.54597728024292957</v>
      </c>
    </row>
    <row r="54" spans="1:26" x14ac:dyDescent="0.2">
      <c r="C54" t="s">
        <v>44</v>
      </c>
      <c r="D54" s="14" t="s">
        <v>46</v>
      </c>
      <c r="E54" s="25">
        <f t="shared" si="13"/>
        <v>6.666666666666667</v>
      </c>
      <c r="F54" s="25">
        <f t="shared" si="7"/>
        <v>44.44444444444445</v>
      </c>
      <c r="G54" s="25">
        <f t="shared" si="14"/>
        <v>23.888888888888889</v>
      </c>
      <c r="H54" s="25">
        <f t="shared" si="8"/>
        <v>570.67901234567898</v>
      </c>
      <c r="I54" s="25">
        <f t="shared" si="9"/>
        <v>159.25925925925927</v>
      </c>
      <c r="J54">
        <v>59.7</v>
      </c>
      <c r="K54" s="25">
        <v>15.5</v>
      </c>
      <c r="L54" s="5">
        <f t="shared" si="10"/>
        <v>0.22019354838709676</v>
      </c>
      <c r="M54" s="5">
        <f t="shared" si="15"/>
        <v>0.86451612903225816</v>
      </c>
      <c r="N54" s="8">
        <f t="shared" si="11"/>
        <v>0.86341855032847992</v>
      </c>
      <c r="O54" s="15">
        <f t="shared" si="12"/>
        <v>-1.2695873066091649E-3</v>
      </c>
      <c r="Q54">
        <v>5.0916746268283204E-5</v>
      </c>
      <c r="R54">
        <v>2.7216145683602312E-5</v>
      </c>
      <c r="S54">
        <v>1.646805195936302E-3</v>
      </c>
      <c r="T54">
        <v>1.1273157104614939E-4</v>
      </c>
      <c r="U54">
        <v>2.2224224726607204E-3</v>
      </c>
      <c r="V54">
        <v>2.6345877171610511E-2</v>
      </c>
      <c r="Y54" t="s">
        <v>11</v>
      </c>
      <c r="Z54" s="31">
        <f>U53</f>
        <v>-2.0497211509227838E-2</v>
      </c>
    </row>
    <row r="55" spans="1:26" x14ac:dyDescent="0.2">
      <c r="C55" t="s">
        <v>44</v>
      </c>
      <c r="D55" s="14" t="s">
        <v>46</v>
      </c>
      <c r="E55" s="25">
        <f t="shared" si="13"/>
        <v>7.2222222222222223</v>
      </c>
      <c r="F55" s="25">
        <f t="shared" si="7"/>
        <v>52.160493827160494</v>
      </c>
      <c r="G55" s="25">
        <f t="shared" si="14"/>
        <v>23.888888888888889</v>
      </c>
      <c r="H55" s="25">
        <f t="shared" si="8"/>
        <v>570.67901234567898</v>
      </c>
      <c r="I55" s="25">
        <f t="shared" si="9"/>
        <v>172.53086419753086</v>
      </c>
      <c r="J55">
        <v>60.8</v>
      </c>
      <c r="K55" s="25">
        <v>15.7</v>
      </c>
      <c r="L55" s="5">
        <f t="shared" si="10"/>
        <v>0.21738853503184713</v>
      </c>
      <c r="M55" s="5">
        <f t="shared" si="15"/>
        <v>0.85350318471337594</v>
      </c>
      <c r="N55" s="8">
        <f t="shared" si="11"/>
        <v>0.84970462083512466</v>
      </c>
      <c r="O55" s="15">
        <f t="shared" si="12"/>
        <v>-4.4505561857123219E-3</v>
      </c>
      <c r="P55" s="3" t="s">
        <v>15</v>
      </c>
      <c r="Q55">
        <v>0.99970934755166962</v>
      </c>
      <c r="R55">
        <v>2.0789050647292222E-3</v>
      </c>
      <c r="S55" t="e">
        <v>#N/A</v>
      </c>
      <c r="T55" t="e">
        <v>#N/A</v>
      </c>
      <c r="U55" t="e">
        <v>#N/A</v>
      </c>
      <c r="V55" t="e">
        <v>#N/A</v>
      </c>
      <c r="Y55" t="s">
        <v>10</v>
      </c>
      <c r="Z55" s="31">
        <f>T53</f>
        <v>4.5564808751583389E-4</v>
      </c>
    </row>
    <row r="56" spans="1:26" x14ac:dyDescent="0.2">
      <c r="C56" t="s">
        <v>44</v>
      </c>
      <c r="D56" s="14" t="s">
        <v>46</v>
      </c>
      <c r="E56" s="25">
        <f t="shared" si="13"/>
        <v>7.7777777777777777</v>
      </c>
      <c r="F56" s="25">
        <f t="shared" si="7"/>
        <v>60.493827160493822</v>
      </c>
      <c r="G56" s="25">
        <f t="shared" si="14"/>
        <v>23.888888888888889</v>
      </c>
      <c r="H56" s="25">
        <f t="shared" si="8"/>
        <v>570.67901234567898</v>
      </c>
      <c r="I56" s="25">
        <f t="shared" si="9"/>
        <v>185.80246913580248</v>
      </c>
      <c r="J56">
        <v>61.9</v>
      </c>
      <c r="K56" s="25">
        <v>16</v>
      </c>
      <c r="L56" s="5">
        <f t="shared" si="10"/>
        <v>0.21331249999999999</v>
      </c>
      <c r="M56" s="5">
        <f t="shared" si="15"/>
        <v>0.83750000000000013</v>
      </c>
      <c r="N56" s="8">
        <f t="shared" si="11"/>
        <v>0.83627195559332235</v>
      </c>
      <c r="O56" s="15">
        <f t="shared" si="12"/>
        <v>-1.4663216796152669E-3</v>
      </c>
      <c r="Y56" t="s">
        <v>9</v>
      </c>
      <c r="Z56" s="31">
        <f>S53</f>
        <v>1.5890292355184854E-2</v>
      </c>
    </row>
    <row r="57" spans="1:26" x14ac:dyDescent="0.2">
      <c r="C57" t="s">
        <v>44</v>
      </c>
      <c r="D57" s="14" t="s">
        <v>46</v>
      </c>
      <c r="E57" s="25">
        <f t="shared" si="13"/>
        <v>8.8888888888888893</v>
      </c>
      <c r="F57" s="25">
        <f t="shared" si="7"/>
        <v>79.012345679012356</v>
      </c>
      <c r="G57" s="25">
        <f t="shared" si="14"/>
        <v>23.888888888888889</v>
      </c>
      <c r="H57" s="25">
        <f t="shared" si="8"/>
        <v>570.67901234567898</v>
      </c>
      <c r="I57" s="25">
        <f t="shared" si="9"/>
        <v>212.3456790123457</v>
      </c>
      <c r="J57" s="17">
        <v>64.2</v>
      </c>
      <c r="K57" s="25">
        <v>16.5</v>
      </c>
      <c r="L57" s="5">
        <f t="shared" si="10"/>
        <v>0.20684848484848484</v>
      </c>
      <c r="M57" s="5">
        <f t="shared" si="15"/>
        <v>0.81212121212121224</v>
      </c>
      <c r="N57" s="8">
        <f t="shared" si="11"/>
        <v>0.81025041786437657</v>
      </c>
      <c r="O57" s="15">
        <f t="shared" si="12"/>
        <v>-2.303589943118552E-3</v>
      </c>
      <c r="Y57" t="s">
        <v>8</v>
      </c>
      <c r="Z57" s="31">
        <f>R53</f>
        <v>2.1789062581936211E-4</v>
      </c>
    </row>
    <row r="58" spans="1:26" x14ac:dyDescent="0.2">
      <c r="A58" s="17"/>
      <c r="B58" s="17"/>
      <c r="C58" t="s">
        <v>44</v>
      </c>
      <c r="D58" s="14" t="s">
        <v>46</v>
      </c>
      <c r="E58" s="25">
        <f t="shared" si="13"/>
        <v>10</v>
      </c>
      <c r="F58" s="25">
        <f t="shared" si="7"/>
        <v>100</v>
      </c>
      <c r="G58" s="25">
        <f t="shared" si="14"/>
        <v>23.888888888888889</v>
      </c>
      <c r="H58" s="25">
        <f t="shared" si="8"/>
        <v>570.67901234567898</v>
      </c>
      <c r="I58" s="25">
        <f t="shared" si="9"/>
        <v>238.88888888888889</v>
      </c>
      <c r="J58">
        <v>66.599999999999994</v>
      </c>
      <c r="K58" s="25">
        <v>17</v>
      </c>
      <c r="L58" s="5">
        <f t="shared" si="10"/>
        <v>0.20076470588235293</v>
      </c>
      <c r="M58" s="5">
        <f t="shared" si="15"/>
        <v>0.78823529411764715</v>
      </c>
      <c r="N58" s="18">
        <f t="shared" si="11"/>
        <v>0.78535393714164281</v>
      </c>
      <c r="O58" s="15">
        <f t="shared" si="12"/>
        <v>-3.6554528800054986E-3</v>
      </c>
      <c r="Q58" s="3"/>
      <c r="R58" s="3"/>
      <c r="S58" s="3"/>
      <c r="T58" s="3"/>
      <c r="U58" s="3"/>
      <c r="Y58" t="s">
        <v>7</v>
      </c>
      <c r="Z58" s="31">
        <f>Q53</f>
        <v>-4.4021751231992993E-4</v>
      </c>
    </row>
    <row r="59" spans="1:26" s="17" customFormat="1" x14ac:dyDescent="0.2">
      <c r="C59" t="s">
        <v>44</v>
      </c>
      <c r="D59" s="14" t="s">
        <v>46</v>
      </c>
      <c r="E59" s="25">
        <f t="shared" si="13"/>
        <v>4.4444444444444446</v>
      </c>
      <c r="F59" s="30">
        <f t="shared" si="7"/>
        <v>19.753086419753089</v>
      </c>
      <c r="G59" s="25">
        <f t="shared" si="14"/>
        <v>26.666666666666668</v>
      </c>
      <c r="H59" s="30">
        <f t="shared" si="8"/>
        <v>711.1111111111112</v>
      </c>
      <c r="I59" s="30">
        <f t="shared" si="9"/>
        <v>118.51851851851853</v>
      </c>
      <c r="J59">
        <v>53.8</v>
      </c>
      <c r="K59" s="25">
        <v>13.5</v>
      </c>
      <c r="L59" s="5">
        <f t="shared" si="10"/>
        <v>0.25281481481481483</v>
      </c>
      <c r="M59" s="5">
        <f t="shared" si="15"/>
        <v>0.9925925925925928</v>
      </c>
      <c r="N59" s="18">
        <f t="shared" si="11"/>
        <v>0.99039066558646693</v>
      </c>
      <c r="O59" s="19">
        <f t="shared" si="12"/>
        <v>-2.2183592972163609E-3</v>
      </c>
      <c r="Q59"/>
      <c r="R59"/>
      <c r="S59" s="9"/>
      <c r="T59" s="9"/>
      <c r="U59" s="9"/>
    </row>
    <row r="60" spans="1:26" x14ac:dyDescent="0.2">
      <c r="C60" t="s">
        <v>44</v>
      </c>
      <c r="D60" s="14" t="s">
        <v>46</v>
      </c>
      <c r="E60" s="25">
        <f t="shared" si="13"/>
        <v>5.5555555555555554</v>
      </c>
      <c r="F60" s="30">
        <f t="shared" si="7"/>
        <v>30.864197530864196</v>
      </c>
      <c r="G60" s="25">
        <f t="shared" si="14"/>
        <v>26.666666666666668</v>
      </c>
      <c r="H60" s="30">
        <f t="shared" si="8"/>
        <v>711.1111111111112</v>
      </c>
      <c r="I60" s="30">
        <f t="shared" si="9"/>
        <v>148.14814814814815</v>
      </c>
      <c r="J60">
        <v>55.9</v>
      </c>
      <c r="K60" s="25">
        <v>13.9</v>
      </c>
      <c r="L60" s="5">
        <f t="shared" si="10"/>
        <v>0.24553956834532373</v>
      </c>
      <c r="M60" s="5">
        <f t="shared" si="15"/>
        <v>0.96402877697841738</v>
      </c>
      <c r="N60" s="8">
        <f t="shared" si="11"/>
        <v>0.95963526081320671</v>
      </c>
      <c r="O60" s="15">
        <f t="shared" si="12"/>
        <v>-4.557453335554346E-3</v>
      </c>
      <c r="S60" s="9"/>
      <c r="T60" s="9"/>
      <c r="U60" s="9"/>
    </row>
    <row r="61" spans="1:26" x14ac:dyDescent="0.2">
      <c r="C61" t="s">
        <v>44</v>
      </c>
      <c r="D61" s="14" t="s">
        <v>46</v>
      </c>
      <c r="E61" s="25">
        <f t="shared" si="13"/>
        <v>6.666666666666667</v>
      </c>
      <c r="F61" s="30">
        <f t="shared" si="7"/>
        <v>44.44444444444445</v>
      </c>
      <c r="G61" s="25">
        <f t="shared" si="14"/>
        <v>26.666666666666668</v>
      </c>
      <c r="H61" s="30">
        <f t="shared" si="8"/>
        <v>711.1111111111112</v>
      </c>
      <c r="I61" s="30">
        <f t="shared" si="9"/>
        <v>177.7777777777778</v>
      </c>
      <c r="J61">
        <v>58.1</v>
      </c>
      <c r="K61" s="25">
        <v>14.4</v>
      </c>
      <c r="L61" s="5">
        <f t="shared" si="10"/>
        <v>0.23701388888888886</v>
      </c>
      <c r="M61" s="5">
        <f t="shared" si="15"/>
        <v>0.93055555555555558</v>
      </c>
      <c r="N61" s="8">
        <f t="shared" si="11"/>
        <v>0.93000491304615829</v>
      </c>
      <c r="O61" s="15">
        <f t="shared" si="12"/>
        <v>-5.917352339791797E-4</v>
      </c>
      <c r="S61" s="9"/>
      <c r="T61" s="9"/>
      <c r="U61" s="9"/>
    </row>
    <row r="62" spans="1:26" x14ac:dyDescent="0.2">
      <c r="C62" t="s">
        <v>44</v>
      </c>
      <c r="D62" s="14" t="s">
        <v>46</v>
      </c>
      <c r="E62" s="25">
        <f t="shared" si="13"/>
        <v>7.2222222222222223</v>
      </c>
      <c r="F62" s="30">
        <f t="shared" si="7"/>
        <v>52.160493827160494</v>
      </c>
      <c r="G62" s="25">
        <f t="shared" si="14"/>
        <v>26.666666666666668</v>
      </c>
      <c r="H62" s="30">
        <f t="shared" si="8"/>
        <v>711.1111111111112</v>
      </c>
      <c r="I62" s="30">
        <f t="shared" si="9"/>
        <v>192.59259259259261</v>
      </c>
      <c r="J62">
        <v>59.2</v>
      </c>
      <c r="K62" s="25">
        <v>14.6</v>
      </c>
      <c r="L62" s="5">
        <f t="shared" si="10"/>
        <v>0.23376712328767121</v>
      </c>
      <c r="M62" s="5">
        <f t="shared" si="15"/>
        <v>0.91780821917808231</v>
      </c>
      <c r="N62" s="8">
        <f t="shared" si="11"/>
        <v>0.91561163553996361</v>
      </c>
      <c r="O62" s="15">
        <f t="shared" si="12"/>
        <v>-2.3932926206367906E-3</v>
      </c>
      <c r="S62" s="9"/>
      <c r="T62" s="9"/>
      <c r="U62" s="9"/>
    </row>
    <row r="63" spans="1:26" x14ac:dyDescent="0.2">
      <c r="C63" t="s">
        <v>44</v>
      </c>
      <c r="D63" s="14" t="s">
        <v>46</v>
      </c>
      <c r="E63" s="25">
        <f t="shared" si="13"/>
        <v>7.7777777777777777</v>
      </c>
      <c r="F63" s="30">
        <f t="shared" si="7"/>
        <v>60.493827160493822</v>
      </c>
      <c r="G63" s="25">
        <f t="shared" si="14"/>
        <v>26.666666666666668</v>
      </c>
      <c r="H63" s="30">
        <f t="shared" si="8"/>
        <v>711.1111111111112</v>
      </c>
      <c r="I63" s="30">
        <f t="shared" si="9"/>
        <v>207.40740740740742</v>
      </c>
      <c r="J63">
        <v>60.3</v>
      </c>
      <c r="K63" s="25">
        <v>14.8</v>
      </c>
      <c r="L63" s="5">
        <f t="shared" si="10"/>
        <v>0.23060810810810808</v>
      </c>
      <c r="M63" s="5">
        <f t="shared" si="15"/>
        <v>0.90540540540540548</v>
      </c>
      <c r="N63" s="8">
        <f t="shared" si="11"/>
        <v>0.90149962228532199</v>
      </c>
      <c r="O63" s="15">
        <f t="shared" si="12"/>
        <v>-4.3138500132265459E-3</v>
      </c>
      <c r="S63" s="9"/>
      <c r="T63" s="9"/>
      <c r="U63" s="9"/>
    </row>
    <row r="64" spans="1:26" x14ac:dyDescent="0.2">
      <c r="C64" t="s">
        <v>44</v>
      </c>
      <c r="D64" s="14" t="s">
        <v>46</v>
      </c>
      <c r="E64" s="25">
        <f t="shared" si="13"/>
        <v>8.8888888888888893</v>
      </c>
      <c r="F64" s="30">
        <f t="shared" si="7"/>
        <v>79.012345679012356</v>
      </c>
      <c r="G64" s="25">
        <f t="shared" si="14"/>
        <v>26.666666666666668</v>
      </c>
      <c r="H64" s="30">
        <f t="shared" si="8"/>
        <v>711.1111111111112</v>
      </c>
      <c r="I64" s="30">
        <f t="shared" si="9"/>
        <v>237.03703703703707</v>
      </c>
      <c r="J64">
        <v>62.6</v>
      </c>
      <c r="K64" s="25">
        <v>15.3</v>
      </c>
      <c r="L64" s="5">
        <f t="shared" si="10"/>
        <v>0.22307189542483657</v>
      </c>
      <c r="M64" s="5">
        <f t="shared" si="15"/>
        <v>0.87581699346405228</v>
      </c>
      <c r="N64" s="8">
        <f t="shared" si="11"/>
        <v>0.87411938853069737</v>
      </c>
      <c r="O64" s="15">
        <f t="shared" si="12"/>
        <v>-1.9383101104724003E-3</v>
      </c>
    </row>
    <row r="65" spans="3:19" x14ac:dyDescent="0.2">
      <c r="C65" s="17" t="s">
        <v>44</v>
      </c>
      <c r="D65" s="14" t="s">
        <v>46</v>
      </c>
      <c r="E65" s="25">
        <f t="shared" si="13"/>
        <v>10</v>
      </c>
      <c r="F65" s="30">
        <f t="shared" si="7"/>
        <v>100</v>
      </c>
      <c r="G65" s="25">
        <f t="shared" si="14"/>
        <v>26.666666666666668</v>
      </c>
      <c r="H65" s="30">
        <f t="shared" si="8"/>
        <v>711.1111111111112</v>
      </c>
      <c r="I65" s="30">
        <f t="shared" si="9"/>
        <v>266.66666666666669</v>
      </c>
      <c r="J65">
        <v>64.900000000000006</v>
      </c>
      <c r="K65" s="25">
        <v>15.8</v>
      </c>
      <c r="L65" s="24">
        <f t="shared" si="10"/>
        <v>0.21601265822784807</v>
      </c>
      <c r="M65" s="5">
        <f t="shared" si="15"/>
        <v>0.84810126582278478</v>
      </c>
      <c r="N65" s="18">
        <f t="shared" si="11"/>
        <v>0.84786421178228466</v>
      </c>
      <c r="O65" s="15">
        <f t="shared" si="12"/>
        <v>-2.795114805896909E-4</v>
      </c>
    </row>
    <row r="66" spans="3:19" x14ac:dyDescent="0.2">
      <c r="C66" t="s">
        <v>44</v>
      </c>
      <c r="D66" s="14" t="s">
        <v>46</v>
      </c>
      <c r="E66" s="25">
        <f t="shared" si="13"/>
        <v>4.4444444444444446</v>
      </c>
      <c r="F66" s="30">
        <f t="shared" si="7"/>
        <v>19.753086419753089</v>
      </c>
      <c r="G66" s="25">
        <f t="shared" si="14"/>
        <v>29.444444444444443</v>
      </c>
      <c r="H66" s="30">
        <f t="shared" si="8"/>
        <v>866.97530864197518</v>
      </c>
      <c r="I66" s="30">
        <f t="shared" si="9"/>
        <v>130.8641975308642</v>
      </c>
      <c r="J66">
        <v>52.3</v>
      </c>
      <c r="K66" s="25">
        <v>12.6</v>
      </c>
      <c r="L66" s="5">
        <f t="shared" si="10"/>
        <v>0.27087301587301588</v>
      </c>
      <c r="M66" s="5">
        <f t="shared" si="15"/>
        <v>1.0634920634920637</v>
      </c>
      <c r="N66" s="8">
        <f t="shared" si="11"/>
        <v>1.0630569300132091</v>
      </c>
      <c r="O66" s="15">
        <f t="shared" si="12"/>
        <v>-4.0915536071402589E-4</v>
      </c>
    </row>
    <row r="67" spans="3:19" x14ac:dyDescent="0.2">
      <c r="C67" t="s">
        <v>44</v>
      </c>
      <c r="D67" s="14" t="s">
        <v>46</v>
      </c>
      <c r="E67" s="25">
        <f t="shared" si="13"/>
        <v>5.5555555555555554</v>
      </c>
      <c r="F67" s="30">
        <f t="shared" si="7"/>
        <v>30.864197530864196</v>
      </c>
      <c r="G67" s="25">
        <f t="shared" si="14"/>
        <v>29.444444444444443</v>
      </c>
      <c r="H67" s="30">
        <f t="shared" si="8"/>
        <v>866.97530864197518</v>
      </c>
      <c r="I67" s="30">
        <f t="shared" si="9"/>
        <v>163.58024691358023</v>
      </c>
      <c r="J67">
        <v>54.4</v>
      </c>
      <c r="K67" s="25">
        <v>13</v>
      </c>
      <c r="L67" s="5">
        <f t="shared" si="10"/>
        <v>0.2625384615384615</v>
      </c>
      <c r="M67" s="5">
        <f t="shared" si="15"/>
        <v>1.0307692307692309</v>
      </c>
      <c r="N67" s="8">
        <f t="shared" si="11"/>
        <v>1.0309428292142699</v>
      </c>
      <c r="O67" s="15">
        <f t="shared" si="12"/>
        <v>1.684164019035639E-4</v>
      </c>
    </row>
    <row r="68" spans="3:19" x14ac:dyDescent="0.2">
      <c r="C68" s="10" t="s">
        <v>44</v>
      </c>
      <c r="D68" s="23" t="s">
        <v>46</v>
      </c>
      <c r="E68" s="29">
        <f t="shared" si="13"/>
        <v>6.666666666666667</v>
      </c>
      <c r="F68" s="29">
        <f t="shared" si="7"/>
        <v>44.44444444444445</v>
      </c>
      <c r="G68" s="29">
        <f t="shared" si="14"/>
        <v>29.444444444444443</v>
      </c>
      <c r="H68" s="29">
        <f t="shared" si="8"/>
        <v>866.97530864197518</v>
      </c>
      <c r="I68" s="29">
        <f t="shared" si="9"/>
        <v>196.2962962962963</v>
      </c>
      <c r="J68" s="10">
        <v>56.5</v>
      </c>
      <c r="K68" s="29">
        <v>13.4</v>
      </c>
      <c r="L68" s="11">
        <f t="shared" si="10"/>
        <v>0.25470149253731339</v>
      </c>
      <c r="M68" s="11">
        <f t="shared" si="15"/>
        <v>1</v>
      </c>
      <c r="N68" s="12">
        <f t="shared" si="11"/>
        <v>0.99995378542154267</v>
      </c>
      <c r="O68" s="15">
        <f t="shared" si="12"/>
        <v>-4.6214578457326461E-5</v>
      </c>
      <c r="Q68" t="s">
        <v>65</v>
      </c>
      <c r="S68">
        <f>K68/3.413</f>
        <v>3.9261646645180197</v>
      </c>
    </row>
    <row r="69" spans="3:19" x14ac:dyDescent="0.2">
      <c r="C69" t="s">
        <v>44</v>
      </c>
      <c r="D69" s="14" t="s">
        <v>46</v>
      </c>
      <c r="E69" s="25">
        <f t="shared" si="13"/>
        <v>7.2222222222222223</v>
      </c>
      <c r="F69" s="30">
        <f t="shared" si="7"/>
        <v>52.160493827160494</v>
      </c>
      <c r="G69" s="25">
        <f t="shared" si="14"/>
        <v>29.444444444444443</v>
      </c>
      <c r="H69" s="30">
        <f t="shared" si="8"/>
        <v>866.97530864197518</v>
      </c>
      <c r="I69" s="30">
        <f t="shared" si="9"/>
        <v>212.6543209876543</v>
      </c>
      <c r="J69">
        <v>57.6</v>
      </c>
      <c r="K69" s="25">
        <v>13.6</v>
      </c>
      <c r="L69" s="5">
        <f t="shared" si="10"/>
        <v>0.2509558823529412</v>
      </c>
      <c r="M69" s="5">
        <f t="shared" si="15"/>
        <v>0.9852941176470591</v>
      </c>
      <c r="N69" s="8">
        <f t="shared" si="11"/>
        <v>0.98488115990250857</v>
      </c>
      <c r="O69" s="15">
        <f t="shared" si="12"/>
        <v>-4.1912129297665102E-4</v>
      </c>
    </row>
    <row r="70" spans="3:19" x14ac:dyDescent="0.2">
      <c r="C70" t="s">
        <v>44</v>
      </c>
      <c r="D70" s="14" t="s">
        <v>46</v>
      </c>
      <c r="E70" s="25">
        <f t="shared" si="13"/>
        <v>7.7777777777777777</v>
      </c>
      <c r="F70" s="30">
        <f t="shared" si="7"/>
        <v>60.493827160493822</v>
      </c>
      <c r="G70" s="25">
        <f t="shared" si="14"/>
        <v>29.444444444444443</v>
      </c>
      <c r="H70" s="30">
        <f t="shared" si="8"/>
        <v>866.97530864197518</v>
      </c>
      <c r="I70" s="30">
        <f t="shared" si="9"/>
        <v>229.01234567901233</v>
      </c>
      <c r="J70">
        <v>58.7</v>
      </c>
      <c r="K70" s="25">
        <v>13.8</v>
      </c>
      <c r="L70" s="5">
        <f t="shared" si="10"/>
        <v>0.24731884057971013</v>
      </c>
      <c r="M70" s="5">
        <f t="shared" si="15"/>
        <v>0.97101449275362328</v>
      </c>
      <c r="N70" s="8">
        <f t="shared" si="11"/>
        <v>0.97008979863502753</v>
      </c>
      <c r="O70" s="15">
        <f t="shared" si="12"/>
        <v>-9.5229692810606871E-4</v>
      </c>
    </row>
    <row r="71" spans="3:19" x14ac:dyDescent="0.2">
      <c r="C71" t="s">
        <v>44</v>
      </c>
      <c r="D71" s="14" t="s">
        <v>46</v>
      </c>
      <c r="E71" s="25">
        <f t="shared" si="13"/>
        <v>8.8888888888888893</v>
      </c>
      <c r="F71" s="30">
        <f t="shared" si="7"/>
        <v>79.012345679012356</v>
      </c>
      <c r="G71" s="25">
        <f t="shared" si="14"/>
        <v>29.444444444444443</v>
      </c>
      <c r="H71" s="30">
        <f t="shared" si="8"/>
        <v>866.97530864197518</v>
      </c>
      <c r="I71" s="30">
        <f t="shared" si="9"/>
        <v>261.72839506172841</v>
      </c>
      <c r="J71">
        <v>60.9</v>
      </c>
      <c r="K71" s="25">
        <v>14.2</v>
      </c>
      <c r="L71" s="5">
        <f t="shared" si="10"/>
        <v>0.24035211267605633</v>
      </c>
      <c r="M71" s="5">
        <f t="shared" si="15"/>
        <v>0.94366197183098599</v>
      </c>
      <c r="N71" s="8">
        <f t="shared" si="11"/>
        <v>0.94135086885472419</v>
      </c>
      <c r="O71" s="15">
        <f t="shared" si="12"/>
        <v>-2.4490792733520596E-3</v>
      </c>
    </row>
    <row r="72" spans="3:19" x14ac:dyDescent="0.2">
      <c r="C72" t="s">
        <v>44</v>
      </c>
      <c r="D72" s="14" t="s">
        <v>46</v>
      </c>
      <c r="E72" s="25">
        <f t="shared" si="13"/>
        <v>10</v>
      </c>
      <c r="F72" s="30">
        <f t="shared" si="7"/>
        <v>100</v>
      </c>
      <c r="G72" s="25">
        <f t="shared" si="14"/>
        <v>29.444444444444443</v>
      </c>
      <c r="H72" s="30">
        <f t="shared" si="8"/>
        <v>866.97530864197518</v>
      </c>
      <c r="I72" s="30">
        <f t="shared" si="9"/>
        <v>294.44444444444446</v>
      </c>
      <c r="J72">
        <v>63.2</v>
      </c>
      <c r="K72" s="25">
        <v>14.6</v>
      </c>
      <c r="L72" s="5">
        <f t="shared" si="10"/>
        <v>0.23376712328767121</v>
      </c>
      <c r="M72" s="5">
        <f t="shared" si="15"/>
        <v>0.91780821917808231</v>
      </c>
      <c r="N72" s="8">
        <f t="shared" si="11"/>
        <v>0.91373699608063275</v>
      </c>
      <c r="O72" s="15">
        <f t="shared" si="12"/>
        <v>-4.4358102405047456E-3</v>
      </c>
    </row>
    <row r="73" spans="3:19" x14ac:dyDescent="0.2">
      <c r="C73" t="s">
        <v>44</v>
      </c>
      <c r="D73" s="14" t="s">
        <v>46</v>
      </c>
      <c r="E73" s="25">
        <f t="shared" si="13"/>
        <v>4.4444444444444446</v>
      </c>
      <c r="F73" s="30">
        <f t="shared" si="7"/>
        <v>19.753086419753089</v>
      </c>
      <c r="G73" s="25">
        <f t="shared" si="14"/>
        <v>32.222222222222221</v>
      </c>
      <c r="H73" s="30">
        <f t="shared" si="8"/>
        <v>1038.2716049382716</v>
      </c>
      <c r="I73" s="30">
        <f t="shared" si="9"/>
        <v>143.20987654320987</v>
      </c>
      <c r="J73">
        <v>50.7</v>
      </c>
      <c r="K73" s="25">
        <v>11.7</v>
      </c>
      <c r="L73" s="5">
        <f t="shared" si="10"/>
        <v>0.29170940170940168</v>
      </c>
      <c r="M73" s="5">
        <f t="shared" si="15"/>
        <v>1.1452991452991454</v>
      </c>
      <c r="N73" s="8">
        <f t="shared" si="11"/>
        <v>1.1390857040976572</v>
      </c>
      <c r="O73" s="15">
        <f t="shared" si="12"/>
        <v>-5.4251688102546708E-3</v>
      </c>
    </row>
    <row r="74" spans="3:19" x14ac:dyDescent="0.2">
      <c r="C74" t="s">
        <v>44</v>
      </c>
      <c r="D74" s="14" t="s">
        <v>46</v>
      </c>
      <c r="E74" s="25">
        <f t="shared" si="13"/>
        <v>5.5555555555555554</v>
      </c>
      <c r="F74" s="30">
        <f t="shared" si="7"/>
        <v>30.864197530864196</v>
      </c>
      <c r="G74" s="25">
        <f t="shared" si="14"/>
        <v>32.222222222222221</v>
      </c>
      <c r="H74" s="30">
        <f t="shared" si="8"/>
        <v>1038.2716049382716</v>
      </c>
      <c r="I74" s="30">
        <f t="shared" si="9"/>
        <v>179.01234567901233</v>
      </c>
      <c r="J74">
        <v>52.8</v>
      </c>
      <c r="K74" s="25">
        <v>12.1</v>
      </c>
      <c r="L74" s="5">
        <f t="shared" si="10"/>
        <v>0.28206611570247936</v>
      </c>
      <c r="M74" s="5">
        <f t="shared" si="15"/>
        <v>1.1074380165289259</v>
      </c>
      <c r="N74" s="8">
        <f t="shared" si="11"/>
        <v>1.1056129072730394</v>
      </c>
      <c r="O74" s="15">
        <f t="shared" si="12"/>
        <v>-1.6480464176288772E-3</v>
      </c>
    </row>
    <row r="75" spans="3:19" x14ac:dyDescent="0.2">
      <c r="C75" t="s">
        <v>44</v>
      </c>
      <c r="D75" s="14" t="s">
        <v>46</v>
      </c>
      <c r="E75" s="25">
        <f t="shared" si="13"/>
        <v>6.666666666666667</v>
      </c>
      <c r="F75" s="30">
        <f t="shared" si="7"/>
        <v>44.44444444444445</v>
      </c>
      <c r="G75" s="25">
        <f t="shared" si="14"/>
        <v>32.222222222222221</v>
      </c>
      <c r="H75" s="30">
        <f t="shared" si="8"/>
        <v>1038.2716049382716</v>
      </c>
      <c r="I75" s="30">
        <f t="shared" si="9"/>
        <v>214.81481481481481</v>
      </c>
      <c r="J75">
        <v>54.9</v>
      </c>
      <c r="K75" s="25">
        <v>12.5</v>
      </c>
      <c r="L75" s="5">
        <f t="shared" si="10"/>
        <v>0.27304</v>
      </c>
      <c r="M75" s="5">
        <f t="shared" si="15"/>
        <v>1.0720000000000003</v>
      </c>
      <c r="N75" s="8">
        <f t="shared" si="11"/>
        <v>1.0732651674546334</v>
      </c>
      <c r="O75" s="15">
        <f t="shared" si="12"/>
        <v>1.1801935211129852E-3</v>
      </c>
    </row>
    <row r="76" spans="3:19" x14ac:dyDescent="0.2">
      <c r="C76" t="s">
        <v>44</v>
      </c>
      <c r="D76" s="14" t="s">
        <v>46</v>
      </c>
      <c r="E76" s="25">
        <f t="shared" si="13"/>
        <v>7.2222222222222223</v>
      </c>
      <c r="F76" s="30">
        <f t="shared" si="7"/>
        <v>52.160493827160494</v>
      </c>
      <c r="G76" s="25">
        <f t="shared" si="14"/>
        <v>32.222222222222221</v>
      </c>
      <c r="H76" s="30">
        <f t="shared" si="8"/>
        <v>1038.2716049382716</v>
      </c>
      <c r="I76" s="30">
        <f t="shared" si="9"/>
        <v>232.71604938271605</v>
      </c>
      <c r="J76">
        <v>56</v>
      </c>
      <c r="K76" s="25">
        <v>12.6</v>
      </c>
      <c r="L76" s="5">
        <f t="shared" si="10"/>
        <v>0.27087301587301588</v>
      </c>
      <c r="M76" s="5">
        <f t="shared" si="15"/>
        <v>1.0634920634920637</v>
      </c>
      <c r="N76" s="8">
        <f t="shared" si="11"/>
        <v>1.0575131939227598</v>
      </c>
      <c r="O76" s="15">
        <f t="shared" si="12"/>
        <v>-5.6219221323305646E-3</v>
      </c>
    </row>
    <row r="77" spans="3:19" x14ac:dyDescent="0.2">
      <c r="C77" t="s">
        <v>44</v>
      </c>
      <c r="D77" s="14" t="s">
        <v>46</v>
      </c>
      <c r="E77" s="25">
        <f t="shared" si="13"/>
        <v>7.7777777777777777</v>
      </c>
      <c r="F77" s="30">
        <f t="shared" si="7"/>
        <v>60.493827160493822</v>
      </c>
      <c r="G77" s="25">
        <f t="shared" si="14"/>
        <v>32.222222222222221</v>
      </c>
      <c r="H77" s="30">
        <f t="shared" si="8"/>
        <v>1038.2716049382716</v>
      </c>
      <c r="I77" s="30">
        <f t="shared" si="9"/>
        <v>250.61728395061726</v>
      </c>
      <c r="J77">
        <v>57</v>
      </c>
      <c r="K77" s="25">
        <v>12.8</v>
      </c>
      <c r="L77" s="5">
        <f t="shared" si="10"/>
        <v>0.26664062499999996</v>
      </c>
      <c r="M77" s="5">
        <f t="shared" si="15"/>
        <v>1.046875</v>
      </c>
      <c r="N77" s="8">
        <f t="shared" si="11"/>
        <v>1.0420424846424394</v>
      </c>
      <c r="O77" s="15">
        <f t="shared" si="12"/>
        <v>-4.6161340728936824E-3</v>
      </c>
    </row>
    <row r="78" spans="3:19" x14ac:dyDescent="0.2">
      <c r="C78" s="17" t="s">
        <v>44</v>
      </c>
      <c r="D78" s="22" t="s">
        <v>46</v>
      </c>
      <c r="E78" s="25">
        <f t="shared" si="13"/>
        <v>8.8888888888888893</v>
      </c>
      <c r="F78" s="30">
        <f t="shared" si="7"/>
        <v>79.012345679012356</v>
      </c>
      <c r="G78" s="25">
        <f t="shared" si="14"/>
        <v>32.222222222222221</v>
      </c>
      <c r="H78" s="30">
        <f t="shared" si="8"/>
        <v>1038.2716049382716</v>
      </c>
      <c r="I78" s="30">
        <f t="shared" si="9"/>
        <v>286.41975308641975</v>
      </c>
      <c r="J78" s="17">
        <v>59.2</v>
      </c>
      <c r="K78" s="25">
        <v>13.2</v>
      </c>
      <c r="L78" s="24">
        <f t="shared" si="10"/>
        <v>0.25856060606060605</v>
      </c>
      <c r="M78" s="24">
        <f t="shared" si="15"/>
        <v>1.0151515151515154</v>
      </c>
      <c r="N78" s="18">
        <f t="shared" si="11"/>
        <v>1.0119448588364572</v>
      </c>
      <c r="O78" s="15">
        <f t="shared" si="12"/>
        <v>-3.158795773042327E-3</v>
      </c>
    </row>
    <row r="79" spans="3:19" x14ac:dyDescent="0.2">
      <c r="C79" t="s">
        <v>44</v>
      </c>
      <c r="D79" s="14" t="s">
        <v>46</v>
      </c>
      <c r="E79" s="25">
        <f t="shared" si="13"/>
        <v>10</v>
      </c>
      <c r="F79" s="30">
        <f t="shared" si="7"/>
        <v>100</v>
      </c>
      <c r="G79" s="25">
        <f t="shared" si="14"/>
        <v>32.222222222222221</v>
      </c>
      <c r="H79" s="30">
        <f t="shared" si="8"/>
        <v>1038.2716049382716</v>
      </c>
      <c r="I79" s="30">
        <f t="shared" si="9"/>
        <v>322.22222222222223</v>
      </c>
      <c r="J79" s="17">
        <v>61.5</v>
      </c>
      <c r="K79" s="25">
        <v>13.6</v>
      </c>
      <c r="L79" s="5">
        <f t="shared" si="10"/>
        <v>0.2509558823529412</v>
      </c>
      <c r="M79" s="5">
        <f t="shared" si="15"/>
        <v>0.9852941176470591</v>
      </c>
      <c r="N79" s="8">
        <f t="shared" si="11"/>
        <v>0.98297229003668707</v>
      </c>
      <c r="O79" s="15">
        <f t="shared" si="12"/>
        <v>-2.356481753810417E-3</v>
      </c>
    </row>
    <row r="80" spans="3:19" x14ac:dyDescent="0.2">
      <c r="C80" t="s">
        <v>44</v>
      </c>
      <c r="D80" s="14" t="s">
        <v>46</v>
      </c>
      <c r="E80" s="25">
        <f>5*(E41-32)/9</f>
        <v>4.4444444444444446</v>
      </c>
      <c r="F80" s="30">
        <f t="shared" si="7"/>
        <v>19.753086419753089</v>
      </c>
      <c r="G80" s="25">
        <f t="shared" si="14"/>
        <v>35</v>
      </c>
      <c r="H80" s="30">
        <f t="shared" si="8"/>
        <v>1225</v>
      </c>
      <c r="I80" s="30">
        <f t="shared" si="9"/>
        <v>155.55555555555557</v>
      </c>
      <c r="J80">
        <v>49.1</v>
      </c>
      <c r="K80" s="25">
        <v>11</v>
      </c>
      <c r="L80" s="5">
        <f t="shared" si="10"/>
        <v>0.31027272727272726</v>
      </c>
      <c r="M80" s="5">
        <f t="shared" si="15"/>
        <v>1.2181818181818183</v>
      </c>
      <c r="N80" s="8">
        <f t="shared" si="11"/>
        <v>1.2184769878398116</v>
      </c>
      <c r="O80" s="15">
        <f t="shared" si="12"/>
        <v>2.423034505915691E-4</v>
      </c>
    </row>
    <row r="81" spans="3:23" x14ac:dyDescent="0.2">
      <c r="C81" t="s">
        <v>44</v>
      </c>
      <c r="D81" s="14" t="s">
        <v>46</v>
      </c>
      <c r="E81" s="25">
        <f t="shared" si="13"/>
        <v>5.5555555555555554</v>
      </c>
      <c r="F81" s="30">
        <f t="shared" si="7"/>
        <v>30.864197530864196</v>
      </c>
      <c r="G81" s="25">
        <f t="shared" si="14"/>
        <v>35</v>
      </c>
      <c r="H81" s="30">
        <f t="shared" si="8"/>
        <v>1225</v>
      </c>
      <c r="I81" s="30">
        <f t="shared" si="9"/>
        <v>194.44444444444443</v>
      </c>
      <c r="J81">
        <v>51.2</v>
      </c>
      <c r="K81" s="25">
        <v>11.3</v>
      </c>
      <c r="L81" s="5">
        <f t="shared" si="10"/>
        <v>0.30203539823008846</v>
      </c>
      <c r="M81" s="5">
        <f t="shared" si="15"/>
        <v>1.1858407079646018</v>
      </c>
      <c r="N81" s="8">
        <f t="shared" si="11"/>
        <v>1.183645494989515</v>
      </c>
      <c r="O81" s="15">
        <f t="shared" si="12"/>
        <v>-1.8511870610806989E-3</v>
      </c>
    </row>
    <row r="82" spans="3:23" x14ac:dyDescent="0.2">
      <c r="C82" t="s">
        <v>44</v>
      </c>
      <c r="D82" s="14" t="s">
        <v>46</v>
      </c>
      <c r="E82" s="25">
        <f t="shared" si="13"/>
        <v>6.666666666666667</v>
      </c>
      <c r="F82" s="30">
        <f t="shared" si="7"/>
        <v>44.44444444444445</v>
      </c>
      <c r="G82" s="25">
        <f t="shared" si="14"/>
        <v>35</v>
      </c>
      <c r="H82" s="30">
        <f t="shared" si="8"/>
        <v>1225</v>
      </c>
      <c r="I82" s="30">
        <f t="shared" si="9"/>
        <v>233.33333333333334</v>
      </c>
      <c r="J82">
        <v>53.2</v>
      </c>
      <c r="K82" s="25">
        <v>11.6</v>
      </c>
      <c r="L82" s="5">
        <f t="shared" si="10"/>
        <v>0.29422413793103447</v>
      </c>
      <c r="M82" s="5">
        <f t="shared" si="15"/>
        <v>1.1551724137931036</v>
      </c>
      <c r="N82" s="8">
        <f t="shared" si="11"/>
        <v>1.1499390591454304</v>
      </c>
      <c r="O82" s="15">
        <f t="shared" si="12"/>
        <v>-4.5303667099261154E-3</v>
      </c>
    </row>
    <row r="83" spans="3:23" x14ac:dyDescent="0.2">
      <c r="C83" t="s">
        <v>44</v>
      </c>
      <c r="D83" s="14" t="s">
        <v>46</v>
      </c>
      <c r="E83" s="25">
        <f t="shared" si="13"/>
        <v>7.2222222222222223</v>
      </c>
      <c r="F83" s="30">
        <f t="shared" si="7"/>
        <v>52.160493827160494</v>
      </c>
      <c r="G83" s="25">
        <f t="shared" si="14"/>
        <v>35</v>
      </c>
      <c r="H83" s="30">
        <f t="shared" si="8"/>
        <v>1225</v>
      </c>
      <c r="I83" s="30">
        <f t="shared" si="9"/>
        <v>252.77777777777777</v>
      </c>
      <c r="J83">
        <v>54.3</v>
      </c>
      <c r="K83" s="25">
        <v>11.8</v>
      </c>
      <c r="L83" s="5">
        <f t="shared" si="10"/>
        <v>0.28923728813559318</v>
      </c>
      <c r="M83" s="5">
        <f t="shared" si="15"/>
        <v>1.1355932203389831</v>
      </c>
      <c r="N83" s="8">
        <f t="shared" si="11"/>
        <v>1.1335077376007172</v>
      </c>
      <c r="O83" s="15">
        <f t="shared" si="12"/>
        <v>-1.8364698739953625E-3</v>
      </c>
    </row>
    <row r="84" spans="3:23" x14ac:dyDescent="0.2">
      <c r="C84" t="s">
        <v>44</v>
      </c>
      <c r="D84" s="14" t="s">
        <v>46</v>
      </c>
      <c r="E84" s="25">
        <f t="shared" si="13"/>
        <v>7.7777777777777777</v>
      </c>
      <c r="F84" s="30">
        <f>E84*E84</f>
        <v>60.493827160493822</v>
      </c>
      <c r="G84" s="25">
        <f t="shared" si="14"/>
        <v>35</v>
      </c>
      <c r="H84" s="30">
        <f>G84*G84</f>
        <v>1225</v>
      </c>
      <c r="I84" s="30">
        <f>E84*G84</f>
        <v>272.22222222222223</v>
      </c>
      <c r="J84">
        <v>55.3</v>
      </c>
      <c r="K84" s="25">
        <v>12</v>
      </c>
      <c r="L84" s="5">
        <f>3.413/K84</f>
        <v>0.28441666666666665</v>
      </c>
      <c r="M84" s="5">
        <f t="shared" si="15"/>
        <v>1.1166666666666667</v>
      </c>
      <c r="N84" s="8">
        <f>$W$53+$U$53*E84+$T$53*F84+$S$53*G84+$R$53*H84+$Q$53*I84</f>
        <v>1.1173576803075573</v>
      </c>
      <c r="O84" s="15">
        <f>(N84-M84)/M84</f>
        <v>6.1881818587221176E-4</v>
      </c>
    </row>
    <row r="85" spans="3:23" x14ac:dyDescent="0.2">
      <c r="C85" t="s">
        <v>44</v>
      </c>
      <c r="D85" s="14" t="s">
        <v>46</v>
      </c>
      <c r="E85" s="25">
        <f t="shared" si="13"/>
        <v>8.8888888888888893</v>
      </c>
      <c r="F85" s="30">
        <f>E85*E85</f>
        <v>79.012345679012356</v>
      </c>
      <c r="G85" s="25">
        <f t="shared" si="14"/>
        <v>35</v>
      </c>
      <c r="H85" s="30">
        <f>G85*G85</f>
        <v>1225</v>
      </c>
      <c r="I85" s="30">
        <f>E85*G85</f>
        <v>311.11111111111114</v>
      </c>
      <c r="J85">
        <v>57.5</v>
      </c>
      <c r="K85" s="25">
        <v>12.3</v>
      </c>
      <c r="L85" s="5">
        <f>3.413/K85</f>
        <v>0.27747967479674795</v>
      </c>
      <c r="M85" s="5">
        <f t="shared" si="15"/>
        <v>1.0894308943089432</v>
      </c>
      <c r="N85" s="8">
        <f>$W$53+$U$53*E85+$T$53*F85+$S$53*G85+$R$53*H85+$Q$53*I85</f>
        <v>1.0859013584758963</v>
      </c>
      <c r="O85" s="15">
        <f>(N85-M85)/M85</f>
        <v>-3.2397978169012927E-3</v>
      </c>
    </row>
    <row r="86" spans="3:23" x14ac:dyDescent="0.2">
      <c r="C86" t="s">
        <v>44</v>
      </c>
      <c r="D86" s="14" t="s">
        <v>46</v>
      </c>
      <c r="E86" s="25">
        <f t="shared" si="13"/>
        <v>10</v>
      </c>
      <c r="F86" s="30">
        <f>E86*E86</f>
        <v>100</v>
      </c>
      <c r="G86" s="25">
        <f t="shared" si="14"/>
        <v>35</v>
      </c>
      <c r="H86" s="30">
        <f>G86*G86</f>
        <v>1225</v>
      </c>
      <c r="I86" s="30">
        <f>E86*G86</f>
        <v>350</v>
      </c>
      <c r="J86">
        <v>59.7</v>
      </c>
      <c r="K86" s="25">
        <v>12.7</v>
      </c>
      <c r="L86" s="5">
        <f>3.413/K86</f>
        <v>0.26874015748031493</v>
      </c>
      <c r="M86" s="5">
        <f t="shared" si="15"/>
        <v>1.0551181102362206</v>
      </c>
      <c r="N86" s="8">
        <f>$W$53+$U$53*E86+$T$53*F86+$S$53*G86+$R$53*H86+$Q$53*I86</f>
        <v>1.0555700936504475</v>
      </c>
      <c r="O86" s="15">
        <f>(N86-M86)/M86</f>
        <v>4.2837234034939396E-4</v>
      </c>
    </row>
    <row r="87" spans="3:23" x14ac:dyDescent="0.2">
      <c r="J87" s="4"/>
      <c r="K87" s="4"/>
      <c r="L87" s="9"/>
      <c r="M87" s="5"/>
      <c r="N87" s="8"/>
      <c r="O87" s="15"/>
    </row>
    <row r="88" spans="3:23" x14ac:dyDescent="0.2">
      <c r="K88" s="4"/>
      <c r="L88" s="4"/>
      <c r="M88" s="5"/>
      <c r="N88" s="8"/>
    </row>
    <row r="89" spans="3:23" x14ac:dyDescent="0.2">
      <c r="K89" s="3"/>
      <c r="L89" s="3"/>
      <c r="M89" s="3"/>
      <c r="N89" s="3"/>
      <c r="O89" s="3"/>
    </row>
    <row r="90" spans="3:23" x14ac:dyDescent="0.2"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23" x14ac:dyDescent="0.2">
      <c r="D91" s="14"/>
      <c r="E91" s="27"/>
      <c r="K91" s="25"/>
      <c r="L91" s="5"/>
      <c r="M91" s="5"/>
      <c r="N91" s="8"/>
      <c r="O91" s="15"/>
      <c r="Q91" s="6"/>
      <c r="R91" s="6"/>
      <c r="S91" s="6"/>
      <c r="T91" s="6"/>
      <c r="U91" s="6"/>
      <c r="V91" s="6"/>
      <c r="W91" s="6"/>
    </row>
    <row r="92" spans="3:23" x14ac:dyDescent="0.2">
      <c r="D92" s="14"/>
      <c r="E92" s="27"/>
      <c r="K92" s="25"/>
      <c r="L92" s="5"/>
      <c r="M92" s="5"/>
      <c r="N92" s="8"/>
      <c r="O92" s="15"/>
    </row>
    <row r="93" spans="3:23" x14ac:dyDescent="0.2">
      <c r="D93" s="14"/>
      <c r="E93" s="27"/>
      <c r="K93" s="25"/>
      <c r="L93" s="5"/>
      <c r="M93" s="5"/>
      <c r="N93" s="8"/>
      <c r="O93" s="15"/>
    </row>
    <row r="94" spans="3:23" x14ac:dyDescent="0.2">
      <c r="D94" s="14"/>
      <c r="E94" s="27"/>
      <c r="K94" s="25"/>
      <c r="L94" s="5"/>
      <c r="M94" s="5"/>
      <c r="N94" s="8"/>
      <c r="O94" s="15"/>
      <c r="P94" s="3"/>
    </row>
    <row r="95" spans="3:23" x14ac:dyDescent="0.2">
      <c r="D95" s="14"/>
      <c r="E95" s="27"/>
      <c r="K95" s="25"/>
      <c r="L95" s="5"/>
      <c r="M95" s="5"/>
      <c r="N95" s="8"/>
      <c r="O95" s="15"/>
    </row>
    <row r="96" spans="3:23" x14ac:dyDescent="0.2">
      <c r="D96" s="14"/>
      <c r="E96" s="27"/>
      <c r="K96" s="25"/>
      <c r="L96" s="5"/>
      <c r="M96" s="5"/>
      <c r="N96" s="8"/>
      <c r="O96" s="15"/>
    </row>
    <row r="97" spans="1:21" x14ac:dyDescent="0.2">
      <c r="A97" s="17"/>
      <c r="B97" s="17"/>
      <c r="D97" s="14"/>
      <c r="E97" s="27"/>
      <c r="K97" s="25"/>
      <c r="L97" s="5"/>
      <c r="M97" s="5"/>
      <c r="N97" s="18"/>
      <c r="O97" s="15"/>
      <c r="Q97" s="3"/>
      <c r="R97" s="3"/>
      <c r="S97" s="3"/>
      <c r="T97" s="3"/>
      <c r="U97" s="3"/>
    </row>
    <row r="98" spans="1:21" s="17" customFormat="1" x14ac:dyDescent="0.2">
      <c r="C98"/>
      <c r="D98" s="14"/>
      <c r="E98" s="27"/>
      <c r="G98"/>
      <c r="J98"/>
      <c r="K98" s="25"/>
      <c r="L98" s="5"/>
      <c r="M98" s="5"/>
      <c r="N98" s="18"/>
      <c r="O98" s="19"/>
      <c r="Q98"/>
      <c r="R98"/>
      <c r="S98" s="9"/>
      <c r="T98" s="9"/>
      <c r="U98" s="9"/>
    </row>
    <row r="99" spans="1:21" x14ac:dyDescent="0.2">
      <c r="D99" s="14"/>
      <c r="E99" s="27"/>
      <c r="F99" s="17"/>
      <c r="H99" s="17"/>
      <c r="I99" s="17"/>
      <c r="K99" s="25"/>
      <c r="L99" s="5"/>
      <c r="M99" s="5"/>
      <c r="N99" s="8"/>
      <c r="O99" s="15"/>
      <c r="S99" s="9"/>
      <c r="T99" s="9"/>
      <c r="U99" s="9"/>
    </row>
    <row r="100" spans="1:21" x14ac:dyDescent="0.2">
      <c r="D100" s="14"/>
      <c r="E100" s="27"/>
      <c r="F100" s="17"/>
      <c r="H100" s="17"/>
      <c r="I100" s="17"/>
      <c r="K100" s="25"/>
      <c r="L100" s="5"/>
      <c r="M100" s="5"/>
      <c r="N100" s="8"/>
      <c r="O100" s="15"/>
      <c r="S100" s="9"/>
      <c r="T100" s="9"/>
      <c r="U100" s="9"/>
    </row>
    <row r="101" spans="1:21" x14ac:dyDescent="0.2">
      <c r="D101" s="14"/>
      <c r="E101" s="27"/>
      <c r="F101" s="17"/>
      <c r="H101" s="17"/>
      <c r="I101" s="17"/>
      <c r="K101" s="25"/>
      <c r="L101" s="5"/>
      <c r="M101" s="5"/>
      <c r="N101" s="8"/>
      <c r="O101" s="15"/>
      <c r="S101" s="9"/>
      <c r="T101" s="9"/>
      <c r="U101" s="9"/>
    </row>
    <row r="102" spans="1:21" x14ac:dyDescent="0.2">
      <c r="D102" s="14"/>
      <c r="E102" s="27"/>
      <c r="F102" s="17"/>
      <c r="H102" s="17"/>
      <c r="I102" s="17"/>
      <c r="K102" s="25"/>
      <c r="L102" s="5"/>
      <c r="M102" s="5"/>
      <c r="N102" s="8"/>
      <c r="O102" s="15"/>
      <c r="S102" s="9"/>
      <c r="T102" s="9"/>
      <c r="U102" s="9"/>
    </row>
    <row r="103" spans="1:21" x14ac:dyDescent="0.2">
      <c r="D103" s="14"/>
      <c r="E103" s="27"/>
      <c r="F103" s="17"/>
      <c r="H103" s="17"/>
      <c r="I103" s="17"/>
      <c r="K103" s="25"/>
      <c r="L103" s="5"/>
      <c r="M103" s="5"/>
      <c r="N103" s="8"/>
      <c r="O103" s="15"/>
      <c r="S103" s="9"/>
      <c r="T103" s="9"/>
      <c r="U103" s="9"/>
    </row>
    <row r="104" spans="1:21" x14ac:dyDescent="0.2">
      <c r="C104" s="17"/>
      <c r="D104" s="14"/>
      <c r="E104" s="27"/>
      <c r="F104" s="17"/>
      <c r="G104" s="17"/>
      <c r="H104" s="17"/>
      <c r="I104" s="17"/>
      <c r="K104" s="25"/>
      <c r="L104" s="24"/>
      <c r="M104" s="5"/>
      <c r="N104" s="18"/>
      <c r="O104" s="15"/>
      <c r="S104" s="9"/>
      <c r="T104" s="9"/>
      <c r="U104" s="9"/>
    </row>
    <row r="105" spans="1:21" x14ac:dyDescent="0.2">
      <c r="D105" s="14"/>
      <c r="E105" s="27"/>
      <c r="F105" s="17"/>
      <c r="H105" s="17"/>
      <c r="I105" s="17"/>
      <c r="K105" s="25"/>
      <c r="L105" s="5"/>
      <c r="M105" s="5"/>
      <c r="N105" s="8"/>
      <c r="O105" s="15"/>
      <c r="S105" s="9"/>
      <c r="T105" s="9"/>
      <c r="U105" s="9"/>
    </row>
    <row r="106" spans="1:21" x14ac:dyDescent="0.2">
      <c r="D106" s="14"/>
      <c r="E106" s="27"/>
      <c r="F106" s="17"/>
      <c r="H106" s="17"/>
      <c r="I106" s="17"/>
      <c r="K106" s="25"/>
      <c r="L106" s="5"/>
      <c r="M106" s="5"/>
      <c r="N106" s="8"/>
      <c r="O106" s="15"/>
      <c r="S106" s="9"/>
      <c r="T106" s="9"/>
      <c r="U106" s="9"/>
    </row>
    <row r="107" spans="1:21" x14ac:dyDescent="0.2">
      <c r="C107" s="10"/>
      <c r="D107" s="23"/>
      <c r="E107" s="28"/>
      <c r="F107" s="10"/>
      <c r="G107" s="10"/>
      <c r="H107" s="10"/>
      <c r="I107" s="10"/>
      <c r="J107" s="10"/>
      <c r="K107" s="29"/>
      <c r="L107" s="11"/>
      <c r="M107" s="11"/>
      <c r="N107" s="12"/>
      <c r="O107" s="15"/>
      <c r="S107" s="9"/>
      <c r="T107" s="9"/>
      <c r="U107" s="9"/>
    </row>
    <row r="108" spans="1:21" x14ac:dyDescent="0.2">
      <c r="D108" s="14"/>
      <c r="E108" s="27"/>
      <c r="F108" s="17"/>
      <c r="H108" s="17"/>
      <c r="I108" s="17"/>
      <c r="K108" s="25"/>
      <c r="L108" s="5"/>
      <c r="M108" s="5"/>
      <c r="N108" s="8"/>
      <c r="O108" s="15"/>
    </row>
    <row r="109" spans="1:21" x14ac:dyDescent="0.2">
      <c r="D109" s="14"/>
      <c r="E109" s="27"/>
      <c r="F109" s="17"/>
      <c r="H109" s="17"/>
      <c r="I109" s="17"/>
      <c r="K109" s="25"/>
      <c r="L109" s="5"/>
      <c r="M109" s="5"/>
      <c r="N109" s="8"/>
      <c r="O109" s="15"/>
    </row>
    <row r="110" spans="1:21" x14ac:dyDescent="0.2">
      <c r="D110" s="14"/>
      <c r="E110" s="27"/>
      <c r="F110" s="17"/>
      <c r="H110" s="17"/>
      <c r="I110" s="17"/>
      <c r="K110" s="25"/>
      <c r="L110" s="5"/>
      <c r="M110" s="5"/>
      <c r="N110" s="8"/>
      <c r="O110" s="15"/>
    </row>
    <row r="111" spans="1:21" x14ac:dyDescent="0.2">
      <c r="D111" s="14"/>
      <c r="E111" s="27"/>
      <c r="F111" s="17"/>
      <c r="H111" s="17"/>
      <c r="I111" s="17"/>
      <c r="K111" s="25"/>
      <c r="L111" s="5"/>
      <c r="M111" s="5"/>
      <c r="N111" s="8"/>
      <c r="O111" s="15"/>
    </row>
    <row r="112" spans="1:21" x14ac:dyDescent="0.2">
      <c r="D112" s="14"/>
      <c r="E112" s="27"/>
      <c r="F112" s="17"/>
      <c r="H112" s="17"/>
      <c r="I112" s="17"/>
      <c r="K112" s="25"/>
      <c r="L112" s="5"/>
      <c r="M112" s="5"/>
      <c r="N112" s="8"/>
      <c r="O112" s="15"/>
    </row>
    <row r="113" spans="3:15" x14ac:dyDescent="0.2">
      <c r="D113" s="14"/>
      <c r="E113" s="27"/>
      <c r="F113" s="17"/>
      <c r="H113" s="17"/>
      <c r="I113" s="17"/>
      <c r="K113" s="25"/>
      <c r="L113" s="5"/>
      <c r="M113" s="5"/>
      <c r="N113" s="8"/>
      <c r="O113" s="15"/>
    </row>
    <row r="114" spans="3:15" x14ac:dyDescent="0.2">
      <c r="D114" s="14"/>
      <c r="E114" s="27"/>
      <c r="F114" s="17"/>
      <c r="H114" s="17"/>
      <c r="I114" s="17"/>
      <c r="K114" s="25"/>
      <c r="L114" s="5"/>
      <c r="M114" s="5"/>
      <c r="N114" s="8"/>
      <c r="O114" s="15"/>
    </row>
    <row r="115" spans="3:15" x14ac:dyDescent="0.2">
      <c r="D115" s="14"/>
      <c r="E115" s="27"/>
      <c r="F115" s="17"/>
      <c r="H115" s="17"/>
      <c r="I115" s="17"/>
      <c r="K115" s="25"/>
      <c r="L115" s="5"/>
      <c r="M115" s="5"/>
      <c r="N115" s="8"/>
      <c r="O115" s="15"/>
    </row>
    <row r="116" spans="3:15" x14ac:dyDescent="0.2">
      <c r="D116" s="14"/>
      <c r="E116" s="27"/>
      <c r="F116" s="17"/>
      <c r="H116" s="17"/>
      <c r="I116" s="17"/>
      <c r="K116" s="25"/>
      <c r="L116" s="5"/>
      <c r="M116" s="5"/>
      <c r="N116" s="8"/>
      <c r="O116" s="15"/>
    </row>
    <row r="117" spans="3:15" x14ac:dyDescent="0.2">
      <c r="C117" s="17"/>
      <c r="D117" s="22"/>
      <c r="E117" s="27"/>
      <c r="F117" s="17"/>
      <c r="G117" s="17"/>
      <c r="H117" s="17"/>
      <c r="I117" s="17"/>
      <c r="J117" s="17"/>
      <c r="K117" s="25"/>
      <c r="L117" s="24"/>
      <c r="M117" s="24"/>
      <c r="N117" s="18"/>
      <c r="O117" s="15"/>
    </row>
    <row r="118" spans="3:15" x14ac:dyDescent="0.2">
      <c r="D118" s="14"/>
      <c r="E118" s="27"/>
      <c r="F118" s="17"/>
      <c r="H118" s="17"/>
      <c r="I118" s="17"/>
      <c r="K118" s="25"/>
      <c r="L118" s="5"/>
      <c r="M118" s="5"/>
      <c r="N118" s="8"/>
      <c r="O118" s="15"/>
    </row>
    <row r="119" spans="3:15" x14ac:dyDescent="0.2">
      <c r="D119" s="14"/>
      <c r="E119" s="27"/>
      <c r="F119" s="17"/>
      <c r="H119" s="17"/>
      <c r="I119" s="17"/>
      <c r="K119" s="25"/>
      <c r="L119" s="5"/>
      <c r="M119" s="5"/>
      <c r="N119" s="8"/>
      <c r="O119" s="15"/>
    </row>
    <row r="120" spans="3:15" x14ac:dyDescent="0.2">
      <c r="D120" s="14"/>
      <c r="E120" s="27"/>
      <c r="F120" s="17"/>
      <c r="H120" s="17"/>
      <c r="I120" s="17"/>
      <c r="K120" s="25"/>
      <c r="L120" s="5"/>
      <c r="M120" s="5"/>
      <c r="N120" s="8"/>
      <c r="O120" s="15"/>
    </row>
    <row r="121" spans="3:15" x14ac:dyDescent="0.2">
      <c r="D121" s="14"/>
      <c r="E121" s="27"/>
      <c r="F121" s="17"/>
      <c r="H121" s="17"/>
      <c r="I121" s="17"/>
      <c r="K121" s="25"/>
      <c r="L121" s="5"/>
      <c r="M121" s="5"/>
      <c r="N121" s="8"/>
      <c r="O121" s="15"/>
    </row>
    <row r="122" spans="3:15" x14ac:dyDescent="0.2">
      <c r="D122" s="14"/>
      <c r="E122" s="27"/>
      <c r="F122" s="17"/>
      <c r="H122" s="17"/>
      <c r="I122" s="17"/>
      <c r="K122" s="25"/>
      <c r="L122" s="5"/>
      <c r="M122" s="5"/>
      <c r="N122" s="8"/>
      <c r="O122" s="15"/>
    </row>
    <row r="123" spans="3:15" x14ac:dyDescent="0.2">
      <c r="D123" s="14"/>
      <c r="E123" s="27"/>
      <c r="F123" s="17"/>
      <c r="H123" s="17"/>
      <c r="I123" s="17"/>
      <c r="K123" s="25"/>
      <c r="L123" s="5"/>
      <c r="M123" s="5"/>
      <c r="N123" s="8"/>
      <c r="O123" s="15"/>
    </row>
    <row r="124" spans="3:15" x14ac:dyDescent="0.2">
      <c r="D124" s="14"/>
      <c r="E124" s="27"/>
      <c r="F124" s="17"/>
      <c r="H124" s="17"/>
      <c r="I124" s="17"/>
      <c r="K124" s="25"/>
      <c r="L124" s="5"/>
      <c r="M124" s="5"/>
      <c r="N124" s="8"/>
      <c r="O124" s="15"/>
    </row>
    <row r="125" spans="3:15" x14ac:dyDescent="0.2">
      <c r="D125" s="14"/>
      <c r="E125" s="27"/>
      <c r="F125" s="17"/>
      <c r="H125" s="17"/>
      <c r="I125" s="17"/>
      <c r="K125" s="25"/>
      <c r="L125" s="5"/>
      <c r="M125" s="5"/>
      <c r="N125" s="8"/>
      <c r="O125" s="15"/>
    </row>
    <row r="126" spans="3:15" x14ac:dyDescent="0.2">
      <c r="L126" s="5"/>
      <c r="M126" s="5"/>
      <c r="N126" s="8"/>
      <c r="O126" s="15"/>
    </row>
  </sheetData>
  <phoneticPr fontId="0" type="noConversion"/>
  <pageMargins left="0.25" right="0.25" top="0.25" bottom="0.25" header="0.5" footer="0.5"/>
  <pageSetup scale="48" orientation="landscape" r:id="rId1"/>
  <headerFooter alignWithMargins="0">
    <oddFooter>&amp;L&amp;F/&amp;A&amp;R&amp;D</oddFooter>
  </headerFooter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Coefficients</vt:lpstr>
      <vt:lpstr>WaterCool-Recip-CAP-FT</vt:lpstr>
      <vt:lpstr>WaterCool-Recip-EIR-FT</vt:lpstr>
      <vt:lpstr>Chart1</vt:lpstr>
      <vt:lpstr>'WaterCool-Recip-CAP-FT'!Print_Area</vt:lpstr>
      <vt:lpstr>'WaterCool-Recip-EIR-FT'!Print_Area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rhenninger</dc:creator>
  <cp:lastModifiedBy>Jason</cp:lastModifiedBy>
  <cp:lastPrinted>2005-10-18T19:11:09Z</cp:lastPrinted>
  <dcterms:created xsi:type="dcterms:W3CDTF">2001-06-21T14:43:32Z</dcterms:created>
  <dcterms:modified xsi:type="dcterms:W3CDTF">2015-02-09T22:41:00Z</dcterms:modified>
</cp:coreProperties>
</file>