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8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9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10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1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2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3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4.xml" ContentType="application/vnd.openxmlformats-officedocument.drawingml.chart+xml"/>
  <Override PartName="/xl/drawings/drawing26.xml" ContentType="application/vnd.openxmlformats-officedocument.drawingml.chartsha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charts/chart15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16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17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18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19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20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21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22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23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24.xml" ContentType="application/vnd.openxmlformats-officedocument.drawingml.chart+xml"/>
  <Override PartName="/xl/drawings/drawing47.xml" ContentType="application/vnd.openxmlformats-officedocument.drawingml.chartshapes+xml"/>
  <Override PartName="/xl/drawings/drawing48.xml" ContentType="application/vnd.openxmlformats-officedocument.drawing+xml"/>
  <Override PartName="/xl/charts/chart25.xml" ContentType="application/vnd.openxmlformats-officedocument.drawingml.chart+xml"/>
  <Override PartName="/xl/drawings/drawing49.xml" ContentType="application/vnd.openxmlformats-officedocument.drawingml.chartshapes+xml"/>
  <Override PartName="/xl/drawings/drawing50.xml" ContentType="application/vnd.openxmlformats-officedocument.drawing+xml"/>
  <Override PartName="/xl/charts/chart26.xml" ContentType="application/vnd.openxmlformats-officedocument.drawingml.chart+xml"/>
  <Override PartName="/xl/drawings/drawing5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MultizoneBESTEST\"/>
    </mc:Choice>
  </mc:AlternateContent>
  <bookViews>
    <workbookView xWindow="-30" yWindow="-180" windowWidth="15360" windowHeight="6630" tabRatio="906" firstSheet="41" activeTab="51"/>
  </bookViews>
  <sheets>
    <sheet name="MZ320-Q" sheetId="27" r:id="rId1"/>
    <sheet name="QCS-Zones" sheetId="33" r:id="rId2"/>
    <sheet name="ItrTOT-Zones " sheetId="30" r:id="rId3"/>
    <sheet name="ItrBEAM-Zones" sheetId="31" r:id="rId4"/>
    <sheet name="ItrDIFF-Zones" sheetId="32" r:id="rId5"/>
    <sheet name="dItrTOT-Zones" sheetId="39" r:id="rId6"/>
    <sheet name="dItrBEAM-Zones" sheetId="40" r:id="rId7"/>
    <sheet name="dItrDIFF-Zones" sheetId="41" r:id="rId8"/>
    <sheet name="QC360+2Z" sheetId="49" r:id="rId9"/>
    <sheet name="IncTr360" sheetId="47" r:id="rId10"/>
    <sheet name="IncTr360-Ratios" sheetId="48" r:id="rId11"/>
    <sheet name="T360" sheetId="51" r:id="rId12"/>
    <sheet name="PC360" sheetId="50" r:id="rId13"/>
    <sheet name="PT360" sheetId="52" r:id="rId14"/>
    <sheet name="A" sheetId="1" r:id="rId15"/>
    <sheet name="HTB2" sheetId="2" r:id="rId16"/>
    <sheet name="TRNSYS-TUD" sheetId="3" r:id="rId17"/>
    <sheet name="TRNSYS-16" sheetId="4" r:id="rId18"/>
    <sheet name="ESP" sheetId="5" r:id="rId19"/>
    <sheet name="VA114-CirBm" sheetId="6" r:id="rId20"/>
    <sheet name="VA114-CirDf" sheetId="7" r:id="rId21"/>
    <sheet name="EnergyPlus" sheetId="8" r:id="rId22"/>
    <sheet name="CODYKoZi_MZ320" sheetId="9" r:id="rId23"/>
    <sheet name="Comfie_MZ320" sheetId="10" r:id="rId24"/>
    <sheet name="K" sheetId="11" r:id="rId25"/>
    <sheet name="L" sheetId="12" r:id="rId26"/>
    <sheet name="Analytical-MZ320" sheetId="13" r:id="rId27"/>
    <sheet name="YourData" sheetId="14" r:id="rId28"/>
    <sheet name="MZ320" sheetId="15" r:id="rId29"/>
    <sheet name="MZ320data" sheetId="16" r:id="rId30"/>
    <sheet name="ABS" sheetId="17" r:id="rId31"/>
    <sheet name="ABSdata" sheetId="18" r:id="rId32"/>
    <sheet name="Peak" sheetId="19" r:id="rId33"/>
    <sheet name="Peakdata" sheetId="20" r:id="rId34"/>
    <sheet name="DEL" sheetId="21" r:id="rId35"/>
    <sheet name="DELdata" sheetId="22" r:id="rId36"/>
    <sheet name="ABS360" sheetId="23" r:id="rId37"/>
    <sheet name="MZ320-T" sheetId="28" r:id="rId38"/>
    <sheet name="ABS360data" sheetId="24" r:id="rId39"/>
    <sheet name="Peak360" sheetId="25" r:id="rId40"/>
    <sheet name="Peak360data" sheetId="26" r:id="rId41"/>
    <sheet name="IncSol-MZ340" sheetId="29" r:id="rId42"/>
    <sheet name="QCS-Bldg" sheetId="34" r:id="rId43"/>
    <sheet name="PCS-Zones" sheetId="35" r:id="rId44"/>
    <sheet name="PCS-bldg" sheetId="36" r:id="rId45"/>
    <sheet name="T-Zones" sheetId="37" r:id="rId46"/>
    <sheet name="Tmax-All" sheetId="38" r:id="rId47"/>
    <sheet name="Itr-All-Ratios" sheetId="42" r:id="rId48"/>
    <sheet name="dQCS-Zones" sheetId="43" r:id="rId49"/>
    <sheet name="dQCS-Bldg" sheetId="44" r:id="rId50"/>
    <sheet name="dPCS-Zones" sheetId="45" r:id="rId51"/>
    <sheet name="dPCS-Bldg" sheetId="46" r:id="rId52"/>
  </sheets>
  <externalReferences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</externalReferences>
  <definedNames>
    <definedName name="_Fill" hidden="1">#REF!</definedName>
    <definedName name="_xlnm.Print_Area" localSheetId="30">ABS!#REF!</definedName>
    <definedName name="_xlnm.Print_Area" localSheetId="36">'ABS360'!#REF!</definedName>
    <definedName name="_xlnm.Print_Area" localSheetId="38">ABS360data!#REF!</definedName>
    <definedName name="_xlnm.Print_Area" localSheetId="31">ABSdata!#REF!</definedName>
    <definedName name="_xlnm.Print_Area" localSheetId="34">DEL!#REF!</definedName>
    <definedName name="_xlnm.Print_Area" localSheetId="35">DELdata!#REF!</definedName>
    <definedName name="_xlnm.Print_Area" localSheetId="28">'MZ320'!#REF!</definedName>
    <definedName name="_xlnm.Print_Area" localSheetId="29">MZ320data!#REF!</definedName>
    <definedName name="_xlnm.Print_Area" localSheetId="32">Peak!#REF!</definedName>
    <definedName name="_xlnm.Print_Area" localSheetId="39">Peak360!#REF!</definedName>
    <definedName name="_xlnm.Print_Area" localSheetId="40">Peak360data!#REF!</definedName>
    <definedName name="_xlnm.Print_Area" localSheetId="33">Peakdata!#REF!</definedName>
  </definedNames>
  <calcPr calcId="152511"/>
</workbook>
</file>

<file path=xl/comments1.xml><?xml version="1.0" encoding="utf-8"?>
<comments xmlns="http://schemas.openxmlformats.org/spreadsheetml/2006/main">
  <authors>
    <author>joel neymark</author>
  </authors>
  <commentList>
    <comment ref="H85" authorId="0" shapeId="0">
      <text>
        <r>
          <rPr>
            <b/>
            <sz val="8"/>
            <color indexed="81"/>
            <rFont val="Tahoma"/>
            <family val="2"/>
          </rPr>
          <t>joel neymark:</t>
        </r>
        <r>
          <rPr>
            <sz val="8"/>
            <color indexed="81"/>
            <rFont val="Tahoma"/>
            <family val="2"/>
          </rPr>
          <t xml:space="preserve">
For MZ360 enter southwest facing incident solar for Zone A</t>
        </r>
      </text>
    </comment>
    <comment ref="L85" authorId="0" shapeId="0">
      <text>
        <r>
          <rPr>
            <b/>
            <sz val="8"/>
            <color indexed="81"/>
            <rFont val="Tahoma"/>
            <family val="2"/>
          </rPr>
          <t>joel neymark:</t>
        </r>
        <r>
          <rPr>
            <sz val="8"/>
            <color indexed="81"/>
            <rFont val="Tahoma"/>
            <family val="2"/>
          </rPr>
          <t xml:space="preserve">
For MZ360 enter southwest facing incident solar for Zone A</t>
        </r>
      </text>
    </comment>
    <comment ref="M85" authorId="0" shapeId="0">
      <text>
        <r>
          <rPr>
            <b/>
            <sz val="8"/>
            <color indexed="81"/>
            <rFont val="Tahoma"/>
            <family val="2"/>
          </rPr>
          <t>joel neymark:</t>
        </r>
        <r>
          <rPr>
            <sz val="8"/>
            <color indexed="81"/>
            <rFont val="Tahoma"/>
            <family val="2"/>
          </rPr>
          <t xml:space="preserve">
For MZ360 enter southwest facing incident solar for Zone A</t>
        </r>
      </text>
    </comment>
    <comment ref="N85" authorId="0" shapeId="0">
      <text>
        <r>
          <rPr>
            <b/>
            <sz val="8"/>
            <color indexed="81"/>
            <rFont val="Tahoma"/>
            <family val="2"/>
          </rPr>
          <t>joel neymark:</t>
        </r>
        <r>
          <rPr>
            <sz val="8"/>
            <color indexed="81"/>
            <rFont val="Tahoma"/>
            <family val="2"/>
          </rPr>
          <t xml:space="preserve">
For MZ360 enter southwest facing incident solar for Zone A</t>
        </r>
      </text>
    </comment>
  </commentList>
</comments>
</file>

<file path=xl/comments2.xml><?xml version="1.0" encoding="utf-8"?>
<comments xmlns="http://schemas.openxmlformats.org/spreadsheetml/2006/main">
  <authors>
    <author>joel neymark</author>
  </authors>
  <commentList>
    <comment ref="L85" authorId="0" shapeId="0">
      <text>
        <r>
          <rPr>
            <b/>
            <sz val="8"/>
            <color indexed="81"/>
            <rFont val="Tahoma"/>
            <family val="2"/>
          </rPr>
          <t>joel neymark:</t>
        </r>
        <r>
          <rPr>
            <sz val="8"/>
            <color indexed="81"/>
            <rFont val="Tahoma"/>
            <family val="2"/>
          </rPr>
          <t xml:space="preserve">
For MZ360 enter southwest facing incident solar for Zone A</t>
        </r>
      </text>
    </comment>
    <comment ref="M85" authorId="0" shapeId="0">
      <text>
        <r>
          <rPr>
            <b/>
            <sz val="8"/>
            <color indexed="81"/>
            <rFont val="Tahoma"/>
            <family val="2"/>
          </rPr>
          <t>joel neymark:</t>
        </r>
        <r>
          <rPr>
            <sz val="8"/>
            <color indexed="81"/>
            <rFont val="Tahoma"/>
            <family val="2"/>
          </rPr>
          <t xml:space="preserve">
For MZ360 enter southwest facing incident solar for Zone A</t>
        </r>
      </text>
    </comment>
    <comment ref="N85" authorId="0" shapeId="0">
      <text>
        <r>
          <rPr>
            <b/>
            <sz val="8"/>
            <color indexed="81"/>
            <rFont val="Tahoma"/>
            <family val="2"/>
          </rPr>
          <t>joel neymark:</t>
        </r>
        <r>
          <rPr>
            <sz val="8"/>
            <color indexed="81"/>
            <rFont val="Tahoma"/>
            <family val="2"/>
          </rPr>
          <t xml:space="preserve">
For MZ360 enter southwest facing incident solar for Zone A</t>
        </r>
      </text>
    </comment>
  </commentList>
</comments>
</file>

<file path=xl/comments3.xml><?xml version="1.0" encoding="utf-8"?>
<comments xmlns="http://schemas.openxmlformats.org/spreadsheetml/2006/main">
  <authors>
    <author>ps</author>
  </authors>
  <commentList>
    <comment ref="L85" authorId="0" shapeId="0">
      <text>
        <r>
          <rPr>
            <sz val="10"/>
            <rFont val="Arial"/>
            <family val="2"/>
          </rPr>
          <t>joel neymark:
For MZ360 enter southwest facing incident solar for Zone A</t>
        </r>
      </text>
    </comment>
    <comment ref="M85" authorId="0" shapeId="0">
      <text>
        <r>
          <rPr>
            <sz val="10"/>
            <rFont val="Arial"/>
            <family val="2"/>
          </rPr>
          <t>joel neymark:
For MZ360 enter southwest facing incident solar for Zone A</t>
        </r>
      </text>
    </comment>
    <comment ref="N85" authorId="0" shapeId="0">
      <text>
        <r>
          <rPr>
            <sz val="10"/>
            <rFont val="Arial"/>
            <family val="2"/>
          </rPr>
          <t>joel neymark:
For MZ360 enter southwest facing incident solar for Zone A</t>
        </r>
      </text>
    </comment>
  </commentList>
</comments>
</file>

<file path=xl/comments4.xml><?xml version="1.0" encoding="utf-8"?>
<comments xmlns="http://schemas.openxmlformats.org/spreadsheetml/2006/main">
  <authors>
    <author>joel neymark</author>
  </authors>
  <commentList>
    <comment ref="L85" authorId="0" shapeId="0">
      <text>
        <r>
          <rPr>
            <b/>
            <sz val="8"/>
            <color indexed="81"/>
            <rFont val="Tahoma"/>
            <family val="2"/>
          </rPr>
          <t>joel neymark:</t>
        </r>
        <r>
          <rPr>
            <sz val="8"/>
            <color indexed="81"/>
            <rFont val="Tahoma"/>
            <family val="2"/>
          </rPr>
          <t xml:space="preserve">
For MZ360 enter southwest facing incident solar for Zone A</t>
        </r>
      </text>
    </comment>
    <comment ref="M85" authorId="0" shapeId="0">
      <text>
        <r>
          <rPr>
            <b/>
            <sz val="8"/>
            <color indexed="81"/>
            <rFont val="Tahoma"/>
            <family val="2"/>
          </rPr>
          <t>joel neymark:</t>
        </r>
        <r>
          <rPr>
            <sz val="8"/>
            <color indexed="81"/>
            <rFont val="Tahoma"/>
            <family val="2"/>
          </rPr>
          <t xml:space="preserve">
For MZ360 enter southwest facing incident solar for Zone A</t>
        </r>
      </text>
    </comment>
    <comment ref="N85" authorId="0" shapeId="0">
      <text>
        <r>
          <rPr>
            <b/>
            <sz val="8"/>
            <color indexed="81"/>
            <rFont val="Tahoma"/>
            <family val="2"/>
          </rPr>
          <t>joel neymark:</t>
        </r>
        <r>
          <rPr>
            <sz val="8"/>
            <color indexed="81"/>
            <rFont val="Tahoma"/>
            <family val="2"/>
          </rPr>
          <t xml:space="preserve">
For MZ360 enter southwest facing incident solar for Zone A</t>
        </r>
      </text>
    </comment>
  </commentList>
</comments>
</file>

<file path=xl/comments5.xml><?xml version="1.0" encoding="utf-8"?>
<comments xmlns="http://schemas.openxmlformats.org/spreadsheetml/2006/main">
  <authors>
    <author>joel neymark</author>
  </authors>
  <commentList>
    <comment ref="L85" authorId="0" shapeId="0">
      <text>
        <r>
          <rPr>
            <b/>
            <sz val="8"/>
            <color indexed="81"/>
            <rFont val="Tahoma"/>
            <family val="2"/>
          </rPr>
          <t>joel neymark:</t>
        </r>
        <r>
          <rPr>
            <sz val="8"/>
            <color indexed="81"/>
            <rFont val="Tahoma"/>
            <family val="2"/>
          </rPr>
          <t xml:space="preserve">
For MZ360 enter southwest facing incident solar for Zone A</t>
        </r>
      </text>
    </comment>
    <comment ref="M85" authorId="0" shapeId="0">
      <text>
        <r>
          <rPr>
            <b/>
            <sz val="8"/>
            <color indexed="81"/>
            <rFont val="Tahoma"/>
            <family val="2"/>
          </rPr>
          <t>joel neymark:</t>
        </r>
        <r>
          <rPr>
            <sz val="8"/>
            <color indexed="81"/>
            <rFont val="Tahoma"/>
            <family val="2"/>
          </rPr>
          <t xml:space="preserve">
For MZ360 enter southwest facing incident solar for Zone A</t>
        </r>
      </text>
    </comment>
    <comment ref="N85" authorId="0" shapeId="0">
      <text>
        <r>
          <rPr>
            <b/>
            <sz val="8"/>
            <color indexed="81"/>
            <rFont val="Tahoma"/>
            <family val="2"/>
          </rPr>
          <t>joel neymark:</t>
        </r>
        <r>
          <rPr>
            <sz val="8"/>
            <color indexed="81"/>
            <rFont val="Tahoma"/>
            <family val="2"/>
          </rPr>
          <t xml:space="preserve">
For MZ360 enter southwest facing incident solar for Zone A</t>
        </r>
      </text>
    </comment>
  </commentList>
</comments>
</file>

<file path=xl/sharedStrings.xml><?xml version="1.0" encoding="utf-8"?>
<sst xmlns="http://schemas.openxmlformats.org/spreadsheetml/2006/main" count="12650" uniqueCount="999">
  <si>
    <r>
      <t>Diffuse Solar Zone E, del I</t>
    </r>
    <r>
      <rPr>
        <b/>
        <vertAlign val="subscript"/>
        <sz val="9"/>
        <rFont val="SWISS"/>
      </rPr>
      <t>trdE</t>
    </r>
    <r>
      <rPr>
        <b/>
        <sz val="9"/>
        <rFont val="SWISS"/>
      </rPr>
      <t xml:space="preserve"> (kWh)</t>
    </r>
  </si>
  <si>
    <r>
      <t>Diffuse Solar Zone F, del I</t>
    </r>
    <r>
      <rPr>
        <b/>
        <vertAlign val="subscript"/>
        <sz val="9"/>
        <rFont val="SWISS"/>
      </rPr>
      <t>trdF</t>
    </r>
    <r>
      <rPr>
        <b/>
        <sz val="9"/>
        <rFont val="SWISS"/>
      </rPr>
      <t xml:space="preserve"> (kWh)</t>
    </r>
  </si>
  <si>
    <r>
      <t>Building, del q</t>
    </r>
    <r>
      <rPr>
        <b/>
        <vertAlign val="subscript"/>
        <sz val="9"/>
        <rFont val="SWISS"/>
      </rPr>
      <t>max,bldg</t>
    </r>
    <r>
      <rPr>
        <b/>
        <sz val="9"/>
        <rFont val="SWISS"/>
      </rPr>
      <t xml:space="preserve"> (Wh/h)</t>
    </r>
  </si>
  <si>
    <r>
      <t>Zone A, del q</t>
    </r>
    <r>
      <rPr>
        <b/>
        <vertAlign val="subscript"/>
        <sz val="9"/>
        <rFont val="SWISS"/>
      </rPr>
      <t>max,A</t>
    </r>
    <r>
      <rPr>
        <b/>
        <sz val="9"/>
        <rFont val="SWISS"/>
      </rPr>
      <t xml:space="preserve"> (Wh/h)</t>
    </r>
  </si>
  <si>
    <r>
      <t>Zone B, del q</t>
    </r>
    <r>
      <rPr>
        <b/>
        <vertAlign val="subscript"/>
        <sz val="9"/>
        <rFont val="SWISS"/>
      </rPr>
      <t>max,B</t>
    </r>
    <r>
      <rPr>
        <b/>
        <sz val="9"/>
        <rFont val="SWISS"/>
      </rPr>
      <t xml:space="preserve"> (Wh/h)</t>
    </r>
  </si>
  <si>
    <r>
      <t>Zone C, del q</t>
    </r>
    <r>
      <rPr>
        <b/>
        <vertAlign val="subscript"/>
        <sz val="9"/>
        <rFont val="SWISS"/>
      </rPr>
      <t>max,C</t>
    </r>
    <r>
      <rPr>
        <b/>
        <sz val="9"/>
        <rFont val="SWISS"/>
      </rPr>
      <t xml:space="preserve"> (Wh/h)</t>
    </r>
  </si>
  <si>
    <r>
      <t>Zone D, del q</t>
    </r>
    <r>
      <rPr>
        <b/>
        <vertAlign val="subscript"/>
        <sz val="9"/>
        <rFont val="SWISS"/>
      </rPr>
      <t>max,D</t>
    </r>
    <r>
      <rPr>
        <b/>
        <sz val="9"/>
        <rFont val="SWISS"/>
      </rPr>
      <t xml:space="preserve"> (Wh/h)</t>
    </r>
  </si>
  <si>
    <r>
      <t>Zone E, del q</t>
    </r>
    <r>
      <rPr>
        <b/>
        <vertAlign val="subscript"/>
        <sz val="9"/>
        <rFont val="SWISS"/>
      </rPr>
      <t>max,E</t>
    </r>
    <r>
      <rPr>
        <b/>
        <sz val="9"/>
        <rFont val="SWISS"/>
      </rPr>
      <t xml:space="preserve"> (Wh/h)</t>
    </r>
  </si>
  <si>
    <r>
      <t>Zone F, del q</t>
    </r>
    <r>
      <rPr>
        <b/>
        <vertAlign val="subscript"/>
        <sz val="9"/>
        <rFont val="SWISS"/>
      </rPr>
      <t>max,F</t>
    </r>
    <r>
      <rPr>
        <b/>
        <sz val="9"/>
        <rFont val="SWISS"/>
      </rPr>
      <t xml:space="preserve"> (Wh/h)</t>
    </r>
  </si>
  <si>
    <t>Conductivity</t>
  </si>
  <si>
    <t>Thickness</t>
  </si>
  <si>
    <t>Conductance</t>
  </si>
  <si>
    <t>Resistance</t>
  </si>
  <si>
    <t>Density</t>
  </si>
  <si>
    <t>Specific Heat</t>
  </si>
  <si>
    <t>Element</t>
  </si>
  <si>
    <t xml:space="preserve"> (m)</t>
  </si>
  <si>
    <r>
      <t>(kg/m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</si>
  <si>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Int Combined Surf Coef</t>
  </si>
  <si>
    <t>Common Wall Material</t>
  </si>
  <si>
    <t>Total air-air</t>
  </si>
  <si>
    <t>IP using ASHRAE (2001) Conversion Factors</t>
  </si>
  <si>
    <t xml:space="preserve"> (ft)</t>
  </si>
  <si>
    <r>
      <t>(lb/ft</t>
    </r>
    <r>
      <rPr>
        <b/>
        <vertAlign val="superscript"/>
        <sz val="10"/>
        <rFont val="Arial"/>
        <family val="2"/>
      </rPr>
      <t>3</t>
    </r>
    <r>
      <rPr>
        <b/>
        <sz val="10"/>
        <rFont val="Arial"/>
        <family val="2"/>
      </rPr>
      <t>)</t>
    </r>
  </si>
  <si>
    <t>W/K</t>
  </si>
  <si>
    <t>W</t>
  </si>
  <si>
    <t>°C</t>
  </si>
  <si>
    <t>k wall</t>
  </si>
  <si>
    <t>W/mK</t>
  </si>
  <si>
    <t>t wall</t>
  </si>
  <si>
    <t>m</t>
  </si>
  <si>
    <t>Tc</t>
  </si>
  <si>
    <t>MZ320 Analytical Solution</t>
  </si>
  <si>
    <r>
      <t>UA</t>
    </r>
    <r>
      <rPr>
        <vertAlign val="subscript"/>
        <sz val="10"/>
        <rFont val="Arial"/>
        <family val="2"/>
      </rPr>
      <t>com</t>
    </r>
  </si>
  <si>
    <r>
      <t>UA</t>
    </r>
    <r>
      <rPr>
        <vertAlign val="subscript"/>
        <sz val="10"/>
        <rFont val="Arial"/>
        <family val="2"/>
      </rPr>
      <t>extAC</t>
    </r>
  </si>
  <si>
    <r>
      <t>UA</t>
    </r>
    <r>
      <rPr>
        <vertAlign val="subscript"/>
        <sz val="10"/>
        <rFont val="Arial"/>
        <family val="2"/>
      </rPr>
      <t>extB</t>
    </r>
  </si>
  <si>
    <t>To</t>
  </si>
  <si>
    <t>Common Walls</t>
  </si>
  <si>
    <r>
      <t>q</t>
    </r>
    <r>
      <rPr>
        <b/>
        <vertAlign val="subscript"/>
        <sz val="10"/>
        <rFont val="Arial"/>
        <family val="2"/>
      </rPr>
      <t>AO</t>
    </r>
  </si>
  <si>
    <r>
      <t>q</t>
    </r>
    <r>
      <rPr>
        <b/>
        <vertAlign val="subscript"/>
        <sz val="10"/>
        <rFont val="Arial"/>
        <family val="2"/>
      </rPr>
      <t>BO</t>
    </r>
  </si>
  <si>
    <r>
      <t>q</t>
    </r>
    <r>
      <rPr>
        <b/>
        <vertAlign val="subscript"/>
        <sz val="10"/>
        <rFont val="Arial"/>
        <family val="2"/>
      </rPr>
      <t>CO</t>
    </r>
  </si>
  <si>
    <r>
      <t>q</t>
    </r>
    <r>
      <rPr>
        <vertAlign val="subscript"/>
        <sz val="10"/>
        <rFont val="Arial"/>
        <family val="2"/>
      </rPr>
      <t>intA</t>
    </r>
  </si>
  <si>
    <r>
      <t>q</t>
    </r>
    <r>
      <rPr>
        <vertAlign val="subscript"/>
        <sz val="10"/>
        <rFont val="Arial"/>
        <family val="2"/>
      </rPr>
      <t>intB</t>
    </r>
  </si>
  <si>
    <r>
      <t>q</t>
    </r>
    <r>
      <rPr>
        <vertAlign val="subscript"/>
        <sz val="10"/>
        <rFont val="Arial"/>
        <family val="2"/>
      </rPr>
      <t>intC</t>
    </r>
  </si>
  <si>
    <r>
      <t>q</t>
    </r>
    <r>
      <rPr>
        <b/>
        <vertAlign val="subscript"/>
        <sz val="10"/>
        <rFont val="Arial"/>
        <family val="2"/>
      </rPr>
      <t>AB</t>
    </r>
  </si>
  <si>
    <r>
      <t>q</t>
    </r>
    <r>
      <rPr>
        <b/>
        <vertAlign val="subscript"/>
        <sz val="10"/>
        <rFont val="Arial"/>
        <family val="2"/>
      </rPr>
      <t>BC</t>
    </r>
  </si>
  <si>
    <t>check</t>
  </si>
  <si>
    <t>Exterior walls/roof/floor</t>
  </si>
  <si>
    <t>Exterior Wall Material</t>
  </si>
  <si>
    <t>Ext Combined Surf Coef</t>
  </si>
  <si>
    <t>ext coeff corresponds w/</t>
  </si>
  <si>
    <t>windspeed</t>
  </si>
  <si>
    <t>m/s</t>
  </si>
  <si>
    <t>surf coeff</t>
  </si>
  <si>
    <t>W/m2K</t>
  </si>
  <si>
    <t xml:space="preserve">    brick/rough plaster</t>
  </si>
  <si>
    <t>Neymark</t>
  </si>
  <si>
    <t xml:space="preserve"> June 2005</t>
  </si>
  <si>
    <t>Analytical Solution</t>
  </si>
  <si>
    <t>INSTRUCTIONS</t>
  </si>
  <si>
    <t>(°C)</t>
  </si>
  <si>
    <t>1. Use specified units</t>
  </si>
  <si>
    <t xml:space="preserve">      Statistics, All Results</t>
  </si>
  <si>
    <t>(Max-Min)</t>
  </si>
  <si>
    <t>TUD</t>
  </si>
  <si>
    <t>Min</t>
  </si>
  <si>
    <t>Max</t>
  </si>
  <si>
    <t>SEE SHEET 'A'  FOR INSTRUCTIONS</t>
  </si>
  <si>
    <t xml:space="preserve">2. Data entry is restricted to the following ranges: </t>
  </si>
  <si>
    <t>/Mean</t>
  </si>
  <si>
    <t>SHEET GUIDE:</t>
  </si>
  <si>
    <t>DO NOT INSERT ROWS ON THIS SHEET!</t>
  </si>
  <si>
    <t>TRNSYS-TUD</t>
  </si>
  <si>
    <t>CODYRUN</t>
  </si>
  <si>
    <t xml:space="preserve">SENSITIVITY DIFFERENCE COMPARISONS ("DELTA") </t>
  </si>
  <si>
    <t>YourData</t>
  </si>
  <si>
    <t>Extra</t>
  </si>
  <si>
    <t>Your</t>
  </si>
  <si>
    <t>A: Unformatted data compilation, all programs</t>
  </si>
  <si>
    <t>SEE CELL G1 FOR INSTRUCTIONS</t>
  </si>
  <si>
    <t>TRNSYS/TUD</t>
  </si>
  <si>
    <t>CODYRUN/UR</t>
  </si>
  <si>
    <t>Software:</t>
  </si>
  <si>
    <t>HTB2</t>
  </si>
  <si>
    <t>Version:</t>
  </si>
  <si>
    <t>Date:</t>
  </si>
  <si>
    <t>Zone Air Temperatures</t>
  </si>
  <si>
    <r>
      <t>q</t>
    </r>
    <r>
      <rPr>
        <b/>
        <vertAlign val="subscript"/>
        <sz val="10"/>
        <rFont val="Arial"/>
        <family val="2"/>
      </rPr>
      <t>A</t>
    </r>
  </si>
  <si>
    <r>
      <t>q</t>
    </r>
    <r>
      <rPr>
        <b/>
        <vertAlign val="subscript"/>
        <sz val="10"/>
        <rFont val="Arial"/>
        <family val="2"/>
      </rPr>
      <t>B</t>
    </r>
  </si>
  <si>
    <r>
      <t>T</t>
    </r>
    <r>
      <rPr>
        <b/>
        <vertAlign val="subscript"/>
        <sz val="10"/>
        <rFont val="Arial"/>
        <family val="2"/>
      </rPr>
      <t>A</t>
    </r>
  </si>
  <si>
    <r>
      <t>T</t>
    </r>
    <r>
      <rPr>
        <b/>
        <vertAlign val="subscript"/>
        <sz val="10"/>
        <rFont val="Arial"/>
        <family val="2"/>
      </rPr>
      <t>C</t>
    </r>
  </si>
  <si>
    <r>
      <t>T</t>
    </r>
    <r>
      <rPr>
        <b/>
        <vertAlign val="subscript"/>
        <sz val="10"/>
        <rFont val="Arial"/>
        <family val="2"/>
      </rPr>
      <t>B</t>
    </r>
  </si>
  <si>
    <t>n/a</t>
  </si>
  <si>
    <t>A</t>
  </si>
  <si>
    <t>B</t>
  </si>
  <si>
    <t>C</t>
  </si>
  <si>
    <t>ESP-r</t>
  </si>
  <si>
    <t>MZ-RESULTS.XLS</t>
  </si>
  <si>
    <t>Output spreadsheet for Multi-Zone Tests</t>
  </si>
  <si>
    <t>Gives locations in participant spreadsheets (MZ-output.xls)</t>
  </si>
  <si>
    <t>TRNSYS-Brno</t>
  </si>
  <si>
    <t>COMFIE</t>
  </si>
  <si>
    <t>ESP</t>
  </si>
  <si>
    <t>Zone Air Temperature, Zone C</t>
  </si>
  <si>
    <t>Zone Air Temperature, Zone A</t>
  </si>
  <si>
    <t>Zone Air Temperature, Zone B</t>
  </si>
  <si>
    <t>Analytical</t>
  </si>
  <si>
    <t>Zone A</t>
  </si>
  <si>
    <t>WSA</t>
  </si>
  <si>
    <t>Strathclyde</t>
  </si>
  <si>
    <t>Zone B</t>
  </si>
  <si>
    <t>Zone C</t>
  </si>
  <si>
    <t>ESP/ESRU</t>
  </si>
  <si>
    <t>HTB2/WSA</t>
  </si>
  <si>
    <t>Reunion</t>
  </si>
  <si>
    <t>COMFIE/EdMP</t>
  </si>
  <si>
    <t>EdMP</t>
  </si>
  <si>
    <t xml:space="preserve">Address guide starts at row </t>
  </si>
  <si>
    <t>After here, sheets are charts.</t>
  </si>
  <si>
    <t>K-L: Blank (import to these by lining up the entire multi-zone output with cell A1; data will fall into appropriate columns below; reformat tables and charts to see the data there)</t>
  </si>
  <si>
    <t>MZ320 Steady State Results</t>
  </si>
  <si>
    <t>Cooling</t>
  </si>
  <si>
    <t>Load</t>
  </si>
  <si>
    <r>
      <t>q</t>
    </r>
    <r>
      <rPr>
        <b/>
        <vertAlign val="subscript"/>
        <sz val="10"/>
        <rFont val="Arial"/>
        <family val="2"/>
      </rPr>
      <t>C</t>
    </r>
  </si>
  <si>
    <t>Case</t>
  </si>
  <si>
    <t>(W or Wh/h)</t>
  </si>
  <si>
    <t>MZ320</t>
  </si>
  <si>
    <t xml:space="preserve">We only need to look at incident versus transmitted solar in MZ340; </t>
  </si>
  <si>
    <t>for MZ350 &amp; MZ355 comparing transmitted solar through ideal windows should be enough</t>
  </si>
  <si>
    <t>(I.e., transmittance problem impies shading/incidence problem)</t>
  </si>
  <si>
    <t>MZ340-MZ360 Calorimetry Annual Summary Results</t>
  </si>
  <si>
    <t xml:space="preserve">              Annual Cooling Loads</t>
  </si>
  <si>
    <t>Annual Average Zone Temperatures</t>
  </si>
  <si>
    <r>
      <t>Q</t>
    </r>
    <r>
      <rPr>
        <b/>
        <vertAlign val="subscript"/>
        <sz val="10"/>
        <rFont val="Arial"/>
        <family val="2"/>
      </rPr>
      <t>Bldg</t>
    </r>
  </si>
  <si>
    <r>
      <t>Q</t>
    </r>
    <r>
      <rPr>
        <b/>
        <vertAlign val="subscript"/>
        <sz val="10"/>
        <rFont val="Arial"/>
        <family val="2"/>
      </rPr>
      <t>A</t>
    </r>
  </si>
  <si>
    <r>
      <t>Q</t>
    </r>
    <r>
      <rPr>
        <b/>
        <vertAlign val="subscript"/>
        <sz val="10"/>
        <rFont val="Arial"/>
        <family val="2"/>
      </rPr>
      <t>B</t>
    </r>
  </si>
  <si>
    <r>
      <t>Q</t>
    </r>
    <r>
      <rPr>
        <b/>
        <vertAlign val="subscript"/>
        <sz val="10"/>
        <rFont val="Arial"/>
        <family val="2"/>
      </rPr>
      <t>C</t>
    </r>
  </si>
  <si>
    <r>
      <t>Q</t>
    </r>
    <r>
      <rPr>
        <b/>
        <vertAlign val="subscript"/>
        <sz val="10"/>
        <rFont val="Arial"/>
        <family val="2"/>
      </rPr>
      <t>D</t>
    </r>
  </si>
  <si>
    <r>
      <t>Q</t>
    </r>
    <r>
      <rPr>
        <b/>
        <vertAlign val="subscript"/>
        <sz val="10"/>
        <rFont val="Arial"/>
        <family val="2"/>
      </rPr>
      <t>E</t>
    </r>
  </si>
  <si>
    <r>
      <t>Q</t>
    </r>
    <r>
      <rPr>
        <b/>
        <vertAlign val="subscript"/>
        <sz val="10"/>
        <rFont val="Arial"/>
        <family val="2"/>
      </rPr>
      <t>F</t>
    </r>
  </si>
  <si>
    <r>
      <t>I</t>
    </r>
    <r>
      <rPr>
        <b/>
        <vertAlign val="subscript"/>
        <sz val="10"/>
        <rFont val="Arial"/>
        <family val="2"/>
      </rPr>
      <t>A</t>
    </r>
  </si>
  <si>
    <r>
      <t>I</t>
    </r>
    <r>
      <rPr>
        <b/>
        <vertAlign val="subscript"/>
        <sz val="10"/>
        <rFont val="Arial"/>
        <family val="2"/>
      </rPr>
      <t>tr,A</t>
    </r>
  </si>
  <si>
    <r>
      <t>I</t>
    </r>
    <r>
      <rPr>
        <b/>
        <vertAlign val="subscript"/>
        <sz val="10"/>
        <rFont val="Arial"/>
        <family val="2"/>
      </rPr>
      <t>tr,B</t>
    </r>
  </si>
  <si>
    <r>
      <t>I</t>
    </r>
    <r>
      <rPr>
        <b/>
        <vertAlign val="subscript"/>
        <sz val="10"/>
        <rFont val="Arial"/>
        <family val="2"/>
      </rPr>
      <t>tr,C</t>
    </r>
  </si>
  <si>
    <r>
      <t>I</t>
    </r>
    <r>
      <rPr>
        <b/>
        <vertAlign val="subscript"/>
        <sz val="10"/>
        <rFont val="Arial"/>
        <family val="2"/>
      </rPr>
      <t>tr,D</t>
    </r>
  </si>
  <si>
    <r>
      <t>I</t>
    </r>
    <r>
      <rPr>
        <b/>
        <vertAlign val="subscript"/>
        <sz val="10"/>
        <rFont val="Arial"/>
        <family val="2"/>
      </rPr>
      <t>tr,E</t>
    </r>
  </si>
  <si>
    <r>
      <t>I</t>
    </r>
    <r>
      <rPr>
        <b/>
        <vertAlign val="subscript"/>
        <sz val="10"/>
        <rFont val="Arial"/>
        <family val="2"/>
      </rPr>
      <t>tr,F</t>
    </r>
  </si>
  <si>
    <r>
      <t>T</t>
    </r>
    <r>
      <rPr>
        <b/>
        <vertAlign val="subscript"/>
        <sz val="10"/>
        <rFont val="Arial"/>
        <family val="2"/>
      </rPr>
      <t>D</t>
    </r>
  </si>
  <si>
    <r>
      <t>T</t>
    </r>
    <r>
      <rPr>
        <b/>
        <vertAlign val="subscript"/>
        <sz val="10"/>
        <rFont val="Arial"/>
        <family val="2"/>
      </rPr>
      <t>E</t>
    </r>
  </si>
  <si>
    <r>
      <t>T</t>
    </r>
    <r>
      <rPr>
        <b/>
        <vertAlign val="subscript"/>
        <sz val="10"/>
        <rFont val="Arial"/>
        <family val="2"/>
      </rPr>
      <t>F</t>
    </r>
  </si>
  <si>
    <t>(kWh)</t>
  </si>
  <si>
    <r>
      <t>(kWh/m</t>
    </r>
    <r>
      <rPr>
        <vertAlign val="superscript"/>
        <sz val="10"/>
        <rFont val="Arial"/>
        <family val="2"/>
      </rPr>
      <t>2</t>
    </r>
    <r>
      <rPr>
        <sz val="12"/>
        <rFont val="SWISS"/>
      </rPr>
      <t>)</t>
    </r>
  </si>
  <si>
    <t>MZ340</t>
  </si>
  <si>
    <t>MZ350a</t>
  </si>
  <si>
    <t>MZ350b</t>
  </si>
  <si>
    <t>MZ350c</t>
  </si>
  <si>
    <t>MZ350d</t>
  </si>
  <si>
    <t>MZ355</t>
  </si>
  <si>
    <t>MZ360</t>
  </si>
  <si>
    <t xml:space="preserve">* For MZ360 enter southwest facing incident solar for Zone A </t>
  </si>
  <si>
    <t>MZ340-MZ360 Calorimetry Annual Hourly Integrated Maxima</t>
  </si>
  <si>
    <t xml:space="preserve">  </t>
  </si>
  <si>
    <r>
      <t>q</t>
    </r>
    <r>
      <rPr>
        <b/>
        <vertAlign val="subscript"/>
        <sz val="10"/>
        <rFont val="Arial"/>
        <family val="2"/>
      </rPr>
      <t>Bldg</t>
    </r>
  </si>
  <si>
    <r>
      <t>q</t>
    </r>
    <r>
      <rPr>
        <b/>
        <vertAlign val="subscript"/>
        <sz val="10"/>
        <rFont val="Arial"/>
        <family val="2"/>
      </rPr>
      <t>D</t>
    </r>
  </si>
  <si>
    <r>
      <t>q</t>
    </r>
    <r>
      <rPr>
        <b/>
        <vertAlign val="subscript"/>
        <sz val="10"/>
        <rFont val="Arial"/>
        <family val="2"/>
      </rPr>
      <t>E</t>
    </r>
  </si>
  <si>
    <r>
      <t>q</t>
    </r>
    <r>
      <rPr>
        <b/>
        <vertAlign val="subscript"/>
        <sz val="10"/>
        <rFont val="Arial"/>
        <family val="2"/>
      </rPr>
      <t>F</t>
    </r>
  </si>
  <si>
    <t>Date</t>
  </si>
  <si>
    <t>Hour</t>
  </si>
  <si>
    <t>MZ340 Hourly Results</t>
  </si>
  <si>
    <t>March 15 (high dn)</t>
  </si>
  <si>
    <t>(Wh/h)</t>
  </si>
  <si>
    <t>March 15 (high direct normal afternoon)</t>
  </si>
  <si>
    <t>October 14 (low direct normal afternoon)</t>
  </si>
  <si>
    <t>MZ355 Hourly Results</t>
  </si>
  <si>
    <t>MZ360 Hourly Results</t>
  </si>
  <si>
    <t>Sensible Cooling Load, Zone C</t>
  </si>
  <si>
    <t>MZ340-MZ360 Calorimetry Tests</t>
  </si>
  <si>
    <t>Annual total building cooling load, Qbldg (kWh)</t>
  </si>
  <si>
    <t>Annual total Zone A cooling load, QA (kWh)</t>
  </si>
  <si>
    <t>For future revisions - do not delete rows or columns</t>
  </si>
  <si>
    <t>Annual total Zone B cooling load, QB (kWh)</t>
  </si>
  <si>
    <t>Annual total Zone C cooling load, QC (kWh)</t>
  </si>
  <si>
    <t>Annual total Zone D cooling load, QD (kWh)</t>
  </si>
  <si>
    <t>Annual total Zone E cooling load, QE (kWh)</t>
  </si>
  <si>
    <t>Annual total Zone F cooling load, QF (kWh)</t>
  </si>
  <si>
    <t>Annual Average Temperature, Zone A, TA (°C)</t>
  </si>
  <si>
    <t>Annual Average Temperature, Zone B, TB (°C)</t>
  </si>
  <si>
    <t>Annual Average Temperature, Zone C, TC (°C)</t>
  </si>
  <si>
    <t>Annual Average Temperature, Zone D, TD (°C)</t>
  </si>
  <si>
    <t>Annual Average Temperature, Zone E, TE (°C)</t>
  </si>
  <si>
    <t>Annual Average Temperature, Zone F, TF (°C)</t>
  </si>
  <si>
    <t>MZ340-MZ360 Hourly Integrated Maxima</t>
  </si>
  <si>
    <t>Hourly Data</t>
  </si>
  <si>
    <t>MZ-Output022205.XLS, 22 February 2005</t>
  </si>
  <si>
    <t>Output spreadsheet for Multi-Zone Non-Airflow InDepth Cases: MZ320-MZ360</t>
  </si>
  <si>
    <t>E60..E62:</t>
  </si>
  <si>
    <t>Software Name, Version, and Date of Results</t>
  </si>
  <si>
    <t>E70..H70:</t>
  </si>
  <si>
    <t>MZ320 Steady-State Outputs</t>
  </si>
  <si>
    <t>E79..X85:</t>
  </si>
  <si>
    <t>MZ340-MZ360 Calorimetry Annual Summary Outputs</t>
  </si>
  <si>
    <t>E93..Y99;H102..Y108</t>
  </si>
  <si>
    <t>MZ340-MZ360 Calorimetry Hourly Integrated Maxima Ouputs</t>
  </si>
  <si>
    <t>E116..H139</t>
  </si>
  <si>
    <t>MZ340 Hourly Outputs</t>
  </si>
  <si>
    <t>E146..AX169</t>
  </si>
  <si>
    <t>MZ350a through MZ350d Hourly Outputs</t>
  </si>
  <si>
    <t>E176..L199</t>
  </si>
  <si>
    <t>MZ355 Hourly Outputs</t>
  </si>
  <si>
    <t>E206..L229</t>
  </si>
  <si>
    <t>MZ360 Hourly Outputs</t>
  </si>
  <si>
    <t>3. MZ320 Steady-state results are for the final hour of the one-year simulation</t>
  </si>
  <si>
    <t>4. Annual totals are for the entire annual simulation.  Similarly, annual means, maxima and minima</t>
  </si>
  <si>
    <t xml:space="preserve">    are those values that occur for the entire annual simulation.</t>
  </si>
  <si>
    <t>5. Output terminology is defined in the output section of the specification for each case where applicable</t>
  </si>
  <si>
    <t xml:space="preserve">6. Format dates using the appropriate two-digit date followed by a three-letter month code and </t>
  </si>
  <si>
    <t xml:space="preserve">   two-digit hour code (24 hour clock) as shown below.</t>
  </si>
  <si>
    <t xml:space="preserve">  MONTH CODES:</t>
  </si>
  <si>
    <t>MONTH</t>
  </si>
  <si>
    <t>CODE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</si>
  <si>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</si>
  <si>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</si>
  <si>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</si>
  <si>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</si>
  <si>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</si>
  <si>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</si>
  <si>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</si>
  <si>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</si>
  <si>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</si>
  <si>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</si>
  <si>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</si>
  <si>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</si>
  <si>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</si>
  <si>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</si>
  <si>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</si>
  <si>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</si>
  <si>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</si>
  <si>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</si>
  <si>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</si>
  <si>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</si>
  <si>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</si>
  <si>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</si>
  <si>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</si>
  <si>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</si>
  <si>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 xml:space="preserve">  For example a maximum value occuring on August 16 during the 15th hour interval (2-3 PM), should</t>
  </si>
  <si>
    <t xml:space="preserve">   be input as:</t>
  </si>
  <si>
    <t>15</t>
  </si>
  <si>
    <t>MZ-RESULTS.XLS, March 2005</t>
  </si>
  <si>
    <t>Case MZ320 Steady State Results</t>
  </si>
  <si>
    <r>
      <t>(kWh</t>
    </r>
    <r>
      <rPr>
        <sz val="12"/>
        <rFont val="SWISS"/>
      </rPr>
      <t>)</t>
    </r>
  </si>
  <si>
    <t>Max zone temperatures are a basic check; for ideal controller the programs should have 20°C for hour 1</t>
  </si>
  <si>
    <t>Hr.</t>
  </si>
  <si>
    <t>Total</t>
  </si>
  <si>
    <t>MZ350a-MZ340</t>
  </si>
  <si>
    <t>MZ350b-MZ340</t>
  </si>
  <si>
    <t>MZ350c-MZ340</t>
  </si>
  <si>
    <t>MZ350d-MZ340</t>
  </si>
  <si>
    <t>MZ355-MZ340</t>
  </si>
  <si>
    <t>Delta Annual Total Cooling Load, Building, Qbldg</t>
  </si>
  <si>
    <t>Delta Annual Total Cooling Load, Zone A, QA</t>
  </si>
  <si>
    <t>Delta Annual Total Cooling Load, Zone B, QB</t>
  </si>
  <si>
    <t>Delta Annual Total Cooling Load, Zone C, QC</t>
  </si>
  <si>
    <t>Delta Annual Total Cooling Load, Zone D, QD</t>
  </si>
  <si>
    <t>Delta Annual Total Cooling Load, Zone E, QE</t>
  </si>
  <si>
    <t>Delta Annual Total Cooling Load, Zone F, QF</t>
  </si>
  <si>
    <t>Peak Cooling Loads</t>
  </si>
  <si>
    <t>Annual Total Cooling Loads</t>
  </si>
  <si>
    <t>Notes</t>
  </si>
  <si>
    <t>Deltas for temperature seem unnecessary because all zones are controlled to 20°C; non-20°C issues will show up in absolute numbers.</t>
  </si>
  <si>
    <t>Deltas for transmitted solar seem unnecessary because transmitted solar differences are main cause for load differences; load differences from non-0 conductances should be of smaller order</t>
  </si>
  <si>
    <t>so compensating errors that would hide a transmitted solar disagreement in these loads results are unlikely; if differences here, check absolute results.</t>
  </si>
  <si>
    <r>
      <t>Building, Q</t>
    </r>
    <r>
      <rPr>
        <b/>
        <vertAlign val="subscript"/>
        <sz val="9"/>
        <rFont val="SWISS"/>
      </rPr>
      <t>bldg</t>
    </r>
    <r>
      <rPr>
        <b/>
        <sz val="9"/>
        <rFont val="SWISS"/>
      </rPr>
      <t xml:space="preserve"> (kWh)</t>
    </r>
  </si>
  <si>
    <r>
      <t>Zone A, Q</t>
    </r>
    <r>
      <rPr>
        <b/>
        <vertAlign val="subscript"/>
        <sz val="9"/>
        <rFont val="SWISS"/>
      </rPr>
      <t>A</t>
    </r>
    <r>
      <rPr>
        <b/>
        <sz val="9"/>
        <rFont val="SWISS"/>
      </rPr>
      <t xml:space="preserve"> (kWh)</t>
    </r>
  </si>
  <si>
    <r>
      <t>Zone B, Q</t>
    </r>
    <r>
      <rPr>
        <b/>
        <vertAlign val="subscript"/>
        <sz val="9"/>
        <rFont val="SWISS"/>
      </rPr>
      <t>B</t>
    </r>
    <r>
      <rPr>
        <b/>
        <sz val="9"/>
        <rFont val="SWISS"/>
      </rPr>
      <t xml:space="preserve"> (kWh)</t>
    </r>
  </si>
  <si>
    <r>
      <t>Zone C, Q</t>
    </r>
    <r>
      <rPr>
        <b/>
        <vertAlign val="subscript"/>
        <sz val="9"/>
        <rFont val="SWISS"/>
      </rPr>
      <t>C</t>
    </r>
    <r>
      <rPr>
        <b/>
        <sz val="9"/>
        <rFont val="SWISS"/>
      </rPr>
      <t xml:space="preserve"> (kWh)</t>
    </r>
  </si>
  <si>
    <r>
      <t>Zone D, Q</t>
    </r>
    <r>
      <rPr>
        <b/>
        <vertAlign val="subscript"/>
        <sz val="9"/>
        <rFont val="SWISS"/>
      </rPr>
      <t>D</t>
    </r>
    <r>
      <rPr>
        <b/>
        <sz val="9"/>
        <rFont val="SWISS"/>
      </rPr>
      <t xml:space="preserve"> (kWh)</t>
    </r>
  </si>
  <si>
    <r>
      <t>Zone E, Q</t>
    </r>
    <r>
      <rPr>
        <b/>
        <vertAlign val="subscript"/>
        <sz val="9"/>
        <rFont val="SWISS"/>
      </rPr>
      <t>E</t>
    </r>
    <r>
      <rPr>
        <b/>
        <sz val="9"/>
        <rFont val="SWISS"/>
      </rPr>
      <t xml:space="preserve"> (kWh)</t>
    </r>
  </si>
  <si>
    <r>
      <t>Zone F, Q</t>
    </r>
    <r>
      <rPr>
        <b/>
        <vertAlign val="subscript"/>
        <sz val="9"/>
        <rFont val="SWISS"/>
      </rPr>
      <t>F</t>
    </r>
    <r>
      <rPr>
        <b/>
        <sz val="9"/>
        <rFont val="SWISS"/>
      </rPr>
      <t xml:space="preserve"> (kWh)</t>
    </r>
  </si>
  <si>
    <t>MZresults.XLS, Mar., 2005</t>
  </si>
  <si>
    <r>
      <t>T</t>
    </r>
    <r>
      <rPr>
        <b/>
        <vertAlign val="subscript"/>
        <sz val="9"/>
        <rFont val="SWISS"/>
      </rPr>
      <t>A</t>
    </r>
    <r>
      <rPr>
        <b/>
        <sz val="9"/>
        <rFont val="SWISS"/>
      </rPr>
      <t xml:space="preserve"> (°C)</t>
    </r>
  </si>
  <si>
    <r>
      <t>T</t>
    </r>
    <r>
      <rPr>
        <b/>
        <vertAlign val="subscript"/>
        <sz val="9"/>
        <rFont val="SWISS"/>
      </rPr>
      <t>B</t>
    </r>
    <r>
      <rPr>
        <b/>
        <sz val="9"/>
        <rFont val="SWISS"/>
      </rPr>
      <t xml:space="preserve"> (°C)</t>
    </r>
  </si>
  <si>
    <r>
      <t>T</t>
    </r>
    <r>
      <rPr>
        <b/>
        <vertAlign val="subscript"/>
        <sz val="9"/>
        <rFont val="SWISS"/>
      </rPr>
      <t>C</t>
    </r>
    <r>
      <rPr>
        <b/>
        <sz val="9"/>
        <rFont val="SWISS"/>
      </rPr>
      <t xml:space="preserve"> (°C)</t>
    </r>
  </si>
  <si>
    <r>
      <t>q</t>
    </r>
    <r>
      <rPr>
        <b/>
        <vertAlign val="subscript"/>
        <sz val="9"/>
        <rFont val="SWISS"/>
      </rPr>
      <t>C</t>
    </r>
    <r>
      <rPr>
        <b/>
        <sz val="9"/>
        <rFont val="SWISS"/>
      </rPr>
      <t xml:space="preserve"> (Wh/h)</t>
    </r>
  </si>
  <si>
    <r>
      <t>Zone A, T</t>
    </r>
    <r>
      <rPr>
        <b/>
        <vertAlign val="subscript"/>
        <sz val="9"/>
        <color indexed="8"/>
        <rFont val="SWISS"/>
      </rPr>
      <t>A</t>
    </r>
    <r>
      <rPr>
        <b/>
        <sz val="9"/>
        <color indexed="8"/>
        <rFont val="SWISS"/>
      </rPr>
      <t xml:space="preserve"> (°C)</t>
    </r>
  </si>
  <si>
    <r>
      <t>Zone B, T</t>
    </r>
    <r>
      <rPr>
        <b/>
        <vertAlign val="subscript"/>
        <sz val="9"/>
        <rFont val="SWISS"/>
      </rPr>
      <t>B</t>
    </r>
    <r>
      <rPr>
        <b/>
        <sz val="9"/>
        <rFont val="SWISS"/>
      </rPr>
      <t xml:space="preserve"> (°C)</t>
    </r>
  </si>
  <si>
    <r>
      <t>Zone C, T</t>
    </r>
    <r>
      <rPr>
        <b/>
        <vertAlign val="subscript"/>
        <sz val="9"/>
        <rFont val="SWISS"/>
      </rPr>
      <t>C</t>
    </r>
    <r>
      <rPr>
        <b/>
        <sz val="9"/>
        <rFont val="SWISS"/>
      </rPr>
      <t xml:space="preserve"> (°C)</t>
    </r>
  </si>
  <si>
    <r>
      <t>Zone D, T</t>
    </r>
    <r>
      <rPr>
        <b/>
        <vertAlign val="subscript"/>
        <sz val="9"/>
        <rFont val="SWISS"/>
      </rPr>
      <t>D</t>
    </r>
    <r>
      <rPr>
        <b/>
        <sz val="9"/>
        <rFont val="SWISS"/>
      </rPr>
      <t xml:space="preserve"> (°C)</t>
    </r>
  </si>
  <si>
    <r>
      <t>Zone E, T</t>
    </r>
    <r>
      <rPr>
        <b/>
        <vertAlign val="subscript"/>
        <sz val="9"/>
        <rFont val="SWISS"/>
      </rPr>
      <t>E</t>
    </r>
    <r>
      <rPr>
        <b/>
        <sz val="9"/>
        <rFont val="SWISS"/>
      </rPr>
      <t xml:space="preserve"> (°C)</t>
    </r>
  </si>
  <si>
    <r>
      <t>Zone F, T</t>
    </r>
    <r>
      <rPr>
        <b/>
        <vertAlign val="subscript"/>
        <sz val="9"/>
        <rFont val="SWISS"/>
      </rPr>
      <t>F</t>
    </r>
    <r>
      <rPr>
        <b/>
        <sz val="9"/>
        <rFont val="SWISS"/>
      </rPr>
      <t xml:space="preserve"> (°C)</t>
    </r>
  </si>
  <si>
    <t>KoZiBu</t>
  </si>
  <si>
    <t>JNLOG</t>
  </si>
  <si>
    <t>latest</t>
  </si>
  <si>
    <t>EnergyPlus</t>
  </si>
  <si>
    <t>Bld</t>
  </si>
  <si>
    <t>D</t>
  </si>
  <si>
    <t>E</t>
  </si>
  <si>
    <t>F</t>
  </si>
  <si>
    <t>03/15</t>
  </si>
  <si>
    <t>17:00</t>
  </si>
  <si>
    <t>04/19</t>
  </si>
  <si>
    <t>16:00</t>
  </si>
  <si>
    <t>02/08</t>
  </si>
  <si>
    <t>Comfie-Pleiades</t>
  </si>
  <si>
    <t>15-Mar</t>
  </si>
  <si>
    <t>1-Jan</t>
  </si>
  <si>
    <t>TRNSYS16</t>
  </si>
  <si>
    <t>GARD</t>
  </si>
  <si>
    <t>TRNSYS-TUD/TUD</t>
  </si>
  <si>
    <t>Delta Annual Transmitted Solar Radiation, Zone B, ItrB</t>
  </si>
  <si>
    <t>VA114</t>
  </si>
  <si>
    <t>VABI</t>
  </si>
  <si>
    <t>VA114/VABI</t>
  </si>
  <si>
    <t>Zone E</t>
  </si>
  <si>
    <t>Zone D</t>
  </si>
  <si>
    <t>Zone F</t>
  </si>
  <si>
    <t>Delta Annual Transmitted Solar Radiation, Zone A, ItrA</t>
  </si>
  <si>
    <t>Delta Annual Transmitted Solar Radiation, Zone C, ItrC</t>
  </si>
  <si>
    <t>Delta Annual Transmitted Solar Radiation, Zone D, ItrD</t>
  </si>
  <si>
    <t>Delta Annual Transmitted Solar Radiation, Zone E, ItrE</t>
  </si>
  <si>
    <t>Delta Annual Transmitted Solar Radiation, Zone F, ItrF</t>
  </si>
  <si>
    <t>Itr (kWh) MZ340-MZ350x</t>
  </si>
  <si>
    <t>Unshaded (MZ340)</t>
  </si>
  <si>
    <t>Disaggregated annual beam and diffuse for each zone allows scaling of importance of beam v. diffuse shading</t>
  </si>
  <si>
    <t>in multi-zone context</t>
  </si>
  <si>
    <t>Disaggregated incident beam and diffuse are for if a program doesn't disaggregate transmitted beam and diffuse.</t>
  </si>
  <si>
    <t xml:space="preserve">         T r a n s m I t t e d    S o l a r    R a d i a t I o n</t>
  </si>
  <si>
    <t>West* Incident Solar</t>
  </si>
  <si>
    <t>Z o n e   A</t>
  </si>
  <si>
    <t>Z o n e   B</t>
  </si>
  <si>
    <t>Z o n e   C</t>
  </si>
  <si>
    <t>Z o n e   D</t>
  </si>
  <si>
    <t>Z o n e   E</t>
  </si>
  <si>
    <t>Z o n e   F</t>
  </si>
  <si>
    <t>Beam</t>
  </si>
  <si>
    <t>Diffuse</t>
  </si>
  <si>
    <r>
      <t>I</t>
    </r>
    <r>
      <rPr>
        <b/>
        <vertAlign val="subscript"/>
        <sz val="10"/>
        <rFont val="Arial"/>
        <family val="2"/>
      </rPr>
      <t>bA</t>
    </r>
  </si>
  <si>
    <r>
      <t>I</t>
    </r>
    <r>
      <rPr>
        <b/>
        <vertAlign val="subscript"/>
        <sz val="10"/>
        <rFont val="Arial"/>
        <family val="2"/>
      </rPr>
      <t>dA</t>
    </r>
  </si>
  <si>
    <r>
      <t>I</t>
    </r>
    <r>
      <rPr>
        <b/>
        <vertAlign val="subscript"/>
        <sz val="10"/>
        <rFont val="Arial"/>
        <family val="2"/>
      </rPr>
      <t>trb,A</t>
    </r>
  </si>
  <si>
    <r>
      <t>I</t>
    </r>
    <r>
      <rPr>
        <b/>
        <vertAlign val="subscript"/>
        <sz val="10"/>
        <rFont val="Arial"/>
        <family val="2"/>
      </rPr>
      <t>trd,A</t>
    </r>
  </si>
  <si>
    <r>
      <t>I</t>
    </r>
    <r>
      <rPr>
        <b/>
        <vertAlign val="subscript"/>
        <sz val="10"/>
        <rFont val="Arial"/>
        <family val="2"/>
      </rPr>
      <t>trb,B</t>
    </r>
  </si>
  <si>
    <r>
      <t>I</t>
    </r>
    <r>
      <rPr>
        <b/>
        <vertAlign val="subscript"/>
        <sz val="10"/>
        <rFont val="Arial"/>
        <family val="2"/>
      </rPr>
      <t>trd,B</t>
    </r>
  </si>
  <si>
    <r>
      <t>I</t>
    </r>
    <r>
      <rPr>
        <b/>
        <vertAlign val="subscript"/>
        <sz val="10"/>
        <rFont val="Arial"/>
        <family val="2"/>
      </rPr>
      <t>trb,C</t>
    </r>
  </si>
  <si>
    <r>
      <t>I</t>
    </r>
    <r>
      <rPr>
        <b/>
        <vertAlign val="subscript"/>
        <sz val="10"/>
        <rFont val="Arial"/>
        <family val="2"/>
      </rPr>
      <t>trd,C</t>
    </r>
  </si>
  <si>
    <r>
      <t>I</t>
    </r>
    <r>
      <rPr>
        <b/>
        <vertAlign val="subscript"/>
        <sz val="10"/>
        <rFont val="Arial"/>
        <family val="2"/>
      </rPr>
      <t>trb,D</t>
    </r>
  </si>
  <si>
    <r>
      <t>I</t>
    </r>
    <r>
      <rPr>
        <b/>
        <vertAlign val="subscript"/>
        <sz val="10"/>
        <rFont val="Arial"/>
        <family val="2"/>
      </rPr>
      <t>trd,D</t>
    </r>
  </si>
  <si>
    <r>
      <t>I</t>
    </r>
    <r>
      <rPr>
        <b/>
        <vertAlign val="subscript"/>
        <sz val="10"/>
        <rFont val="Arial"/>
        <family val="2"/>
      </rPr>
      <t>trb,E</t>
    </r>
  </si>
  <si>
    <r>
      <t>I</t>
    </r>
    <r>
      <rPr>
        <b/>
        <vertAlign val="subscript"/>
        <sz val="10"/>
        <rFont val="Arial"/>
        <family val="2"/>
      </rPr>
      <t>trd,E</t>
    </r>
  </si>
  <si>
    <r>
      <t>I</t>
    </r>
    <r>
      <rPr>
        <b/>
        <vertAlign val="subscript"/>
        <sz val="10"/>
        <rFont val="Arial"/>
        <family val="2"/>
      </rPr>
      <t>trb,F</t>
    </r>
  </si>
  <si>
    <r>
      <t>I</t>
    </r>
    <r>
      <rPr>
        <b/>
        <vertAlign val="subscript"/>
        <sz val="10"/>
        <rFont val="Arial"/>
        <family val="2"/>
      </rPr>
      <t>trd,F</t>
    </r>
  </si>
  <si>
    <t xml:space="preserve">August 4 (dn and diffuse) </t>
  </si>
  <si>
    <t xml:space="preserve">Oct. 14 </t>
  </si>
  <si>
    <r>
      <t>I</t>
    </r>
    <r>
      <rPr>
        <b/>
        <vertAlign val="subscript"/>
        <sz val="10"/>
        <rFont val="Arial"/>
        <family val="2"/>
      </rPr>
      <t>trh,A</t>
    </r>
  </si>
  <si>
    <r>
      <t>I</t>
    </r>
    <r>
      <rPr>
        <b/>
        <vertAlign val="subscript"/>
        <sz val="10"/>
        <rFont val="Arial"/>
        <family val="2"/>
      </rPr>
      <t>trbh,A</t>
    </r>
  </si>
  <si>
    <r>
      <t>I</t>
    </r>
    <r>
      <rPr>
        <b/>
        <vertAlign val="subscript"/>
        <sz val="10"/>
        <rFont val="Arial"/>
        <family val="2"/>
      </rPr>
      <t>trdh,A</t>
    </r>
  </si>
  <si>
    <t xml:space="preserve">              MZ350a Hourly Results</t>
  </si>
  <si>
    <t xml:space="preserve">              MZ350b Hourly Results</t>
  </si>
  <si>
    <t xml:space="preserve">              MZ350c Hourly Results</t>
  </si>
  <si>
    <t xml:space="preserve">              MZ350d Hourly Results</t>
  </si>
  <si>
    <t>Aug. 4 (hi late dn)</t>
  </si>
  <si>
    <r>
      <t>I</t>
    </r>
    <r>
      <rPr>
        <b/>
        <vertAlign val="subscript"/>
        <sz val="10"/>
        <rFont val="Arial"/>
        <family val="2"/>
      </rPr>
      <t>trh,B</t>
    </r>
  </si>
  <si>
    <r>
      <t>I</t>
    </r>
    <r>
      <rPr>
        <b/>
        <vertAlign val="subscript"/>
        <sz val="10"/>
        <rFont val="Arial"/>
        <family val="2"/>
      </rPr>
      <t>trh,D</t>
    </r>
  </si>
  <si>
    <r>
      <t>I</t>
    </r>
    <r>
      <rPr>
        <b/>
        <vertAlign val="subscript"/>
        <sz val="10"/>
        <rFont val="Arial"/>
        <family val="2"/>
      </rPr>
      <t>trh,E</t>
    </r>
  </si>
  <si>
    <r>
      <t>I</t>
    </r>
    <r>
      <rPr>
        <b/>
        <vertAlign val="subscript"/>
        <sz val="10"/>
        <rFont val="Arial"/>
        <family val="2"/>
      </rPr>
      <t>trh,C</t>
    </r>
  </si>
  <si>
    <r>
      <t>I</t>
    </r>
    <r>
      <rPr>
        <b/>
        <vertAlign val="subscript"/>
        <sz val="10"/>
        <rFont val="Arial"/>
        <family val="2"/>
      </rPr>
      <t>trh,F</t>
    </r>
  </si>
  <si>
    <t>Mar. 15 (high direct normal afternoon)</t>
  </si>
  <si>
    <t>Oct. 14 (low direct normal afternoon)</t>
  </si>
  <si>
    <t>Only looking at qB because it is the center zone, so if qB = (Itrh,B - Itrh,C)  then the other zones should  be ok …</t>
  </si>
  <si>
    <t xml:space="preserve">   Insertions are ok</t>
  </si>
  <si>
    <t>MZ-Output081005.XLS, 10 August 2005</t>
  </si>
  <si>
    <t>E79..AL85:</t>
  </si>
  <si>
    <t>E116..J139</t>
  </si>
  <si>
    <t>E146..BN169</t>
  </si>
  <si>
    <t>Remark:</t>
  </si>
  <si>
    <t>Results for the new specs (distributed August 2005)</t>
  </si>
  <si>
    <t>MZ350a = MZ350a12</t>
  </si>
  <si>
    <t>MZ350b = empty</t>
  </si>
  <si>
    <t>MZ350c = MZ350c12</t>
  </si>
  <si>
    <t>MZ350d = empty</t>
  </si>
  <si>
    <r>
      <t>MZ360   = I</t>
    </r>
    <r>
      <rPr>
        <vertAlign val="subscript"/>
        <sz val="10"/>
        <rFont val="Arial"/>
        <family val="2"/>
      </rPr>
      <t>t,A</t>
    </r>
    <r>
      <rPr>
        <sz val="12"/>
        <rFont val="SWISS"/>
      </rPr>
      <t xml:space="preserve"> includes I</t>
    </r>
    <r>
      <rPr>
        <vertAlign val="subscript"/>
        <sz val="10"/>
        <rFont val="Arial"/>
        <family val="2"/>
      </rPr>
      <t>t,B</t>
    </r>
    <r>
      <rPr>
        <sz val="12"/>
        <rFont val="SWISS"/>
      </rPr>
      <t xml:space="preserve"> and I</t>
    </r>
    <r>
      <rPr>
        <vertAlign val="subscript"/>
        <sz val="10"/>
        <rFont val="Arial"/>
        <family val="2"/>
      </rPr>
      <t>t,C</t>
    </r>
    <r>
      <rPr>
        <sz val="12"/>
        <rFont val="SWISS"/>
      </rPr>
      <t xml:space="preserve"> resp. I</t>
    </r>
    <r>
      <rPr>
        <vertAlign val="subscript"/>
        <sz val="10"/>
        <rFont val="Arial"/>
        <family val="2"/>
      </rPr>
      <t>t,B</t>
    </r>
    <r>
      <rPr>
        <sz val="12"/>
        <rFont val="SWISS"/>
      </rPr>
      <t xml:space="preserve"> includes I</t>
    </r>
    <r>
      <rPr>
        <vertAlign val="subscript"/>
        <sz val="10"/>
        <rFont val="Arial"/>
        <family val="2"/>
      </rPr>
      <t>t,C</t>
    </r>
    <r>
      <rPr>
        <sz val="12"/>
        <rFont val="SWISS"/>
      </rPr>
      <t xml:space="preserve"> </t>
    </r>
  </si>
  <si>
    <t xml:space="preserve"> </t>
  </si>
  <si>
    <t>MZ340-MZ360 Incident Solar Radiation</t>
  </si>
  <si>
    <t xml:space="preserve">       Original values</t>
  </si>
  <si>
    <t>Circ.sol.</t>
  </si>
  <si>
    <t xml:space="preserve">   Corrected values</t>
  </si>
  <si>
    <t>Beam1</t>
  </si>
  <si>
    <t>Diffuse1</t>
  </si>
  <si>
    <t>Diffuse,cir</t>
  </si>
  <si>
    <t>Beam2</t>
  </si>
  <si>
    <t>Diffuse2</t>
  </si>
  <si>
    <r>
      <t>I</t>
    </r>
    <r>
      <rPr>
        <b/>
        <vertAlign val="subscript"/>
        <sz val="10"/>
        <rFont val="Arial"/>
        <family val="2"/>
      </rPr>
      <t>bA1</t>
    </r>
  </si>
  <si>
    <r>
      <t>I</t>
    </r>
    <r>
      <rPr>
        <b/>
        <vertAlign val="subscript"/>
        <sz val="10"/>
        <rFont val="Arial"/>
        <family val="2"/>
      </rPr>
      <t>dA1</t>
    </r>
  </si>
  <si>
    <r>
      <t>I</t>
    </r>
    <r>
      <rPr>
        <b/>
        <vertAlign val="subscript"/>
        <sz val="10"/>
        <rFont val="Arial"/>
        <family val="2"/>
      </rPr>
      <t>dA,cr</t>
    </r>
  </si>
  <si>
    <r>
      <t>I</t>
    </r>
    <r>
      <rPr>
        <b/>
        <vertAlign val="subscript"/>
        <sz val="10"/>
        <rFont val="Arial"/>
        <family val="2"/>
      </rPr>
      <t>bA2</t>
    </r>
  </si>
  <si>
    <r>
      <t>I</t>
    </r>
    <r>
      <rPr>
        <b/>
        <vertAlign val="subscript"/>
        <sz val="10"/>
        <rFont val="Arial"/>
        <family val="2"/>
      </rPr>
      <t>dA2</t>
    </r>
  </si>
  <si>
    <t>Orientation</t>
  </si>
  <si>
    <t>South</t>
  </si>
  <si>
    <t>East</t>
  </si>
  <si>
    <t>North</t>
  </si>
  <si>
    <t>West</t>
  </si>
  <si>
    <t>Horizontal</t>
  </si>
  <si>
    <t>South-West</t>
  </si>
  <si>
    <t>South-East</t>
  </si>
  <si>
    <t>North-East</t>
  </si>
  <si>
    <t>North-West</t>
  </si>
  <si>
    <t>TRNSYS-Liege</t>
  </si>
  <si>
    <t>Transmitted Total Solar Zone A, ItrA (kWh)</t>
  </si>
  <si>
    <t>Transmitted Total Solar Zone B, ItrB (kWh)</t>
  </si>
  <si>
    <t>West Incident Total Solar, IA (kWh/m2)</t>
  </si>
  <si>
    <t>West Incident Beam Solar, IbA (kWh/m2)</t>
  </si>
  <si>
    <t>West Incident Diffuse Solar, IdA (kWh/m2)</t>
  </si>
  <si>
    <t>Transmitted Beam Solar Zone A, ItrbA (kWh)</t>
  </si>
  <si>
    <t>Transmitted Diffuse Solar Zone A, ItrdA (kWh)</t>
  </si>
  <si>
    <t>Transmitted Beam Solar Zone B, ItrbB (kWh)</t>
  </si>
  <si>
    <t>Transmitted Diffuse Solar Zone B, ItrdB (kWh)</t>
  </si>
  <si>
    <t>Transmitted Total Solar Zone C, ItrC (kWh)</t>
  </si>
  <si>
    <t>Transmitted Beam Solar Zone C, ItrbC (kWh)</t>
  </si>
  <si>
    <t>Transmitted Diffuse Solar Zone C, ItrdC (kWh)</t>
  </si>
  <si>
    <t>Transmitted Total Solar Zone D, ItrD (kWh)</t>
  </si>
  <si>
    <t>Transmitted Beam Solar Zone D, ItrbD (kWh)</t>
  </si>
  <si>
    <t>Transmitted Diffuse Solar Zone D, ItrdD (kWh)</t>
  </si>
  <si>
    <t>Transmitted Total Solar Zone E, ItrE (kWh)</t>
  </si>
  <si>
    <t>Transmitted Beam Solar Zone E, ItrbE (kWh)</t>
  </si>
  <si>
    <t>Transmitted Diffuse Solar Zone E, ItrdE (kWh)</t>
  </si>
  <si>
    <t>Transmitted Total Solar Zone F, ItrF (kWh)</t>
  </si>
  <si>
    <t>Transmitted Beam Solar Zone F, ItrbF (kWh)</t>
  </si>
  <si>
    <t>Transmitted Diffuse Solar Zone F, ItrdF (kWh)</t>
  </si>
  <si>
    <t>HOWEVER, as we decided to examine the beam and diffuse transmitted fractions … based on that we might not need to look at the delta loads results, but we'll leave them here for now ….</t>
  </si>
  <si>
    <t>Delta Annual Transmitted Beam Solar Zone A, ItrbA (kWh)</t>
  </si>
  <si>
    <t>Delta Annual Transmitted Diffuse Solar Zone A, ItrdA (kWh)</t>
  </si>
  <si>
    <t>Delta Annual Transmitted Beam Solar Zone B, ItrbB (kWh)</t>
  </si>
  <si>
    <t>Delta Annual Transmitted Diffuse Solar Zone B, ItrdB (kWh)</t>
  </si>
  <si>
    <t>Delta Annual Transmitted Beam Solar Zone C, ItrbC (kWh)</t>
  </si>
  <si>
    <t>Delta Annual Transmitted Diffuse Solar Zone C, ItrdC (kWh)</t>
  </si>
  <si>
    <t>Delta Annual Transmitted Beam Solar Zone D, ItrbD (kWh)</t>
  </si>
  <si>
    <t>Delta Annual Transmitted Diffuse Solar Zone D, ItrdD (kWh)</t>
  </si>
  <si>
    <t>Delta Annual Transmitted Beam Solar Zone E, ItrbE (kWh)</t>
  </si>
  <si>
    <t>Delta Annual Transmitted Diffuse Solar Zone E, ItrdE (kWh)</t>
  </si>
  <si>
    <t>Delta Annual Transmitted Beam Solar Zone F, ItrbF (kWh)</t>
  </si>
  <si>
    <t>Delta Annual Transmitted Diffuse Solar Zone F, ItrdF (kWh)</t>
  </si>
  <si>
    <r>
      <t>MZ340 West-Facing Incident Unshaded Solar</t>
    </r>
    <r>
      <rPr>
        <b/>
        <sz val="9"/>
        <rFont val="SWISS"/>
      </rPr>
      <t xml:space="preserve"> (kWh/m</t>
    </r>
    <r>
      <rPr>
        <b/>
        <vertAlign val="superscript"/>
        <sz val="9"/>
        <rFont val="SWISS"/>
      </rPr>
      <t>2</t>
    </r>
    <r>
      <rPr>
        <b/>
        <sz val="9"/>
        <rFont val="SWISS"/>
      </rPr>
      <t>)</t>
    </r>
  </si>
  <si>
    <r>
      <t>Total (I</t>
    </r>
    <r>
      <rPr>
        <vertAlign val="subscript"/>
        <sz val="9"/>
        <rFont val="SWISS"/>
      </rPr>
      <t>A</t>
    </r>
    <r>
      <rPr>
        <sz val="9"/>
        <rFont val="SWISS"/>
      </rPr>
      <t>)</t>
    </r>
  </si>
  <si>
    <r>
      <t>Beam (I</t>
    </r>
    <r>
      <rPr>
        <vertAlign val="subscript"/>
        <sz val="9"/>
        <rFont val="SWISS"/>
      </rPr>
      <t>bA</t>
    </r>
    <r>
      <rPr>
        <sz val="9"/>
        <rFont val="SWISS"/>
      </rPr>
      <t>)</t>
    </r>
  </si>
  <si>
    <r>
      <t>Diffuse (I</t>
    </r>
    <r>
      <rPr>
        <vertAlign val="subscript"/>
        <sz val="9"/>
        <rFont val="SWISS"/>
      </rPr>
      <t>dA</t>
    </r>
    <r>
      <rPr>
        <sz val="9"/>
        <rFont val="SWISS"/>
      </rPr>
      <t>)</t>
    </r>
  </si>
  <si>
    <r>
      <t>Transmitted Total Solar, Zone A, I</t>
    </r>
    <r>
      <rPr>
        <b/>
        <vertAlign val="subscript"/>
        <sz val="9"/>
        <rFont val="SWISS"/>
      </rPr>
      <t>tr,A</t>
    </r>
    <r>
      <rPr>
        <b/>
        <sz val="9"/>
        <rFont val="SWISS"/>
      </rPr>
      <t xml:space="preserve"> (kWh)</t>
    </r>
  </si>
  <si>
    <r>
      <t>Transmitted Beam Solar, Zone A, I</t>
    </r>
    <r>
      <rPr>
        <b/>
        <vertAlign val="subscript"/>
        <sz val="9"/>
        <rFont val="SWISS"/>
      </rPr>
      <t>trb,A</t>
    </r>
    <r>
      <rPr>
        <b/>
        <sz val="9"/>
        <rFont val="SWISS"/>
      </rPr>
      <t xml:space="preserve"> (kWh)</t>
    </r>
  </si>
  <si>
    <r>
      <t>Transmitted Diffuse Solar, Zone A, I</t>
    </r>
    <r>
      <rPr>
        <b/>
        <vertAlign val="subscript"/>
        <sz val="9"/>
        <rFont val="SWISS"/>
      </rPr>
      <t>trd,A</t>
    </r>
    <r>
      <rPr>
        <b/>
        <sz val="9"/>
        <rFont val="SWISS"/>
      </rPr>
      <t xml:space="preserve"> (kWh)</t>
    </r>
  </si>
  <si>
    <r>
      <t>Transmitted Total Solar, Zone B, I</t>
    </r>
    <r>
      <rPr>
        <b/>
        <vertAlign val="subscript"/>
        <sz val="9"/>
        <rFont val="SWISS"/>
      </rPr>
      <t>tr,B</t>
    </r>
    <r>
      <rPr>
        <b/>
        <sz val="9"/>
        <rFont val="SWISS"/>
      </rPr>
      <t xml:space="preserve"> (kWh)</t>
    </r>
  </si>
  <si>
    <r>
      <t>Transmitted Beam Solar, Zone B, I</t>
    </r>
    <r>
      <rPr>
        <b/>
        <vertAlign val="subscript"/>
        <sz val="9"/>
        <rFont val="SWISS"/>
      </rPr>
      <t>trb,B</t>
    </r>
    <r>
      <rPr>
        <b/>
        <sz val="9"/>
        <rFont val="SWISS"/>
      </rPr>
      <t xml:space="preserve"> (kWh)</t>
    </r>
  </si>
  <si>
    <r>
      <t>Transmitted Diffuse Solar, Zone B, I</t>
    </r>
    <r>
      <rPr>
        <b/>
        <vertAlign val="subscript"/>
        <sz val="9"/>
        <rFont val="SWISS"/>
      </rPr>
      <t>trd,B</t>
    </r>
    <r>
      <rPr>
        <b/>
        <sz val="9"/>
        <rFont val="SWISS"/>
      </rPr>
      <t xml:space="preserve"> (kWh)</t>
    </r>
  </si>
  <si>
    <r>
      <t>Transmitted Total Solar, Zone C, I</t>
    </r>
    <r>
      <rPr>
        <b/>
        <vertAlign val="subscript"/>
        <sz val="9"/>
        <rFont val="SWISS"/>
      </rPr>
      <t>tr,C</t>
    </r>
    <r>
      <rPr>
        <b/>
        <sz val="9"/>
        <rFont val="SWISS"/>
      </rPr>
      <t xml:space="preserve"> (kWh)</t>
    </r>
  </si>
  <si>
    <r>
      <t>Transmitted Beam Solar, Zone C, I</t>
    </r>
    <r>
      <rPr>
        <b/>
        <vertAlign val="subscript"/>
        <sz val="9"/>
        <rFont val="SWISS"/>
      </rPr>
      <t>trb,C</t>
    </r>
    <r>
      <rPr>
        <b/>
        <sz val="9"/>
        <rFont val="SWISS"/>
      </rPr>
      <t xml:space="preserve"> (kWh)</t>
    </r>
  </si>
  <si>
    <r>
      <t>Transmitted Diffuse Solar, Zone C, I</t>
    </r>
    <r>
      <rPr>
        <b/>
        <vertAlign val="subscript"/>
        <sz val="9"/>
        <rFont val="SWISS"/>
      </rPr>
      <t>trd,C</t>
    </r>
    <r>
      <rPr>
        <b/>
        <sz val="9"/>
        <rFont val="SWISS"/>
      </rPr>
      <t xml:space="preserve"> (kWh)</t>
    </r>
  </si>
  <si>
    <t>MZ340-MZ355 Calorimetry, Annual Incident and Transmitted Solar Radiation: Zones A, B, C</t>
  </si>
  <si>
    <t>MZ340-MZ355 Calorimetry, Annual Transmitted Solar Radiation: Zones D, E, F</t>
  </si>
  <si>
    <r>
      <t>Transmitted Total Solar, Zone D, I</t>
    </r>
    <r>
      <rPr>
        <b/>
        <vertAlign val="subscript"/>
        <sz val="9"/>
        <rFont val="SWISS"/>
      </rPr>
      <t>tr,D</t>
    </r>
    <r>
      <rPr>
        <b/>
        <sz val="9"/>
        <rFont val="SWISS"/>
      </rPr>
      <t xml:space="preserve"> (kWh)</t>
    </r>
  </si>
  <si>
    <r>
      <t>Transmitted Beam Solar, Zone D, I</t>
    </r>
    <r>
      <rPr>
        <b/>
        <vertAlign val="subscript"/>
        <sz val="9"/>
        <rFont val="SWISS"/>
      </rPr>
      <t>trb,D</t>
    </r>
    <r>
      <rPr>
        <b/>
        <sz val="9"/>
        <rFont val="SWISS"/>
      </rPr>
      <t xml:space="preserve"> (kWh)</t>
    </r>
  </si>
  <si>
    <r>
      <t>Transmitted Diffuse Solar, Zone D, I</t>
    </r>
    <r>
      <rPr>
        <b/>
        <vertAlign val="subscript"/>
        <sz val="9"/>
        <rFont val="SWISS"/>
      </rPr>
      <t>trd,D</t>
    </r>
    <r>
      <rPr>
        <b/>
        <sz val="9"/>
        <rFont val="SWISS"/>
      </rPr>
      <t xml:space="preserve"> (kWh)</t>
    </r>
  </si>
  <si>
    <r>
      <t>Transmitted Total Solar, Zone E, I</t>
    </r>
    <r>
      <rPr>
        <b/>
        <vertAlign val="subscript"/>
        <sz val="9"/>
        <rFont val="SWISS"/>
      </rPr>
      <t>tr,E</t>
    </r>
    <r>
      <rPr>
        <b/>
        <sz val="9"/>
        <rFont val="SWISS"/>
      </rPr>
      <t xml:space="preserve"> (kWh)</t>
    </r>
  </si>
  <si>
    <r>
      <t>Transmitted Beam Solar, Zone E, I</t>
    </r>
    <r>
      <rPr>
        <b/>
        <vertAlign val="subscript"/>
        <sz val="9"/>
        <rFont val="SWISS"/>
      </rPr>
      <t>trb,E</t>
    </r>
    <r>
      <rPr>
        <b/>
        <sz val="9"/>
        <rFont val="SWISS"/>
      </rPr>
      <t xml:space="preserve"> (kWh)</t>
    </r>
  </si>
  <si>
    <r>
      <t>Transmitted Diffuse Solar, Zone E, I</t>
    </r>
    <r>
      <rPr>
        <b/>
        <vertAlign val="subscript"/>
        <sz val="9"/>
        <rFont val="SWISS"/>
      </rPr>
      <t>trd,E</t>
    </r>
    <r>
      <rPr>
        <b/>
        <sz val="9"/>
        <rFont val="SWISS"/>
      </rPr>
      <t xml:space="preserve"> (kWh)</t>
    </r>
  </si>
  <si>
    <r>
      <t>Transmitted Total Solar, Zone F, I</t>
    </r>
    <r>
      <rPr>
        <b/>
        <vertAlign val="subscript"/>
        <sz val="9"/>
        <rFont val="SWISS"/>
      </rPr>
      <t>tr,F</t>
    </r>
    <r>
      <rPr>
        <b/>
        <sz val="9"/>
        <rFont val="SWISS"/>
      </rPr>
      <t xml:space="preserve"> (kWh)</t>
    </r>
  </si>
  <si>
    <r>
      <t>Transmitted Beam Solar, Zone F, I</t>
    </r>
    <r>
      <rPr>
        <b/>
        <vertAlign val="subscript"/>
        <sz val="9"/>
        <rFont val="SWISS"/>
      </rPr>
      <t>trb,F</t>
    </r>
    <r>
      <rPr>
        <b/>
        <sz val="9"/>
        <rFont val="SWISS"/>
      </rPr>
      <t xml:space="preserve"> (kWh)</t>
    </r>
  </si>
  <si>
    <r>
      <t>Transmitted Diffuse Solar, Zone F, I</t>
    </r>
    <r>
      <rPr>
        <b/>
        <vertAlign val="subscript"/>
        <sz val="9"/>
        <rFont val="SWISS"/>
      </rPr>
      <t>trd,F</t>
    </r>
    <r>
      <rPr>
        <b/>
        <sz val="9"/>
        <rFont val="SWISS"/>
      </rPr>
      <t xml:space="preserve"> (kWh)</t>
    </r>
  </si>
  <si>
    <t>MZ340-MZ355 Calorimetry, Annual Mean Zone Air Temperatures</t>
  </si>
  <si>
    <t>MZ340-MZ355 Calorimetry, Annual Sensible Cooling Loads</t>
  </si>
  <si>
    <r>
      <t>Building, Q</t>
    </r>
    <r>
      <rPr>
        <vertAlign val="subscript"/>
        <sz val="9"/>
        <rFont val="SWISS"/>
      </rPr>
      <t>bldg</t>
    </r>
  </si>
  <si>
    <r>
      <t>Zone A, Q</t>
    </r>
    <r>
      <rPr>
        <vertAlign val="subscript"/>
        <sz val="9"/>
        <rFont val="SWISS"/>
      </rPr>
      <t>A</t>
    </r>
  </si>
  <si>
    <r>
      <t>Zone B, Q</t>
    </r>
    <r>
      <rPr>
        <vertAlign val="subscript"/>
        <sz val="9"/>
        <rFont val="SWISS"/>
      </rPr>
      <t>B</t>
    </r>
  </si>
  <si>
    <r>
      <t>Zone C, Q</t>
    </r>
    <r>
      <rPr>
        <vertAlign val="subscript"/>
        <sz val="9"/>
        <rFont val="SWISS"/>
      </rPr>
      <t>C</t>
    </r>
  </si>
  <si>
    <t>Annual Sensible Cooling Loads (kWh)</t>
  </si>
  <si>
    <t>MZ360 Calorimetry</t>
  </si>
  <si>
    <r>
      <t>Total (I</t>
    </r>
    <r>
      <rPr>
        <vertAlign val="subscript"/>
        <sz val="9"/>
        <rFont val="SWISS"/>
      </rPr>
      <t>trA</t>
    </r>
    <r>
      <rPr>
        <sz val="9"/>
        <rFont val="SWISS"/>
      </rPr>
      <t>)</t>
    </r>
  </si>
  <si>
    <r>
      <t>Beam (I</t>
    </r>
    <r>
      <rPr>
        <vertAlign val="subscript"/>
        <sz val="9"/>
        <rFont val="SWISS"/>
      </rPr>
      <t>trbA</t>
    </r>
    <r>
      <rPr>
        <sz val="9"/>
        <rFont val="SWISS"/>
      </rPr>
      <t>)</t>
    </r>
  </si>
  <si>
    <r>
      <t>Diffuse (I</t>
    </r>
    <r>
      <rPr>
        <vertAlign val="subscript"/>
        <sz val="9"/>
        <rFont val="SWISS"/>
      </rPr>
      <t>trdA</t>
    </r>
    <r>
      <rPr>
        <sz val="9"/>
        <rFont val="SWISS"/>
      </rPr>
      <t>)</t>
    </r>
  </si>
  <si>
    <r>
      <t>Total (I</t>
    </r>
    <r>
      <rPr>
        <vertAlign val="subscript"/>
        <sz val="9"/>
        <rFont val="SWISS"/>
      </rPr>
      <t>trB</t>
    </r>
    <r>
      <rPr>
        <sz val="9"/>
        <rFont val="SWISS"/>
      </rPr>
      <t>)</t>
    </r>
  </si>
  <si>
    <r>
      <t>Beam (I</t>
    </r>
    <r>
      <rPr>
        <vertAlign val="subscript"/>
        <sz val="9"/>
        <rFont val="SWISS"/>
      </rPr>
      <t>trbB</t>
    </r>
    <r>
      <rPr>
        <sz val="9"/>
        <rFont val="SWISS"/>
      </rPr>
      <t>)</t>
    </r>
  </si>
  <si>
    <r>
      <t>Diffuse (I</t>
    </r>
    <r>
      <rPr>
        <vertAlign val="subscript"/>
        <sz val="9"/>
        <rFont val="SWISS"/>
      </rPr>
      <t>trdB</t>
    </r>
    <r>
      <rPr>
        <sz val="9"/>
        <rFont val="SWISS"/>
      </rPr>
      <t>)</t>
    </r>
  </si>
  <si>
    <r>
      <t>Total (I</t>
    </r>
    <r>
      <rPr>
        <vertAlign val="subscript"/>
        <sz val="9"/>
        <rFont val="SWISS"/>
      </rPr>
      <t>trC</t>
    </r>
    <r>
      <rPr>
        <sz val="9"/>
        <rFont val="SWISS"/>
      </rPr>
      <t>)</t>
    </r>
  </si>
  <si>
    <r>
      <t>Beam (I</t>
    </r>
    <r>
      <rPr>
        <vertAlign val="subscript"/>
        <sz val="9"/>
        <rFont val="SWISS"/>
      </rPr>
      <t>trbC</t>
    </r>
    <r>
      <rPr>
        <sz val="9"/>
        <rFont val="SWISS"/>
      </rPr>
      <t>)</t>
    </r>
  </si>
  <si>
    <r>
      <t>Diffuse (I</t>
    </r>
    <r>
      <rPr>
        <vertAlign val="subscript"/>
        <sz val="9"/>
        <rFont val="SWISS"/>
      </rPr>
      <t>trdC</t>
    </r>
    <r>
      <rPr>
        <sz val="9"/>
        <rFont val="SWISS"/>
      </rPr>
      <t>)</t>
    </r>
  </si>
  <si>
    <r>
      <t>Zone A, T</t>
    </r>
    <r>
      <rPr>
        <vertAlign val="subscript"/>
        <sz val="9"/>
        <rFont val="SWISS"/>
      </rPr>
      <t>A</t>
    </r>
  </si>
  <si>
    <r>
      <t>Zone B, T</t>
    </r>
    <r>
      <rPr>
        <vertAlign val="subscript"/>
        <sz val="9"/>
        <rFont val="SWISS"/>
      </rPr>
      <t>B</t>
    </r>
  </si>
  <si>
    <r>
      <t>Zone C, T</t>
    </r>
    <r>
      <rPr>
        <vertAlign val="subscript"/>
        <sz val="9"/>
        <rFont val="SWISS"/>
      </rPr>
      <t>C</t>
    </r>
  </si>
  <si>
    <t>Annual Mean Zone Air Temperatures (°C)</t>
  </si>
  <si>
    <t>MZ340-MZ355 Shading Calorimetry, Annual Hourly Integrated Peak Sensible Cooling Loads</t>
  </si>
  <si>
    <t>MZ-RESULTS.XLS, Sep 2005</t>
  </si>
  <si>
    <t>MZ340-MZ355 Calorimetry, Annual Hourly Integrated Maximum Zone Air Temperatures</t>
  </si>
  <si>
    <t>MZ360 Internal Window Calorimetry, Annual Hourly Integrated Maxima</t>
  </si>
  <si>
    <t>Peak Sensible Cooling Loads (Wh/h)</t>
  </si>
  <si>
    <t>Maximum Zone Air Temperatures (°C)</t>
  </si>
  <si>
    <r>
      <t>Total Solar Zone A, I</t>
    </r>
    <r>
      <rPr>
        <b/>
        <vertAlign val="subscript"/>
        <sz val="9"/>
        <rFont val="SWISS"/>
      </rPr>
      <t>trA</t>
    </r>
    <r>
      <rPr>
        <b/>
        <sz val="9"/>
        <rFont val="SWISS"/>
      </rPr>
      <t xml:space="preserve"> (kWh)</t>
    </r>
  </si>
  <si>
    <r>
      <t>Beam Solar Zone A, I</t>
    </r>
    <r>
      <rPr>
        <b/>
        <vertAlign val="subscript"/>
        <sz val="9"/>
        <rFont val="SWISS"/>
      </rPr>
      <t>trbA</t>
    </r>
    <r>
      <rPr>
        <b/>
        <sz val="9"/>
        <rFont val="SWISS"/>
      </rPr>
      <t xml:space="preserve"> (kWh)</t>
    </r>
  </si>
  <si>
    <r>
      <t>Diffuse Solar Zone A, I</t>
    </r>
    <r>
      <rPr>
        <b/>
        <vertAlign val="subscript"/>
        <sz val="9"/>
        <rFont val="SWISS"/>
      </rPr>
      <t>trdA</t>
    </r>
    <r>
      <rPr>
        <b/>
        <sz val="9"/>
        <rFont val="SWISS"/>
      </rPr>
      <t xml:space="preserve"> (kWh)</t>
    </r>
  </si>
  <si>
    <r>
      <t>Total Solar Zone B, I</t>
    </r>
    <r>
      <rPr>
        <b/>
        <vertAlign val="subscript"/>
        <sz val="9"/>
        <rFont val="SWISS"/>
      </rPr>
      <t>trB</t>
    </r>
    <r>
      <rPr>
        <b/>
        <sz val="9"/>
        <rFont val="SWISS"/>
      </rPr>
      <t xml:space="preserve"> (kWh)</t>
    </r>
  </si>
  <si>
    <r>
      <t>Beam Solar Zone B, I</t>
    </r>
    <r>
      <rPr>
        <b/>
        <vertAlign val="subscript"/>
        <sz val="9"/>
        <rFont val="SWISS"/>
      </rPr>
      <t>trbB</t>
    </r>
    <r>
      <rPr>
        <b/>
        <sz val="9"/>
        <rFont val="SWISS"/>
      </rPr>
      <t xml:space="preserve"> (kWh)</t>
    </r>
  </si>
  <si>
    <r>
      <t>Diffuse Solar Zone B, I</t>
    </r>
    <r>
      <rPr>
        <b/>
        <vertAlign val="subscript"/>
        <sz val="9"/>
        <rFont val="SWISS"/>
      </rPr>
      <t>trdB</t>
    </r>
    <r>
      <rPr>
        <b/>
        <sz val="9"/>
        <rFont val="SWISS"/>
      </rPr>
      <t xml:space="preserve"> (kWh)</t>
    </r>
  </si>
  <si>
    <r>
      <t>Total Solar Zone C, I</t>
    </r>
    <r>
      <rPr>
        <b/>
        <vertAlign val="subscript"/>
        <sz val="9"/>
        <rFont val="SWISS"/>
      </rPr>
      <t>trC</t>
    </r>
    <r>
      <rPr>
        <b/>
        <sz val="9"/>
        <rFont val="SWISS"/>
      </rPr>
      <t xml:space="preserve"> (kWh)</t>
    </r>
  </si>
  <si>
    <r>
      <t>Beam Solar Zone C, I</t>
    </r>
    <r>
      <rPr>
        <b/>
        <vertAlign val="subscript"/>
        <sz val="9"/>
        <rFont val="SWISS"/>
      </rPr>
      <t>trbC</t>
    </r>
    <r>
      <rPr>
        <b/>
        <sz val="9"/>
        <rFont val="SWISS"/>
      </rPr>
      <t xml:space="preserve"> (kWh)</t>
    </r>
  </si>
  <si>
    <r>
      <t>Diffuse Solar Zone C, I</t>
    </r>
    <r>
      <rPr>
        <b/>
        <vertAlign val="subscript"/>
        <sz val="9"/>
        <rFont val="SWISS"/>
      </rPr>
      <t>trdC</t>
    </r>
    <r>
      <rPr>
        <b/>
        <sz val="9"/>
        <rFont val="SWISS"/>
      </rPr>
      <t xml:space="preserve"> (kWh)</t>
    </r>
  </si>
  <si>
    <r>
      <t>Total Solar Zone D, I</t>
    </r>
    <r>
      <rPr>
        <b/>
        <vertAlign val="subscript"/>
        <sz val="9"/>
        <rFont val="SWISS"/>
      </rPr>
      <t>trD</t>
    </r>
    <r>
      <rPr>
        <b/>
        <sz val="9"/>
        <rFont val="SWISS"/>
      </rPr>
      <t xml:space="preserve"> (kWh)</t>
    </r>
  </si>
  <si>
    <r>
      <t>Beam Solar Zone D, I</t>
    </r>
    <r>
      <rPr>
        <b/>
        <vertAlign val="subscript"/>
        <sz val="9"/>
        <rFont val="SWISS"/>
      </rPr>
      <t>trbD</t>
    </r>
    <r>
      <rPr>
        <b/>
        <sz val="9"/>
        <rFont val="SWISS"/>
      </rPr>
      <t xml:space="preserve"> (kWh)</t>
    </r>
  </si>
  <si>
    <r>
      <t>Diffuse Solar Zone D, I</t>
    </r>
    <r>
      <rPr>
        <b/>
        <vertAlign val="subscript"/>
        <sz val="9"/>
        <rFont val="SWISS"/>
      </rPr>
      <t>trdD</t>
    </r>
    <r>
      <rPr>
        <b/>
        <sz val="9"/>
        <rFont val="SWISS"/>
      </rPr>
      <t xml:space="preserve"> (kWh)</t>
    </r>
  </si>
  <si>
    <r>
      <t>Total Solar Zone E, I</t>
    </r>
    <r>
      <rPr>
        <b/>
        <vertAlign val="subscript"/>
        <sz val="9"/>
        <rFont val="SWISS"/>
      </rPr>
      <t>trE</t>
    </r>
    <r>
      <rPr>
        <b/>
        <sz val="9"/>
        <rFont val="SWISS"/>
      </rPr>
      <t xml:space="preserve"> (kWh)</t>
    </r>
  </si>
  <si>
    <r>
      <t>Beam Solar Zone E, I</t>
    </r>
    <r>
      <rPr>
        <b/>
        <vertAlign val="subscript"/>
        <sz val="9"/>
        <rFont val="SWISS"/>
      </rPr>
      <t>trbE</t>
    </r>
    <r>
      <rPr>
        <b/>
        <sz val="9"/>
        <rFont val="SWISS"/>
      </rPr>
      <t xml:space="preserve"> (kWh)</t>
    </r>
  </si>
  <si>
    <r>
      <t>Diffuse Solar Zone E, I</t>
    </r>
    <r>
      <rPr>
        <b/>
        <vertAlign val="subscript"/>
        <sz val="9"/>
        <rFont val="SWISS"/>
      </rPr>
      <t>trdE</t>
    </r>
    <r>
      <rPr>
        <b/>
        <sz val="9"/>
        <rFont val="SWISS"/>
      </rPr>
      <t xml:space="preserve"> (kWh)</t>
    </r>
  </si>
  <si>
    <r>
      <t>Total Solar Zone F, I</t>
    </r>
    <r>
      <rPr>
        <b/>
        <vertAlign val="subscript"/>
        <sz val="9"/>
        <rFont val="SWISS"/>
      </rPr>
      <t>trF</t>
    </r>
    <r>
      <rPr>
        <b/>
        <sz val="9"/>
        <rFont val="SWISS"/>
      </rPr>
      <t xml:space="preserve"> (kWh)</t>
    </r>
  </si>
  <si>
    <r>
      <t>Beam Solar Zone F, I</t>
    </r>
    <r>
      <rPr>
        <b/>
        <vertAlign val="subscript"/>
        <sz val="9"/>
        <rFont val="SWISS"/>
      </rPr>
      <t>trbF</t>
    </r>
    <r>
      <rPr>
        <b/>
        <sz val="9"/>
        <rFont val="SWISS"/>
      </rPr>
      <t xml:space="preserve"> (kWh)</t>
    </r>
  </si>
  <si>
    <r>
      <t>Diffuse Solar Zone F, I</t>
    </r>
    <r>
      <rPr>
        <b/>
        <vertAlign val="subscript"/>
        <sz val="9"/>
        <rFont val="SWISS"/>
      </rPr>
      <t>trdF</t>
    </r>
    <r>
      <rPr>
        <b/>
        <sz val="9"/>
        <rFont val="SWISS"/>
      </rPr>
      <t xml:space="preserve"> (kWh)</t>
    </r>
  </si>
  <si>
    <t xml:space="preserve">MZ340-MZ355 Calorimetry, Delta Annual Transmitted BEAM Solar Radiation: All Zones </t>
  </si>
  <si>
    <t xml:space="preserve">MZ340-MZ355 Calorimetry, Delta Annual Transmitted DIFFUSE Solar Radiation: All Zones </t>
  </si>
  <si>
    <t xml:space="preserve">MZ340-MZ355 Calorimetry, Delta Annual Transmitted TOTAL Solar Radiation: All Zones </t>
  </si>
  <si>
    <t>MZ340-MZ355 Calorimetry, Delta Annual Sensible Cooling Loads</t>
  </si>
  <si>
    <t xml:space="preserve">MZ340-MZ355 Calorimetry, Delta Hourly Integrated Peak Sensible Cooling Loads </t>
  </si>
  <si>
    <t>BEAM Solar Summary</t>
  </si>
  <si>
    <t>DIFFUSE Solar Summary</t>
  </si>
  <si>
    <t>Notes:</t>
  </si>
  <si>
    <t>MZ355 = MZ350b,c,d: E+</t>
  </si>
  <si>
    <t>EPlus/GARD</t>
  </si>
  <si>
    <t>Peak Cooling Load Summary</t>
  </si>
  <si>
    <t>KoZiBu MZ320</t>
  </si>
  <si>
    <t>Annual Sensible Cooling Loads Summary</t>
  </si>
  <si>
    <t>Annual Transmitted TOTAL Solar Summary</t>
  </si>
  <si>
    <t>Q (kWh) MZ340, MZ350x</t>
  </si>
  <si>
    <t>Itr (kWh) MZ340, MZ350x</t>
  </si>
  <si>
    <t>Annual Transmitted BEAM Solar Summary</t>
  </si>
  <si>
    <t>Annual Transmitted DIFFUSE Solar Summary</t>
  </si>
  <si>
    <t>Itrb (kWh) MZ340, MZ350x</t>
  </si>
  <si>
    <t>Itrd (kWh) MZ340, MZ350x</t>
  </si>
  <si>
    <t>MZ340, MZ350x Calorimetry, Summary Annual Transmitted Solar Radiation, All Zones: Total, Beam, Diffuse</t>
  </si>
  <si>
    <t>Sept. 2005</t>
  </si>
  <si>
    <t>Annual Zone Air Temperature Summary</t>
  </si>
  <si>
    <t>Annual Peak Zone Air Temperature Summary</t>
  </si>
  <si>
    <t>T (°C) MZ340, MZ350x</t>
  </si>
  <si>
    <r>
      <t>Zone A, I</t>
    </r>
    <r>
      <rPr>
        <vertAlign val="subscript"/>
        <sz val="9"/>
        <rFont val="SWISS"/>
      </rPr>
      <t>trA</t>
    </r>
  </si>
  <si>
    <r>
      <t>Zone B, I</t>
    </r>
    <r>
      <rPr>
        <vertAlign val="subscript"/>
        <sz val="9"/>
        <rFont val="SWISS"/>
      </rPr>
      <t>trB</t>
    </r>
  </si>
  <si>
    <r>
      <t>Zone C, I</t>
    </r>
    <r>
      <rPr>
        <vertAlign val="subscript"/>
        <sz val="9"/>
        <rFont val="SWISS"/>
      </rPr>
      <t>trC</t>
    </r>
  </si>
  <si>
    <r>
      <t>Zone A, I</t>
    </r>
    <r>
      <rPr>
        <vertAlign val="subscript"/>
        <sz val="9"/>
        <rFont val="SWISS"/>
      </rPr>
      <t>trbA</t>
    </r>
  </si>
  <si>
    <r>
      <t>Zone B, I</t>
    </r>
    <r>
      <rPr>
        <vertAlign val="subscript"/>
        <sz val="9"/>
        <rFont val="SWISS"/>
      </rPr>
      <t>trbB</t>
    </r>
  </si>
  <si>
    <r>
      <t>Zone C, I</t>
    </r>
    <r>
      <rPr>
        <vertAlign val="subscript"/>
        <sz val="9"/>
        <rFont val="SWISS"/>
      </rPr>
      <t>trbC</t>
    </r>
  </si>
  <si>
    <r>
      <t>Zone A, I</t>
    </r>
    <r>
      <rPr>
        <vertAlign val="subscript"/>
        <sz val="9"/>
        <rFont val="SWISS"/>
      </rPr>
      <t>trdA</t>
    </r>
  </si>
  <si>
    <r>
      <t>Zone B, I</t>
    </r>
    <r>
      <rPr>
        <vertAlign val="subscript"/>
        <sz val="9"/>
        <rFont val="SWISS"/>
      </rPr>
      <t>trdB</t>
    </r>
  </si>
  <si>
    <r>
      <t>Zone C, I</t>
    </r>
    <r>
      <rPr>
        <vertAlign val="subscript"/>
        <sz val="9"/>
        <rFont val="SWISS"/>
      </rPr>
      <t>trdC</t>
    </r>
  </si>
  <si>
    <t>SW Inc. x 11.8^2, I</t>
  </si>
  <si>
    <r>
      <t>SW Inc. x 11.8^2, I</t>
    </r>
    <r>
      <rPr>
        <vertAlign val="subscript"/>
        <sz val="9"/>
        <rFont val="SWISS"/>
      </rPr>
      <t>b</t>
    </r>
  </si>
  <si>
    <r>
      <t>SW Inc. x 11.8^2, I</t>
    </r>
    <r>
      <rPr>
        <vertAlign val="subscript"/>
        <sz val="9"/>
        <rFont val="SWISS"/>
      </rPr>
      <t>d</t>
    </r>
  </si>
  <si>
    <t>Difcir is dif</t>
  </si>
  <si>
    <t>2.22</t>
  </si>
  <si>
    <t>Opm: correctie wordt nu niet toegepast; circumsolair blijft bij diffuus.</t>
  </si>
  <si>
    <t>March 15</t>
  </si>
  <si>
    <t>Oct 14</t>
  </si>
  <si>
    <t>Asum</t>
  </si>
  <si>
    <t>Bsum</t>
  </si>
  <si>
    <t>Using revised specification dated August 2006</t>
  </si>
  <si>
    <r>
      <t>Q</t>
    </r>
    <r>
      <rPr>
        <vertAlign val="subscript"/>
        <sz val="9"/>
        <rFont val="SWISS"/>
      </rPr>
      <t>B</t>
    </r>
    <r>
      <rPr>
        <sz val="9"/>
        <rFont val="SWISS"/>
      </rPr>
      <t xml:space="preserve"> + Q</t>
    </r>
    <r>
      <rPr>
        <vertAlign val="subscript"/>
        <sz val="9"/>
        <rFont val="SWISS"/>
      </rPr>
      <t>C</t>
    </r>
  </si>
  <si>
    <t>CODY</t>
  </si>
  <si>
    <t>2.20AB</t>
  </si>
  <si>
    <t>beam calc from total-diffuse</t>
  </si>
  <si>
    <t>Zone A gross from Anet + B net</t>
  </si>
  <si>
    <t>Aug 4 beam calc from total - diffuse</t>
  </si>
  <si>
    <t>Trnsys</t>
  </si>
  <si>
    <t>*</t>
  </si>
  <si>
    <t>VA114-cb</t>
  </si>
  <si>
    <t>Unshaded (MZ340) Zone A</t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</si>
  <si>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A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</si>
  <si>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trd,D</t>
    </r>
  </si>
  <si>
    <r>
      <rPr>
        <b/>
        <sz val="10"/>
        <color indexed="8"/>
        <rFont val="Arial"/>
        <family val="2"/>
      </rPr>
      <t>T</t>
    </r>
    <r>
      <rPr>
        <b/>
        <sz val="9.9"/>
        <color indexed="8"/>
        <rFont val="Arial"/>
        <family val="2"/>
      </rPr>
      <t>E</t>
    </r>
  </si>
  <si>
    <r>
      <rPr>
        <sz val="10"/>
        <color indexed="8"/>
        <rFont val="Arial"/>
        <family val="2"/>
      </rPr>
      <t>(kWh</t>
    </r>
    <r>
      <rPr>
        <sz val="9.9"/>
        <color indexed="8"/>
        <rFont val="Arial"/>
        <family val="2"/>
      </rPr>
      <t>)</t>
    </r>
  </si>
  <si>
    <r>
      <rPr>
        <sz val="10"/>
        <color indexed="8"/>
        <rFont val="Arial"/>
        <family val="2"/>
      </rPr>
      <t>(kWh</t>
    </r>
    <r>
      <rPr>
        <sz val="9.9"/>
        <color indexed="8"/>
        <rFont val="Arial"/>
        <family val="2"/>
      </rPr>
      <t>)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</si>
  <si>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B</t>
    </r>
  </si>
  <si>
    <r>
      <rPr>
        <b/>
        <sz val="10"/>
        <color indexed="8"/>
        <rFont val="Arial"/>
        <family val="2"/>
      </rPr>
      <t>T</t>
    </r>
    <r>
      <rPr>
        <b/>
        <sz val="9.9"/>
        <color indexed="8"/>
        <rFont val="Arial"/>
        <family val="2"/>
      </rPr>
      <t>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</si>
  <si>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trh,A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</si>
  <si>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trh,D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</si>
  <si>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trh,E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</si>
  <si>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trh,F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</si>
  <si>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</si>
  <si>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trh,C</t>
    </r>
  </si>
  <si>
    <t>TOTAL SHADED Solar Summary, MZ340-MZ350</t>
  </si>
  <si>
    <t>TA</t>
  </si>
  <si>
    <t>TB</t>
  </si>
  <si>
    <t>TC</t>
  </si>
  <si>
    <t>qC</t>
  </si>
  <si>
    <t>QBldg</t>
  </si>
  <si>
    <t>QA</t>
  </si>
  <si>
    <t>QB</t>
  </si>
  <si>
    <t>QC</t>
  </si>
  <si>
    <t>QD</t>
  </si>
  <si>
    <t>QE</t>
  </si>
  <si>
    <t>QF</t>
  </si>
  <si>
    <t>IA</t>
  </si>
  <si>
    <t>IbA</t>
  </si>
  <si>
    <t>IdA</t>
  </si>
  <si>
    <t>Itr,A</t>
  </si>
  <si>
    <t>Itrb,A</t>
  </si>
  <si>
    <t>Itrd,A</t>
  </si>
  <si>
    <t>Itr,B</t>
  </si>
  <si>
    <t>Itrb,B</t>
  </si>
  <si>
    <t>Itrd,B</t>
  </si>
  <si>
    <t>Itr,C</t>
  </si>
  <si>
    <t>Itrb,C</t>
  </si>
  <si>
    <t>Itrd,C</t>
  </si>
  <si>
    <t>Itr,D</t>
  </si>
  <si>
    <t>Itrb,D</t>
  </si>
  <si>
    <t>Itrd,D</t>
  </si>
  <si>
    <t>Itr,E</t>
  </si>
  <si>
    <t>Itrb,E</t>
  </si>
  <si>
    <t>Itrd,E</t>
  </si>
  <si>
    <t>Itr,F</t>
  </si>
  <si>
    <t>Itrb,F</t>
  </si>
  <si>
    <t>Itrd,F</t>
  </si>
  <si>
    <t>TD</t>
  </si>
  <si>
    <t>TE</t>
  </si>
  <si>
    <t>TF</t>
  </si>
  <si>
    <t>(kWh/m2)</t>
  </si>
  <si>
    <t>qBldg</t>
  </si>
  <si>
    <t>qA</t>
  </si>
  <si>
    <t>qB</t>
  </si>
  <si>
    <t>qD</t>
  </si>
  <si>
    <t>qE</t>
  </si>
  <si>
    <t>qF</t>
  </si>
  <si>
    <t>Itrh,A</t>
  </si>
  <si>
    <t>Itrbh,A</t>
  </si>
  <si>
    <t>Itrdh,A</t>
  </si>
  <si>
    <t>Itrh,B</t>
  </si>
  <si>
    <t>Itrh,D</t>
  </si>
  <si>
    <t>Itrh,E</t>
  </si>
  <si>
    <t>Itrh,C</t>
  </si>
  <si>
    <t>Itrh,F</t>
  </si>
  <si>
    <t>Difcir is beam;  output is real beam and real diffuse</t>
  </si>
  <si>
    <t>(W)</t>
  </si>
  <si>
    <r>
      <rPr>
        <b/>
        <sz val="10"/>
        <color indexed="8"/>
        <rFont val="Arial"/>
        <family val="2"/>
      </rPr>
      <t>T</t>
    </r>
    <r>
      <rPr>
        <b/>
        <sz val="9.9"/>
        <color indexed="8"/>
        <rFont val="Arial"/>
        <family val="2"/>
      </rPr>
      <t>A</t>
    </r>
  </si>
  <si>
    <r>
      <rPr>
        <b/>
        <sz val="10"/>
        <color indexed="8"/>
        <rFont val="Arial"/>
        <family val="2"/>
      </rPr>
      <t>T</t>
    </r>
    <r>
      <rPr>
        <b/>
        <sz val="9.9"/>
        <color indexed="8"/>
        <rFont val="Arial"/>
        <family val="2"/>
      </rPr>
      <t>C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</si>
  <si>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C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</si>
  <si>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Bldg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</si>
  <si>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bA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</si>
  <si>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tr,A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</si>
  <si>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trd,A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</si>
  <si>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tr,B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</si>
  <si>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trd,C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</si>
  <si>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trd,E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</si>
  <si>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tr,F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</si>
  <si>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trb,F</t>
    </r>
  </si>
  <si>
    <r>
      <rPr>
        <b/>
        <sz val="10"/>
        <color indexed="8"/>
        <rFont val="Arial"/>
        <family val="2"/>
      </rPr>
      <t>T</t>
    </r>
    <r>
      <rPr>
        <b/>
        <sz val="9.9"/>
        <color indexed="8"/>
        <rFont val="Arial"/>
        <family val="2"/>
      </rPr>
      <t>F</t>
    </r>
  </si>
  <si>
    <r>
      <rPr>
        <sz val="10"/>
        <color indexed="8"/>
        <rFont val="Arial"/>
        <family val="2"/>
      </rPr>
      <t>(kWh/m</t>
    </r>
    <r>
      <rPr>
        <sz val="9.9"/>
        <color indexed="8"/>
        <rFont val="Arial"/>
        <family val="2"/>
      </rPr>
      <t>2)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</si>
  <si>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Bldg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</si>
  <si>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D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</si>
  <si>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E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</si>
  <si>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F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</si>
  <si>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A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</si>
  <si>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trbh,A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</si>
  <si>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trdh,A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</si>
  <si>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trh,A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</si>
  <si>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</si>
  <si>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</si>
  <si>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trh,D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</si>
  <si>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trh,C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</si>
  <si>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</si>
  <si>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trh,C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</si>
  <si>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trh,D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</si>
  <si>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trh,F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</si>
  <si>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trh,A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</si>
  <si>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</si>
  <si>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</si>
  <si>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trh,D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</si>
  <si>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trh,F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</si>
  <si>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trh,A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</si>
  <si>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trh,D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</si>
  <si>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trh,E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</si>
  <si>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trh,C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</si>
  <si>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trh,F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</si>
  <si>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trh,A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</si>
  <si>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</si>
  <si>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</si>
  <si>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trh,F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</si>
  <si>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trh,F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</si>
  <si>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</si>
  <si>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trh,D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</si>
  <si>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trh,A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</si>
  <si>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</si>
  <si>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trh,E</t>
    </r>
  </si>
  <si>
    <t>Joules</t>
  </si>
  <si>
    <t>12/21</t>
  </si>
  <si>
    <t>15:00</t>
  </si>
  <si>
    <t>11/28</t>
  </si>
  <si>
    <t>Note:  Beam and diffuse numbers for Zones B and C are NET values not GROSS</t>
  </si>
  <si>
    <t>Zones B/A  (ItrB/ItrA)</t>
  </si>
  <si>
    <t>Zones C/B (ItrC/ItrB)</t>
  </si>
  <si>
    <t>Zones C/A (ItrC/ItrA)</t>
  </si>
  <si>
    <t>Zones B/A (ItrbB/ItrbA)</t>
  </si>
  <si>
    <t>Zones C/B (ItrbC/ItrbB)</t>
  </si>
  <si>
    <t>Zones C/A (ItrbC/ItrbA)</t>
  </si>
  <si>
    <t>Zones B/A (ItrdB/ItrdA)</t>
  </si>
  <si>
    <t>Zones C/B (ItrdC/ItrdB)</t>
  </si>
  <si>
    <t>Zones C/A (ItrdC/ItrdA)</t>
  </si>
  <si>
    <r>
      <t>Building, q</t>
    </r>
    <r>
      <rPr>
        <b/>
        <vertAlign val="subscript"/>
        <sz val="9"/>
        <rFont val="SWISS"/>
      </rPr>
      <t>max,bldg</t>
    </r>
    <r>
      <rPr>
        <b/>
        <sz val="9"/>
        <rFont val="SWISS"/>
      </rPr>
      <t xml:space="preserve"> (Wh/h)</t>
    </r>
  </si>
  <si>
    <r>
      <t>Zone C, q</t>
    </r>
    <r>
      <rPr>
        <b/>
        <vertAlign val="subscript"/>
        <sz val="9"/>
        <rFont val="SWISS"/>
      </rPr>
      <t>max,C</t>
    </r>
    <r>
      <rPr>
        <b/>
        <sz val="9"/>
        <rFont val="SWISS"/>
      </rPr>
      <t xml:space="preserve"> (Wh/h)</t>
    </r>
  </si>
  <si>
    <r>
      <t>Zone A, q</t>
    </r>
    <r>
      <rPr>
        <b/>
        <vertAlign val="subscript"/>
        <sz val="9"/>
        <rFont val="SWISS"/>
      </rPr>
      <t>max,A</t>
    </r>
    <r>
      <rPr>
        <b/>
        <sz val="9"/>
        <rFont val="SWISS"/>
      </rPr>
      <t xml:space="preserve"> (Wh/h)</t>
    </r>
  </si>
  <si>
    <r>
      <t>Zone B, q</t>
    </r>
    <r>
      <rPr>
        <b/>
        <vertAlign val="subscript"/>
        <sz val="9"/>
        <rFont val="SWISS"/>
      </rPr>
      <t>max,B</t>
    </r>
    <r>
      <rPr>
        <b/>
        <sz val="9"/>
        <rFont val="SWISS"/>
      </rPr>
      <t xml:space="preserve"> (Wh/h)</t>
    </r>
  </si>
  <si>
    <r>
      <t>Zone D, q</t>
    </r>
    <r>
      <rPr>
        <b/>
        <vertAlign val="subscript"/>
        <sz val="9"/>
        <rFont val="SWISS"/>
      </rPr>
      <t>max,D</t>
    </r>
    <r>
      <rPr>
        <b/>
        <sz val="9"/>
        <rFont val="SWISS"/>
      </rPr>
      <t xml:space="preserve"> (Wh/h)</t>
    </r>
  </si>
  <si>
    <r>
      <t>Zone E, q</t>
    </r>
    <r>
      <rPr>
        <b/>
        <vertAlign val="subscript"/>
        <sz val="9"/>
        <rFont val="SWISS"/>
      </rPr>
      <t>max,E</t>
    </r>
    <r>
      <rPr>
        <b/>
        <sz val="9"/>
        <rFont val="SWISS"/>
      </rPr>
      <t xml:space="preserve"> (Wh/h)</t>
    </r>
  </si>
  <si>
    <r>
      <t>Zone F, q</t>
    </r>
    <r>
      <rPr>
        <b/>
        <vertAlign val="subscript"/>
        <sz val="9"/>
        <rFont val="SWISS"/>
      </rPr>
      <t>max,F</t>
    </r>
    <r>
      <rPr>
        <b/>
        <sz val="9"/>
        <rFont val="SWISS"/>
      </rPr>
      <t xml:space="preserve"> (Wh/h)</t>
    </r>
  </si>
  <si>
    <r>
      <t>Zone A, T</t>
    </r>
    <r>
      <rPr>
        <b/>
        <vertAlign val="subscript"/>
        <sz val="9"/>
        <rFont val="SWISS"/>
      </rPr>
      <t>max,A</t>
    </r>
    <r>
      <rPr>
        <b/>
        <sz val="9"/>
        <rFont val="SWISS"/>
      </rPr>
      <t xml:space="preserve"> (°C)</t>
    </r>
  </si>
  <si>
    <r>
      <t>Zone B, T</t>
    </r>
    <r>
      <rPr>
        <b/>
        <vertAlign val="subscript"/>
        <sz val="9"/>
        <rFont val="SWISS"/>
      </rPr>
      <t>max,B</t>
    </r>
    <r>
      <rPr>
        <b/>
        <sz val="9"/>
        <rFont val="SWISS"/>
      </rPr>
      <t xml:space="preserve"> (°C)</t>
    </r>
  </si>
  <si>
    <r>
      <t>Zone C, T</t>
    </r>
    <r>
      <rPr>
        <b/>
        <vertAlign val="subscript"/>
        <sz val="9"/>
        <rFont val="SWISS"/>
      </rPr>
      <t>max,C</t>
    </r>
    <r>
      <rPr>
        <b/>
        <sz val="9"/>
        <rFont val="SWISS"/>
      </rPr>
      <t xml:space="preserve"> (°C)</t>
    </r>
  </si>
  <si>
    <r>
      <t>Zone D, T</t>
    </r>
    <r>
      <rPr>
        <b/>
        <vertAlign val="subscript"/>
        <sz val="9"/>
        <rFont val="SWISS"/>
      </rPr>
      <t>max,D</t>
    </r>
    <r>
      <rPr>
        <b/>
        <sz val="9"/>
        <rFont val="SWISS"/>
      </rPr>
      <t xml:space="preserve"> (°C)</t>
    </r>
  </si>
  <si>
    <r>
      <t>Zone E, T</t>
    </r>
    <r>
      <rPr>
        <b/>
        <vertAlign val="subscript"/>
        <sz val="9"/>
        <rFont val="SWISS"/>
      </rPr>
      <t>max,E</t>
    </r>
    <r>
      <rPr>
        <b/>
        <sz val="9"/>
        <rFont val="SWISS"/>
      </rPr>
      <t xml:space="preserve"> (°C)</t>
    </r>
  </si>
  <si>
    <r>
      <t>Zone F, T</t>
    </r>
    <r>
      <rPr>
        <b/>
        <vertAlign val="subscript"/>
        <sz val="9"/>
        <rFont val="SWISS"/>
      </rPr>
      <t>max,F</t>
    </r>
    <r>
      <rPr>
        <b/>
        <sz val="9"/>
        <rFont val="SWISS"/>
      </rPr>
      <t xml:space="preserve"> (°C)</t>
    </r>
  </si>
  <si>
    <r>
      <t>Building, q</t>
    </r>
    <r>
      <rPr>
        <vertAlign val="subscript"/>
        <sz val="9"/>
        <rFont val="SWISS"/>
      </rPr>
      <t>max,bldg</t>
    </r>
    <r>
      <rPr>
        <sz val="9"/>
        <rFont val="SWISS"/>
      </rPr>
      <t xml:space="preserve"> </t>
    </r>
  </si>
  <si>
    <r>
      <t>Zone A, q</t>
    </r>
    <r>
      <rPr>
        <vertAlign val="subscript"/>
        <sz val="9"/>
        <rFont val="SWISS"/>
      </rPr>
      <t>max,A</t>
    </r>
    <r>
      <rPr>
        <sz val="9"/>
        <rFont val="SWISS"/>
      </rPr>
      <t xml:space="preserve"> </t>
    </r>
  </si>
  <si>
    <r>
      <t>Zone B, q</t>
    </r>
    <r>
      <rPr>
        <vertAlign val="subscript"/>
        <sz val="9"/>
        <rFont val="SWISS"/>
      </rPr>
      <t>max,B</t>
    </r>
  </si>
  <si>
    <r>
      <t>Zone C, q</t>
    </r>
    <r>
      <rPr>
        <vertAlign val="subscript"/>
        <sz val="9"/>
        <rFont val="SWISS"/>
      </rPr>
      <t>max,C</t>
    </r>
  </si>
  <si>
    <r>
      <t>Zone A, T</t>
    </r>
    <r>
      <rPr>
        <vertAlign val="subscript"/>
        <sz val="9"/>
        <rFont val="SWISS"/>
      </rPr>
      <t>max,A</t>
    </r>
    <r>
      <rPr>
        <sz val="9"/>
        <rFont val="SWISS"/>
      </rPr>
      <t xml:space="preserve"> </t>
    </r>
  </si>
  <si>
    <r>
      <t>Zone B, T</t>
    </r>
    <r>
      <rPr>
        <vertAlign val="subscript"/>
        <sz val="9"/>
        <rFont val="SWISS"/>
      </rPr>
      <t>max,B</t>
    </r>
  </si>
  <si>
    <r>
      <t>Zone C, T</t>
    </r>
    <r>
      <rPr>
        <vertAlign val="subscript"/>
        <sz val="9"/>
        <rFont val="SWISS"/>
      </rPr>
      <t>max,C</t>
    </r>
    <r>
      <rPr>
        <sz val="9"/>
        <rFont val="SWISS"/>
      </rPr>
      <t xml:space="preserve"> </t>
    </r>
  </si>
  <si>
    <t>Annual hourly maximum building cooling load, qmax,bldg (Wh/h)</t>
  </si>
  <si>
    <t>Annual hourly maximum Zone A cooling load, qmax,A (Wh/h)</t>
  </si>
  <si>
    <t>Annual hourly maximum Zone B cooling load, qmax,B (Wh/h)</t>
  </si>
  <si>
    <t>Annual hourly maximum Zone C cooling load, qmax,C (Wh/h)</t>
  </si>
  <si>
    <t>Annual hourly maximum Zone D cooling load, qmax,D (Wh/h)</t>
  </si>
  <si>
    <t>Annual hourly maximum Zone E cooling load, qmax,E (Wh/h)</t>
  </si>
  <si>
    <t>Annual hourly maximum Zone F cooling load, qmax,F (Wh/h)</t>
  </si>
  <si>
    <t>Annual hourly maximum Zone A temperature Tmax,A (°C)</t>
  </si>
  <si>
    <t>Annual hourly maximum Zone B temperature Tmax,B (°C)</t>
  </si>
  <si>
    <t>Annual hourly maximum Zone C temperature Tmax,C (°C)</t>
  </si>
  <si>
    <t>Annual hourly maximum Zone D temperature Tmax,D (°C)</t>
  </si>
  <si>
    <t>Annual hourly maximum Zone E temperature Tmax,E (°C)</t>
  </si>
  <si>
    <t>Annual hourly maximum Zone F temperature Tmax,F (°C)</t>
  </si>
  <si>
    <t>Delta Annual Maximum Cooling Load, Building, qmax,bldg</t>
  </si>
  <si>
    <t>Delta Annual Maximum Cooling Load, Zone A, qmax,A</t>
  </si>
  <si>
    <t>Delta Annual Maximum Cooling Load, Zone B, qmax,B</t>
  </si>
  <si>
    <t>Delta Annual Maximum Cooling Load, Zone C, qmax,C</t>
  </si>
  <si>
    <t>Delta Annual Maximum Cooling Load, Zone D, qmax,D</t>
  </si>
  <si>
    <t>Delta Annual Maximum Cooling Load, Zone E, qmax,E</t>
  </si>
  <si>
    <t>Delta Annual Maximum Cooling Load, Zone F, qmax,F</t>
  </si>
  <si>
    <r>
      <rPr>
        <sz val="10"/>
        <color indexed="8"/>
        <rFont val="Arial"/>
        <family val="2"/>
      </rPr>
      <t>MZ-Output310308_ESRU_final.XLS, 31 March 2008</t>
    </r>
  </si>
  <si>
    <r>
      <rPr>
        <sz val="10"/>
        <color indexed="8"/>
        <rFont val="Arial"/>
        <family val="2"/>
      </rPr>
      <t>Output spreadsheet for Multi-Zone Non-Airflow InDepth Cases: MZ320-MZ360</t>
    </r>
  </si>
  <si>
    <r>
      <rPr>
        <sz val="10"/>
        <color indexed="8"/>
        <rFont val="Arial"/>
        <family val="2"/>
      </rPr>
      <t>MZ340-MZ360 Calorimetry Annual Summary Outputs</t>
    </r>
  </si>
  <si>
    <r>
      <rPr>
        <sz val="10"/>
        <color indexed="8"/>
        <rFont val="Arial"/>
        <family val="2"/>
      </rPr>
      <t>MZ340-MZ360 Calorimetry Hourly Integrated Maxima Ouputs</t>
    </r>
  </si>
  <si>
    <r>
      <rPr>
        <sz val="10"/>
        <color indexed="8"/>
        <rFont val="Arial"/>
        <family val="2"/>
      </rPr>
      <t>Feb</t>
    </r>
  </si>
  <si>
    <r>
      <rPr>
        <sz val="10"/>
        <color indexed="8"/>
        <rFont val="Arial"/>
        <family val="2"/>
      </rPr>
      <t>Apr</t>
    </r>
  </si>
  <si>
    <r>
      <rPr>
        <sz val="10"/>
        <color indexed="8"/>
        <rFont val="Arial"/>
        <family val="2"/>
      </rPr>
      <t>Jun</t>
    </r>
  </si>
  <si>
    <r>
      <rPr>
        <sz val="10"/>
        <color indexed="8"/>
        <rFont val="Arial"/>
        <family val="2"/>
      </rPr>
      <t>Jul</t>
    </r>
  </si>
  <si>
    <r>
      <rPr>
        <sz val="10"/>
        <color indexed="8"/>
        <rFont val="Arial"/>
        <family val="2"/>
      </rPr>
      <t>Aug</t>
    </r>
  </si>
  <si>
    <r>
      <rPr>
        <sz val="10"/>
        <color indexed="8"/>
        <rFont val="Arial"/>
        <family val="2"/>
      </rPr>
      <t>Sep</t>
    </r>
  </si>
  <si>
    <r>
      <rPr>
        <sz val="10"/>
        <color indexed="8"/>
        <rFont val="Arial"/>
        <family val="2"/>
      </rPr>
      <t>Oct</t>
    </r>
  </si>
  <si>
    <r>
      <rPr>
        <sz val="10"/>
        <color indexed="8"/>
        <rFont val="Arial"/>
        <family val="2"/>
      </rPr>
      <t>Nov</t>
    </r>
  </si>
  <si>
    <r>
      <rPr>
        <sz val="10"/>
        <color indexed="8"/>
        <rFont val="Arial"/>
        <family val="2"/>
      </rPr>
      <t>Dec</t>
    </r>
  </si>
  <si>
    <r>
      <rPr>
        <sz val="10"/>
        <color indexed="8"/>
        <rFont val="Arial"/>
        <family val="2"/>
      </rPr>
      <t xml:space="preserve">  For example a maximum value occuring on August 16 during the 15th hour interval (2-3 PM), should</t>
    </r>
  </si>
  <si>
    <r>
      <rPr>
        <sz val="8"/>
        <color indexed="8"/>
        <rFont val="Arial"/>
        <family val="2"/>
      </rPr>
      <t>(W or Wh/h)</t>
    </r>
  </si>
  <si>
    <r>
      <rPr>
        <sz val="10"/>
        <color indexed="8"/>
        <rFont val="Arial"/>
        <family val="2"/>
      </rPr>
      <t>Disaggregated annual beam and diffuse for each zone allows scaling of importance of beam v. diffuse shading</t>
    </r>
  </si>
  <si>
    <r>
      <rPr>
        <sz val="10"/>
        <color indexed="8"/>
        <rFont val="Arial"/>
        <family val="2"/>
      </rPr>
      <t>(I.e., transmittance problem impies shading/incidence problem)</t>
    </r>
  </si>
  <si>
    <r>
      <rPr>
        <sz val="10"/>
        <color indexed="8"/>
        <rFont val="Arial"/>
        <family val="2"/>
      </rPr>
      <t>Disaggregated incident beam and diffuse are for if a program doesn't disaggregate transmitted beam and diffuse.</t>
    </r>
  </si>
  <si>
    <r>
      <rPr>
        <b/>
        <sz val="10"/>
        <color indexed="8"/>
        <rFont val="Arial"/>
        <family val="2"/>
      </rPr>
      <t>MZ340-MZ360 Calorimetry Annual Summary Results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</si>
  <si>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B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</si>
  <si>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C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</si>
  <si>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D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</si>
  <si>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E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</si>
  <si>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F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</si>
  <si>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A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</si>
  <si>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dA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</si>
  <si>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trb,A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</si>
  <si>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trb,B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</si>
  <si>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trd,B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</si>
  <si>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tr,C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</si>
  <si>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trb,C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</si>
  <si>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tr,D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</si>
  <si>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trb,D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</si>
  <si>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tr,E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</si>
  <si>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trb,E</t>
    </r>
  </si>
  <si>
    <r>
      <rPr>
        <b/>
        <sz val="10"/>
        <color indexed="8"/>
        <rFont val="Arial"/>
        <family val="2"/>
      </rPr>
      <t>I</t>
    </r>
    <r>
      <rPr>
        <b/>
        <sz val="9.9"/>
        <color indexed="8"/>
        <rFont val="Arial"/>
        <family val="2"/>
      </rPr>
      <t>trd,F</t>
    </r>
  </si>
  <si>
    <r>
      <rPr>
        <b/>
        <sz val="10"/>
        <color indexed="8"/>
        <rFont val="Arial"/>
        <family val="2"/>
      </rPr>
      <t>T</t>
    </r>
    <r>
      <rPr>
        <b/>
        <sz val="9.9"/>
        <color indexed="8"/>
        <rFont val="Arial"/>
        <family val="2"/>
      </rPr>
      <t>B</t>
    </r>
  </si>
  <si>
    <r>
      <rPr>
        <b/>
        <sz val="10"/>
        <color indexed="8"/>
        <rFont val="Arial"/>
        <family val="2"/>
      </rPr>
      <t>T</t>
    </r>
    <r>
      <rPr>
        <b/>
        <sz val="9.9"/>
        <color indexed="8"/>
        <rFont val="Arial"/>
        <family val="2"/>
      </rPr>
      <t>D</t>
    </r>
  </si>
  <si>
    <r>
      <rPr>
        <sz val="10"/>
        <color indexed="8"/>
        <rFont val="Arial"/>
        <family val="2"/>
      </rPr>
      <t>(kWh/m</t>
    </r>
    <r>
      <rPr>
        <sz val="9.9"/>
        <color indexed="8"/>
        <rFont val="Arial"/>
        <family val="2"/>
      </rPr>
      <t>2)</t>
    </r>
  </si>
  <si>
    <r>
      <rPr>
        <sz val="10"/>
        <color indexed="8"/>
        <rFont val="Arial"/>
        <family val="2"/>
      </rPr>
      <t>(kWh</t>
    </r>
    <r>
      <rPr>
        <sz val="9.9"/>
        <color indexed="8"/>
        <rFont val="Arial"/>
        <family val="2"/>
      </rPr>
      <t>)</t>
    </r>
  </si>
  <si>
    <r>
      <rPr>
        <sz val="10"/>
        <color indexed="8"/>
        <rFont val="Arial"/>
        <family val="2"/>
      </rPr>
      <t>(kWh</t>
    </r>
    <r>
      <rPr>
        <sz val="9.9"/>
        <color indexed="8"/>
        <rFont val="Arial"/>
        <family val="2"/>
      </rPr>
      <t>)</t>
    </r>
  </si>
  <si>
    <r>
      <rPr>
        <sz val="10"/>
        <color indexed="8"/>
        <rFont val="Arial"/>
        <family val="2"/>
      </rPr>
      <t>(kWh</t>
    </r>
    <r>
      <rPr>
        <sz val="9.9"/>
        <color indexed="8"/>
        <rFont val="Arial"/>
        <family val="2"/>
      </rPr>
      <t>)</t>
    </r>
  </si>
  <si>
    <r>
      <rPr>
        <b/>
        <sz val="10"/>
        <color indexed="8"/>
        <rFont val="Arial"/>
        <family val="2"/>
      </rPr>
      <t xml:space="preserve">* For MZ360 enter southwest facing incident solar for Zone A </t>
    </r>
  </si>
  <si>
    <r>
      <rPr>
        <b/>
        <sz val="10"/>
        <color indexed="8"/>
        <rFont val="Arial"/>
        <family val="2"/>
      </rPr>
      <t>MZ340-MZ360 Calorimetry Annual Hourly Integrated Maxima</t>
    </r>
  </si>
  <si>
    <r>
      <rPr>
        <b/>
        <sz val="10"/>
        <color indexed="8"/>
        <rFont val="Arial"/>
        <family val="2"/>
      </rPr>
      <t>q</t>
    </r>
    <r>
      <rPr>
        <b/>
        <sz val="9.9"/>
        <color indexed="8"/>
        <rFont val="Arial"/>
        <family val="2"/>
      </rPr>
      <t>C</t>
    </r>
  </si>
  <si>
    <r>
      <rPr>
        <sz val="10"/>
        <color indexed="8"/>
        <rFont val="Arial"/>
        <family val="2"/>
      </rPr>
      <t>(Wh/h)</t>
    </r>
  </si>
  <si>
    <r>
      <rPr>
        <sz val="10"/>
        <color indexed="8"/>
        <rFont val="Arial"/>
        <family val="2"/>
      </rPr>
      <t>(Wh/h)</t>
    </r>
  </si>
  <si>
    <r>
      <rPr>
        <sz val="10"/>
        <color indexed="8"/>
        <rFont val="Arial"/>
        <family val="2"/>
      </rPr>
      <t>(Wh/h)</t>
    </r>
  </si>
  <si>
    <r>
      <rPr>
        <sz val="10"/>
        <color indexed="8"/>
        <rFont val="Arial"/>
        <family val="2"/>
      </rPr>
      <t>(Wh/h)</t>
    </r>
  </si>
  <si>
    <r>
      <rPr>
        <sz val="10"/>
        <color indexed="8"/>
        <rFont val="Arial"/>
        <family val="2"/>
      </rPr>
      <t>19-Apr</t>
    </r>
  </si>
  <si>
    <r>
      <rPr>
        <sz val="10"/>
        <color indexed="8"/>
        <rFont val="Arial"/>
        <family val="2"/>
      </rPr>
      <t>19-Apr</t>
    </r>
  </si>
  <si>
    <r>
      <rPr>
        <sz val="10"/>
        <color indexed="8"/>
        <rFont val="Arial"/>
        <family val="2"/>
      </rPr>
      <t>19-Apr</t>
    </r>
  </si>
  <si>
    <r>
      <rPr>
        <b/>
        <sz val="10"/>
        <color indexed="8"/>
        <rFont val="Arial"/>
        <family val="2"/>
      </rPr>
      <t>T</t>
    </r>
    <r>
      <rPr>
        <b/>
        <sz val="9.9"/>
        <color indexed="8"/>
        <rFont val="Arial"/>
        <family val="2"/>
      </rPr>
      <t>B</t>
    </r>
  </si>
  <si>
    <r>
      <rPr>
        <b/>
        <sz val="10"/>
        <color indexed="8"/>
        <rFont val="Arial"/>
        <family val="2"/>
      </rPr>
      <t>T</t>
    </r>
    <r>
      <rPr>
        <b/>
        <sz val="9.9"/>
        <color indexed="8"/>
        <rFont val="Arial"/>
        <family val="2"/>
      </rPr>
      <t>C</t>
    </r>
  </si>
  <si>
    <r>
      <rPr>
        <b/>
        <sz val="10"/>
        <color indexed="8"/>
        <rFont val="Arial"/>
        <family val="2"/>
      </rPr>
      <t>T</t>
    </r>
    <r>
      <rPr>
        <b/>
        <sz val="9.9"/>
        <color indexed="8"/>
        <rFont val="Arial"/>
        <family val="2"/>
      </rPr>
      <t>E</t>
    </r>
  </si>
  <si>
    <r>
      <rPr>
        <b/>
        <sz val="10"/>
        <color indexed="8"/>
        <rFont val="Arial"/>
        <family val="2"/>
      </rPr>
      <t>T</t>
    </r>
    <r>
      <rPr>
        <b/>
        <sz val="9.9"/>
        <color indexed="8"/>
        <rFont val="Arial"/>
        <family val="2"/>
      </rPr>
      <t>F</t>
    </r>
  </si>
  <si>
    <t>Overestimation %</t>
  </si>
  <si>
    <t>Blue font is calcs by JN</t>
  </si>
  <si>
    <t>Effect of Beam Solar Exclusion (6/30/05 ModRep):</t>
  </si>
  <si>
    <t>ESP-r/ESRU</t>
  </si>
  <si>
    <t>KoZiBu/JNLOG</t>
  </si>
  <si>
    <t>TRNSYS-16/ULg</t>
  </si>
  <si>
    <t>VA114-Cdf</t>
  </si>
  <si>
    <t>VA114-Cbm</t>
  </si>
  <si>
    <t>TRNSYS/ULg</t>
  </si>
  <si>
    <t>MZ350, MZ355 Zone B</t>
  </si>
  <si>
    <t>MZ350, MZ355 Zone E</t>
  </si>
  <si>
    <t>MZ350, MZ355 Zone A</t>
  </si>
  <si>
    <t>MZ350, MZ355 Zone D</t>
  </si>
  <si>
    <t xml:space="preserve">        MZ350                  Zone C</t>
  </si>
  <si>
    <t xml:space="preserve">        MZ350                  Zone F</t>
  </si>
  <si>
    <t>Shaded/Unshaded Transmittance Ratios (MZ350/MZ340)</t>
  </si>
  <si>
    <t>MZ355 = MZ350a: VA114</t>
  </si>
  <si>
    <t>HTB2, TRNSYS, ESP does not do MZ355</t>
  </si>
  <si>
    <t>ESP, HTB2, TRNSYS does not do MZ355</t>
  </si>
  <si>
    <t>Itr (kWh) MZ350-MZ340</t>
  </si>
  <si>
    <t>TOTAL SHADED Solar Summary, MZ350-MZ340</t>
  </si>
  <si>
    <t>BEAM SHADED Solar Summary, MZ350-MZ340</t>
  </si>
  <si>
    <t>DIFFUSE SHADED Solar Summary, MZ350-MZ340</t>
  </si>
  <si>
    <t>Delta Annual Cooling Load Summary, MZ350-MZ340</t>
  </si>
  <si>
    <t>Delta Annual Cooling Load Summary, MZ340-MZ350</t>
  </si>
  <si>
    <t>VA114-CirBm/VABI</t>
  </si>
  <si>
    <t>VA114-CirDf/VABI</t>
  </si>
  <si>
    <t>VA114-CirBm-MZ355/VABI</t>
  </si>
  <si>
    <t>VA114-CirDf-MZ355/VABI</t>
  </si>
  <si>
    <t>MZ-RESULTS.XLS, April 2008</t>
  </si>
  <si>
    <t>TRNSYS-16</t>
  </si>
  <si>
    <t>U. Liège</t>
  </si>
  <si>
    <t>U. Reunion</t>
  </si>
  <si>
    <t>U.  Liège</t>
  </si>
  <si>
    <t>ESRU</t>
  </si>
  <si>
    <t>VA114-CirDf</t>
  </si>
  <si>
    <t>VA114-CirBm</t>
  </si>
  <si>
    <t>MZ350, Zone B</t>
  </si>
  <si>
    <t>MZ350, Zone E</t>
  </si>
  <si>
    <t>MZ350, Zone A</t>
  </si>
  <si>
    <t>MZ350, Zone D</t>
  </si>
  <si>
    <t>MZ350, Zone C</t>
  </si>
  <si>
    <t>MZ350, Zone F</t>
  </si>
  <si>
    <t>MZ355, Zone B</t>
  </si>
  <si>
    <t>MZ355, Zone E</t>
  </si>
  <si>
    <t>MZ355, Zone A</t>
  </si>
  <si>
    <t>MZ355, Zone D</t>
  </si>
  <si>
    <t>MZ340, MZ350, MZ355 Calorimetry, Annual Sensible Cooling Loads</t>
  </si>
  <si>
    <t>MZ340, MZ350, MZ355 Calorimetry, Annual Mean Zone Air Temperatures</t>
  </si>
  <si>
    <t>MZ-RESULTS.XLS, Apr 2008</t>
  </si>
  <si>
    <t>U. Liege</t>
  </si>
  <si>
    <t>VA114-CriBm</t>
  </si>
  <si>
    <t>Annual Peak Cooling Loads Summary</t>
  </si>
  <si>
    <t>Annual Hourly-Integrated Maximum Zone Air Temperature Summary</t>
  </si>
  <si>
    <t>MZresults.XLS, Apr., 2008</t>
  </si>
  <si>
    <t>MZ350-MZ340, Zone B</t>
  </si>
  <si>
    <t>MZ350-MZ340, Zone E</t>
  </si>
  <si>
    <t>MZ350-MZ340, Zone A</t>
  </si>
  <si>
    <t>MZ350-MZ340, Zone D</t>
  </si>
  <si>
    <t>MZ350-MZ340, Zone C</t>
  </si>
  <si>
    <t>MZ350-MZ340, Zone F</t>
  </si>
  <si>
    <t>MZ355-MZ340, Zone B</t>
  </si>
  <si>
    <t>MZ355-MZ340, Zone E</t>
  </si>
  <si>
    <t>MZ355-MZ340, Zone A</t>
  </si>
  <si>
    <t>MZ355-MZ340, Zone D</t>
  </si>
  <si>
    <t>Peak Cooling Load Summary, q (Wh/h)</t>
  </si>
  <si>
    <r>
      <t>Q</t>
    </r>
    <r>
      <rPr>
        <vertAlign val="subscript"/>
        <sz val="9"/>
        <rFont val="SWISS"/>
      </rPr>
      <t xml:space="preserve">B </t>
    </r>
    <r>
      <rPr>
        <sz val="9"/>
        <rFont val="SWISS"/>
      </rPr>
      <t>+ Q</t>
    </r>
    <r>
      <rPr>
        <vertAlign val="subscript"/>
        <sz val="9"/>
        <rFont val="SWISS"/>
      </rPr>
      <t>C</t>
    </r>
  </si>
  <si>
    <t>/Analytical</t>
  </si>
  <si>
    <t>Case MZ320 Steady-State Zone Air Temperatures and Cooling Load</t>
  </si>
  <si>
    <t>MZ340, Zone A</t>
  </si>
  <si>
    <t>MZ340, MZ350, MZ355 Calorimetry, Annual Sensible Cooling Load Summary: Zones, Building</t>
  </si>
  <si>
    <t>MZ340, Building</t>
  </si>
  <si>
    <t>MZ350, Building</t>
  </si>
  <si>
    <t>MZ355, Building</t>
  </si>
  <si>
    <t>Annual Peak Cooling Load, q (Wh/h)</t>
  </si>
  <si>
    <t>MZ340, MZ350, MZ355 Calorimetry, Annual Peak Cooling Load Summary: Zones, Building</t>
  </si>
  <si>
    <t>MZ350-MZ340, MZ355-MZ340 Delta Annual Cooling Load Summary: Zones, Building</t>
  </si>
  <si>
    <t>MZ350-MZ340, Building</t>
  </si>
  <si>
    <t>MZ355-MZ340, Building</t>
  </si>
  <si>
    <t xml:space="preserve">MZ350-MZ340, MZ355-MZ340, Delta Hourly Annual Peak Cooling Load Summary: Zones, Building </t>
  </si>
  <si>
    <t>MZ340 West-Facing Annual Incident Solar Radiation: Total, Beam, Diffuse</t>
  </si>
  <si>
    <r>
      <t>West-Facing Incident Solar, I (kWh/(m</t>
    </r>
    <r>
      <rPr>
        <b/>
        <vertAlign val="superscript"/>
        <sz val="9"/>
        <rFont val="SWISS"/>
      </rPr>
      <t>2</t>
    </r>
    <r>
      <rPr>
        <b/>
        <sz val="9"/>
        <rFont val="SWISS"/>
      </rPr>
      <t>y))</t>
    </r>
  </si>
  <si>
    <t>Annual Transmitted BEAM Solar, Itrb (kWh/y)</t>
  </si>
  <si>
    <t>Annual Transmitted TOTAL Solar, Itr (kWh/y)</t>
  </si>
  <si>
    <t>Annual Transmitted DIFFUSE Solar, Itrd (kWh/y)</t>
  </si>
  <si>
    <r>
      <t>Annual Shaded TOTAL, del I</t>
    </r>
    <r>
      <rPr>
        <b/>
        <vertAlign val="subscript"/>
        <sz val="12"/>
        <rFont val="SWISS"/>
      </rPr>
      <t>tr</t>
    </r>
    <r>
      <rPr>
        <b/>
        <sz val="12"/>
        <rFont val="SWISS"/>
      </rPr>
      <t xml:space="preserve"> (kWh/y)</t>
    </r>
  </si>
  <si>
    <r>
      <t>Annual Shaded BEAM, del I</t>
    </r>
    <r>
      <rPr>
        <b/>
        <vertAlign val="subscript"/>
        <sz val="12"/>
        <rFont val="SWISS"/>
      </rPr>
      <t>trb</t>
    </r>
    <r>
      <rPr>
        <b/>
        <sz val="12"/>
        <rFont val="SWISS"/>
      </rPr>
      <t xml:space="preserve"> (kWh/y)</t>
    </r>
  </si>
  <si>
    <r>
      <t>Annual Shaded DIFFUSE, del I</t>
    </r>
    <r>
      <rPr>
        <b/>
        <vertAlign val="subscript"/>
        <sz val="12"/>
        <rFont val="SWISS"/>
      </rPr>
      <t>trd</t>
    </r>
    <r>
      <rPr>
        <b/>
        <sz val="12"/>
        <rFont val="SWISS"/>
      </rPr>
      <t xml:space="preserve"> (kWh/y)</t>
    </r>
  </si>
  <si>
    <t>MZ340, MZ350, MZ355 Calorimetry, Annual Mean Zone Air Temperature Summary</t>
  </si>
  <si>
    <r>
      <t>Annual Maximum Zone Air Temperature, T</t>
    </r>
    <r>
      <rPr>
        <b/>
        <vertAlign val="subscript"/>
        <sz val="12"/>
        <rFont val="SWISS"/>
      </rPr>
      <t>max</t>
    </r>
    <r>
      <rPr>
        <b/>
        <sz val="12"/>
        <rFont val="SWISS"/>
      </rPr>
      <t xml:space="preserve"> (°C)</t>
    </r>
  </si>
  <si>
    <t>MZ340, MZ350, MZ355 Annual Transmitted Solar Radiation: Zones A, B</t>
  </si>
  <si>
    <t>MZ340, MZ350, MZ355 Annual Transmitted Solar Radiation: Zones C, D</t>
  </si>
  <si>
    <t>MZ340, MZ350, MZ355 Annual Transmitted Solar Radiation: Zones E, F</t>
  </si>
  <si>
    <t>MZ340, MZ350, MZ355, Annual Hourly Integrated Maximum Zone Air Temperatures</t>
  </si>
  <si>
    <t>MZ340, MZ350, MZ355, Annual Hourly Integrated Peak Sensible Cooling Loads</t>
  </si>
  <si>
    <t xml:space="preserve">MZ350-MZ340, MZ355-MZ340 Delta Annual Sensible Cooling Loads </t>
  </si>
  <si>
    <t xml:space="preserve">MZ350-MZ340, MZ355-MZ340, Delta Annual Transmitted TOTAL Solar   </t>
  </si>
  <si>
    <t xml:space="preserve">MZ350-MZ340, MZ355-MZ340, Delta Annual Transmitted BEAM Solar </t>
  </si>
  <si>
    <t xml:space="preserve">MZ350-MZ340, MZ355-MZ340, Delta Annual Transmitted DIFFUSE Solar </t>
  </si>
  <si>
    <t xml:space="preserve">MZ340, MZ350, MZ355 Calorimetry, Delta Hourly Integrated Peak Sensible Cooling Loads </t>
  </si>
  <si>
    <t>MZ360 Calorimetry, Annual Cooling Loads, Incident and Transmitted Solar, Zone Air Temperatures</t>
  </si>
  <si>
    <t>Annual Sensible Cooling Loads (kWh/y)</t>
  </si>
  <si>
    <r>
      <t>Annual Southwest-Facing Incident Unshaded Solar (kWh/(m</t>
    </r>
    <r>
      <rPr>
        <b/>
        <vertAlign val="superscript"/>
        <sz val="9"/>
        <rFont val="SWISS"/>
      </rPr>
      <t>2</t>
    </r>
    <r>
      <rPr>
        <b/>
        <sz val="9"/>
        <rFont val="SWISS"/>
      </rPr>
      <t>y))</t>
    </r>
  </si>
  <si>
    <t>Annual Transmitted Solar, Zone A (kWh/y)</t>
  </si>
  <si>
    <t>Annual Transmitted Solar, Zone B (kWh/y)</t>
  </si>
  <si>
    <t>Annual Transmitted Solar, Zone C (kWh/y)</t>
  </si>
  <si>
    <t>MZ360, Annual Hourly Integrated Maximum Cooling Loads and Zone Air Temperatures</t>
  </si>
  <si>
    <t>Annual Sensible Cooling Load, Q (kWh/y)</t>
  </si>
  <si>
    <t xml:space="preserve">Delta Annual Cooling Load, del Q (kWh/y) </t>
  </si>
  <si>
    <t>Delta Annual Peak Cooling Load, del q (Wh/h)</t>
  </si>
  <si>
    <t xml:space="preserve">MZ350-MZ340, MZ355-MZ340, Delta Annual Shaded Solar: Total, Beam, Diffuse </t>
  </si>
  <si>
    <t>Annual Mean Zone Air Temperature, T (°C)</t>
  </si>
  <si>
    <r>
      <t>Building, del Q</t>
    </r>
    <r>
      <rPr>
        <b/>
        <vertAlign val="subscript"/>
        <sz val="9"/>
        <rFont val="SWISS"/>
      </rPr>
      <t>bldg</t>
    </r>
    <r>
      <rPr>
        <b/>
        <sz val="9"/>
        <rFont val="SWISS"/>
      </rPr>
      <t xml:space="preserve"> (kWh)</t>
    </r>
  </si>
  <si>
    <r>
      <t>Zone A, del Q</t>
    </r>
    <r>
      <rPr>
        <b/>
        <vertAlign val="subscript"/>
        <sz val="9"/>
        <rFont val="SWISS"/>
      </rPr>
      <t>A</t>
    </r>
    <r>
      <rPr>
        <b/>
        <sz val="9"/>
        <rFont val="SWISS"/>
      </rPr>
      <t xml:space="preserve"> (kWh)</t>
    </r>
  </si>
  <si>
    <r>
      <t>Zone B, del Q</t>
    </r>
    <r>
      <rPr>
        <b/>
        <vertAlign val="subscript"/>
        <sz val="9"/>
        <rFont val="SWISS"/>
      </rPr>
      <t>B</t>
    </r>
    <r>
      <rPr>
        <b/>
        <sz val="9"/>
        <rFont val="SWISS"/>
      </rPr>
      <t xml:space="preserve"> (kWh)</t>
    </r>
  </si>
  <si>
    <r>
      <t>Zone C, del Q</t>
    </r>
    <r>
      <rPr>
        <b/>
        <vertAlign val="subscript"/>
        <sz val="9"/>
        <rFont val="SWISS"/>
      </rPr>
      <t>C</t>
    </r>
    <r>
      <rPr>
        <b/>
        <sz val="9"/>
        <rFont val="SWISS"/>
      </rPr>
      <t xml:space="preserve"> (kWh)</t>
    </r>
  </si>
  <si>
    <r>
      <t>Zone D, del Q</t>
    </r>
    <r>
      <rPr>
        <b/>
        <vertAlign val="subscript"/>
        <sz val="9"/>
        <rFont val="SWISS"/>
      </rPr>
      <t>D</t>
    </r>
    <r>
      <rPr>
        <b/>
        <sz val="9"/>
        <rFont val="SWISS"/>
      </rPr>
      <t xml:space="preserve"> (kWh)</t>
    </r>
  </si>
  <si>
    <r>
      <t>Zone E, del Q</t>
    </r>
    <r>
      <rPr>
        <b/>
        <vertAlign val="subscript"/>
        <sz val="9"/>
        <rFont val="SWISS"/>
      </rPr>
      <t>E</t>
    </r>
    <r>
      <rPr>
        <b/>
        <sz val="9"/>
        <rFont val="SWISS"/>
      </rPr>
      <t xml:space="preserve"> (kWh)</t>
    </r>
  </si>
  <si>
    <r>
      <t>Zone F, del Q</t>
    </r>
    <r>
      <rPr>
        <b/>
        <vertAlign val="subscript"/>
        <sz val="9"/>
        <rFont val="SWISS"/>
      </rPr>
      <t>F</t>
    </r>
    <r>
      <rPr>
        <b/>
        <sz val="9"/>
        <rFont val="SWISS"/>
      </rPr>
      <t xml:space="preserve"> (kWh)</t>
    </r>
  </si>
  <si>
    <r>
      <t>Total Solar Zone A, del I</t>
    </r>
    <r>
      <rPr>
        <b/>
        <vertAlign val="subscript"/>
        <sz val="9"/>
        <rFont val="SWISS"/>
      </rPr>
      <t>trA</t>
    </r>
    <r>
      <rPr>
        <b/>
        <sz val="9"/>
        <rFont val="SWISS"/>
      </rPr>
      <t xml:space="preserve"> (kWh)</t>
    </r>
  </si>
  <si>
    <r>
      <t>Total Solar Zone B, del I</t>
    </r>
    <r>
      <rPr>
        <b/>
        <vertAlign val="subscript"/>
        <sz val="9"/>
        <rFont val="SWISS"/>
      </rPr>
      <t>trB</t>
    </r>
    <r>
      <rPr>
        <b/>
        <sz val="9"/>
        <rFont val="SWISS"/>
      </rPr>
      <t xml:space="preserve"> (kWh)</t>
    </r>
  </si>
  <si>
    <r>
      <t>Total Solar Zone C, del I</t>
    </r>
    <r>
      <rPr>
        <b/>
        <vertAlign val="subscript"/>
        <sz val="9"/>
        <rFont val="SWISS"/>
      </rPr>
      <t>trC</t>
    </r>
    <r>
      <rPr>
        <b/>
        <sz val="9"/>
        <rFont val="SWISS"/>
      </rPr>
      <t xml:space="preserve"> (kWh)</t>
    </r>
  </si>
  <si>
    <r>
      <t>Total Solar Zone D, del I</t>
    </r>
    <r>
      <rPr>
        <b/>
        <vertAlign val="subscript"/>
        <sz val="9"/>
        <rFont val="SWISS"/>
      </rPr>
      <t>trD</t>
    </r>
    <r>
      <rPr>
        <b/>
        <sz val="9"/>
        <rFont val="SWISS"/>
      </rPr>
      <t xml:space="preserve"> (kWh)</t>
    </r>
  </si>
  <si>
    <r>
      <t>Total Solar Zone E, del I</t>
    </r>
    <r>
      <rPr>
        <b/>
        <vertAlign val="subscript"/>
        <sz val="9"/>
        <rFont val="SWISS"/>
      </rPr>
      <t>trE</t>
    </r>
    <r>
      <rPr>
        <b/>
        <sz val="9"/>
        <rFont val="SWISS"/>
      </rPr>
      <t xml:space="preserve"> (kWh)</t>
    </r>
  </si>
  <si>
    <r>
      <t>Total Solar Zone F, del I</t>
    </r>
    <r>
      <rPr>
        <b/>
        <vertAlign val="subscript"/>
        <sz val="9"/>
        <rFont val="SWISS"/>
      </rPr>
      <t>trF</t>
    </r>
    <r>
      <rPr>
        <b/>
        <sz val="9"/>
        <rFont val="SWISS"/>
      </rPr>
      <t xml:space="preserve"> (kWh)</t>
    </r>
  </si>
  <si>
    <r>
      <t>Beam Solar Zone A, del I</t>
    </r>
    <r>
      <rPr>
        <b/>
        <vertAlign val="subscript"/>
        <sz val="9"/>
        <rFont val="SWISS"/>
      </rPr>
      <t>trbA</t>
    </r>
    <r>
      <rPr>
        <b/>
        <sz val="9"/>
        <rFont val="SWISS"/>
      </rPr>
      <t xml:space="preserve"> (kWh)</t>
    </r>
  </si>
  <si>
    <r>
      <t>Beam Solar Zone B, del I</t>
    </r>
    <r>
      <rPr>
        <b/>
        <vertAlign val="subscript"/>
        <sz val="9"/>
        <rFont val="SWISS"/>
      </rPr>
      <t>trbB</t>
    </r>
    <r>
      <rPr>
        <b/>
        <sz val="9"/>
        <rFont val="SWISS"/>
      </rPr>
      <t xml:space="preserve"> (kWh)</t>
    </r>
  </si>
  <si>
    <r>
      <t>Beam Solar Zone C, del I</t>
    </r>
    <r>
      <rPr>
        <b/>
        <vertAlign val="subscript"/>
        <sz val="9"/>
        <rFont val="SWISS"/>
      </rPr>
      <t>trbC</t>
    </r>
    <r>
      <rPr>
        <b/>
        <sz val="9"/>
        <rFont val="SWISS"/>
      </rPr>
      <t xml:space="preserve"> (kWh)</t>
    </r>
  </si>
  <si>
    <r>
      <t>Beam Solar Zone D, del I</t>
    </r>
    <r>
      <rPr>
        <b/>
        <vertAlign val="subscript"/>
        <sz val="9"/>
        <rFont val="SWISS"/>
      </rPr>
      <t>trbD</t>
    </r>
    <r>
      <rPr>
        <b/>
        <sz val="9"/>
        <rFont val="SWISS"/>
      </rPr>
      <t xml:space="preserve"> (kWh)</t>
    </r>
  </si>
  <si>
    <r>
      <t>Beam Solar Zone E, del I</t>
    </r>
    <r>
      <rPr>
        <b/>
        <vertAlign val="subscript"/>
        <sz val="9"/>
        <rFont val="SWISS"/>
      </rPr>
      <t>trbE</t>
    </r>
    <r>
      <rPr>
        <b/>
        <sz val="9"/>
        <rFont val="SWISS"/>
      </rPr>
      <t xml:space="preserve"> (kWh)</t>
    </r>
  </si>
  <si>
    <r>
      <t>Beam Solar Zone F, del I</t>
    </r>
    <r>
      <rPr>
        <b/>
        <vertAlign val="subscript"/>
        <sz val="9"/>
        <rFont val="SWISS"/>
      </rPr>
      <t>trbF</t>
    </r>
    <r>
      <rPr>
        <b/>
        <sz val="9"/>
        <rFont val="SWISS"/>
      </rPr>
      <t xml:space="preserve"> (kWh)</t>
    </r>
  </si>
  <si>
    <r>
      <t>Diffuse Solar Zone A, del I</t>
    </r>
    <r>
      <rPr>
        <b/>
        <vertAlign val="subscript"/>
        <sz val="9"/>
        <rFont val="SWISS"/>
      </rPr>
      <t>trdA</t>
    </r>
    <r>
      <rPr>
        <b/>
        <sz val="9"/>
        <rFont val="SWISS"/>
      </rPr>
      <t xml:space="preserve"> (kWh)</t>
    </r>
  </si>
  <si>
    <r>
      <t>Diffuse Solar Zone B, del I</t>
    </r>
    <r>
      <rPr>
        <b/>
        <vertAlign val="subscript"/>
        <sz val="9"/>
        <rFont val="SWISS"/>
      </rPr>
      <t>trdB</t>
    </r>
    <r>
      <rPr>
        <b/>
        <sz val="9"/>
        <rFont val="SWISS"/>
      </rPr>
      <t xml:space="preserve"> (kWh)</t>
    </r>
  </si>
  <si>
    <r>
      <t>Diffuse Solar Zone C, del I</t>
    </r>
    <r>
      <rPr>
        <b/>
        <vertAlign val="subscript"/>
        <sz val="9"/>
        <rFont val="SWISS"/>
      </rPr>
      <t>trdC</t>
    </r>
    <r>
      <rPr>
        <b/>
        <sz val="9"/>
        <rFont val="SWISS"/>
      </rPr>
      <t xml:space="preserve"> (kWh)</t>
    </r>
  </si>
  <si>
    <r>
      <t>Diffuse Solar Zone D, del I</t>
    </r>
    <r>
      <rPr>
        <b/>
        <vertAlign val="subscript"/>
        <sz val="9"/>
        <rFont val="SWISS"/>
      </rPr>
      <t>trdD</t>
    </r>
    <r>
      <rPr>
        <b/>
        <sz val="9"/>
        <rFont val="SWISS"/>
      </rPr>
      <t xml:space="preserve"> (kWh)</t>
    </r>
  </si>
  <si>
    <t xml:space="preserve">Raw (absolute) data starts around row </t>
  </si>
  <si>
    <t>Sensitivity (delta) data starts around row</t>
  </si>
  <si>
    <t>HTB2: HTB2 results submitted by WSA</t>
  </si>
  <si>
    <t>TRNSYS-TUD: TRNSYS-TUD results submited by TUD</t>
  </si>
  <si>
    <t>TRNSYS-16: TRNSY-16 results submitted by ULg</t>
  </si>
  <si>
    <t>ESP: ESP-r results submitted by ESRU</t>
  </si>
  <si>
    <t>VA114-CirBm: VA114 with circumsolar diffuse radiation modeled as beam radiation</t>
  </si>
  <si>
    <t>VA114-CirDf: VA114 with circumsolar diffuse radiation modeled as diffuse radiation</t>
  </si>
  <si>
    <t>CODYKoZi_MZ320: CODYRUN and KoZiBu results for Case MZ320 only</t>
  </si>
  <si>
    <t>EnergyPlus: EnergyPlus results submitted by GARD</t>
  </si>
  <si>
    <t>COMFIE_MZ320: COMFIE results for MZ320 only</t>
  </si>
  <si>
    <t>Analytical-MZ320: MZ320 Analytical solution</t>
  </si>
  <si>
    <t xml:space="preserve">INSTRUCTIONS </t>
  </si>
  <si>
    <t>VA114-cd</t>
  </si>
  <si>
    <t>MZ320: Formatted tables of MZ320 results</t>
  </si>
  <si>
    <t>MZ320data: MZ320 results for use with charts</t>
  </si>
  <si>
    <t>ABSdata: "absolute" shading case results for use with charts</t>
  </si>
  <si>
    <t>ABS: Formatted tables of "absolute" shading case (MZ340, MZ350, MZ355) annual total results</t>
  </si>
  <si>
    <t>Peak: Formatted tables of "absolute" shading case (MZ340, MZ350, MZ355) annual hourly integrated peak-hour results</t>
  </si>
  <si>
    <t>Peakdata: "absolute" shading case annual hourly integrated peak-hour results for use with charts</t>
  </si>
  <si>
    <t>DEL: Formatted tables of shading case sensitivity  ("delta") results</t>
  </si>
  <si>
    <t>DELdata: shading case sensitivity ("delta") results for use with charts</t>
  </si>
  <si>
    <t>ABS360: Formatted tables of "absolute" internal window case (MZ360) annual total results</t>
  </si>
  <si>
    <t>ABS360data: "absolute" internal case results for use with charts</t>
  </si>
  <si>
    <t>Peak360: Formatted tables of "absolute" internal window case annual hourly integrated peak-hour results</t>
  </si>
  <si>
    <t>Peak360data: "absolute" internal window case annual hourly integrated peak-hour results for use with charts</t>
  </si>
  <si>
    <t>Hourly data is provided in MZ-Results-Hourlies.xls</t>
  </si>
  <si>
    <t>Data</t>
  </si>
  <si>
    <t>Your Data</t>
  </si>
  <si>
    <t>* For MZ350 results select appropriate row based on shading model type applied</t>
  </si>
  <si>
    <t xml:space="preserve">Your </t>
  </si>
  <si>
    <t>* For MZ340-MZ350 results select appropriate row based on shading model type applied</t>
  </si>
  <si>
    <t>Your Data-MZ355</t>
  </si>
  <si>
    <t>Note: Peak cooling loads occur during times with low shading.</t>
  </si>
  <si>
    <t xml:space="preserve">   Note: For MZ350 results where a modeling method was not performed (e.g. MZ350b)</t>
  </si>
  <si>
    <t>the result will indicate -MZ340.</t>
  </si>
  <si>
    <t xml:space="preserve">  and in rightmost column of each table on sheets ABS, Peak, DEL, ABS360, Peak360, ABSdata, Peakdata, DELdata, ABS360data, Peak360data.  </t>
  </si>
  <si>
    <t>Import data so that Cell A1 of GC-InDepth-Out.XLS is in A1 of Sheet "YourData".</t>
  </si>
  <si>
    <t>Check that qC for Case MZ320 lands in YourData!H70.</t>
  </si>
  <si>
    <t>Data should land in "YourData" cells as tabulated below.  Your data will then appear in column N, M or other columns of Sheet A, depending on the row (type of results).</t>
  </si>
  <si>
    <t>Chart update of "YourData" is not automated.</t>
  </si>
  <si>
    <t>YourData: Your data</t>
  </si>
  <si>
    <t>MZ-Results-Annuals.xls!Analytical-MZ320</t>
  </si>
  <si>
    <t xml:space="preserve"> (W/(m·K))</t>
  </si>
  <si>
    <t>(J/(kg·K))</t>
  </si>
  <si>
    <t>(Btu/(h·ft°·F))</t>
  </si>
  <si>
    <r>
      <t xml:space="preserve"> (Btu/(h·ft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·°F))</t>
    </r>
  </si>
  <si>
    <r>
      <t xml:space="preserve"> (h·ft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·°F/Btu)</t>
    </r>
  </si>
  <si>
    <t>(Btu/(lb·°F))</t>
  </si>
  <si>
    <r>
      <t xml:space="preserve"> (W/(m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·K))</t>
    </r>
  </si>
  <si>
    <r>
      <t xml:space="preserve"> (m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·K/W)</t>
    </r>
  </si>
  <si>
    <t>MZ340, MZ350, MZ355 Annual Transmitted Solar Summary: Total, Beam, Diffuse</t>
  </si>
  <si>
    <r>
      <t>Annual Southwest-Facing Transmitted Solar Ratios (kWh</t>
    </r>
    <r>
      <rPr>
        <b/>
        <sz val="9"/>
        <rFont val="SWISS"/>
      </rPr>
      <t>)</t>
    </r>
  </si>
  <si>
    <r>
      <t>Annual Southwest-Facing Transmitted Solar (kWh</t>
    </r>
    <r>
      <rPr>
        <b/>
        <sz val="9"/>
        <rFont val="SWISS"/>
      </rPr>
      <t>)</t>
    </r>
  </si>
  <si>
    <t>Annual Southwest-Facing Transmitted Solar - FRACTIONAL ANALYSIS</t>
  </si>
  <si>
    <t>See MZ-RESULTS.DOC for spreadsheet navigation.</t>
  </si>
  <si>
    <t>EnergyPlus v8.2-MZ355/GARD</t>
  </si>
  <si>
    <r>
      <t>(kWh/m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</si>
  <si>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r>
      <t>(kWh</t>
    </r>
    <r>
      <rPr>
        <sz val="10"/>
        <rFont val="Arial"/>
        <family val="2"/>
      </rPr>
      <t>)</t>
    </r>
  </si>
  <si>
    <t>06/12</t>
  </si>
  <si>
    <t>20:00</t>
  </si>
  <si>
    <t>05/22</t>
  </si>
  <si>
    <t>06/28</t>
  </si>
  <si>
    <t>08/16</t>
  </si>
  <si>
    <t>01/21</t>
  </si>
  <si>
    <t>19:00</t>
  </si>
  <si>
    <t>06/25</t>
  </si>
  <si>
    <t>05:00</t>
  </si>
  <si>
    <t>08/27</t>
  </si>
  <si>
    <t>24:00</t>
  </si>
  <si>
    <t>01/16</t>
  </si>
  <si>
    <t>07:00</t>
  </si>
  <si>
    <t>{{ engine.config["EnergyPlusVersion"] }}</t>
  </si>
  <si>
    <t>{{ engine.day_month_year() }}</t>
  </si>
  <si>
    <t>EnergyPlus/GARD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</si>
</sst>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_)"/>
    <numFmt numFmtId="165" formatCode="0.0000_)"/>
    <numFmt numFmtId="166" formatCode="0.0%"/>
    <numFmt numFmtId="167" formatCode="0.0"/>
    <numFmt numFmtId="168" formatCode="0.0000"/>
    <numFmt numFmtId="169" formatCode="dd\-mmm_)"/>
    <numFmt numFmtId="170" formatCode="0.000"/>
    <numFmt numFmtId="171" formatCode="dd/mm/yy"/>
    <numFmt numFmtId="172" formatCode="dd\-mmm\ "/>
    <numFmt numFmtId="173" formatCode="dd/mmm"/>
  </numFmts>
  <fonts count="70">
    <font>
      <sz val="12"/>
      <name val="SWISS"/>
    </font>
    <font>
      <sz val="10"/>
      <name val="Arial"/>
    </font>
    <font>
      <sz val="10"/>
      <name val="Arial"/>
      <family val="2"/>
    </font>
    <font>
      <b/>
      <sz val="12"/>
      <color indexed="8"/>
      <name val="SWISS"/>
    </font>
    <font>
      <sz val="12"/>
      <name val="SWISS"/>
    </font>
    <font>
      <sz val="12"/>
      <color indexed="8"/>
      <name val="SWISS"/>
    </font>
    <font>
      <b/>
      <i/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b/>
      <sz val="9"/>
      <color indexed="8"/>
      <name val="SWISS"/>
    </font>
    <font>
      <sz val="9"/>
      <name val="SWISS"/>
    </font>
    <font>
      <sz val="9"/>
      <color indexed="8"/>
      <name val="SWISS"/>
    </font>
    <font>
      <b/>
      <sz val="12"/>
      <name val="SWISS"/>
    </font>
    <font>
      <b/>
      <sz val="9"/>
      <name val="SWISS"/>
    </font>
    <font>
      <b/>
      <i/>
      <sz val="14"/>
      <color indexed="8"/>
      <name val="SWISS"/>
    </font>
    <font>
      <sz val="14"/>
      <name val="SWISS"/>
    </font>
    <font>
      <b/>
      <i/>
      <sz val="12"/>
      <name val="SWISS"/>
    </font>
    <font>
      <sz val="8"/>
      <name val="Arial"/>
      <family val="2"/>
    </font>
    <font>
      <vertAlign val="superscript"/>
      <sz val="10"/>
      <name val="Arial"/>
      <family val="2"/>
    </font>
    <font>
      <b/>
      <vertAlign val="subscript"/>
      <sz val="9"/>
      <name val="SWISS"/>
    </font>
    <font>
      <b/>
      <vertAlign val="superscript"/>
      <sz val="9"/>
      <name val="SWISS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SWISS"/>
    </font>
    <font>
      <b/>
      <vertAlign val="subscript"/>
      <sz val="9"/>
      <color indexed="8"/>
      <name val="SWISS"/>
    </font>
    <font>
      <sz val="10"/>
      <name val="Arial"/>
      <family val="2"/>
    </font>
    <font>
      <sz val="10"/>
      <color indexed="8"/>
      <name val="Arial"/>
      <family val="2"/>
    </font>
    <font>
      <vertAlign val="subscript"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vertAlign val="subscript"/>
      <sz val="9"/>
      <name val="SWISS"/>
    </font>
    <font>
      <b/>
      <sz val="10"/>
      <color indexed="10"/>
      <name val="Arial"/>
      <family val="2"/>
    </font>
    <font>
      <sz val="9.9"/>
      <color indexed="8"/>
      <name val="Arial"/>
      <family val="2"/>
    </font>
    <font>
      <b/>
      <sz val="9.9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2"/>
      <color indexed="12"/>
      <name val="SWISS"/>
    </font>
    <font>
      <b/>
      <sz val="12"/>
      <color indexed="12"/>
      <name val="SWISS"/>
    </font>
    <font>
      <sz val="12"/>
      <name val="SWISS"/>
    </font>
    <font>
      <b/>
      <i/>
      <sz val="12"/>
      <color indexed="10"/>
      <name val="SWISS"/>
    </font>
    <font>
      <b/>
      <vertAlign val="subscript"/>
      <sz val="12"/>
      <name val="SWISS"/>
    </font>
    <font>
      <b/>
      <vertAlign val="superscript"/>
      <sz val="10"/>
      <name val="Arial"/>
      <family val="2"/>
    </font>
    <font>
      <b/>
      <sz val="10"/>
      <name val="SWISS"/>
    </font>
    <font>
      <b/>
      <sz val="9"/>
      <color indexed="10"/>
      <name val="SWISS"/>
    </font>
    <font>
      <b/>
      <sz val="12"/>
      <color indexed="10"/>
      <name val="SWISS"/>
    </font>
    <font>
      <sz val="6"/>
      <name val="SWIS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2">
    <border>
      <left/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/>
      <top style="thin">
        <color indexed="63"/>
      </top>
      <bottom/>
      <diagonal/>
    </border>
    <border>
      <left/>
      <right/>
      <top/>
      <bottom style="double">
        <color indexed="63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hair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/>
      <top/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/>
      <bottom style="thin">
        <color indexed="63"/>
      </bottom>
      <diagonal/>
    </border>
    <border>
      <left style="thin">
        <color indexed="8"/>
      </left>
      <right/>
      <top/>
      <bottom style="thin">
        <color indexed="63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70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4" fillId="0" borderId="0" xfId="0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0" fontId="10" fillId="0" borderId="0" xfId="0" applyFont="1" applyAlignment="1" applyProtection="1">
      <alignment vertical="top"/>
    </xf>
    <xf numFmtId="0" fontId="9" fillId="0" borderId="1" xfId="0" applyFont="1" applyBorder="1" applyAlignment="1" applyProtection="1">
      <alignment vertical="top"/>
    </xf>
    <xf numFmtId="0" fontId="11" fillId="0" borderId="2" xfId="0" applyFont="1" applyBorder="1" applyAlignment="1" applyProtection="1">
      <alignment vertical="top"/>
    </xf>
    <xf numFmtId="0" fontId="11" fillId="0" borderId="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4" xfId="0" applyFont="1" applyBorder="1" applyAlignment="1" applyProtection="1">
      <alignment horizontal="right" vertical="top"/>
    </xf>
    <xf numFmtId="0" fontId="11" fillId="0" borderId="5" xfId="0" applyFont="1" applyBorder="1" applyAlignment="1" applyProtection="1">
      <alignment horizontal="right" vertical="top"/>
    </xf>
    <xf numFmtId="0" fontId="11" fillId="0" borderId="6" xfId="0" applyFont="1" applyBorder="1" applyAlignment="1" applyProtection="1">
      <alignment horizontal="right" vertical="top"/>
    </xf>
    <xf numFmtId="166" fontId="11" fillId="0" borderId="4" xfId="0" applyNumberFormat="1" applyFont="1" applyBorder="1" applyAlignment="1" applyProtection="1">
      <alignment vertical="top"/>
    </xf>
    <xf numFmtId="164" fontId="10" fillId="0" borderId="7" xfId="0" applyNumberFormat="1" applyFont="1" applyBorder="1" applyAlignment="1" applyProtection="1">
      <alignment vertical="top"/>
    </xf>
    <xf numFmtId="166" fontId="11" fillId="0" borderId="8" xfId="0" applyNumberFormat="1" applyFont="1" applyBorder="1" applyAlignment="1" applyProtection="1">
      <alignment vertical="top"/>
    </xf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164" fontId="4" fillId="0" borderId="0" xfId="0" applyNumberFormat="1" applyFont="1" applyBorder="1" applyProtection="1"/>
    <xf numFmtId="0" fontId="0" fillId="0" borderId="0" xfId="0" applyAlignment="1">
      <alignment horizontal="right"/>
    </xf>
    <xf numFmtId="0" fontId="12" fillId="0" borderId="0" xfId="0" applyFont="1"/>
    <xf numFmtId="0" fontId="11" fillId="0" borderId="0" xfId="0" applyFont="1" applyBorder="1" applyAlignment="1" applyProtection="1">
      <alignment horizontal="right" vertical="top"/>
    </xf>
    <xf numFmtId="0" fontId="0" fillId="2" borderId="9" xfId="0" applyFill="1" applyBorder="1"/>
    <xf numFmtId="2" fontId="4" fillId="0" borderId="0" xfId="0" applyNumberFormat="1" applyFont="1" applyProtection="1"/>
    <xf numFmtId="1" fontId="4" fillId="0" borderId="0" xfId="0" applyNumberFormat="1" applyFont="1" applyProtection="1"/>
    <xf numFmtId="0" fontId="11" fillId="0" borderId="10" xfId="0" applyFont="1" applyBorder="1" applyAlignment="1" applyProtection="1">
      <alignment vertical="top"/>
    </xf>
    <xf numFmtId="164" fontId="10" fillId="0" borderId="2" xfId="0" applyNumberFormat="1" applyFont="1" applyBorder="1" applyAlignment="1" applyProtection="1">
      <alignment vertical="top"/>
    </xf>
    <xf numFmtId="166" fontId="11" fillId="0" borderId="3" xfId="0" applyNumberFormat="1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0" fontId="11" fillId="0" borderId="12" xfId="0" applyFont="1" applyBorder="1" applyAlignment="1" applyProtection="1">
      <alignment horizontal="right" vertical="top"/>
    </xf>
    <xf numFmtId="164" fontId="10" fillId="0" borderId="9" xfId="0" applyNumberFormat="1" applyFont="1" applyBorder="1" applyAlignment="1" applyProtection="1">
      <alignment vertical="top"/>
    </xf>
    <xf numFmtId="164" fontId="10" fillId="0" borderId="13" xfId="0" applyNumberFormat="1" applyFont="1" applyBorder="1" applyAlignment="1" applyProtection="1">
      <alignment vertical="top"/>
    </xf>
    <xf numFmtId="2" fontId="10" fillId="0" borderId="0" xfId="0" applyNumberFormat="1" applyFont="1" applyAlignment="1" applyProtection="1">
      <alignment vertical="top"/>
    </xf>
    <xf numFmtId="2" fontId="10" fillId="0" borderId="7" xfId="0" applyNumberFormat="1" applyFont="1" applyBorder="1" applyAlignment="1" applyProtection="1">
      <alignment vertical="top"/>
    </xf>
    <xf numFmtId="0" fontId="11" fillId="0" borderId="14" xfId="0" applyFont="1" applyBorder="1" applyAlignment="1" applyProtection="1">
      <alignment vertical="top"/>
    </xf>
    <xf numFmtId="0" fontId="10" fillId="2" borderId="14" xfId="0" applyFont="1" applyFill="1" applyBorder="1"/>
    <xf numFmtId="0" fontId="10" fillId="2" borderId="15" xfId="0" applyFont="1" applyFill="1" applyBorder="1"/>
    <xf numFmtId="2" fontId="10" fillId="0" borderId="9" xfId="0" applyNumberFormat="1" applyFont="1" applyBorder="1" applyAlignment="1" applyProtection="1">
      <alignment vertical="top"/>
    </xf>
    <xf numFmtId="2" fontId="10" fillId="0" borderId="13" xfId="0" applyNumberFormat="1" applyFont="1" applyBorder="1" applyAlignment="1" applyProtection="1">
      <alignment vertical="top"/>
    </xf>
    <xf numFmtId="0" fontId="3" fillId="0" borderId="0" xfId="0" applyFont="1" applyAlignment="1" applyProtection="1">
      <alignment vertical="top"/>
    </xf>
    <xf numFmtId="164" fontId="10" fillId="0" borderId="0" xfId="0" applyNumberFormat="1" applyFont="1" applyBorder="1" applyAlignment="1" applyProtection="1">
      <alignment vertical="top"/>
    </xf>
    <xf numFmtId="165" fontId="12" fillId="0" borderId="0" xfId="0" applyNumberFormat="1" applyFont="1" applyProtection="1"/>
    <xf numFmtId="0" fontId="10" fillId="0" borderId="14" xfId="0" applyFont="1" applyBorder="1" applyProtection="1"/>
    <xf numFmtId="0" fontId="10" fillId="0" borderId="15" xfId="0" applyFont="1" applyBorder="1" applyProtection="1"/>
    <xf numFmtId="2" fontId="10" fillId="0" borderId="0" xfId="0" applyNumberFormat="1" applyFont="1" applyBorder="1" applyAlignment="1" applyProtection="1">
      <alignment vertical="top"/>
    </xf>
    <xf numFmtId="0" fontId="10" fillId="2" borderId="2" xfId="0" applyFont="1" applyFill="1" applyBorder="1"/>
    <xf numFmtId="0" fontId="13" fillId="2" borderId="16" xfId="0" applyFont="1" applyFill="1" applyBorder="1"/>
    <xf numFmtId="0" fontId="13" fillId="2" borderId="14" xfId="0" applyFont="1" applyFill="1" applyBorder="1"/>
    <xf numFmtId="0" fontId="10" fillId="0" borderId="0" xfId="0" applyFont="1" applyFill="1" applyBorder="1" applyAlignment="1" applyProtection="1">
      <alignment horizontal="right" vertical="top"/>
    </xf>
    <xf numFmtId="0" fontId="10" fillId="0" borderId="17" xfId="0" applyFont="1" applyBorder="1" applyAlignment="1">
      <alignment horizontal="right"/>
    </xf>
    <xf numFmtId="164" fontId="10" fillId="0" borderId="5" xfId="0" applyNumberFormat="1" applyFont="1" applyBorder="1" applyAlignment="1" applyProtection="1">
      <alignment vertical="top"/>
    </xf>
    <xf numFmtId="166" fontId="11" fillId="0" borderId="6" xfId="0" applyNumberFormat="1" applyFont="1" applyBorder="1" applyAlignment="1" applyProtection="1">
      <alignment vertical="top"/>
    </xf>
    <xf numFmtId="0" fontId="10" fillId="0" borderId="0" xfId="0" applyFont="1" applyAlignment="1" applyProtection="1">
      <alignment horizontal="right"/>
    </xf>
    <xf numFmtId="0" fontId="10" fillId="0" borderId="0" xfId="0" applyFont="1" applyBorder="1" applyAlignment="1" applyProtection="1">
      <alignment horizontal="right"/>
    </xf>
    <xf numFmtId="0" fontId="10" fillId="0" borderId="18" xfId="0" applyFont="1" applyBorder="1" applyAlignment="1" applyProtection="1">
      <alignment horizontal="right"/>
    </xf>
    <xf numFmtId="0" fontId="10" fillId="0" borderId="19" xfId="0" applyFont="1" applyBorder="1" applyAlignment="1">
      <alignment horizontal="right"/>
    </xf>
    <xf numFmtId="164" fontId="10" fillId="0" borderId="18" xfId="0" applyNumberFormat="1" applyFont="1" applyBorder="1" applyAlignment="1" applyProtection="1">
      <alignment vertical="top"/>
    </xf>
    <xf numFmtId="0" fontId="0" fillId="0" borderId="0" xfId="0" applyFill="1"/>
    <xf numFmtId="2" fontId="10" fillId="0" borderId="0" xfId="0" applyNumberFormat="1" applyFont="1"/>
    <xf numFmtId="166" fontId="11" fillId="0" borderId="2" xfId="0" applyNumberFormat="1" applyFont="1" applyBorder="1" applyAlignment="1" applyProtection="1">
      <alignment vertical="top"/>
    </xf>
    <xf numFmtId="0" fontId="16" fillId="0" borderId="0" xfId="0" applyFont="1"/>
    <xf numFmtId="0" fontId="10" fillId="2" borderId="0" xfId="0" applyFont="1" applyFill="1" applyBorder="1"/>
    <xf numFmtId="166" fontId="11" fillId="0" borderId="0" xfId="0" applyNumberFormat="1" applyFont="1" applyBorder="1" applyAlignment="1" applyProtection="1">
      <alignment vertical="top"/>
    </xf>
    <xf numFmtId="0" fontId="10" fillId="0" borderId="0" xfId="0" applyFont="1"/>
    <xf numFmtId="1" fontId="10" fillId="0" borderId="0" xfId="0" applyNumberFormat="1" applyFont="1"/>
    <xf numFmtId="0" fontId="14" fillId="0" borderId="0" xfId="0" applyFont="1" applyFill="1" applyProtection="1"/>
    <xf numFmtId="0" fontId="15" fillId="0" borderId="0" xfId="0" applyFont="1" applyFill="1" applyProtection="1"/>
    <xf numFmtId="0" fontId="4" fillId="0" borderId="0" xfId="0" applyFont="1" applyFill="1" applyProtection="1"/>
    <xf numFmtId="0" fontId="0" fillId="0" borderId="20" xfId="0" applyBorder="1"/>
    <xf numFmtId="0" fontId="0" fillId="0" borderId="2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0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1" xfId="0" applyBorder="1" applyProtection="1">
      <protection locked="0"/>
    </xf>
    <xf numFmtId="0" fontId="9" fillId="0" borderId="22" xfId="0" applyFont="1" applyBorder="1" applyAlignment="1" applyProtection="1">
      <alignment vertical="top"/>
    </xf>
    <xf numFmtId="0" fontId="9" fillId="0" borderId="14" xfId="0" applyFont="1" applyBorder="1" applyAlignment="1" applyProtection="1">
      <alignment vertical="top"/>
    </xf>
    <xf numFmtId="0" fontId="10" fillId="0" borderId="0" xfId="0" applyFont="1" applyBorder="1" applyAlignment="1">
      <alignment horizontal="right"/>
    </xf>
    <xf numFmtId="0" fontId="10" fillId="2" borderId="22" xfId="0" applyFont="1" applyFill="1" applyBorder="1"/>
    <xf numFmtId="2" fontId="10" fillId="0" borderId="5" xfId="0" applyNumberFormat="1" applyFont="1" applyBorder="1" applyAlignment="1" applyProtection="1">
      <alignment vertical="top"/>
    </xf>
    <xf numFmtId="2" fontId="10" fillId="0" borderId="12" xfId="0" applyNumberFormat="1" applyFont="1" applyBorder="1" applyAlignment="1" applyProtection="1">
      <alignment vertical="top"/>
    </xf>
    <xf numFmtId="0" fontId="0" fillId="0" borderId="0" xfId="0" applyProtection="1"/>
    <xf numFmtId="0" fontId="7" fillId="0" borderId="0" xfId="0" applyFont="1" applyBorder="1" applyProtection="1"/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0" fillId="0" borderId="0" xfId="0" applyBorder="1" applyProtection="1"/>
    <xf numFmtId="0" fontId="0" fillId="0" borderId="0" xfId="0" applyFill="1" applyBorder="1" applyProtection="1"/>
    <xf numFmtId="0" fontId="7" fillId="0" borderId="23" xfId="0" applyFont="1" applyBorder="1" applyAlignment="1" applyProtection="1">
      <alignment horizontal="center"/>
    </xf>
    <xf numFmtId="1" fontId="0" fillId="0" borderId="0" xfId="0" applyNumberFormat="1" applyProtection="1"/>
    <xf numFmtId="0" fontId="0" fillId="0" borderId="24" xfId="0" applyBorder="1" applyProtection="1"/>
    <xf numFmtId="0" fontId="5" fillId="0" borderId="9" xfId="0" applyFont="1" applyBorder="1" applyProtection="1"/>
    <xf numFmtId="0" fontId="5" fillId="0" borderId="12" xfId="0" applyFont="1" applyBorder="1" applyProtection="1"/>
    <xf numFmtId="2" fontId="4" fillId="0" borderId="0" xfId="0" applyNumberFormat="1" applyFont="1" applyAlignment="1" applyProtection="1">
      <alignment horizontal="right"/>
    </xf>
    <xf numFmtId="2" fontId="0" fillId="0" borderId="0" xfId="0" applyNumberFormat="1"/>
    <xf numFmtId="1" fontId="0" fillId="0" borderId="0" xfId="0" applyNumberFormat="1"/>
    <xf numFmtId="0" fontId="5" fillId="0" borderId="25" xfId="0" applyFont="1" applyBorder="1" applyProtection="1"/>
    <xf numFmtId="0" fontId="0" fillId="2" borderId="0" xfId="0" applyFill="1" applyBorder="1"/>
    <xf numFmtId="1" fontId="4" fillId="0" borderId="0" xfId="0" quotePrefix="1" applyNumberFormat="1" applyFont="1" applyAlignment="1" applyProtection="1">
      <alignment horizontal="right"/>
    </xf>
    <xf numFmtId="0" fontId="4" fillId="0" borderId="0" xfId="0" quotePrefix="1" applyFont="1" applyProtection="1"/>
    <xf numFmtId="2" fontId="4" fillId="0" borderId="0" xfId="0" quotePrefix="1" applyNumberFormat="1" applyFont="1" applyAlignment="1" applyProtection="1">
      <alignment horizontal="right"/>
    </xf>
    <xf numFmtId="0" fontId="6" fillId="0" borderId="0" xfId="0" applyFont="1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center"/>
    </xf>
    <xf numFmtId="169" fontId="0" fillId="0" borderId="0" xfId="0" applyNumberFormat="1" applyProtection="1"/>
    <xf numFmtId="0" fontId="7" fillId="0" borderId="26" xfId="0" applyFont="1" applyBorder="1" applyProtection="1"/>
    <xf numFmtId="0" fontId="7" fillId="0" borderId="27" xfId="0" applyFont="1" applyBorder="1" applyProtection="1"/>
    <xf numFmtId="0" fontId="7" fillId="0" borderId="28" xfId="0" applyFont="1" applyBorder="1" applyProtection="1"/>
    <xf numFmtId="0" fontId="0" fillId="0" borderId="26" xfId="0" applyBorder="1" applyProtection="1"/>
    <xf numFmtId="0" fontId="0" fillId="0" borderId="29" xfId="0" applyBorder="1" applyAlignment="1" applyProtection="1">
      <alignment horizontal="center"/>
    </xf>
    <xf numFmtId="0" fontId="7" fillId="0" borderId="30" xfId="0" applyFont="1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7" fillId="0" borderId="27" xfId="0" applyFont="1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33" xfId="0" applyBorder="1" applyAlignment="1" applyProtection="1">
      <alignment horizontal="center"/>
    </xf>
    <xf numFmtId="0" fontId="7" fillId="0" borderId="34" xfId="0" applyFont="1" applyBorder="1" applyAlignment="1" applyProtection="1">
      <alignment horizontal="center"/>
    </xf>
    <xf numFmtId="0" fontId="0" fillId="0" borderId="35" xfId="0" applyBorder="1" applyProtection="1"/>
    <xf numFmtId="0" fontId="7" fillId="0" borderId="36" xfId="0" applyFont="1" applyBorder="1" applyAlignment="1" applyProtection="1">
      <alignment horizontal="center"/>
    </xf>
    <xf numFmtId="0" fontId="0" fillId="0" borderId="23" xfId="0" applyBorder="1" applyProtection="1"/>
    <xf numFmtId="0" fontId="7" fillId="0" borderId="37" xfId="0" applyFont="1" applyBorder="1" applyAlignment="1" applyProtection="1">
      <alignment horizontal="center"/>
    </xf>
    <xf numFmtId="0" fontId="0" fillId="0" borderId="27" xfId="0" applyBorder="1" applyProtection="1"/>
    <xf numFmtId="0" fontId="7" fillId="0" borderId="20" xfId="0" applyFont="1" applyBorder="1" applyAlignment="1" applyProtection="1">
      <alignment horizontal="center"/>
    </xf>
    <xf numFmtId="0" fontId="7" fillId="0" borderId="38" xfId="0" applyFont="1" applyBorder="1" applyAlignment="1" applyProtection="1">
      <alignment horizontal="center"/>
    </xf>
    <xf numFmtId="0" fontId="7" fillId="0" borderId="39" xfId="0" applyFont="1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3" xfId="0" applyBorder="1" applyAlignment="1" applyProtection="1">
      <alignment horizontal="center"/>
    </xf>
    <xf numFmtId="0" fontId="0" fillId="0" borderId="40" xfId="0" applyBorder="1" applyAlignment="1" applyProtection="1">
      <alignment horizontal="center"/>
    </xf>
    <xf numFmtId="0" fontId="17" fillId="0" borderId="37" xfId="0" applyFont="1" applyBorder="1" applyAlignment="1" applyProtection="1">
      <alignment horizontal="center"/>
    </xf>
    <xf numFmtId="0" fontId="0" fillId="0" borderId="41" xfId="0" applyBorder="1" applyProtection="1"/>
    <xf numFmtId="0" fontId="0" fillId="0" borderId="42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4" xfId="0" applyBorder="1" applyAlignment="1" applyProtection="1">
      <alignment horizontal="center"/>
      <protection locked="0"/>
    </xf>
    <xf numFmtId="1" fontId="10" fillId="0" borderId="0" xfId="0" applyNumberFormat="1" applyFont="1" applyAlignment="1" applyProtection="1">
      <alignment vertical="top"/>
    </xf>
    <xf numFmtId="1" fontId="10" fillId="0" borderId="5" xfId="0" applyNumberFormat="1" applyFont="1" applyBorder="1" applyAlignment="1" applyProtection="1">
      <alignment vertical="top"/>
    </xf>
    <xf numFmtId="1" fontId="11" fillId="0" borderId="0" xfId="0" applyNumberFormat="1" applyFont="1" applyBorder="1" applyAlignment="1" applyProtection="1">
      <alignment horizontal="right" vertical="top"/>
    </xf>
    <xf numFmtId="1" fontId="10" fillId="0" borderId="0" xfId="0" applyNumberFormat="1" applyFont="1" applyAlignment="1" applyProtection="1">
      <alignment horizontal="right" vertical="top"/>
    </xf>
    <xf numFmtId="1" fontId="10" fillId="0" borderId="5" xfId="0" applyNumberFormat="1" applyFont="1" applyBorder="1" applyAlignment="1" applyProtection="1">
      <alignment horizontal="right" vertical="top"/>
    </xf>
    <xf numFmtId="1" fontId="10" fillId="0" borderId="7" xfId="0" applyNumberFormat="1" applyFont="1" applyBorder="1" applyAlignment="1" applyProtection="1">
      <alignment horizontal="right" vertical="top"/>
    </xf>
    <xf numFmtId="1" fontId="10" fillId="0" borderId="7" xfId="0" applyNumberFormat="1" applyFont="1" applyBorder="1" applyAlignment="1" applyProtection="1">
      <alignment vertical="top"/>
    </xf>
    <xf numFmtId="2" fontId="10" fillId="0" borderId="0" xfId="0" applyNumberFormat="1" applyFont="1" applyAlignment="1" applyProtection="1">
      <alignment horizontal="right" vertical="top"/>
    </xf>
    <xf numFmtId="2" fontId="10" fillId="0" borderId="7" xfId="0" applyNumberFormat="1" applyFont="1" applyBorder="1" applyAlignment="1" applyProtection="1">
      <alignment horizontal="right" vertical="top"/>
    </xf>
    <xf numFmtId="0" fontId="10" fillId="0" borderId="0" xfId="0" applyFont="1" applyAlignment="1">
      <alignment horizontal="right"/>
    </xf>
    <xf numFmtId="0" fontId="11" fillId="0" borderId="0" xfId="0" applyFont="1" applyFill="1" applyBorder="1" applyAlignment="1" applyProtection="1">
      <alignment horizontal="right" vertical="top"/>
    </xf>
    <xf numFmtId="0" fontId="0" fillId="0" borderId="2" xfId="0" applyBorder="1"/>
    <xf numFmtId="0" fontId="10" fillId="0" borderId="0" xfId="0" applyFont="1" applyBorder="1" applyAlignment="1" applyProtection="1">
      <alignment horizontal="right" vertical="top"/>
    </xf>
    <xf numFmtId="0" fontId="10" fillId="0" borderId="5" xfId="0" applyFont="1" applyBorder="1" applyAlignment="1">
      <alignment horizontal="right"/>
    </xf>
    <xf numFmtId="0" fontId="10" fillId="0" borderId="45" xfId="0" applyFont="1" applyBorder="1" applyAlignment="1">
      <alignment horizontal="right"/>
    </xf>
    <xf numFmtId="0" fontId="11" fillId="0" borderId="2" xfId="0" applyFont="1" applyBorder="1" applyAlignment="1" applyProtection="1">
      <alignment horizontal="right" vertical="top"/>
    </xf>
    <xf numFmtId="0" fontId="0" fillId="0" borderId="2" xfId="0" applyBorder="1" applyAlignment="1">
      <alignment horizontal="right"/>
    </xf>
    <xf numFmtId="1" fontId="11" fillId="0" borderId="5" xfId="0" applyNumberFormat="1" applyFont="1" applyBorder="1" applyAlignment="1" applyProtection="1">
      <alignment horizontal="right" vertical="top"/>
    </xf>
    <xf numFmtId="1" fontId="10" fillId="0" borderId="46" xfId="0" applyNumberFormat="1" applyFont="1" applyBorder="1" applyAlignment="1" applyProtection="1">
      <alignment vertical="top"/>
    </xf>
    <xf numFmtId="1" fontId="10" fillId="0" borderId="47" xfId="0" applyNumberFormat="1" applyFont="1" applyBorder="1" applyAlignment="1" applyProtection="1">
      <alignment vertical="top"/>
    </xf>
    <xf numFmtId="2" fontId="10" fillId="0" borderId="47" xfId="0" applyNumberFormat="1" applyFont="1" applyBorder="1" applyAlignment="1" applyProtection="1">
      <alignment vertical="top"/>
    </xf>
    <xf numFmtId="1" fontId="10" fillId="0" borderId="9" xfId="0" applyNumberFormat="1" applyFont="1" applyBorder="1" applyAlignment="1" applyProtection="1">
      <alignment vertical="top"/>
    </xf>
    <xf numFmtId="1" fontId="10" fillId="0" borderId="0" xfId="0" applyNumberFormat="1" applyFont="1" applyBorder="1" applyAlignment="1" applyProtection="1">
      <alignment vertical="top"/>
    </xf>
    <xf numFmtId="1" fontId="10" fillId="0" borderId="9" xfId="0" applyNumberFormat="1" applyFont="1" applyBorder="1" applyAlignment="1" applyProtection="1">
      <alignment horizontal="right" vertical="top"/>
    </xf>
    <xf numFmtId="1" fontId="10" fillId="0" borderId="0" xfId="0" applyNumberFormat="1" applyFont="1" applyBorder="1" applyAlignment="1" applyProtection="1">
      <alignment horizontal="right" vertical="top"/>
    </xf>
    <xf numFmtId="0" fontId="13" fillId="2" borderId="48" xfId="0" applyFont="1" applyFill="1" applyBorder="1"/>
    <xf numFmtId="0" fontId="10" fillId="2" borderId="16" xfId="0" applyFont="1" applyFill="1" applyBorder="1"/>
    <xf numFmtId="0" fontId="13" fillId="2" borderId="22" xfId="0" applyFont="1" applyFill="1" applyBorder="1"/>
    <xf numFmtId="0" fontId="10" fillId="0" borderId="2" xfId="0" applyFont="1" applyBorder="1" applyAlignment="1">
      <alignment horizontal="right"/>
    </xf>
    <xf numFmtId="0" fontId="11" fillId="0" borderId="3" xfId="0" applyFont="1" applyBorder="1" applyAlignment="1" applyProtection="1">
      <alignment horizontal="right" vertical="top"/>
    </xf>
    <xf numFmtId="1" fontId="11" fillId="0" borderId="2" xfId="0" applyNumberFormat="1" applyFont="1" applyBorder="1" applyAlignment="1" applyProtection="1">
      <alignment horizontal="right" vertical="top"/>
    </xf>
    <xf numFmtId="0" fontId="11" fillId="0" borderId="11" xfId="0" applyFont="1" applyBorder="1" applyAlignment="1" applyProtection="1">
      <alignment horizontal="right" vertical="top"/>
    </xf>
    <xf numFmtId="0" fontId="0" fillId="0" borderId="49" xfId="0" applyBorder="1" applyAlignment="1" applyProtection="1">
      <alignment horizontal="center"/>
      <protection locked="0"/>
    </xf>
    <xf numFmtId="0" fontId="0" fillId="0" borderId="29" xfId="0" applyBorder="1" applyProtection="1"/>
    <xf numFmtId="0" fontId="17" fillId="0" borderId="29" xfId="0" applyFont="1" applyBorder="1" applyProtection="1"/>
    <xf numFmtId="0" fontId="0" fillId="0" borderId="31" xfId="0" applyBorder="1" applyProtection="1"/>
    <xf numFmtId="0" fontId="7" fillId="0" borderId="50" xfId="0" applyFont="1" applyBorder="1" applyAlignment="1" applyProtection="1">
      <alignment horizontal="center"/>
    </xf>
    <xf numFmtId="0" fontId="0" fillId="0" borderId="51" xfId="0" applyBorder="1" applyProtection="1"/>
    <xf numFmtId="0" fontId="7" fillId="0" borderId="32" xfId="0" applyFont="1" applyBorder="1" applyAlignment="1" applyProtection="1">
      <alignment horizontal="left"/>
    </xf>
    <xf numFmtId="0" fontId="0" fillId="0" borderId="33" xfId="0" applyBorder="1" applyProtection="1"/>
    <xf numFmtId="0" fontId="7" fillId="0" borderId="33" xfId="0" applyFont="1" applyBorder="1" applyAlignment="1" applyProtection="1">
      <alignment horizontal="center"/>
    </xf>
    <xf numFmtId="0" fontId="0" fillId="0" borderId="38" xfId="0" applyBorder="1" applyProtection="1"/>
    <xf numFmtId="0" fontId="7" fillId="0" borderId="33" xfId="0" applyFont="1" applyBorder="1" applyProtection="1"/>
    <xf numFmtId="0" fontId="0" fillId="0" borderId="52" xfId="0" applyBorder="1" applyProtection="1"/>
    <xf numFmtId="0" fontId="7" fillId="0" borderId="21" xfId="0" applyFont="1" applyBorder="1" applyAlignment="1" applyProtection="1">
      <alignment horizontal="center"/>
    </xf>
    <xf numFmtId="0" fontId="7" fillId="0" borderId="51" xfId="0" applyFont="1" applyBorder="1" applyAlignment="1" applyProtection="1">
      <alignment horizontal="center"/>
    </xf>
    <xf numFmtId="0" fontId="7" fillId="0" borderId="53" xfId="0" applyFont="1" applyBorder="1" applyProtection="1"/>
    <xf numFmtId="0" fontId="0" fillId="0" borderId="54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51" xfId="0" applyBorder="1" applyAlignment="1" applyProtection="1">
      <alignment horizontal="center"/>
      <protection locked="0"/>
    </xf>
    <xf numFmtId="0" fontId="0" fillId="0" borderId="51" xfId="0" applyBorder="1" applyProtection="1">
      <protection locked="0"/>
    </xf>
    <xf numFmtId="0" fontId="0" fillId="0" borderId="28" xfId="0" applyFill="1" applyBorder="1" applyProtection="1"/>
    <xf numFmtId="0" fontId="0" fillId="0" borderId="55" xfId="0" applyBorder="1" applyAlignment="1" applyProtection="1">
      <alignment horizontal="center"/>
      <protection locked="0"/>
    </xf>
    <xf numFmtId="0" fontId="0" fillId="0" borderId="56" xfId="0" applyBorder="1" applyAlignment="1" applyProtection="1">
      <alignment horizontal="center"/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Alignment="1" applyProtection="1">
      <alignment horizontal="center"/>
      <protection locked="0"/>
    </xf>
    <xf numFmtId="0" fontId="0" fillId="0" borderId="58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left"/>
    </xf>
    <xf numFmtId="0" fontId="0" fillId="0" borderId="54" xfId="0" applyBorder="1" applyProtection="1"/>
    <xf numFmtId="0" fontId="7" fillId="0" borderId="32" xfId="0" applyFont="1" applyBorder="1" applyAlignment="1" applyProtection="1">
      <alignment horizontal="center"/>
    </xf>
    <xf numFmtId="0" fontId="0" fillId="0" borderId="38" xfId="0" applyBorder="1" applyAlignment="1" applyProtection="1">
      <alignment horizontal="center"/>
    </xf>
    <xf numFmtId="0" fontId="0" fillId="0" borderId="51" xfId="0" applyBorder="1" applyAlignment="1" applyProtection="1">
      <alignment horizontal="center"/>
    </xf>
    <xf numFmtId="0" fontId="0" fillId="0" borderId="57" xfId="0" applyBorder="1" applyProtection="1">
      <protection locked="0"/>
    </xf>
    <xf numFmtId="0" fontId="0" fillId="0" borderId="21" xfId="0" applyBorder="1" applyAlignment="1" applyProtection="1">
      <alignment horizontal="center"/>
    </xf>
    <xf numFmtId="0" fontId="0" fillId="0" borderId="59" xfId="0" applyBorder="1" applyProtection="1"/>
    <xf numFmtId="0" fontId="7" fillId="0" borderId="60" xfId="0" applyFont="1" applyBorder="1" applyProtection="1"/>
    <xf numFmtId="0" fontId="0" fillId="0" borderId="61" xfId="0" applyBorder="1" applyProtection="1"/>
    <xf numFmtId="0" fontId="0" fillId="0" borderId="62" xfId="0" applyBorder="1" applyProtection="1"/>
    <xf numFmtId="0" fontId="0" fillId="0" borderId="63" xfId="0" applyBorder="1" applyProtection="1"/>
    <xf numFmtId="0" fontId="7" fillId="0" borderId="52" xfId="0" applyFont="1" applyBorder="1" applyAlignment="1" applyProtection="1">
      <alignment horizontal="center"/>
    </xf>
    <xf numFmtId="0" fontId="7" fillId="0" borderId="53" xfId="0" applyFont="1" applyBorder="1" applyAlignment="1" applyProtection="1">
      <alignment horizontal="center"/>
    </xf>
    <xf numFmtId="0" fontId="7" fillId="0" borderId="35" xfId="0" applyFont="1" applyBorder="1" applyAlignment="1" applyProtection="1">
      <alignment horizontal="center"/>
    </xf>
    <xf numFmtId="0" fontId="7" fillId="0" borderId="54" xfId="0" applyFont="1" applyBorder="1" applyAlignment="1" applyProtection="1">
      <alignment horizontal="center"/>
    </xf>
    <xf numFmtId="0" fontId="7" fillId="0" borderId="0" xfId="0" applyFont="1" applyBorder="1" applyProtection="1">
      <protection locked="0"/>
    </xf>
    <xf numFmtId="1" fontId="0" fillId="0" borderId="0" xfId="0" applyNumberFormat="1" applyBorder="1" applyProtection="1">
      <protection locked="0"/>
    </xf>
    <xf numFmtId="0" fontId="0" fillId="0" borderId="28" xfId="0" applyBorder="1" applyProtection="1"/>
    <xf numFmtId="0" fontId="0" fillId="0" borderId="58" xfId="0" applyBorder="1" applyProtection="1">
      <protection locked="0"/>
    </xf>
    <xf numFmtId="0" fontId="0" fillId="0" borderId="30" xfId="0" applyBorder="1" applyProtection="1"/>
    <xf numFmtId="0" fontId="7" fillId="0" borderId="64" xfId="0" applyFont="1" applyBorder="1" applyProtection="1"/>
    <xf numFmtId="0" fontId="0" fillId="0" borderId="64" xfId="0" applyBorder="1" applyProtection="1"/>
    <xf numFmtId="0" fontId="7" fillId="0" borderId="29" xfId="0" applyFont="1" applyBorder="1" applyProtection="1"/>
    <xf numFmtId="0" fontId="7" fillId="0" borderId="59" xfId="0" applyFont="1" applyBorder="1" applyProtection="1"/>
    <xf numFmtId="0" fontId="7" fillId="0" borderId="65" xfId="0" applyFont="1" applyBorder="1" applyAlignment="1" applyProtection="1">
      <alignment horizontal="center"/>
    </xf>
    <xf numFmtId="0" fontId="7" fillId="0" borderId="66" xfId="0" applyFont="1" applyBorder="1" applyAlignment="1" applyProtection="1">
      <alignment horizontal="center"/>
    </xf>
    <xf numFmtId="0" fontId="7" fillId="0" borderId="67" xfId="0" applyFont="1" applyBorder="1" applyProtection="1">
      <protection locked="0"/>
    </xf>
    <xf numFmtId="0" fontId="0" fillId="0" borderId="33" xfId="0" applyBorder="1" applyProtection="1">
      <protection locked="0"/>
    </xf>
    <xf numFmtId="0" fontId="0" fillId="0" borderId="27" xfId="0" applyBorder="1" applyProtection="1">
      <protection locked="0"/>
    </xf>
    <xf numFmtId="0" fontId="7" fillId="0" borderId="32" xfId="0" applyFont="1" applyBorder="1" applyProtection="1">
      <protection locked="0"/>
    </xf>
    <xf numFmtId="0" fontId="7" fillId="0" borderId="51" xfId="0" applyFont="1" applyBorder="1" applyProtection="1">
      <protection locked="0"/>
    </xf>
    <xf numFmtId="0" fontId="0" fillId="0" borderId="67" xfId="0" applyBorder="1" applyProtection="1">
      <protection locked="0"/>
    </xf>
    <xf numFmtId="1" fontId="0" fillId="0" borderId="67" xfId="0" applyNumberFormat="1" applyBorder="1" applyProtection="1">
      <protection locked="0"/>
    </xf>
    <xf numFmtId="0" fontId="7" fillId="0" borderId="20" xfId="0" applyFont="1" applyBorder="1" applyProtection="1">
      <protection locked="0"/>
    </xf>
    <xf numFmtId="1" fontId="0" fillId="0" borderId="20" xfId="0" applyNumberFormat="1" applyBorder="1" applyProtection="1">
      <protection locked="0"/>
    </xf>
    <xf numFmtId="1" fontId="0" fillId="0" borderId="51" xfId="0" applyNumberFormat="1" applyBorder="1" applyProtection="1">
      <protection locked="0"/>
    </xf>
    <xf numFmtId="1" fontId="7" fillId="0" borderId="67" xfId="0" applyNumberFormat="1" applyFont="1" applyBorder="1" applyProtection="1">
      <protection locked="0"/>
    </xf>
    <xf numFmtId="1" fontId="7" fillId="0" borderId="20" xfId="0" applyNumberFormat="1" applyFont="1" applyBorder="1" applyProtection="1">
      <protection locked="0"/>
    </xf>
    <xf numFmtId="1" fontId="7" fillId="0" borderId="51" xfId="0" applyNumberFormat="1" applyFont="1" applyBorder="1" applyProtection="1">
      <protection locked="0"/>
    </xf>
    <xf numFmtId="1" fontId="0" fillId="0" borderId="68" xfId="0" applyNumberFormat="1" applyBorder="1" applyProtection="1">
      <protection locked="0"/>
    </xf>
    <xf numFmtId="0" fontId="0" fillId="0" borderId="28" xfId="0" applyBorder="1" applyProtection="1">
      <protection locked="0"/>
    </xf>
    <xf numFmtId="1" fontId="0" fillId="0" borderId="55" xfId="0" applyNumberFormat="1" applyBorder="1" applyProtection="1">
      <protection locked="0"/>
    </xf>
    <xf numFmtId="1" fontId="0" fillId="0" borderId="58" xfId="0" applyNumberFormat="1" applyBorder="1" applyProtection="1">
      <protection locked="0"/>
    </xf>
    <xf numFmtId="0" fontId="0" fillId="0" borderId="50" xfId="0" applyBorder="1" applyProtection="1">
      <protection locked="0"/>
    </xf>
    <xf numFmtId="0" fontId="0" fillId="0" borderId="68" xfId="0" applyBorder="1" applyProtection="1">
      <protection locked="0"/>
    </xf>
    <xf numFmtId="0" fontId="7" fillId="0" borderId="40" xfId="0" applyFont="1" applyBorder="1" applyAlignment="1" applyProtection="1">
      <alignment horizontal="center"/>
    </xf>
    <xf numFmtId="0" fontId="7" fillId="0" borderId="69" xfId="0" applyFont="1" applyBorder="1" applyProtection="1">
      <protection locked="0"/>
    </xf>
    <xf numFmtId="0" fontId="0" fillId="0" borderId="32" xfId="0" applyBorder="1" applyProtection="1">
      <protection locked="0"/>
    </xf>
    <xf numFmtId="0" fontId="0" fillId="0" borderId="69" xfId="0" applyBorder="1" applyProtection="1">
      <protection locked="0"/>
    </xf>
    <xf numFmtId="1" fontId="0" fillId="0" borderId="69" xfId="0" applyNumberFormat="1" applyBorder="1" applyProtection="1">
      <protection locked="0"/>
    </xf>
    <xf numFmtId="1" fontId="7" fillId="0" borderId="69" xfId="0" applyNumberFormat="1" applyFont="1" applyBorder="1" applyProtection="1">
      <protection locked="0"/>
    </xf>
    <xf numFmtId="1" fontId="0" fillId="0" borderId="70" xfId="0" applyNumberFormat="1" applyBorder="1" applyProtection="1">
      <protection locked="0"/>
    </xf>
    <xf numFmtId="16" fontId="0" fillId="0" borderId="0" xfId="0" applyNumberFormat="1" applyBorder="1" applyProtection="1">
      <protection locked="0"/>
    </xf>
    <xf numFmtId="1" fontId="10" fillId="0" borderId="13" xfId="0" applyNumberFormat="1" applyFont="1" applyBorder="1" applyAlignment="1" applyProtection="1">
      <alignment vertical="top"/>
    </xf>
    <xf numFmtId="0" fontId="10" fillId="0" borderId="9" xfId="0" applyFont="1" applyBorder="1" applyAlignment="1" applyProtection="1">
      <alignment horizontal="right" vertical="top"/>
    </xf>
    <xf numFmtId="0" fontId="10" fillId="0" borderId="12" xfId="0" applyFont="1" applyBorder="1" applyAlignment="1">
      <alignment horizontal="right"/>
    </xf>
    <xf numFmtId="0" fontId="10" fillId="0" borderId="9" xfId="0" applyFont="1" applyBorder="1" applyAlignment="1" applyProtection="1">
      <alignment horizontal="right"/>
    </xf>
    <xf numFmtId="0" fontId="0" fillId="0" borderId="0" xfId="0" applyBorder="1" applyAlignment="1">
      <alignment horizontal="right"/>
    </xf>
    <xf numFmtId="16" fontId="10" fillId="0" borderId="0" xfId="0" applyNumberFormat="1" applyFont="1" applyAlignment="1" applyProtection="1">
      <alignment horizontal="right" vertical="top"/>
    </xf>
    <xf numFmtId="16" fontId="10" fillId="0" borderId="0" xfId="0" applyNumberFormat="1" applyFont="1" applyBorder="1" applyAlignment="1" applyProtection="1">
      <alignment horizontal="right" vertical="top"/>
    </xf>
    <xf numFmtId="1" fontId="10" fillId="0" borderId="18" xfId="0" applyNumberFormat="1" applyFont="1" applyBorder="1" applyAlignment="1" applyProtection="1">
      <alignment horizontal="right" vertical="top"/>
    </xf>
    <xf numFmtId="1" fontId="10" fillId="0" borderId="13" xfId="0" applyNumberFormat="1" applyFont="1" applyBorder="1" applyAlignment="1" applyProtection="1">
      <alignment horizontal="right" vertical="top"/>
    </xf>
    <xf numFmtId="16" fontId="10" fillId="0" borderId="7" xfId="0" applyNumberFormat="1" applyFont="1" applyBorder="1" applyAlignment="1" applyProtection="1">
      <alignment horizontal="right" vertical="top"/>
    </xf>
    <xf numFmtId="1" fontId="10" fillId="0" borderId="71" xfId="0" applyNumberFormat="1" applyFont="1" applyBorder="1" applyAlignment="1" applyProtection="1">
      <alignment horizontal="right" vertical="top"/>
    </xf>
    <xf numFmtId="2" fontId="10" fillId="0" borderId="46" xfId="0" applyNumberFormat="1" applyFont="1" applyBorder="1" applyAlignment="1" applyProtection="1">
      <alignment horizontal="right" vertical="top"/>
    </xf>
    <xf numFmtId="1" fontId="10" fillId="0" borderId="72" xfId="0" applyNumberFormat="1" applyFont="1" applyBorder="1" applyAlignment="1" applyProtection="1">
      <alignment horizontal="right" vertical="top"/>
    </xf>
    <xf numFmtId="2" fontId="10" fillId="0" borderId="9" xfId="0" applyNumberFormat="1" applyFont="1" applyBorder="1" applyAlignment="1" applyProtection="1">
      <alignment horizontal="right" vertical="top"/>
    </xf>
    <xf numFmtId="2" fontId="10" fillId="0" borderId="13" xfId="0" applyNumberFormat="1" applyFont="1" applyBorder="1" applyAlignment="1" applyProtection="1">
      <alignment horizontal="right" vertical="top"/>
    </xf>
    <xf numFmtId="0" fontId="11" fillId="0" borderId="2" xfId="0" applyFont="1" applyBorder="1" applyAlignment="1" applyProtection="1">
      <alignment horizontal="right"/>
    </xf>
    <xf numFmtId="0" fontId="11" fillId="0" borderId="2" xfId="0" applyFont="1" applyBorder="1" applyAlignment="1" applyProtection="1"/>
    <xf numFmtId="0" fontId="0" fillId="0" borderId="73" xfId="0" applyBorder="1"/>
    <xf numFmtId="0" fontId="16" fillId="0" borderId="0" xfId="0" applyFont="1" applyProtection="1"/>
    <xf numFmtId="16" fontId="0" fillId="0" borderId="0" xfId="0" applyNumberFormat="1" applyBorder="1" applyAlignment="1" applyProtection="1">
      <alignment horizontal="center"/>
      <protection locked="0"/>
    </xf>
    <xf numFmtId="1" fontId="7" fillId="0" borderId="0" xfId="0" applyNumberFormat="1" applyFont="1" applyBorder="1" applyProtection="1">
      <protection locked="0"/>
    </xf>
    <xf numFmtId="170" fontId="0" fillId="0" borderId="0" xfId="0" applyNumberFormat="1"/>
    <xf numFmtId="0" fontId="11" fillId="0" borderId="11" xfId="0" applyFont="1" applyBorder="1" applyAlignment="1" applyProtection="1"/>
    <xf numFmtId="16" fontId="0" fillId="0" borderId="56" xfId="0" applyNumberFormat="1" applyBorder="1" applyProtection="1">
      <protection locked="0"/>
    </xf>
    <xf numFmtId="0" fontId="25" fillId="0" borderId="20" xfId="0" applyFont="1" applyBorder="1" applyProtection="1">
      <protection locked="0"/>
    </xf>
    <xf numFmtId="0" fontId="25" fillId="0" borderId="0" xfId="0" applyFont="1" applyBorder="1" applyProtection="1">
      <protection locked="0"/>
    </xf>
    <xf numFmtId="0" fontId="25" fillId="0" borderId="51" xfId="0" applyFont="1" applyBorder="1" applyProtection="1">
      <protection locked="0"/>
    </xf>
    <xf numFmtId="0" fontId="25" fillId="0" borderId="67" xfId="0" applyFont="1" applyBorder="1" applyProtection="1">
      <protection locked="0"/>
    </xf>
    <xf numFmtId="1" fontId="25" fillId="0" borderId="67" xfId="0" applyNumberFormat="1" applyFont="1" applyBorder="1" applyProtection="1">
      <protection locked="0"/>
    </xf>
    <xf numFmtId="1" fontId="25" fillId="0" borderId="20" xfId="0" applyNumberFormat="1" applyFont="1" applyBorder="1" applyProtection="1">
      <protection locked="0"/>
    </xf>
    <xf numFmtId="1" fontId="25" fillId="0" borderId="51" xfId="0" applyNumberFormat="1" applyFont="1" applyBorder="1" applyProtection="1">
      <protection locked="0"/>
    </xf>
    <xf numFmtId="1" fontId="25" fillId="0" borderId="68" xfId="0" applyNumberFormat="1" applyFont="1" applyBorder="1" applyProtection="1">
      <protection locked="0"/>
    </xf>
    <xf numFmtId="1" fontId="25" fillId="0" borderId="55" xfId="0" applyNumberFormat="1" applyFont="1" applyBorder="1" applyProtection="1">
      <protection locked="0"/>
    </xf>
    <xf numFmtId="1" fontId="25" fillId="0" borderId="58" xfId="0" applyNumberFormat="1" applyFont="1" applyBorder="1" applyProtection="1">
      <protection locked="0"/>
    </xf>
    <xf numFmtId="1" fontId="25" fillId="0" borderId="69" xfId="0" applyNumberFormat="1" applyFont="1" applyBorder="1" applyProtection="1">
      <protection locked="0"/>
    </xf>
    <xf numFmtId="1" fontId="25" fillId="0" borderId="0" xfId="0" applyNumberFormat="1" applyFont="1" applyBorder="1" applyProtection="1">
      <protection locked="0"/>
    </xf>
    <xf numFmtId="1" fontId="25" fillId="0" borderId="39" xfId="0" applyNumberFormat="1" applyFont="1" applyBorder="1" applyProtection="1">
      <protection locked="0"/>
    </xf>
    <xf numFmtId="1" fontId="25" fillId="0" borderId="70" xfId="0" applyNumberFormat="1" applyFont="1" applyBorder="1" applyProtection="1">
      <protection locked="0"/>
    </xf>
    <xf numFmtId="1" fontId="25" fillId="0" borderId="56" xfId="0" applyNumberFormat="1" applyFont="1" applyBorder="1" applyProtection="1">
      <protection locked="0"/>
    </xf>
    <xf numFmtId="1" fontId="25" fillId="0" borderId="74" xfId="0" applyNumberFormat="1" applyFont="1" applyBorder="1" applyProtection="1">
      <protection locked="0"/>
    </xf>
    <xf numFmtId="2" fontId="0" fillId="0" borderId="49" xfId="0" applyNumberFormat="1" applyBorder="1" applyAlignment="1" applyProtection="1">
      <alignment horizontal="center"/>
      <protection locked="0"/>
    </xf>
    <xf numFmtId="2" fontId="0" fillId="0" borderId="42" xfId="0" applyNumberFormat="1" applyBorder="1" applyAlignment="1" applyProtection="1">
      <alignment horizontal="center"/>
      <protection locked="0"/>
    </xf>
    <xf numFmtId="2" fontId="0" fillId="0" borderId="43" xfId="0" applyNumberFormat="1" applyBorder="1" applyAlignment="1" applyProtection="1">
      <alignment horizontal="center"/>
      <protection locked="0"/>
    </xf>
    <xf numFmtId="2" fontId="0" fillId="0" borderId="44" xfId="0" applyNumberFormat="1" applyBorder="1" applyAlignment="1" applyProtection="1">
      <alignment horizontal="center"/>
      <protection locked="0"/>
    </xf>
    <xf numFmtId="0" fontId="0" fillId="0" borderId="56" xfId="0" applyBorder="1" applyAlignment="1" applyProtection="1">
      <alignment horizontal="center"/>
    </xf>
    <xf numFmtId="0" fontId="0" fillId="0" borderId="51" xfId="0" applyBorder="1" applyAlignment="1" applyProtection="1">
      <alignment horizontal="right"/>
      <protection locked="0"/>
    </xf>
    <xf numFmtId="0" fontId="0" fillId="0" borderId="56" xfId="0" applyBorder="1" applyProtection="1"/>
    <xf numFmtId="0" fontId="0" fillId="0" borderId="58" xfId="0" applyBorder="1" applyProtection="1"/>
    <xf numFmtId="1" fontId="0" fillId="0" borderId="32" xfId="0" applyNumberFormat="1" applyBorder="1" applyAlignment="1" applyProtection="1">
      <alignment horizontal="center"/>
      <protection locked="0"/>
    </xf>
    <xf numFmtId="1" fontId="0" fillId="0" borderId="20" xfId="0" applyNumberFormat="1" applyBorder="1" applyAlignment="1" applyProtection="1">
      <alignment horizontal="center"/>
      <protection locked="0"/>
    </xf>
    <xf numFmtId="1" fontId="0" fillId="0" borderId="0" xfId="0" applyNumberFormat="1" applyBorder="1" applyAlignment="1" applyProtection="1">
      <alignment horizontal="center"/>
      <protection locked="0"/>
    </xf>
    <xf numFmtId="1" fontId="0" fillId="0" borderId="21" xfId="0" applyNumberFormat="1" applyBorder="1" applyProtection="1">
      <protection locked="0"/>
    </xf>
    <xf numFmtId="1" fontId="0" fillId="0" borderId="56" xfId="0" applyNumberFormat="1" applyBorder="1" applyAlignment="1" applyProtection="1">
      <alignment horizontal="center"/>
      <protection locked="0"/>
    </xf>
    <xf numFmtId="1" fontId="0" fillId="0" borderId="56" xfId="0" applyNumberFormat="1" applyBorder="1" applyProtection="1">
      <protection locked="0"/>
    </xf>
    <xf numFmtId="0" fontId="10" fillId="0" borderId="0" xfId="0" applyFont="1" applyBorder="1" applyAlignment="1" applyProtection="1">
      <alignment horizontal="left" vertical="top"/>
    </xf>
    <xf numFmtId="0" fontId="0" fillId="0" borderId="0" xfId="0" applyBorder="1" applyAlignment="1">
      <alignment horizontal="left"/>
    </xf>
    <xf numFmtId="0" fontId="10" fillId="0" borderId="0" xfId="0" applyFont="1" applyAlignment="1" applyProtection="1">
      <alignment horizontal="left" vertical="top"/>
    </xf>
    <xf numFmtId="0" fontId="0" fillId="0" borderId="18" xfId="0" applyBorder="1" applyAlignment="1">
      <alignment horizontal="left"/>
    </xf>
    <xf numFmtId="0" fontId="10" fillId="0" borderId="0" xfId="0" applyFont="1" applyBorder="1" applyAlignment="1" applyProtection="1">
      <alignment horizontal="left"/>
    </xf>
    <xf numFmtId="0" fontId="10" fillId="0" borderId="9" xfId="0" applyFont="1" applyBorder="1" applyAlignment="1" applyProtection="1">
      <alignment horizontal="left"/>
    </xf>
    <xf numFmtId="0" fontId="10" fillId="0" borderId="0" xfId="0" applyFont="1" applyAlignment="1" applyProtection="1">
      <alignment horizontal="left"/>
    </xf>
    <xf numFmtId="166" fontId="11" fillId="0" borderId="4" xfId="0" applyNumberFormat="1" applyFont="1" applyBorder="1" applyAlignment="1" applyProtection="1">
      <alignment horizontal="right" vertical="top"/>
    </xf>
    <xf numFmtId="166" fontId="11" fillId="0" borderId="75" xfId="0" applyNumberFormat="1" applyFont="1" applyBorder="1" applyAlignment="1" applyProtection="1">
      <alignment vertical="top"/>
    </xf>
    <xf numFmtId="166" fontId="11" fillId="0" borderId="3" xfId="0" applyNumberFormat="1" applyFont="1" applyBorder="1" applyAlignment="1" applyProtection="1">
      <alignment horizontal="right" vertical="top"/>
    </xf>
    <xf numFmtId="166" fontId="11" fillId="0" borderId="6" xfId="0" applyNumberFormat="1" applyFont="1" applyBorder="1" applyAlignment="1" applyProtection="1">
      <alignment horizontal="right" vertical="top"/>
    </xf>
    <xf numFmtId="166" fontId="0" fillId="0" borderId="0" xfId="0" applyNumberFormat="1"/>
    <xf numFmtId="166" fontId="10" fillId="0" borderId="0" xfId="0" applyNumberFormat="1" applyFont="1" applyAlignment="1" applyProtection="1">
      <alignment vertical="top"/>
    </xf>
    <xf numFmtId="167" fontId="0" fillId="0" borderId="43" xfId="0" applyNumberFormat="1" applyBorder="1" applyAlignment="1" applyProtection="1">
      <alignment horizontal="center"/>
      <protection locked="0"/>
    </xf>
    <xf numFmtId="0" fontId="0" fillId="0" borderId="38" xfId="0" applyBorder="1" applyAlignment="1" applyProtection="1">
      <alignment horizontal="center"/>
      <protection locked="0"/>
    </xf>
    <xf numFmtId="167" fontId="0" fillId="0" borderId="0" xfId="0" applyNumberFormat="1" applyBorder="1" applyAlignment="1" applyProtection="1">
      <alignment horizontal="center"/>
      <protection locked="0"/>
    </xf>
    <xf numFmtId="167" fontId="0" fillId="0" borderId="51" xfId="0" applyNumberFormat="1" applyBorder="1" applyAlignment="1" applyProtection="1">
      <alignment horizontal="center"/>
      <protection locked="0"/>
    </xf>
    <xf numFmtId="167" fontId="0" fillId="0" borderId="56" xfId="0" applyNumberFormat="1" applyBorder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167" fontId="0" fillId="0" borderId="32" xfId="0" applyNumberFormat="1" applyBorder="1" applyAlignment="1" applyProtection="1">
      <alignment horizontal="center"/>
      <protection locked="0"/>
    </xf>
    <xf numFmtId="167" fontId="0" fillId="0" borderId="20" xfId="0" applyNumberFormat="1" applyBorder="1" applyAlignment="1" applyProtection="1">
      <alignment horizontal="center"/>
      <protection locked="0"/>
    </xf>
    <xf numFmtId="167" fontId="0" fillId="0" borderId="55" xfId="0" applyNumberFormat="1" applyBorder="1" applyAlignment="1" applyProtection="1">
      <alignment horizontal="center"/>
      <protection locked="0"/>
    </xf>
    <xf numFmtId="0" fontId="25" fillId="0" borderId="32" xfId="0" applyFont="1" applyBorder="1" applyProtection="1">
      <protection locked="0"/>
    </xf>
    <xf numFmtId="0" fontId="25" fillId="0" borderId="69" xfId="0" applyFont="1" applyBorder="1" applyProtection="1">
      <protection locked="0"/>
    </xf>
    <xf numFmtId="0" fontId="10" fillId="0" borderId="0" xfId="0" applyFont="1" applyBorder="1" applyProtection="1"/>
    <xf numFmtId="0" fontId="13" fillId="0" borderId="0" xfId="0" applyFont="1" applyBorder="1" applyProtection="1"/>
    <xf numFmtId="0" fontId="0" fillId="0" borderId="29" xfId="0" applyBorder="1"/>
    <xf numFmtId="0" fontId="0" fillId="0" borderId="23" xfId="0" applyBorder="1"/>
    <xf numFmtId="0" fontId="7" fillId="0" borderId="32" xfId="0" applyFont="1" applyBorder="1" applyProtection="1"/>
    <xf numFmtId="0" fontId="0" fillId="0" borderId="33" xfId="0" applyBorder="1"/>
    <xf numFmtId="0" fontId="0" fillId="0" borderId="38" xfId="0" applyBorder="1"/>
    <xf numFmtId="0" fontId="7" fillId="0" borderId="0" xfId="0" applyFont="1" applyBorder="1" applyAlignment="1">
      <alignment horizontal="center"/>
    </xf>
    <xf numFmtId="0" fontId="0" fillId="0" borderId="21" xfId="0" applyBorder="1"/>
    <xf numFmtId="0" fontId="7" fillId="0" borderId="0" xfId="0" applyFont="1" applyAlignment="1">
      <alignment horizontal="center"/>
    </xf>
    <xf numFmtId="0" fontId="7" fillId="0" borderId="21" xfId="0" applyFont="1" applyBorder="1" applyAlignment="1">
      <alignment horizontal="center"/>
    </xf>
    <xf numFmtId="0" fontId="0" fillId="0" borderId="0" xfId="0" applyBorder="1"/>
    <xf numFmtId="0" fontId="0" fillId="0" borderId="56" xfId="0" applyBorder="1"/>
    <xf numFmtId="0" fontId="0" fillId="0" borderId="57" xfId="0" applyBorder="1"/>
    <xf numFmtId="0" fontId="0" fillId="0" borderId="63" xfId="0" applyBorder="1"/>
    <xf numFmtId="0" fontId="7" fillId="0" borderId="76" xfId="0" quotePrefix="1" applyFont="1" applyBorder="1" applyAlignment="1" applyProtection="1">
      <alignment horizontal="center"/>
    </xf>
    <xf numFmtId="0" fontId="0" fillId="0" borderId="52" xfId="0" applyBorder="1"/>
    <xf numFmtId="0" fontId="0" fillId="0" borderId="51" xfId="0" applyBorder="1"/>
    <xf numFmtId="0" fontId="0" fillId="0" borderId="66" xfId="0" applyBorder="1"/>
    <xf numFmtId="0" fontId="7" fillId="0" borderId="23" xfId="0" applyFont="1" applyBorder="1" applyAlignment="1">
      <alignment horizontal="center"/>
    </xf>
    <xf numFmtId="0" fontId="7" fillId="0" borderId="54" xfId="0" applyFont="1" applyBorder="1" applyAlignment="1">
      <alignment horizontal="center"/>
    </xf>
    <xf numFmtId="0" fontId="7" fillId="0" borderId="62" xfId="0" quotePrefix="1" applyFont="1" applyBorder="1" applyAlignment="1" applyProtection="1">
      <alignment horizontal="center"/>
    </xf>
    <xf numFmtId="0" fontId="0" fillId="0" borderId="39" xfId="0" applyBorder="1"/>
    <xf numFmtId="0" fontId="0" fillId="0" borderId="55" xfId="0" applyBorder="1"/>
    <xf numFmtId="0" fontId="0" fillId="0" borderId="74" xfId="0" applyBorder="1"/>
    <xf numFmtId="0" fontId="7" fillId="0" borderId="39" xfId="0" applyFont="1" applyBorder="1" applyProtection="1">
      <protection locked="0"/>
    </xf>
    <xf numFmtId="0" fontId="0" fillId="0" borderId="39" xfId="0" applyBorder="1" applyProtection="1">
      <protection locked="0"/>
    </xf>
    <xf numFmtId="1" fontId="0" fillId="0" borderId="39" xfId="0" applyNumberFormat="1" applyBorder="1" applyProtection="1">
      <protection locked="0"/>
    </xf>
    <xf numFmtId="1" fontId="7" fillId="0" borderId="39" xfId="0" applyNumberFormat="1" applyFont="1" applyBorder="1" applyProtection="1">
      <protection locked="0"/>
    </xf>
    <xf numFmtId="1" fontId="0" fillId="0" borderId="74" xfId="0" applyNumberFormat="1" applyBorder="1" applyProtection="1">
      <protection locked="0"/>
    </xf>
    <xf numFmtId="0" fontId="5" fillId="0" borderId="77" xfId="0" applyFont="1" applyBorder="1" applyProtection="1"/>
    <xf numFmtId="0" fontId="7" fillId="0" borderId="0" xfId="0" applyFont="1" applyProtection="1"/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/>
    <xf numFmtId="0" fontId="25" fillId="0" borderId="39" xfId="0" applyFont="1" applyBorder="1" applyProtection="1">
      <protection locked="0"/>
    </xf>
    <xf numFmtId="0" fontId="0" fillId="0" borderId="78" xfId="0" applyBorder="1" applyProtection="1"/>
    <xf numFmtId="0" fontId="0" fillId="0" borderId="26" xfId="0" applyBorder="1" applyAlignment="1" applyProtection="1">
      <alignment horizontal="center"/>
    </xf>
    <xf numFmtId="0" fontId="17" fillId="0" borderId="31" xfId="0" applyFont="1" applyBorder="1" applyProtection="1"/>
    <xf numFmtId="0" fontId="0" fillId="0" borderId="79" xfId="0" applyBorder="1" applyProtection="1"/>
    <xf numFmtId="0" fontId="28" fillId="0" borderId="79" xfId="0" applyFont="1" applyBorder="1" applyAlignment="1" applyProtection="1">
      <alignment horizontal="left"/>
    </xf>
    <xf numFmtId="0" fontId="28" fillId="0" borderId="80" xfId="0" applyFont="1" applyBorder="1" applyAlignment="1" applyProtection="1">
      <alignment horizontal="left"/>
    </xf>
    <xf numFmtId="0" fontId="28" fillId="0" borderId="64" xfId="0" applyFont="1" applyBorder="1" applyAlignment="1" applyProtection="1">
      <alignment horizontal="center"/>
    </xf>
    <xf numFmtId="0" fontId="28" fillId="0" borderId="81" xfId="0" applyFont="1" applyBorder="1" applyAlignment="1" applyProtection="1">
      <alignment horizontal="center"/>
    </xf>
    <xf numFmtId="0" fontId="28" fillId="0" borderId="64" xfId="0" applyFont="1" applyBorder="1" applyAlignment="1" applyProtection="1">
      <alignment horizontal="left"/>
    </xf>
    <xf numFmtId="0" fontId="28" fillId="0" borderId="82" xfId="0" applyFont="1" applyBorder="1" applyAlignment="1" applyProtection="1">
      <alignment horizontal="center"/>
    </xf>
    <xf numFmtId="0" fontId="28" fillId="0" borderId="81" xfId="0" applyFont="1" applyBorder="1" applyProtection="1"/>
    <xf numFmtId="0" fontId="7" fillId="0" borderId="79" xfId="0" applyFont="1" applyBorder="1" applyProtection="1"/>
    <xf numFmtId="0" fontId="28" fillId="0" borderId="27" xfId="0" applyFont="1" applyBorder="1" applyAlignment="1" applyProtection="1">
      <alignment horizontal="center"/>
    </xf>
    <xf numFmtId="0" fontId="28" fillId="0" borderId="0" xfId="0" applyFont="1" applyBorder="1" applyProtection="1"/>
    <xf numFmtId="0" fontId="28" fillId="0" borderId="0" xfId="0" applyFont="1" applyBorder="1" applyAlignment="1" applyProtection="1">
      <alignment horizontal="center"/>
    </xf>
    <xf numFmtId="0" fontId="28" fillId="0" borderId="51" xfId="0" applyFont="1" applyBorder="1" applyProtection="1"/>
    <xf numFmtId="0" fontId="28" fillId="0" borderId="79" xfId="0" applyFont="1" applyBorder="1" applyAlignment="1" applyProtection="1">
      <alignment horizontal="center"/>
    </xf>
    <xf numFmtId="0" fontId="0" fillId="0" borderId="83" xfId="0" applyBorder="1" applyProtection="1"/>
    <xf numFmtId="0" fontId="7" fillId="0" borderId="79" xfId="0" applyFont="1" applyBorder="1" applyAlignment="1" applyProtection="1">
      <alignment horizontal="center"/>
    </xf>
    <xf numFmtId="0" fontId="29" fillId="0" borderId="84" xfId="0" applyFont="1" applyBorder="1" applyAlignment="1" applyProtection="1">
      <alignment horizontal="left"/>
    </xf>
    <xf numFmtId="0" fontId="0" fillId="0" borderId="28" xfId="0" applyBorder="1" applyAlignment="1" applyProtection="1">
      <alignment horizontal="center"/>
    </xf>
    <xf numFmtId="0" fontId="0" fillId="0" borderId="84" xfId="0" applyBorder="1" applyAlignment="1" applyProtection="1">
      <alignment horizontal="center"/>
    </xf>
    <xf numFmtId="0" fontId="0" fillId="0" borderId="58" xfId="0" applyBorder="1" applyAlignment="1" applyProtection="1">
      <alignment horizontal="center"/>
    </xf>
    <xf numFmtId="0" fontId="30" fillId="0" borderId="79" xfId="0" applyFont="1" applyBorder="1" applyProtection="1"/>
    <xf numFmtId="0" fontId="0" fillId="0" borderId="27" xfId="0" applyBorder="1" applyAlignment="1" applyProtection="1">
      <alignment horizontal="center"/>
      <protection locked="0"/>
    </xf>
    <xf numFmtId="0" fontId="0" fillId="0" borderId="79" xfId="0" applyBorder="1" applyAlignment="1" applyProtection="1">
      <alignment horizontal="center"/>
      <protection locked="0"/>
    </xf>
    <xf numFmtId="0" fontId="30" fillId="0" borderId="85" xfId="0" applyFont="1" applyBorder="1" applyProtection="1"/>
    <xf numFmtId="0" fontId="0" fillId="0" borderId="86" xfId="0" applyBorder="1" applyAlignment="1" applyProtection="1">
      <alignment horizontal="center"/>
      <protection locked="0"/>
    </xf>
    <xf numFmtId="0" fontId="0" fillId="0" borderId="87" xfId="0" applyBorder="1" applyAlignment="1" applyProtection="1">
      <alignment horizontal="center"/>
      <protection locked="0"/>
    </xf>
    <xf numFmtId="0" fontId="0" fillId="0" borderId="85" xfId="0" applyBorder="1" applyAlignment="1" applyProtection="1">
      <alignment horizontal="center"/>
      <protection locked="0"/>
    </xf>
    <xf numFmtId="0" fontId="30" fillId="0" borderId="79" xfId="0" applyFont="1" applyFill="1" applyBorder="1" applyProtection="1"/>
    <xf numFmtId="0" fontId="0" fillId="0" borderId="27" xfId="0" applyBorder="1" applyAlignment="1" applyProtection="1">
      <alignment horizontal="center"/>
    </xf>
    <xf numFmtId="0" fontId="0" fillId="0" borderId="79" xfId="0" applyBorder="1" applyAlignment="1" applyProtection="1">
      <alignment horizontal="center"/>
    </xf>
    <xf numFmtId="0" fontId="30" fillId="0" borderId="84" xfId="0" applyFont="1" applyFill="1" applyBorder="1" applyProtection="1"/>
    <xf numFmtId="0" fontId="0" fillId="0" borderId="28" xfId="0" applyFill="1" applyBorder="1" applyAlignment="1" applyProtection="1">
      <alignment horizontal="center"/>
      <protection locked="0"/>
    </xf>
    <xf numFmtId="0" fontId="0" fillId="0" borderId="56" xfId="0" applyFill="1" applyBorder="1" applyAlignment="1" applyProtection="1">
      <alignment horizontal="center"/>
      <protection locked="0"/>
    </xf>
    <xf numFmtId="0" fontId="0" fillId="0" borderId="84" xfId="0" applyFill="1" applyBorder="1" applyAlignment="1" applyProtection="1">
      <alignment horizontal="center"/>
      <protection locked="0"/>
    </xf>
    <xf numFmtId="1" fontId="0" fillId="0" borderId="33" xfId="0" applyNumberFormat="1" applyBorder="1" applyAlignment="1" applyProtection="1">
      <alignment horizontal="center"/>
      <protection locked="0"/>
    </xf>
    <xf numFmtId="167" fontId="0" fillId="0" borderId="20" xfId="0" applyNumberFormat="1" applyBorder="1" applyProtection="1">
      <protection locked="0"/>
    </xf>
    <xf numFmtId="167" fontId="0" fillId="0" borderId="0" xfId="0" applyNumberFormat="1" applyBorder="1"/>
    <xf numFmtId="167" fontId="0" fillId="0" borderId="21" xfId="0" applyNumberFormat="1" applyBorder="1"/>
    <xf numFmtId="167" fontId="0" fillId="0" borderId="38" xfId="0" applyNumberFormat="1" applyBorder="1" applyAlignment="1" applyProtection="1">
      <alignment horizontal="center"/>
      <protection locked="0"/>
    </xf>
    <xf numFmtId="2" fontId="0" fillId="0" borderId="0" xfId="0" applyNumberFormat="1" applyBorder="1" applyAlignment="1" applyProtection="1">
      <alignment horizontal="center"/>
      <protection locked="0"/>
    </xf>
    <xf numFmtId="2" fontId="0" fillId="0" borderId="51" xfId="0" applyNumberFormat="1" applyBorder="1" applyAlignment="1" applyProtection="1">
      <alignment horizontal="center"/>
      <protection locked="0"/>
    </xf>
    <xf numFmtId="1" fontId="0" fillId="0" borderId="67" xfId="0" applyNumberFormat="1" applyBorder="1" applyAlignment="1" applyProtection="1">
      <alignment horizontal="center"/>
      <protection locked="0"/>
    </xf>
    <xf numFmtId="1" fontId="0" fillId="0" borderId="21" xfId="0" applyNumberFormat="1" applyBorder="1" applyAlignment="1" applyProtection="1">
      <alignment horizontal="center"/>
      <protection locked="0"/>
    </xf>
    <xf numFmtId="167" fontId="0" fillId="0" borderId="0" xfId="0" applyNumberFormat="1" applyProtection="1"/>
    <xf numFmtId="167" fontId="0" fillId="0" borderId="21" xfId="0" applyNumberFormat="1" applyBorder="1" applyAlignment="1" applyProtection="1">
      <alignment horizontal="center"/>
      <protection locked="0"/>
    </xf>
    <xf numFmtId="1" fontId="0" fillId="0" borderId="68" xfId="0" applyNumberFormat="1" applyBorder="1" applyAlignment="1" applyProtection="1">
      <alignment horizontal="center"/>
      <protection locked="0"/>
    </xf>
    <xf numFmtId="167" fontId="0" fillId="0" borderId="55" xfId="0" applyNumberFormat="1" applyBorder="1" applyProtection="1">
      <protection locked="0"/>
    </xf>
    <xf numFmtId="167" fontId="0" fillId="0" borderId="56" xfId="0" applyNumberFormat="1" applyBorder="1"/>
    <xf numFmtId="167" fontId="0" fillId="0" borderId="57" xfId="0" applyNumberFormat="1" applyBorder="1"/>
    <xf numFmtId="2" fontId="0" fillId="0" borderId="55" xfId="0" applyNumberFormat="1" applyBorder="1" applyAlignment="1" applyProtection="1">
      <alignment horizontal="center"/>
      <protection locked="0"/>
    </xf>
    <xf numFmtId="2" fontId="0" fillId="0" borderId="56" xfId="0" applyNumberFormat="1" applyBorder="1" applyAlignment="1" applyProtection="1">
      <alignment horizontal="center"/>
      <protection locked="0"/>
    </xf>
    <xf numFmtId="2" fontId="0" fillId="0" borderId="20" xfId="0" applyNumberFormat="1" applyBorder="1" applyProtection="1">
      <protection locked="0"/>
    </xf>
    <xf numFmtId="2" fontId="0" fillId="0" borderId="0" xfId="0" applyNumberFormat="1" applyBorder="1" applyProtection="1">
      <protection locked="0"/>
    </xf>
    <xf numFmtId="2" fontId="0" fillId="0" borderId="55" xfId="0" applyNumberFormat="1" applyBorder="1" applyProtection="1">
      <protection locked="0"/>
    </xf>
    <xf numFmtId="167" fontId="0" fillId="0" borderId="27" xfId="0" applyNumberFormat="1" applyBorder="1" applyProtection="1">
      <protection locked="0"/>
    </xf>
    <xf numFmtId="167" fontId="0" fillId="0" borderId="39" xfId="0" applyNumberFormat="1" applyBorder="1"/>
    <xf numFmtId="167" fontId="0" fillId="0" borderId="28" xfId="0" applyNumberFormat="1" applyBorder="1" applyProtection="1">
      <protection locked="0"/>
    </xf>
    <xf numFmtId="167" fontId="0" fillId="0" borderId="74" xfId="0" applyNumberFormat="1" applyBorder="1"/>
    <xf numFmtId="1" fontId="4" fillId="0" borderId="0" xfId="0" applyNumberFormat="1" applyFont="1" applyAlignment="1" applyProtection="1">
      <alignment horizontal="right"/>
    </xf>
    <xf numFmtId="0" fontId="11" fillId="0" borderId="47" xfId="0" applyFont="1" applyBorder="1" applyAlignment="1" applyProtection="1">
      <alignment vertical="top"/>
    </xf>
    <xf numFmtId="0" fontId="10" fillId="0" borderId="0" xfId="0" applyFont="1" applyBorder="1" applyAlignment="1" applyProtection="1">
      <alignment vertical="top"/>
    </xf>
    <xf numFmtId="2" fontId="10" fillId="0" borderId="0" xfId="0" applyNumberFormat="1" applyFont="1" applyBorder="1" applyAlignment="1" applyProtection="1">
      <alignment horizontal="right" vertical="top"/>
    </xf>
    <xf numFmtId="16" fontId="0" fillId="0" borderId="2" xfId="0" applyNumberFormat="1" applyBorder="1" applyAlignment="1">
      <alignment horizontal="right"/>
    </xf>
    <xf numFmtId="16" fontId="10" fillId="0" borderId="47" xfId="0" applyNumberFormat="1" applyFont="1" applyBorder="1" applyAlignment="1" applyProtection="1">
      <alignment horizontal="right" vertical="top"/>
    </xf>
    <xf numFmtId="1" fontId="10" fillId="0" borderId="46" xfId="0" applyNumberFormat="1" applyFont="1" applyBorder="1" applyAlignment="1" applyProtection="1">
      <alignment horizontal="right" vertical="top"/>
    </xf>
    <xf numFmtId="0" fontId="11" fillId="0" borderId="4" xfId="0" applyFont="1" applyBorder="1" applyAlignment="1" applyProtection="1">
      <alignment vertical="top"/>
    </xf>
    <xf numFmtId="0" fontId="11" fillId="0" borderId="47" xfId="0" applyFont="1" applyBorder="1" applyAlignment="1" applyProtection="1">
      <alignment horizontal="right" vertical="top"/>
    </xf>
    <xf numFmtId="0" fontId="10" fillId="0" borderId="47" xfId="0" applyFont="1" applyBorder="1" applyAlignment="1">
      <alignment horizontal="right"/>
    </xf>
    <xf numFmtId="0" fontId="11" fillId="0" borderId="75" xfId="0" applyFont="1" applyBorder="1" applyAlignment="1" applyProtection="1">
      <alignment vertical="top"/>
    </xf>
    <xf numFmtId="0" fontId="10" fillId="0" borderId="22" xfId="0" applyFont="1" applyBorder="1" applyProtection="1"/>
    <xf numFmtId="164" fontId="10" fillId="0" borderId="12" xfId="0" applyNumberFormat="1" applyFont="1" applyBorder="1" applyAlignment="1" applyProtection="1">
      <alignment vertical="top"/>
    </xf>
    <xf numFmtId="1" fontId="16" fillId="0" borderId="0" xfId="0" applyNumberFormat="1" applyFont="1" applyProtection="1"/>
    <xf numFmtId="0" fontId="12" fillId="0" borderId="1" xfId="0" applyFont="1" applyBorder="1"/>
    <xf numFmtId="0" fontId="13" fillId="0" borderId="2" xfId="0" applyFont="1" applyBorder="1" applyProtection="1"/>
    <xf numFmtId="0" fontId="10" fillId="0" borderId="73" xfId="0" applyFont="1" applyBorder="1" applyProtection="1"/>
    <xf numFmtId="164" fontId="10" fillId="0" borderId="0" xfId="0" applyNumberFormat="1" applyFont="1" applyBorder="1" applyAlignment="1">
      <alignment vertical="top"/>
    </xf>
    <xf numFmtId="0" fontId="10" fillId="0" borderId="88" xfId="0" applyFont="1" applyBorder="1" applyProtection="1"/>
    <xf numFmtId="0" fontId="0" fillId="0" borderId="89" xfId="0" applyBorder="1"/>
    <xf numFmtId="164" fontId="10" fillId="0" borderId="46" xfId="0" applyNumberFormat="1" applyFont="1" applyBorder="1" applyAlignment="1" applyProtection="1">
      <alignment vertical="top"/>
    </xf>
    <xf numFmtId="0" fontId="23" fillId="0" borderId="0" xfId="0" applyFont="1"/>
    <xf numFmtId="0" fontId="0" fillId="0" borderId="22" xfId="0" applyBorder="1"/>
    <xf numFmtId="1" fontId="10" fillId="0" borderId="90" xfId="0" applyNumberFormat="1" applyFont="1" applyBorder="1" applyAlignment="1" applyProtection="1">
      <alignment vertical="top"/>
    </xf>
    <xf numFmtId="1" fontId="10" fillId="0" borderId="91" xfId="0" applyNumberFormat="1" applyFont="1" applyBorder="1" applyAlignment="1" applyProtection="1">
      <alignment vertical="top"/>
    </xf>
    <xf numFmtId="164" fontId="10" fillId="0" borderId="47" xfId="0" applyNumberFormat="1" applyFont="1" applyBorder="1" applyAlignment="1" applyProtection="1">
      <alignment vertical="top"/>
    </xf>
    <xf numFmtId="0" fontId="13" fillId="0" borderId="73" xfId="0" applyFont="1" applyBorder="1" applyProtection="1"/>
    <xf numFmtId="170" fontId="10" fillId="0" borderId="0" xfId="0" applyNumberFormat="1" applyFont="1" applyAlignment="1" applyProtection="1">
      <alignment vertical="top"/>
    </xf>
    <xf numFmtId="0" fontId="0" fillId="0" borderId="35" xfId="0" applyBorder="1" applyProtection="1">
      <protection locked="0"/>
    </xf>
    <xf numFmtId="16" fontId="0" fillId="0" borderId="23" xfId="0" applyNumberFormat="1" applyBorder="1" applyProtection="1">
      <protection locked="0"/>
    </xf>
    <xf numFmtId="0" fontId="0" fillId="0" borderId="40" xfId="0" applyBorder="1" applyProtection="1">
      <protection locked="0"/>
    </xf>
    <xf numFmtId="0" fontId="0" fillId="0" borderId="23" xfId="0" applyBorder="1" applyProtection="1">
      <protection locked="0"/>
    </xf>
    <xf numFmtId="0" fontId="32" fillId="0" borderId="0" xfId="0" applyFont="1" applyProtection="1"/>
    <xf numFmtId="0" fontId="12" fillId="0" borderId="0" xfId="0" applyFont="1" applyProtection="1"/>
    <xf numFmtId="1" fontId="0" fillId="0" borderId="51" xfId="0" applyNumberFormat="1" applyBorder="1" applyAlignment="1" applyProtection="1">
      <alignment horizontal="center"/>
      <protection locked="0"/>
    </xf>
    <xf numFmtId="1" fontId="0" fillId="0" borderId="57" xfId="0" applyNumberFormat="1" applyBorder="1" applyProtection="1">
      <protection locked="0"/>
    </xf>
    <xf numFmtId="0" fontId="0" fillId="0" borderId="34" xfId="0" applyBorder="1" applyProtection="1">
      <protection locked="0"/>
    </xf>
    <xf numFmtId="0" fontId="7" fillId="0" borderId="21" xfId="0" applyFont="1" applyBorder="1" applyProtection="1">
      <protection locked="0"/>
    </xf>
    <xf numFmtId="0" fontId="7" fillId="0" borderId="34" xfId="0" applyFont="1" applyBorder="1" applyProtection="1">
      <protection locked="0"/>
    </xf>
    <xf numFmtId="0" fontId="7" fillId="0" borderId="36" xfId="0" applyFont="1" applyBorder="1" applyProtection="1">
      <protection locked="0"/>
    </xf>
    <xf numFmtId="0" fontId="0" fillId="0" borderId="37" xfId="0" applyBorder="1" applyProtection="1">
      <protection locked="0"/>
    </xf>
    <xf numFmtId="0" fontId="0" fillId="0" borderId="53" xfId="0" applyBorder="1" applyProtection="1">
      <protection locked="0"/>
    </xf>
    <xf numFmtId="0" fontId="7" fillId="0" borderId="37" xfId="0" applyFont="1" applyBorder="1" applyProtection="1">
      <protection locked="0"/>
    </xf>
    <xf numFmtId="0" fontId="7" fillId="0" borderId="35" xfId="0" applyFont="1" applyBorder="1" applyProtection="1">
      <protection locked="0"/>
    </xf>
    <xf numFmtId="0" fontId="0" fillId="0" borderId="38" xfId="0" applyBorder="1" applyProtection="1">
      <protection locked="0"/>
    </xf>
    <xf numFmtId="10" fontId="0" fillId="0" borderId="0" xfId="0" applyNumberFormat="1"/>
    <xf numFmtId="2" fontId="0" fillId="0" borderId="0" xfId="0" applyNumberFormat="1" applyBorder="1"/>
    <xf numFmtId="2" fontId="0" fillId="0" borderId="20" xfId="0" applyNumberFormat="1" applyBorder="1" applyAlignment="1" applyProtection="1">
      <alignment horizontal="center"/>
      <protection locked="0"/>
    </xf>
    <xf numFmtId="2" fontId="0" fillId="0" borderId="56" xfId="0" applyNumberFormat="1" applyBorder="1"/>
    <xf numFmtId="2" fontId="0" fillId="0" borderId="56" xfId="0" applyNumberFormat="1" applyBorder="1" applyProtection="1">
      <protection locked="0"/>
    </xf>
    <xf numFmtId="0" fontId="0" fillId="0" borderId="65" xfId="0" applyBorder="1" applyProtection="1"/>
    <xf numFmtId="169" fontId="0" fillId="0" borderId="0" xfId="0" applyNumberFormat="1"/>
    <xf numFmtId="0" fontId="0" fillId="0" borderId="69" xfId="0" applyBorder="1" applyProtection="1"/>
    <xf numFmtId="0" fontId="0" fillId="0" borderId="70" xfId="0" applyFill="1" applyBorder="1" applyProtection="1"/>
    <xf numFmtId="169" fontId="0" fillId="0" borderId="56" xfId="0" applyNumberFormat="1" applyBorder="1"/>
    <xf numFmtId="169" fontId="0" fillId="0" borderId="42" xfId="0" applyNumberFormat="1" applyBorder="1"/>
    <xf numFmtId="0" fontId="0" fillId="0" borderId="43" xfId="0" applyBorder="1" applyProtection="1">
      <protection locked="0"/>
    </xf>
    <xf numFmtId="0" fontId="0" fillId="0" borderId="42" xfId="0" applyBorder="1" applyProtection="1">
      <protection locked="0"/>
    </xf>
    <xf numFmtId="0" fontId="0" fillId="0" borderId="49" xfId="0" applyBorder="1" applyProtection="1">
      <protection locked="0"/>
    </xf>
    <xf numFmtId="2" fontId="7" fillId="0" borderId="67" xfId="0" applyNumberFormat="1" applyFont="1" applyBorder="1" applyProtection="1">
      <protection locked="0"/>
    </xf>
    <xf numFmtId="2" fontId="7" fillId="0" borderId="68" xfId="0" applyNumberFormat="1" applyFont="1" applyBorder="1" applyProtection="1">
      <protection locked="0"/>
    </xf>
    <xf numFmtId="11" fontId="0" fillId="0" borderId="0" xfId="0" applyNumberFormat="1" applyProtection="1"/>
    <xf numFmtId="0" fontId="26" fillId="0" borderId="0" xfId="0" applyNumberFormat="1" applyFont="1" applyFill="1" applyBorder="1"/>
    <xf numFmtId="0" fontId="26" fillId="0" borderId="5" xfId="0" applyNumberFormat="1" applyFont="1" applyFill="1" applyBorder="1" applyAlignment="1">
      <alignment horizontal="center"/>
    </xf>
    <xf numFmtId="0" fontId="26" fillId="0" borderId="45" xfId="0" applyNumberFormat="1" applyFont="1" applyFill="1" applyBorder="1" applyAlignment="1">
      <alignment horizontal="center"/>
    </xf>
    <xf numFmtId="0" fontId="35" fillId="0" borderId="92" xfId="0" applyNumberFormat="1" applyFont="1" applyFill="1" applyBorder="1"/>
    <xf numFmtId="0" fontId="26" fillId="0" borderId="93" xfId="0" applyNumberFormat="1" applyFont="1" applyFill="1" applyBorder="1"/>
    <xf numFmtId="0" fontId="26" fillId="0" borderId="94" xfId="0" applyNumberFormat="1" applyFont="1" applyFill="1" applyBorder="1"/>
    <xf numFmtId="0" fontId="35" fillId="0" borderId="46" xfId="0" applyNumberFormat="1" applyFont="1" applyFill="1" applyBorder="1" applyAlignment="1">
      <alignment horizontal="center"/>
    </xf>
    <xf numFmtId="0" fontId="26" fillId="0" borderId="18" xfId="0" applyNumberFormat="1" applyFont="1" applyFill="1" applyBorder="1" applyAlignment="1">
      <alignment horizontal="center"/>
    </xf>
    <xf numFmtId="0" fontId="26" fillId="0" borderId="24" xfId="0" applyNumberFormat="1" applyFont="1" applyFill="1" applyBorder="1"/>
    <xf numFmtId="167" fontId="26" fillId="0" borderId="0" xfId="0" applyNumberFormat="1" applyFont="1" applyFill="1" applyBorder="1"/>
    <xf numFmtId="167" fontId="26" fillId="0" borderId="95" xfId="0" applyNumberFormat="1" applyFont="1" applyFill="1" applyBorder="1"/>
    <xf numFmtId="0" fontId="35" fillId="0" borderId="96" xfId="0" applyNumberFormat="1" applyFont="1" applyFill="1" applyBorder="1" applyAlignment="1">
      <alignment horizontal="center"/>
    </xf>
    <xf numFmtId="0" fontId="35" fillId="0" borderId="97" xfId="0" applyNumberFormat="1" applyFont="1" applyFill="1" applyBorder="1" applyAlignment="1">
      <alignment horizontal="center"/>
    </xf>
    <xf numFmtId="167" fontId="26" fillId="0" borderId="24" xfId="0" applyNumberFormat="1" applyFont="1" applyFill="1" applyBorder="1"/>
    <xf numFmtId="167" fontId="35" fillId="0" borderId="9" xfId="0" applyNumberFormat="1" applyFont="1" applyFill="1" applyBorder="1" applyProtection="1">
      <protection locked="0"/>
    </xf>
    <xf numFmtId="0" fontId="35" fillId="0" borderId="98" xfId="0" applyNumberFormat="1" applyFont="1" applyFill="1" applyBorder="1" applyProtection="1">
      <protection locked="0"/>
    </xf>
    <xf numFmtId="0" fontId="26" fillId="0" borderId="47" xfId="0" applyNumberFormat="1" applyFont="1" applyFill="1" applyBorder="1" applyProtection="1">
      <protection locked="0"/>
    </xf>
    <xf numFmtId="0" fontId="26" fillId="0" borderId="99" xfId="0" applyNumberFormat="1" applyFont="1" applyFill="1" applyBorder="1" applyProtection="1">
      <protection locked="0"/>
    </xf>
    <xf numFmtId="0" fontId="26" fillId="0" borderId="98" xfId="0" applyNumberFormat="1" applyFont="1" applyFill="1" applyBorder="1" applyProtection="1">
      <protection locked="0"/>
    </xf>
    <xf numFmtId="1" fontId="26" fillId="0" borderId="98" xfId="0" applyNumberFormat="1" applyFont="1" applyFill="1" applyBorder="1" applyProtection="1">
      <protection locked="0"/>
    </xf>
    <xf numFmtId="1" fontId="26" fillId="0" borderId="95" xfId="0" applyNumberFormat="1" applyFont="1" applyFill="1" applyBorder="1" applyProtection="1">
      <protection locked="0"/>
    </xf>
    <xf numFmtId="1" fontId="35" fillId="0" borderId="98" xfId="0" applyNumberFormat="1" applyFont="1" applyFill="1" applyBorder="1" applyProtection="1">
      <protection locked="0"/>
    </xf>
    <xf numFmtId="1" fontId="35" fillId="0" borderId="95" xfId="0" applyNumberFormat="1" applyFont="1" applyFill="1" applyBorder="1" applyProtection="1">
      <protection locked="0"/>
    </xf>
    <xf numFmtId="1" fontId="26" fillId="0" borderId="100" xfId="0" applyNumberFormat="1" applyFont="1" applyFill="1" applyBorder="1" applyProtection="1">
      <protection locked="0"/>
    </xf>
    <xf numFmtId="0" fontId="35" fillId="0" borderId="12" xfId="0" applyNumberFormat="1" applyFont="1" applyFill="1" applyBorder="1" applyAlignment="1">
      <alignment horizontal="center"/>
    </xf>
    <xf numFmtId="0" fontId="35" fillId="0" borderId="45" xfId="0" applyNumberFormat="1" applyFont="1" applyFill="1" applyBorder="1" applyAlignment="1">
      <alignment horizontal="center"/>
    </xf>
    <xf numFmtId="2" fontId="0" fillId="0" borderId="27" xfId="0" applyNumberFormat="1" applyBorder="1" applyProtection="1">
      <protection locked="0"/>
    </xf>
    <xf numFmtId="2" fontId="0" fillId="0" borderId="79" xfId="0" applyNumberFormat="1" applyBorder="1" applyProtection="1">
      <protection locked="0"/>
    </xf>
    <xf numFmtId="2" fontId="0" fillId="0" borderId="28" xfId="0" applyNumberFormat="1" applyBorder="1" applyProtection="1">
      <protection locked="0"/>
    </xf>
    <xf numFmtId="2" fontId="0" fillId="0" borderId="84" xfId="0" applyNumberFormat="1" applyBorder="1" applyProtection="1">
      <protection locked="0"/>
    </xf>
    <xf numFmtId="2" fontId="25" fillId="0" borderId="69" xfId="0" applyNumberFormat="1" applyFont="1" applyBorder="1" applyProtection="1">
      <protection locked="0"/>
    </xf>
    <xf numFmtId="2" fontId="25" fillId="0" borderId="79" xfId="0" applyNumberFormat="1" applyFont="1" applyBorder="1" applyProtection="1">
      <protection locked="0"/>
    </xf>
    <xf numFmtId="2" fontId="25" fillId="0" borderId="70" xfId="0" applyNumberFormat="1" applyFont="1" applyBorder="1" applyProtection="1">
      <protection locked="0"/>
    </xf>
    <xf numFmtId="2" fontId="25" fillId="0" borderId="84" xfId="0" applyNumberFormat="1" applyFont="1" applyBorder="1" applyProtection="1">
      <protection locked="0"/>
    </xf>
    <xf numFmtId="0" fontId="38" fillId="0" borderId="0" xfId="0" applyFont="1" applyProtection="1"/>
    <xf numFmtId="0" fontId="39" fillId="0" borderId="0" xfId="0" applyNumberFormat="1" applyFont="1" applyFill="1" applyBorder="1"/>
    <xf numFmtId="0" fontId="26" fillId="0" borderId="0" xfId="0" applyNumberFormat="1" applyFont="1" applyFill="1" applyBorder="1" applyAlignment="1">
      <alignment horizontal="right"/>
    </xf>
    <xf numFmtId="172" fontId="26" fillId="0" borderId="0" xfId="0" applyNumberFormat="1" applyFont="1" applyFill="1" applyBorder="1"/>
    <xf numFmtId="0" fontId="35" fillId="0" borderId="101" xfId="0" applyNumberFormat="1" applyFont="1" applyFill="1" applyBorder="1"/>
    <xf numFmtId="0" fontId="35" fillId="0" borderId="24" xfId="0" applyNumberFormat="1" applyFont="1" applyFill="1" applyBorder="1"/>
    <xf numFmtId="0" fontId="35" fillId="0" borderId="93" xfId="0" applyNumberFormat="1" applyFont="1" applyFill="1" applyBorder="1"/>
    <xf numFmtId="0" fontId="26" fillId="0" borderId="101" xfId="0" applyNumberFormat="1" applyFont="1" applyFill="1" applyBorder="1"/>
    <xf numFmtId="0" fontId="26" fillId="0" borderId="102" xfId="0" applyNumberFormat="1" applyFont="1" applyFill="1" applyBorder="1" applyAlignment="1">
      <alignment horizontal="center"/>
    </xf>
    <xf numFmtId="0" fontId="35" fillId="0" borderId="103" xfId="0" applyNumberFormat="1" applyFont="1" applyFill="1" applyBorder="1" applyAlignment="1">
      <alignment horizontal="center"/>
    </xf>
    <xf numFmtId="0" fontId="26" fillId="0" borderId="104" xfId="0" applyNumberFormat="1" applyFont="1" applyFill="1" applyBorder="1" applyAlignment="1">
      <alignment horizontal="center"/>
    </xf>
    <xf numFmtId="0" fontId="35" fillId="0" borderId="24" xfId="0" applyNumberFormat="1" applyFont="1" applyFill="1" applyBorder="1" applyAlignment="1">
      <alignment horizontal="center"/>
    </xf>
    <xf numFmtId="0" fontId="26" fillId="0" borderId="46" xfId="0" applyNumberFormat="1" applyFont="1" applyFill="1" applyBorder="1" applyAlignment="1">
      <alignment horizontal="center"/>
    </xf>
    <xf numFmtId="0" fontId="26" fillId="0" borderId="47" xfId="0" applyNumberFormat="1" applyFont="1" applyFill="1" applyBorder="1" applyAlignment="1">
      <alignment horizontal="center"/>
    </xf>
    <xf numFmtId="0" fontId="35" fillId="0" borderId="105" xfId="0" applyNumberFormat="1" applyFont="1" applyFill="1" applyBorder="1" applyAlignment="1">
      <alignment horizontal="center"/>
    </xf>
    <xf numFmtId="0" fontId="26" fillId="0" borderId="12" xfId="0" applyNumberFormat="1" applyFont="1" applyFill="1" applyBorder="1"/>
    <xf numFmtId="0" fontId="35" fillId="0" borderId="106" xfId="0" applyNumberFormat="1" applyFont="1" applyFill="1" applyBorder="1" applyAlignment="1">
      <alignment horizontal="center"/>
    </xf>
    <xf numFmtId="0" fontId="26" fillId="0" borderId="5" xfId="0" applyNumberFormat="1" applyFont="1" applyFill="1" applyBorder="1"/>
    <xf numFmtId="0" fontId="35" fillId="0" borderId="107" xfId="0" applyNumberFormat="1" applyFont="1" applyFill="1" applyBorder="1" applyAlignment="1">
      <alignment horizontal="center"/>
    </xf>
    <xf numFmtId="0" fontId="40" fillId="0" borderId="24" xfId="0" applyNumberFormat="1" applyFont="1" applyFill="1" applyBorder="1"/>
    <xf numFmtId="0" fontId="41" fillId="0" borderId="9" xfId="0" applyNumberFormat="1" applyFont="1" applyFill="1" applyBorder="1" applyAlignment="1">
      <alignment horizontal="center"/>
    </xf>
    <xf numFmtId="0" fontId="35" fillId="0" borderId="0" xfId="0" applyNumberFormat="1" applyFont="1" applyFill="1" applyBorder="1" applyAlignment="1">
      <alignment horizontal="center"/>
    </xf>
    <xf numFmtId="0" fontId="42" fillId="0" borderId="72" xfId="0" applyNumberFormat="1" applyFont="1" applyFill="1" applyBorder="1" applyAlignment="1">
      <alignment horizontal="center"/>
    </xf>
    <xf numFmtId="0" fontId="42" fillId="0" borderId="108" xfId="0" applyNumberFormat="1" applyFont="1" applyFill="1" applyBorder="1" applyAlignment="1">
      <alignment horizontal="center"/>
    </xf>
    <xf numFmtId="0" fontId="43" fillId="0" borderId="107" xfId="0" applyNumberFormat="1" applyFont="1" applyFill="1" applyBorder="1" applyAlignment="1">
      <alignment horizontal="center"/>
    </xf>
    <xf numFmtId="0" fontId="26" fillId="0" borderId="109" xfId="0" applyNumberFormat="1" applyFont="1" applyFill="1" applyBorder="1"/>
    <xf numFmtId="0" fontId="40" fillId="0" borderId="102" xfId="0" applyNumberFormat="1" applyFont="1" applyFill="1" applyBorder="1"/>
    <xf numFmtId="0" fontId="40" fillId="0" borderId="104" xfId="0" applyNumberFormat="1" applyFont="1" applyFill="1" applyBorder="1"/>
    <xf numFmtId="0" fontId="35" fillId="0" borderId="5" xfId="0" applyNumberFormat="1" applyFont="1" applyFill="1" applyBorder="1" applyAlignment="1">
      <alignment horizontal="center"/>
    </xf>
    <xf numFmtId="0" fontId="35" fillId="0" borderId="46" xfId="0" applyNumberFormat="1" applyFont="1" applyFill="1" applyBorder="1"/>
    <xf numFmtId="0" fontId="26" fillId="0" borderId="47" xfId="0" applyNumberFormat="1" applyFont="1" applyFill="1" applyBorder="1"/>
    <xf numFmtId="0" fontId="35" fillId="0" borderId="47" xfId="0" applyNumberFormat="1" applyFont="1" applyFill="1" applyBorder="1"/>
    <xf numFmtId="0" fontId="26" fillId="0" borderId="72" xfId="0" applyNumberFormat="1" applyFont="1" applyFill="1" applyBorder="1"/>
    <xf numFmtId="0" fontId="26" fillId="0" borderId="95" xfId="0" applyNumberFormat="1" applyFont="1" applyFill="1" applyBorder="1"/>
    <xf numFmtId="0" fontId="26" fillId="0" borderId="18" xfId="0" applyNumberFormat="1" applyFont="1" applyFill="1" applyBorder="1"/>
    <xf numFmtId="0" fontId="26" fillId="0" borderId="9" xfId="0" applyNumberFormat="1" applyFont="1" applyFill="1" applyBorder="1"/>
    <xf numFmtId="0" fontId="41" fillId="0" borderId="47" xfId="0" applyNumberFormat="1" applyFont="1" applyFill="1" applyBorder="1" applyAlignment="1">
      <alignment horizontal="center"/>
    </xf>
    <xf numFmtId="0" fontId="40" fillId="0" borderId="110" xfId="0" applyNumberFormat="1" applyFont="1" applyFill="1" applyBorder="1"/>
    <xf numFmtId="0" fontId="37" fillId="0" borderId="95" xfId="0" applyNumberFormat="1" applyFont="1" applyFill="1" applyBorder="1" applyAlignment="1">
      <alignment horizontal="center"/>
    </xf>
    <xf numFmtId="0" fontId="26" fillId="0" borderId="9" xfId="0" applyNumberFormat="1" applyFont="1" applyFill="1" applyBorder="1" applyAlignment="1" applyProtection="1">
      <alignment horizontal="center"/>
      <protection locked="0"/>
    </xf>
    <xf numFmtId="2" fontId="26" fillId="0" borderId="0" xfId="0" applyNumberFormat="1" applyFont="1" applyFill="1" applyBorder="1" applyAlignment="1" applyProtection="1">
      <alignment horizontal="center"/>
      <protection locked="0"/>
    </xf>
    <xf numFmtId="2" fontId="26" fillId="0" borderId="95" xfId="0" applyNumberFormat="1" applyFont="1" applyFill="1" applyBorder="1" applyAlignment="1" applyProtection="1">
      <alignment horizontal="center"/>
      <protection locked="0"/>
    </xf>
    <xf numFmtId="0" fontId="40" fillId="0" borderId="0" xfId="0" applyNumberFormat="1" applyFont="1" applyFill="1" applyBorder="1" applyProtection="1">
      <protection locked="0"/>
    </xf>
    <xf numFmtId="0" fontId="40" fillId="0" borderId="95" xfId="0" applyNumberFormat="1" applyFont="1" applyFill="1" applyBorder="1" applyProtection="1">
      <protection locked="0"/>
    </xf>
    <xf numFmtId="0" fontId="1" fillId="0" borderId="0" xfId="0" applyFont="1"/>
    <xf numFmtId="0" fontId="26" fillId="0" borderId="111" xfId="0" applyNumberFormat="1" applyFont="1" applyFill="1" applyBorder="1" applyProtection="1">
      <protection locked="0"/>
    </xf>
    <xf numFmtId="0" fontId="40" fillId="0" borderId="94" xfId="0" applyNumberFormat="1" applyFont="1" applyFill="1" applyBorder="1" applyProtection="1">
      <protection locked="0"/>
    </xf>
    <xf numFmtId="0" fontId="45" fillId="0" borderId="112" xfId="0" applyNumberFormat="1" applyFont="1" applyFill="1" applyBorder="1"/>
    <xf numFmtId="0" fontId="46" fillId="0" borderId="113" xfId="0" applyNumberFormat="1" applyFont="1" applyFill="1" applyBorder="1" applyAlignment="1">
      <alignment horizontal="center"/>
    </xf>
    <xf numFmtId="0" fontId="45" fillId="0" borderId="97" xfId="0" applyNumberFormat="1" applyFont="1" applyFill="1" applyBorder="1"/>
    <xf numFmtId="0" fontId="41" fillId="0" borderId="114" xfId="0" applyNumberFormat="1" applyFont="1" applyFill="1" applyBorder="1"/>
    <xf numFmtId="0" fontId="40" fillId="0" borderId="115" xfId="0" applyNumberFormat="1" applyFont="1" applyFill="1" applyBorder="1"/>
    <xf numFmtId="0" fontId="41" fillId="0" borderId="92" xfId="0" applyNumberFormat="1" applyFont="1" applyFill="1" applyBorder="1" applyAlignment="1">
      <alignment horizontal="center"/>
    </xf>
    <xf numFmtId="0" fontId="41" fillId="0" borderId="116" xfId="0" applyNumberFormat="1" applyFont="1" applyFill="1" applyBorder="1" applyAlignment="1">
      <alignment horizontal="center"/>
    </xf>
    <xf numFmtId="0" fontId="41" fillId="0" borderId="117" xfId="0" applyNumberFormat="1" applyFont="1" applyFill="1" applyBorder="1" applyAlignment="1">
      <alignment horizontal="center"/>
    </xf>
    <xf numFmtId="167" fontId="26" fillId="0" borderId="102" xfId="0" applyNumberFormat="1" applyFont="1" applyFill="1" applyBorder="1"/>
    <xf numFmtId="167" fontId="26" fillId="0" borderId="104" xfId="0" applyNumberFormat="1" applyFont="1" applyFill="1" applyBorder="1"/>
    <xf numFmtId="167" fontId="26" fillId="0" borderId="101" xfId="0" applyNumberFormat="1" applyFont="1" applyFill="1" applyBorder="1"/>
    <xf numFmtId="167" fontId="26" fillId="0" borderId="118" xfId="0" applyNumberFormat="1" applyFont="1" applyFill="1" applyBorder="1"/>
    <xf numFmtId="167" fontId="26" fillId="0" borderId="119" xfId="0" applyNumberFormat="1" applyFont="1" applyFill="1" applyBorder="1"/>
    <xf numFmtId="0" fontId="45" fillId="0" borderId="24" xfId="0" applyNumberFormat="1" applyFont="1" applyFill="1" applyBorder="1"/>
    <xf numFmtId="167" fontId="26" fillId="0" borderId="94" xfId="0" applyNumberFormat="1" applyFont="1" applyFill="1" applyBorder="1"/>
    <xf numFmtId="167" fontId="26" fillId="0" borderId="120" xfId="0" applyNumberFormat="1" applyFont="1" applyFill="1" applyBorder="1"/>
    <xf numFmtId="167" fontId="26" fillId="0" borderId="93" xfId="0" applyNumberFormat="1" applyFont="1" applyFill="1" applyBorder="1"/>
    <xf numFmtId="167" fontId="26" fillId="0" borderId="121" xfId="0" applyNumberFormat="1" applyFont="1" applyFill="1" applyBorder="1"/>
    <xf numFmtId="0" fontId="40" fillId="0" borderId="103" xfId="0" applyNumberFormat="1" applyFont="1" applyFill="1" applyBorder="1"/>
    <xf numFmtId="0" fontId="41" fillId="0" borderId="122" xfId="0" applyNumberFormat="1" applyFont="1" applyFill="1" applyBorder="1"/>
    <xf numFmtId="0" fontId="40" fillId="0" borderId="122" xfId="0" applyNumberFormat="1" applyFont="1" applyFill="1" applyBorder="1"/>
    <xf numFmtId="0" fontId="41" fillId="0" borderId="102" xfId="0" applyNumberFormat="1" applyFont="1" applyFill="1" applyBorder="1"/>
    <xf numFmtId="0" fontId="45" fillId="0" borderId="123" xfId="0" applyNumberFormat="1" applyFont="1" applyFill="1" applyBorder="1"/>
    <xf numFmtId="0" fontId="46" fillId="0" borderId="123" xfId="0" applyNumberFormat="1" applyFont="1" applyFill="1" applyBorder="1"/>
    <xf numFmtId="0" fontId="40" fillId="0" borderId="117" xfId="0" applyNumberFormat="1" applyFont="1" applyFill="1" applyBorder="1"/>
    <xf numFmtId="0" fontId="46" fillId="0" borderId="99" xfId="0" applyNumberFormat="1" applyFont="1" applyFill="1" applyBorder="1" applyAlignment="1">
      <alignment horizontal="center"/>
    </xf>
    <xf numFmtId="167" fontId="40" fillId="0" borderId="47" xfId="0" applyNumberFormat="1" applyFont="1" applyFill="1" applyBorder="1" applyProtection="1">
      <protection locked="0"/>
    </xf>
    <xf numFmtId="167" fontId="40" fillId="0" borderId="24" xfId="0" applyNumberFormat="1" applyFont="1" applyFill="1" applyBorder="1" applyProtection="1">
      <protection locked="0"/>
    </xf>
    <xf numFmtId="167" fontId="41" fillId="0" borderId="46" xfId="0" applyNumberFormat="1" applyFont="1" applyFill="1" applyBorder="1" applyProtection="1">
      <protection locked="0"/>
    </xf>
    <xf numFmtId="167" fontId="40" fillId="0" borderId="0" xfId="0" applyNumberFormat="1" applyFont="1" applyFill="1" applyBorder="1" applyProtection="1">
      <protection locked="0"/>
    </xf>
    <xf numFmtId="167" fontId="41" fillId="0" borderId="98" xfId="0" applyNumberFormat="1" applyFont="1" applyFill="1" applyBorder="1" applyProtection="1">
      <protection locked="0"/>
    </xf>
    <xf numFmtId="167" fontId="46" fillId="0" borderId="0" xfId="0" applyNumberFormat="1" applyFont="1" applyFill="1" applyBorder="1" applyProtection="1">
      <protection locked="0"/>
    </xf>
    <xf numFmtId="167" fontId="46" fillId="0" borderId="108" xfId="0" applyNumberFormat="1" applyFont="1" applyFill="1" applyBorder="1" applyProtection="1">
      <protection locked="0"/>
    </xf>
    <xf numFmtId="167" fontId="45" fillId="0" borderId="46" xfId="0" applyNumberFormat="1" applyFont="1" applyFill="1" applyBorder="1" applyProtection="1">
      <protection locked="0"/>
    </xf>
    <xf numFmtId="167" fontId="45" fillId="0" borderId="124" xfId="0" applyNumberFormat="1" applyFont="1" applyFill="1" applyBorder="1" applyProtection="1">
      <protection locked="0"/>
    </xf>
    <xf numFmtId="167" fontId="36" fillId="0" borderId="98" xfId="0" applyNumberFormat="1" applyFont="1" applyFill="1" applyBorder="1" applyProtection="1">
      <protection locked="0"/>
    </xf>
    <xf numFmtId="167" fontId="40" fillId="0" borderId="95" xfId="0" applyNumberFormat="1" applyFont="1" applyFill="1" applyBorder="1" applyProtection="1">
      <protection locked="0"/>
    </xf>
    <xf numFmtId="1" fontId="40" fillId="0" borderId="0" xfId="0" applyNumberFormat="1" applyFont="1" applyFill="1" applyBorder="1"/>
    <xf numFmtId="167" fontId="40" fillId="0" borderId="9" xfId="0" applyNumberFormat="1" applyFont="1" applyFill="1" applyBorder="1" applyProtection="1">
      <protection locked="0"/>
    </xf>
    <xf numFmtId="167" fontId="40" fillId="0" borderId="108" xfId="0" applyNumberFormat="1" applyFont="1" applyFill="1" applyBorder="1" applyProtection="1">
      <protection locked="0"/>
    </xf>
    <xf numFmtId="167" fontId="1" fillId="0" borderId="24" xfId="0" applyNumberFormat="1" applyFont="1" applyBorder="1"/>
    <xf numFmtId="167" fontId="1" fillId="0" borderId="124" xfId="0" applyNumberFormat="1" applyFont="1" applyBorder="1"/>
    <xf numFmtId="167" fontId="1" fillId="0" borderId="0" xfId="0" applyNumberFormat="1" applyFont="1"/>
    <xf numFmtId="167" fontId="1" fillId="0" borderId="125" xfId="0" applyNumberFormat="1" applyFont="1" applyBorder="1"/>
    <xf numFmtId="167" fontId="1" fillId="0" borderId="126" xfId="0" applyNumberFormat="1" applyFont="1" applyBorder="1"/>
    <xf numFmtId="167" fontId="1" fillId="0" borderId="95" xfId="0" applyNumberFormat="1" applyFont="1" applyBorder="1"/>
    <xf numFmtId="0" fontId="36" fillId="0" borderId="24" xfId="0" applyNumberFormat="1" applyFont="1" applyFill="1" applyBorder="1"/>
    <xf numFmtId="167" fontId="36" fillId="0" borderId="94" xfId="0" applyNumberFormat="1" applyFont="1" applyFill="1" applyBorder="1" applyProtection="1">
      <protection locked="0"/>
    </xf>
    <xf numFmtId="167" fontId="36" fillId="0" borderId="93" xfId="0" applyNumberFormat="1" applyFont="1" applyFill="1" applyBorder="1" applyProtection="1">
      <protection locked="0"/>
    </xf>
    <xf numFmtId="167" fontId="40" fillId="0" borderId="111" xfId="0" applyNumberFormat="1" applyFont="1" applyFill="1" applyBorder="1" applyProtection="1">
      <protection locked="0"/>
    </xf>
    <xf numFmtId="167" fontId="40" fillId="0" borderId="100" xfId="0" applyNumberFormat="1" applyFont="1" applyFill="1" applyBorder="1" applyProtection="1">
      <protection locked="0"/>
    </xf>
    <xf numFmtId="167" fontId="40" fillId="0" borderId="127" xfId="0" applyNumberFormat="1" applyFont="1" applyFill="1" applyBorder="1" applyProtection="1">
      <protection locked="0"/>
    </xf>
    <xf numFmtId="167" fontId="26" fillId="0" borderId="128" xfId="0" applyNumberFormat="1" applyFont="1" applyFill="1" applyBorder="1" applyProtection="1">
      <protection locked="0"/>
    </xf>
    <xf numFmtId="167" fontId="26" fillId="0" borderId="120" xfId="0" applyNumberFormat="1" applyFont="1" applyFill="1" applyBorder="1" applyProtection="1">
      <protection locked="0"/>
    </xf>
    <xf numFmtId="0" fontId="42" fillId="0" borderId="110" xfId="0" applyNumberFormat="1" applyFont="1" applyFill="1" applyBorder="1" applyAlignment="1">
      <alignment horizontal="center"/>
    </xf>
    <xf numFmtId="0" fontId="26" fillId="0" borderId="24" xfId="0" applyNumberFormat="1" applyFont="1" applyFill="1" applyBorder="1" applyProtection="1">
      <protection locked="0"/>
    </xf>
    <xf numFmtId="0" fontId="35" fillId="0" borderId="95" xfId="0" applyNumberFormat="1" applyFont="1" applyFill="1" applyBorder="1" applyProtection="1">
      <protection locked="0"/>
    </xf>
    <xf numFmtId="0" fontId="36" fillId="0" borderId="93" xfId="0" applyNumberFormat="1" applyFont="1" applyFill="1" applyBorder="1" applyProtection="1">
      <protection locked="0"/>
    </xf>
    <xf numFmtId="0" fontId="36" fillId="0" borderId="100" xfId="0" applyNumberFormat="1" applyFont="1" applyFill="1" applyBorder="1" applyProtection="1">
      <protection locked="0"/>
    </xf>
    <xf numFmtId="1" fontId="36" fillId="0" borderId="120" xfId="0" applyNumberFormat="1" applyFont="1" applyFill="1" applyBorder="1" applyProtection="1">
      <protection locked="0"/>
    </xf>
    <xf numFmtId="0" fontId="47" fillId="0" borderId="0" xfId="0" applyFont="1" applyProtection="1"/>
    <xf numFmtId="0" fontId="48" fillId="0" borderId="0" xfId="0" applyNumberFormat="1" applyFont="1" applyFill="1" applyBorder="1" applyAlignment="1">
      <alignment horizontal="center"/>
    </xf>
    <xf numFmtId="0" fontId="50" fillId="0" borderId="0" xfId="0" applyNumberFormat="1" applyFont="1" applyFill="1" applyBorder="1"/>
    <xf numFmtId="0" fontId="48" fillId="0" borderId="0" xfId="0" applyNumberFormat="1" applyFont="1" applyFill="1" applyBorder="1" applyAlignment="1">
      <alignment horizontal="left"/>
    </xf>
    <xf numFmtId="0" fontId="48" fillId="0" borderId="24" xfId="0" applyNumberFormat="1" applyFont="1" applyFill="1" applyBorder="1"/>
    <xf numFmtId="0" fontId="50" fillId="0" borderId="9" xfId="0" applyNumberFormat="1" applyFont="1" applyFill="1" applyBorder="1" applyAlignment="1">
      <alignment horizontal="center"/>
    </xf>
    <xf numFmtId="0" fontId="37" fillId="0" borderId="0" xfId="0" applyNumberFormat="1" applyFont="1" applyFill="1" applyBorder="1" applyAlignment="1">
      <alignment horizontal="center"/>
    </xf>
    <xf numFmtId="0" fontId="51" fillId="0" borderId="72" xfId="0" applyNumberFormat="1" applyFont="1" applyFill="1" applyBorder="1" applyAlignment="1">
      <alignment horizontal="center"/>
    </xf>
    <xf numFmtId="0" fontId="52" fillId="0" borderId="108" xfId="0" applyNumberFormat="1" applyFont="1" applyFill="1" applyBorder="1" applyAlignment="1">
      <alignment horizontal="center"/>
    </xf>
    <xf numFmtId="0" fontId="53" fillId="0" borderId="12" xfId="0" applyNumberFormat="1" applyFont="1" applyFill="1" applyBorder="1" applyAlignment="1">
      <alignment horizontal="center"/>
    </xf>
    <xf numFmtId="170" fontId="54" fillId="0" borderId="25" xfId="0" applyNumberFormat="1" applyFont="1" applyFill="1" applyBorder="1" applyAlignment="1" applyProtection="1">
      <alignment horizontal="center"/>
      <protection locked="0"/>
    </xf>
    <xf numFmtId="170" fontId="26" fillId="0" borderId="129" xfId="0" applyNumberFormat="1" applyFont="1" applyFill="1" applyBorder="1" applyAlignment="1" applyProtection="1">
      <alignment horizontal="center"/>
      <protection locked="0"/>
    </xf>
    <xf numFmtId="170" fontId="48" fillId="0" borderId="130" xfId="0" applyNumberFormat="1" applyFont="1" applyFill="1" applyBorder="1" applyAlignment="1" applyProtection="1">
      <alignment horizontal="center"/>
      <protection locked="0"/>
    </xf>
    <xf numFmtId="0" fontId="26" fillId="0" borderId="131" xfId="0" applyNumberFormat="1" applyFont="1" applyFill="1" applyBorder="1" applyAlignment="1" applyProtection="1">
      <alignment horizontal="center"/>
      <protection locked="0"/>
    </xf>
    <xf numFmtId="0" fontId="55" fillId="0" borderId="102" xfId="0" applyNumberFormat="1" applyFont="1" applyFill="1" applyBorder="1"/>
    <xf numFmtId="0" fontId="43" fillId="0" borderId="102" xfId="0" applyNumberFormat="1" applyFont="1" applyFill="1" applyBorder="1"/>
    <xf numFmtId="0" fontId="56" fillId="0" borderId="104" xfId="0" applyNumberFormat="1" applyFont="1" applyFill="1" applyBorder="1"/>
    <xf numFmtId="0" fontId="44" fillId="0" borderId="95" xfId="0" applyNumberFormat="1" applyFont="1" applyFill="1" applyBorder="1"/>
    <xf numFmtId="0" fontId="50" fillId="0" borderId="46" xfId="0" applyNumberFormat="1" applyFont="1" applyFill="1" applyBorder="1" applyAlignment="1">
      <alignment horizontal="left"/>
    </xf>
    <xf numFmtId="0" fontId="50" fillId="0" borderId="47" xfId="0" applyNumberFormat="1" applyFont="1" applyFill="1" applyBorder="1" applyAlignment="1">
      <alignment horizontal="center"/>
    </xf>
    <xf numFmtId="0" fontId="50" fillId="0" borderId="18" xfId="0" applyNumberFormat="1" applyFont="1" applyFill="1" applyBorder="1" applyAlignment="1">
      <alignment horizontal="center"/>
    </xf>
    <xf numFmtId="0" fontId="48" fillId="0" borderId="110" xfId="0" applyNumberFormat="1" applyFont="1" applyFill="1" applyBorder="1"/>
    <xf numFmtId="0" fontId="35" fillId="0" borderId="95" xfId="0" applyNumberFormat="1" applyFont="1" applyFill="1" applyBorder="1" applyAlignment="1">
      <alignment horizontal="center"/>
    </xf>
    <xf numFmtId="0" fontId="57" fillId="0" borderId="116" xfId="0" applyNumberFormat="1" applyFont="1" applyFill="1" applyBorder="1" applyAlignment="1">
      <alignment horizontal="center"/>
    </xf>
    <xf numFmtId="0" fontId="26" fillId="0" borderId="46" xfId="0" applyNumberFormat="1" applyFont="1" applyFill="1" applyBorder="1" applyAlignment="1" applyProtection="1">
      <alignment horizontal="center"/>
      <protection locked="0"/>
    </xf>
    <xf numFmtId="0" fontId="26" fillId="0" borderId="99" xfId="0" applyNumberFormat="1" applyFont="1" applyFill="1" applyBorder="1" applyAlignment="1" applyProtection="1">
      <alignment horizontal="center"/>
      <protection locked="0"/>
    </xf>
    <xf numFmtId="0" fontId="26" fillId="0" borderId="72" xfId="0" applyNumberFormat="1" applyFont="1" applyFill="1" applyBorder="1" applyAlignment="1" applyProtection="1">
      <alignment horizontal="center"/>
      <protection locked="0"/>
    </xf>
    <xf numFmtId="0" fontId="26" fillId="0" borderId="0" xfId="0" applyNumberFormat="1" applyFont="1" applyFill="1" applyBorder="1" applyProtection="1">
      <protection locked="0"/>
    </xf>
    <xf numFmtId="0" fontId="58" fillId="0" borderId="9" xfId="0" applyNumberFormat="1" applyFont="1" applyFill="1" applyBorder="1" applyAlignment="1" applyProtection="1">
      <alignment horizontal="center"/>
      <protection locked="0"/>
    </xf>
    <xf numFmtId="0" fontId="58" fillId="0" borderId="98" xfId="0" applyNumberFormat="1" applyFont="1" applyFill="1" applyBorder="1" applyAlignment="1" applyProtection="1">
      <alignment horizontal="center"/>
      <protection locked="0"/>
    </xf>
    <xf numFmtId="0" fontId="58" fillId="0" borderId="18" xfId="0" applyNumberFormat="1" applyFont="1" applyFill="1" applyBorder="1" applyAlignment="1" applyProtection="1">
      <alignment horizontal="center"/>
      <protection locked="0"/>
    </xf>
    <xf numFmtId="0" fontId="26" fillId="0" borderId="0" xfId="0" applyNumberFormat="1" applyFont="1" applyFill="1" applyBorder="1" applyAlignment="1" applyProtection="1">
      <alignment horizontal="center"/>
      <protection locked="0"/>
    </xf>
    <xf numFmtId="0" fontId="48" fillId="0" borderId="9" xfId="0" applyNumberFormat="1" applyFont="1" applyFill="1" applyBorder="1" applyProtection="1">
      <protection locked="0"/>
    </xf>
    <xf numFmtId="0" fontId="48" fillId="0" borderId="95" xfId="0" applyNumberFormat="1" applyFont="1" applyFill="1" applyBorder="1" applyProtection="1">
      <protection locked="0"/>
    </xf>
    <xf numFmtId="0" fontId="48" fillId="0" borderId="98" xfId="0" applyNumberFormat="1" applyFont="1" applyFill="1" applyBorder="1" applyAlignment="1" applyProtection="1">
      <alignment horizontal="center"/>
      <protection locked="0"/>
    </xf>
    <xf numFmtId="0" fontId="48" fillId="0" borderId="18" xfId="0" applyNumberFormat="1" applyFont="1" applyFill="1" applyBorder="1" applyAlignment="1" applyProtection="1">
      <alignment horizontal="center"/>
      <protection locked="0"/>
    </xf>
    <xf numFmtId="0" fontId="57" fillId="0" borderId="95" xfId="0" applyNumberFormat="1" applyFont="1" applyFill="1" applyBorder="1" applyAlignment="1" applyProtection="1">
      <alignment horizontal="center"/>
      <protection locked="0"/>
    </xf>
    <xf numFmtId="0" fontId="56" fillId="0" borderId="93" xfId="0" applyNumberFormat="1" applyFont="1" applyFill="1" applyBorder="1"/>
    <xf numFmtId="0" fontId="48" fillId="0" borderId="111" xfId="0" applyNumberFormat="1" applyFont="1" applyFill="1" applyBorder="1" applyAlignment="1" applyProtection="1">
      <alignment horizontal="center"/>
      <protection locked="0"/>
    </xf>
    <xf numFmtId="0" fontId="48" fillId="0" borderId="100" xfId="0" applyNumberFormat="1" applyFont="1" applyFill="1" applyBorder="1" applyAlignment="1" applyProtection="1">
      <alignment horizontal="center"/>
      <protection locked="0"/>
    </xf>
    <xf numFmtId="0" fontId="48" fillId="0" borderId="132" xfId="0" applyNumberFormat="1" applyFont="1" applyFill="1" applyBorder="1" applyAlignment="1" applyProtection="1">
      <alignment horizontal="center"/>
      <protection locked="0"/>
    </xf>
    <xf numFmtId="0" fontId="26" fillId="0" borderId="132" xfId="0" applyNumberFormat="1" applyFont="1" applyFill="1" applyBorder="1"/>
    <xf numFmtId="0" fontId="26" fillId="0" borderId="94" xfId="0" applyNumberFormat="1" applyFont="1" applyFill="1" applyBorder="1" applyProtection="1">
      <protection locked="0"/>
    </xf>
    <xf numFmtId="0" fontId="26" fillId="0" borderId="94" xfId="0" applyNumberFormat="1" applyFont="1" applyFill="1" applyBorder="1" applyAlignment="1" applyProtection="1">
      <alignment horizontal="center"/>
      <protection locked="0"/>
    </xf>
    <xf numFmtId="0" fontId="48" fillId="0" borderId="120" xfId="0" applyNumberFormat="1" applyFont="1" applyFill="1" applyBorder="1" applyAlignment="1" applyProtection="1">
      <alignment horizontal="center"/>
      <protection locked="0"/>
    </xf>
    <xf numFmtId="0" fontId="26" fillId="0" borderId="5" xfId="0" applyNumberFormat="1" applyFont="1" applyFill="1" applyBorder="1" applyAlignment="1">
      <alignment horizontal="left"/>
    </xf>
    <xf numFmtId="0" fontId="53" fillId="0" borderId="116" xfId="0" applyNumberFormat="1" applyFont="1" applyFill="1" applyBorder="1"/>
    <xf numFmtId="0" fontId="26" fillId="0" borderId="72" xfId="0" applyNumberFormat="1" applyFont="1" applyFill="1" applyBorder="1" applyAlignment="1">
      <alignment horizontal="center"/>
    </xf>
    <xf numFmtId="0" fontId="55" fillId="0" borderId="95" xfId="0" applyNumberFormat="1" applyFont="1" applyFill="1" applyBorder="1" applyAlignment="1">
      <alignment horizontal="center"/>
    </xf>
    <xf numFmtId="0" fontId="26" fillId="0" borderId="18" xfId="0" applyNumberFormat="1" applyFont="1" applyFill="1" applyBorder="1" applyProtection="1">
      <protection locked="0"/>
    </xf>
    <xf numFmtId="0" fontId="58" fillId="0" borderId="9" xfId="0" applyNumberFormat="1" applyFont="1" applyFill="1" applyBorder="1" applyProtection="1">
      <protection locked="0"/>
    </xf>
    <xf numFmtId="0" fontId="58" fillId="0" borderId="0" xfId="0" applyNumberFormat="1" applyFont="1" applyFill="1" applyBorder="1" applyProtection="1">
      <protection locked="0"/>
    </xf>
    <xf numFmtId="0" fontId="58" fillId="0" borderId="18" xfId="0" applyNumberFormat="1" applyFont="1" applyFill="1" applyBorder="1" applyProtection="1">
      <protection locked="0"/>
    </xf>
    <xf numFmtId="173" fontId="59" fillId="0" borderId="0" xfId="0" applyNumberFormat="1" applyFont="1" applyFill="1" applyBorder="1" applyAlignment="1" applyProtection="1">
      <alignment horizontal="center"/>
      <protection locked="0"/>
    </xf>
    <xf numFmtId="0" fontId="58" fillId="0" borderId="0" xfId="0" applyNumberFormat="1" applyFont="1" applyFill="1" applyBorder="1" applyAlignment="1" applyProtection="1">
      <alignment horizontal="center"/>
      <protection locked="0"/>
    </xf>
    <xf numFmtId="173" fontId="58" fillId="0" borderId="0" xfId="0" applyNumberFormat="1" applyFont="1" applyFill="1" applyBorder="1" applyAlignment="1" applyProtection="1">
      <alignment horizontal="center"/>
      <protection locked="0"/>
    </xf>
    <xf numFmtId="173" fontId="57" fillId="0" borderId="94" xfId="0" applyNumberFormat="1" applyFont="1" applyFill="1" applyBorder="1" applyProtection="1">
      <protection locked="0"/>
    </xf>
    <xf numFmtId="0" fontId="12" fillId="0" borderId="0" xfId="0" applyFont="1" applyBorder="1" applyAlignment="1" applyProtection="1">
      <alignment horizontal="center"/>
    </xf>
    <xf numFmtId="0" fontId="60" fillId="0" borderId="0" xfId="0" applyFont="1" applyBorder="1" applyAlignment="1" applyProtection="1">
      <alignment horizontal="center"/>
    </xf>
    <xf numFmtId="166" fontId="60" fillId="0" borderId="0" xfId="0" applyNumberFormat="1" applyFont="1" applyBorder="1" applyProtection="1"/>
    <xf numFmtId="0" fontId="61" fillId="0" borderId="0" xfId="0" applyFont="1" applyBorder="1" applyAlignment="1" applyProtection="1">
      <alignment horizontal="center"/>
    </xf>
    <xf numFmtId="0" fontId="61" fillId="0" borderId="0" xfId="0" applyFont="1" applyBorder="1" applyAlignment="1" applyProtection="1">
      <alignment horizontal="left"/>
    </xf>
    <xf numFmtId="0" fontId="61" fillId="0" borderId="0" xfId="0" applyFont="1" applyFill="1" applyBorder="1" applyAlignment="1" applyProtection="1">
      <alignment horizontal="left"/>
      <protection locked="0"/>
    </xf>
    <xf numFmtId="0" fontId="60" fillId="0" borderId="26" xfId="0" applyFont="1" applyBorder="1" applyAlignment="1" applyProtection="1">
      <alignment horizontal="center"/>
    </xf>
    <xf numFmtId="0" fontId="60" fillId="0" borderId="29" xfId="0" applyFont="1" applyBorder="1" applyAlignment="1" applyProtection="1">
      <alignment horizontal="center"/>
    </xf>
    <xf numFmtId="0" fontId="60" fillId="0" borderId="31" xfId="0" applyFont="1" applyBorder="1" applyAlignment="1" applyProtection="1">
      <alignment horizontal="center"/>
    </xf>
    <xf numFmtId="0" fontId="60" fillId="0" borderId="27" xfId="0" applyFont="1" applyBorder="1" applyAlignment="1" applyProtection="1">
      <alignment horizontal="center"/>
    </xf>
    <xf numFmtId="0" fontId="60" fillId="0" borderId="51" xfId="0" applyFont="1" applyBorder="1" applyAlignment="1" applyProtection="1">
      <alignment horizontal="center"/>
    </xf>
    <xf numFmtId="166" fontId="60" fillId="0" borderId="28" xfId="0" applyNumberFormat="1" applyFont="1" applyBorder="1" applyProtection="1"/>
    <xf numFmtId="166" fontId="60" fillId="0" borderId="56" xfId="0" applyNumberFormat="1" applyFont="1" applyBorder="1" applyProtection="1"/>
    <xf numFmtId="166" fontId="60" fillId="0" borderId="58" xfId="0" applyNumberFormat="1" applyFont="1" applyBorder="1" applyProtection="1"/>
    <xf numFmtId="166" fontId="60" fillId="0" borderId="27" xfId="0" applyNumberFormat="1" applyFont="1" applyBorder="1" applyProtection="1"/>
    <xf numFmtId="166" fontId="60" fillId="0" borderId="51" xfId="0" applyNumberFormat="1" applyFont="1" applyBorder="1" applyProtection="1"/>
    <xf numFmtId="0" fontId="13" fillId="0" borderId="0" xfId="0" applyFont="1" applyAlignment="1" applyProtection="1">
      <alignment horizontal="right" vertical="top"/>
    </xf>
    <xf numFmtId="0" fontId="13" fillId="0" borderId="0" xfId="0" applyFont="1"/>
    <xf numFmtId="0" fontId="13" fillId="0" borderId="0" xfId="0" applyFont="1" applyAlignment="1">
      <alignment horizontal="right"/>
    </xf>
    <xf numFmtId="166" fontId="13" fillId="0" borderId="0" xfId="0" applyNumberFormat="1" applyFont="1" applyAlignment="1">
      <alignment horizontal="right"/>
    </xf>
    <xf numFmtId="10" fontId="10" fillId="0" borderId="0" xfId="0" applyNumberFormat="1" applyFont="1"/>
    <xf numFmtId="0" fontId="12" fillId="0" borderId="11" xfId="0" applyFont="1" applyBorder="1"/>
    <xf numFmtId="0" fontId="0" fillId="0" borderId="9" xfId="0" applyBorder="1"/>
    <xf numFmtId="1" fontId="10" fillId="0" borderId="9" xfId="0" applyNumberFormat="1" applyFont="1" applyBorder="1"/>
    <xf numFmtId="0" fontId="10" fillId="0" borderId="9" xfId="0" applyFont="1" applyBorder="1"/>
    <xf numFmtId="1" fontId="10" fillId="0" borderId="0" xfId="0" applyNumberFormat="1" applyFont="1" applyBorder="1"/>
    <xf numFmtId="170" fontId="10" fillId="0" borderId="0" xfId="0" applyNumberFormat="1" applyFont="1"/>
    <xf numFmtId="0" fontId="0" fillId="0" borderId="20" xfId="0" applyFill="1" applyBorder="1" applyAlignment="1" applyProtection="1">
      <alignment horizontal="center"/>
      <protection locked="0"/>
    </xf>
    <xf numFmtId="0" fontId="0" fillId="0" borderId="20" xfId="0" applyFill="1" applyBorder="1" applyProtection="1">
      <protection locked="0"/>
    </xf>
    <xf numFmtId="0" fontId="0" fillId="0" borderId="21" xfId="0" applyFill="1" applyBorder="1"/>
    <xf numFmtId="0" fontId="0" fillId="0" borderId="0" xfId="0" applyFill="1" applyBorder="1" applyProtection="1">
      <protection locked="0"/>
    </xf>
    <xf numFmtId="167" fontId="0" fillId="0" borderId="0" xfId="0" applyNumberFormat="1" applyFill="1" applyBorder="1" applyAlignment="1" applyProtection="1">
      <alignment horizontal="center"/>
      <protection locked="0"/>
    </xf>
    <xf numFmtId="167" fontId="0" fillId="0" borderId="51" xfId="0" applyNumberFormat="1" applyFill="1" applyBorder="1" applyAlignment="1" applyProtection="1">
      <alignment horizontal="center"/>
      <protection locked="0"/>
    </xf>
    <xf numFmtId="0" fontId="0" fillId="0" borderId="27" xfId="0" applyFill="1" applyBorder="1" applyProtection="1"/>
    <xf numFmtId="16" fontId="0" fillId="0" borderId="0" xfId="0" applyNumberFormat="1" applyFill="1" applyBorder="1" applyProtection="1">
      <protection locked="0"/>
    </xf>
    <xf numFmtId="0" fontId="0" fillId="0" borderId="21" xfId="0" applyFill="1" applyBorder="1" applyProtection="1">
      <protection locked="0"/>
    </xf>
    <xf numFmtId="0" fontId="0" fillId="0" borderId="51" xfId="0" applyFill="1" applyBorder="1" applyProtection="1">
      <protection locked="0"/>
    </xf>
    <xf numFmtId="0" fontId="25" fillId="0" borderId="67" xfId="0" applyFont="1" applyFill="1" applyBorder="1" applyProtection="1">
      <protection locked="0"/>
    </xf>
    <xf numFmtId="0" fontId="0" fillId="0" borderId="33" xfId="0" applyFill="1" applyBorder="1" applyProtection="1">
      <protection locked="0"/>
    </xf>
    <xf numFmtId="0" fontId="0" fillId="0" borderId="27" xfId="0" applyFill="1" applyBorder="1" applyProtection="1">
      <protection locked="0"/>
    </xf>
    <xf numFmtId="0" fontId="25" fillId="0" borderId="32" xfId="0" applyFont="1" applyFill="1" applyBorder="1" applyProtection="1">
      <protection locked="0"/>
    </xf>
    <xf numFmtId="0" fontId="25" fillId="0" borderId="0" xfId="0" applyFont="1" applyFill="1" applyBorder="1" applyProtection="1">
      <protection locked="0"/>
    </xf>
    <xf numFmtId="0" fontId="25" fillId="0" borderId="39" xfId="0" applyFont="1" applyFill="1" applyBorder="1" applyProtection="1">
      <protection locked="0"/>
    </xf>
    <xf numFmtId="1" fontId="25" fillId="0" borderId="67" xfId="0" applyNumberFormat="1" applyFont="1" applyFill="1" applyBorder="1" applyProtection="1">
      <protection locked="0"/>
    </xf>
    <xf numFmtId="0" fontId="25" fillId="0" borderId="20" xfId="0" applyFont="1" applyFill="1" applyBorder="1" applyProtection="1">
      <protection locked="0"/>
    </xf>
    <xf numFmtId="1" fontId="25" fillId="0" borderId="20" xfId="0" applyNumberFormat="1" applyFont="1" applyFill="1" applyBorder="1" applyProtection="1">
      <protection locked="0"/>
    </xf>
    <xf numFmtId="1" fontId="25" fillId="0" borderId="0" xfId="0" applyNumberFormat="1" applyFont="1" applyFill="1" applyBorder="1" applyProtection="1">
      <protection locked="0"/>
    </xf>
    <xf numFmtId="1" fontId="25" fillId="0" borderId="39" xfId="0" applyNumberFormat="1" applyFont="1" applyFill="1" applyBorder="1" applyProtection="1">
      <protection locked="0"/>
    </xf>
    <xf numFmtId="1" fontId="25" fillId="0" borderId="68" xfId="0" applyNumberFormat="1" applyFont="1" applyFill="1" applyBorder="1" applyProtection="1">
      <protection locked="0"/>
    </xf>
    <xf numFmtId="0" fontId="0" fillId="0" borderId="56" xfId="0" applyFill="1" applyBorder="1" applyProtection="1">
      <protection locked="0"/>
    </xf>
    <xf numFmtId="0" fontId="0" fillId="0" borderId="28" xfId="0" applyFill="1" applyBorder="1" applyProtection="1">
      <protection locked="0"/>
    </xf>
    <xf numFmtId="1" fontId="25" fillId="0" borderId="55" xfId="0" applyNumberFormat="1" applyFont="1" applyFill="1" applyBorder="1" applyProtection="1">
      <protection locked="0"/>
    </xf>
    <xf numFmtId="1" fontId="25" fillId="0" borderId="56" xfId="0" applyNumberFormat="1" applyFont="1" applyFill="1" applyBorder="1" applyProtection="1">
      <protection locked="0"/>
    </xf>
    <xf numFmtId="1" fontId="25" fillId="0" borderId="74" xfId="0" applyNumberFormat="1" applyFont="1" applyFill="1" applyBorder="1" applyProtection="1">
      <protection locked="0"/>
    </xf>
    <xf numFmtId="0" fontId="12" fillId="0" borderId="0" xfId="0" quotePrefix="1" applyFont="1"/>
    <xf numFmtId="164" fontId="10" fillId="0" borderId="0" xfId="0" applyNumberFormat="1" applyFont="1"/>
    <xf numFmtId="0" fontId="62" fillId="0" borderId="0" xfId="0" applyFont="1"/>
    <xf numFmtId="0" fontId="62" fillId="0" borderId="2" xfId="0" applyFont="1" applyBorder="1"/>
    <xf numFmtId="1" fontId="11" fillId="0" borderId="9" xfId="0" applyNumberFormat="1" applyFont="1" applyBorder="1" applyAlignment="1" applyProtection="1">
      <alignment horizontal="right" vertical="top"/>
    </xf>
    <xf numFmtId="1" fontId="11" fillId="0" borderId="12" xfId="0" applyNumberFormat="1" applyFont="1" applyBorder="1" applyAlignment="1" applyProtection="1">
      <alignment horizontal="right" vertical="top"/>
    </xf>
    <xf numFmtId="0" fontId="10" fillId="0" borderId="133" xfId="0" applyFont="1" applyBorder="1" applyProtection="1"/>
    <xf numFmtId="1" fontId="10" fillId="0" borderId="12" xfId="0" applyNumberFormat="1" applyFont="1" applyBorder="1" applyAlignment="1" applyProtection="1">
      <alignment vertical="top"/>
    </xf>
    <xf numFmtId="0" fontId="13" fillId="0" borderId="2" xfId="0" applyFont="1" applyBorder="1" applyAlignment="1" applyProtection="1">
      <alignment horizontal="right"/>
    </xf>
    <xf numFmtId="2" fontId="10" fillId="0" borderId="46" xfId="0" applyNumberFormat="1" applyFont="1" applyBorder="1" applyAlignment="1" applyProtection="1">
      <alignment vertical="top"/>
    </xf>
    <xf numFmtId="2" fontId="10" fillId="0" borderId="0" xfId="0" applyNumberFormat="1" applyFont="1" applyBorder="1" applyAlignment="1">
      <alignment vertical="top"/>
    </xf>
    <xf numFmtId="166" fontId="10" fillId="0" borderId="75" xfId="0" applyNumberFormat="1" applyFont="1" applyBorder="1" applyAlignment="1" applyProtection="1">
      <alignment vertical="top"/>
    </xf>
    <xf numFmtId="166" fontId="10" fillId="0" borderId="4" xfId="0" applyNumberFormat="1" applyFont="1" applyBorder="1" applyAlignment="1" applyProtection="1">
      <alignment vertical="top"/>
    </xf>
    <xf numFmtId="166" fontId="10" fillId="0" borderId="8" xfId="0" applyNumberFormat="1" applyFont="1" applyBorder="1" applyAlignment="1" applyProtection="1">
      <alignment vertical="top"/>
    </xf>
    <xf numFmtId="0" fontId="10" fillId="0" borderId="9" xfId="0" applyFont="1" applyBorder="1" applyAlignment="1" applyProtection="1">
      <alignment horizontal="left" vertical="top"/>
    </xf>
    <xf numFmtId="0" fontId="10" fillId="0" borderId="4" xfId="0" applyFont="1" applyBorder="1" applyAlignment="1" applyProtection="1">
      <alignment horizontal="right"/>
    </xf>
    <xf numFmtId="0" fontId="10" fillId="0" borderId="134" xfId="0" applyFont="1" applyBorder="1" applyAlignment="1">
      <alignment horizontal="right"/>
    </xf>
    <xf numFmtId="164" fontId="10" fillId="0" borderId="4" xfId="0" applyNumberFormat="1" applyFont="1" applyBorder="1" applyAlignment="1" applyProtection="1">
      <alignment vertical="top"/>
    </xf>
    <xf numFmtId="164" fontId="10" fillId="0" borderId="8" xfId="0" applyNumberFormat="1" applyFont="1" applyBorder="1" applyAlignment="1" applyProtection="1">
      <alignment vertical="top"/>
    </xf>
    <xf numFmtId="1" fontId="0" fillId="0" borderId="2" xfId="0" applyNumberFormat="1" applyBorder="1"/>
    <xf numFmtId="1" fontId="11" fillId="0" borderId="11" xfId="0" applyNumberFormat="1" applyFont="1" applyBorder="1" applyAlignment="1" applyProtection="1"/>
    <xf numFmtId="1" fontId="11" fillId="0" borderId="2" xfId="0" applyNumberFormat="1" applyFont="1" applyBorder="1" applyAlignment="1" applyProtection="1">
      <alignment vertical="top"/>
    </xf>
    <xf numFmtId="1" fontId="10" fillId="0" borderId="0" xfId="0" applyNumberFormat="1" applyFont="1" applyBorder="1" applyAlignment="1" applyProtection="1">
      <alignment horizontal="right"/>
    </xf>
    <xf numFmtId="1" fontId="10" fillId="0" borderId="17" xfId="0" applyNumberFormat="1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left"/>
    </xf>
    <xf numFmtId="0" fontId="10" fillId="0" borderId="6" xfId="0" applyFont="1" applyBorder="1" applyAlignment="1">
      <alignment horizontal="right"/>
    </xf>
    <xf numFmtId="1" fontId="10" fillId="0" borderId="4" xfId="0" applyNumberFormat="1" applyFont="1" applyBorder="1" applyAlignment="1" applyProtection="1">
      <alignment horizontal="right" vertical="top"/>
    </xf>
    <xf numFmtId="1" fontId="10" fillId="0" borderId="8" xfId="0" applyNumberFormat="1" applyFont="1" applyBorder="1" applyAlignment="1" applyProtection="1">
      <alignment horizontal="right" vertical="top"/>
    </xf>
    <xf numFmtId="0" fontId="10" fillId="0" borderId="3" xfId="0" applyFont="1" applyBorder="1" applyAlignment="1">
      <alignment horizontal="right"/>
    </xf>
    <xf numFmtId="0" fontId="10" fillId="0" borderId="2" xfId="0" applyFont="1" applyBorder="1" applyAlignment="1" applyProtection="1">
      <alignment horizontal="right" vertical="top"/>
    </xf>
    <xf numFmtId="0" fontId="10" fillId="0" borderId="2" xfId="0" applyFont="1" applyBorder="1" applyAlignment="1" applyProtection="1">
      <alignment horizontal="right"/>
    </xf>
    <xf numFmtId="0" fontId="10" fillId="0" borderId="10" xfId="0" applyFont="1" applyBorder="1" applyAlignment="1" applyProtection="1">
      <alignment horizontal="right"/>
    </xf>
    <xf numFmtId="0" fontId="10" fillId="0" borderId="0" xfId="0" applyFont="1" applyBorder="1"/>
    <xf numFmtId="0" fontId="10" fillId="0" borderId="7" xfId="0" applyFont="1" applyBorder="1"/>
    <xf numFmtId="0" fontId="10" fillId="0" borderId="89" xfId="0" applyFont="1" applyBorder="1" applyProtection="1"/>
    <xf numFmtId="0" fontId="10" fillId="0" borderId="47" xfId="0" applyFont="1" applyBorder="1"/>
    <xf numFmtId="1" fontId="10" fillId="0" borderId="47" xfId="0" applyNumberFormat="1" applyFont="1" applyBorder="1"/>
    <xf numFmtId="1" fontId="10" fillId="0" borderId="7" xfId="0" applyNumberFormat="1" applyFont="1" applyBorder="1"/>
    <xf numFmtId="0" fontId="10" fillId="0" borderId="11" xfId="0" applyFont="1" applyBorder="1" applyAlignment="1" applyProtection="1">
      <alignment horizontal="right" vertical="top"/>
    </xf>
    <xf numFmtId="164" fontId="10" fillId="0" borderId="72" xfId="0" applyNumberFormat="1" applyFont="1" applyBorder="1" applyAlignment="1" applyProtection="1">
      <alignment vertical="top"/>
    </xf>
    <xf numFmtId="1" fontId="10" fillId="0" borderId="72" xfId="0" applyNumberFormat="1" applyFont="1" applyBorder="1"/>
    <xf numFmtId="1" fontId="10" fillId="0" borderId="18" xfId="0" applyNumberFormat="1" applyFont="1" applyBorder="1"/>
    <xf numFmtId="1" fontId="10" fillId="0" borderId="71" xfId="0" applyNumberFormat="1" applyFont="1" applyBorder="1"/>
    <xf numFmtId="0" fontId="13" fillId="0" borderId="1" xfId="0" applyFont="1" applyBorder="1"/>
    <xf numFmtId="0" fontId="63" fillId="0" borderId="0" xfId="0" applyFont="1"/>
    <xf numFmtId="0" fontId="10" fillId="0" borderId="13" xfId="0" applyFont="1" applyBorder="1"/>
    <xf numFmtId="0" fontId="10" fillId="0" borderId="46" xfId="0" applyFont="1" applyBorder="1"/>
    <xf numFmtId="164" fontId="10" fillId="0" borderId="6" xfId="0" applyNumberFormat="1" applyFont="1" applyBorder="1" applyAlignment="1" applyProtection="1">
      <alignment vertical="top"/>
    </xf>
    <xf numFmtId="0" fontId="10" fillId="0" borderId="75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166" fontId="11" fillId="0" borderId="3" xfId="0" applyNumberFormat="1" applyFont="1" applyBorder="1" applyAlignment="1" applyProtection="1"/>
    <xf numFmtId="0" fontId="13" fillId="0" borderId="9" xfId="0" applyFont="1" applyBorder="1" applyAlignment="1" applyProtection="1">
      <alignment horizontal="right"/>
    </xf>
    <xf numFmtId="0" fontId="13" fillId="0" borderId="135" xfId="0" applyFont="1" applyBorder="1" applyAlignment="1">
      <alignment horizontal="right"/>
    </xf>
    <xf numFmtId="2" fontId="13" fillId="0" borderId="9" xfId="0" applyNumberFormat="1" applyFont="1" applyBorder="1" applyAlignment="1" applyProtection="1">
      <alignment vertical="top"/>
    </xf>
    <xf numFmtId="0" fontId="10" fillId="0" borderId="73" xfId="0" applyFont="1" applyFill="1" applyBorder="1" applyProtection="1"/>
    <xf numFmtId="0" fontId="10" fillId="0" borderId="133" xfId="0" applyFont="1" applyFill="1" applyBorder="1" applyProtection="1"/>
    <xf numFmtId="0" fontId="10" fillId="0" borderId="88" xfId="0" applyFont="1" applyFill="1" applyBorder="1" applyProtection="1"/>
    <xf numFmtId="1" fontId="10" fillId="0" borderId="46" xfId="0" applyNumberFormat="1" applyFont="1" applyBorder="1"/>
    <xf numFmtId="1" fontId="10" fillId="0" borderId="13" xfId="0" applyNumberFormat="1" applyFont="1" applyBorder="1"/>
    <xf numFmtId="164" fontId="10" fillId="0" borderId="7" xfId="0" applyNumberFormat="1" applyFont="1" applyBorder="1"/>
    <xf numFmtId="164" fontId="10" fillId="0" borderId="71" xfId="0" applyNumberFormat="1" applyFont="1" applyBorder="1"/>
    <xf numFmtId="164" fontId="10" fillId="0" borderId="9" xfId="0" applyNumberFormat="1" applyFont="1" applyBorder="1"/>
    <xf numFmtId="164" fontId="10" fillId="0" borderId="0" xfId="0" applyNumberFormat="1" applyFont="1" applyBorder="1"/>
    <xf numFmtId="164" fontId="10" fillId="0" borderId="18" xfId="0" applyNumberFormat="1" applyFont="1" applyBorder="1"/>
    <xf numFmtId="0" fontId="0" fillId="0" borderId="12" xfId="0" applyBorder="1"/>
    <xf numFmtId="0" fontId="0" fillId="0" borderId="5" xfId="0" applyBorder="1"/>
    <xf numFmtId="0" fontId="10" fillId="0" borderId="5" xfId="0" applyFont="1" applyBorder="1"/>
    <xf numFmtId="1" fontId="10" fillId="0" borderId="45" xfId="0" applyNumberFormat="1" applyFont="1" applyBorder="1"/>
    <xf numFmtId="0" fontId="10" fillId="0" borderId="12" xfId="0" applyFont="1" applyBorder="1"/>
    <xf numFmtId="164" fontId="10" fillId="0" borderId="5" xfId="0" applyNumberFormat="1" applyFont="1" applyBorder="1" applyAlignment="1">
      <alignment vertical="top"/>
    </xf>
    <xf numFmtId="1" fontId="10" fillId="0" borderId="4" xfId="0" applyNumberFormat="1" applyFont="1" applyBorder="1" applyAlignment="1" applyProtection="1">
      <alignment vertical="top"/>
    </xf>
    <xf numFmtId="1" fontId="10" fillId="0" borderId="75" xfId="0" applyNumberFormat="1" applyFont="1" applyBorder="1" applyAlignment="1" applyProtection="1">
      <alignment vertical="top"/>
    </xf>
    <xf numFmtId="1" fontId="10" fillId="0" borderId="6" xfId="0" applyNumberFormat="1" applyFont="1" applyBorder="1" applyAlignment="1" applyProtection="1">
      <alignment horizontal="right" vertical="top"/>
    </xf>
    <xf numFmtId="2" fontId="10" fillId="0" borderId="4" xfId="0" applyNumberFormat="1" applyFont="1" applyBorder="1" applyAlignment="1" applyProtection="1">
      <alignment vertical="top"/>
    </xf>
    <xf numFmtId="2" fontId="10" fillId="0" borderId="4" xfId="0" applyNumberFormat="1" applyFont="1" applyBorder="1" applyAlignment="1" applyProtection="1">
      <alignment horizontal="right" vertical="top"/>
    </xf>
    <xf numFmtId="2" fontId="10" fillId="0" borderId="8" xfId="0" applyNumberFormat="1" applyFont="1" applyBorder="1" applyAlignment="1" applyProtection="1">
      <alignment horizontal="right" vertical="top"/>
    </xf>
    <xf numFmtId="0" fontId="13" fillId="2" borderId="136" xfId="0" applyFont="1" applyFill="1" applyBorder="1" applyAlignment="1">
      <alignment vertical="center"/>
    </xf>
    <xf numFmtId="164" fontId="10" fillId="0" borderId="137" xfId="0" applyNumberFormat="1" applyFont="1" applyBorder="1" applyAlignment="1" applyProtection="1">
      <alignment vertical="center"/>
    </xf>
    <xf numFmtId="164" fontId="10" fillId="0" borderId="137" xfId="0" applyNumberFormat="1" applyFont="1" applyBorder="1" applyAlignment="1" applyProtection="1">
      <alignment horizontal="right" vertical="center"/>
    </xf>
    <xf numFmtId="164" fontId="13" fillId="0" borderId="138" xfId="0" applyNumberFormat="1" applyFont="1" applyBorder="1" applyAlignment="1" applyProtection="1">
      <alignment vertical="center"/>
    </xf>
    <xf numFmtId="164" fontId="10" fillId="0" borderId="139" xfId="0" applyNumberFormat="1" applyFont="1" applyBorder="1" applyAlignment="1" applyProtection="1">
      <alignment vertical="center"/>
    </xf>
    <xf numFmtId="166" fontId="11" fillId="0" borderId="140" xfId="0" applyNumberFormat="1" applyFont="1" applyBorder="1" applyAlignment="1" applyProtection="1">
      <alignment vertical="center"/>
    </xf>
    <xf numFmtId="2" fontId="10" fillId="0" borderId="5" xfId="0" applyNumberFormat="1" applyFont="1" applyBorder="1" applyAlignment="1">
      <alignment vertical="top"/>
    </xf>
    <xf numFmtId="1" fontId="0" fillId="0" borderId="10" xfId="0" applyNumberFormat="1" applyBorder="1" applyAlignment="1">
      <alignment horizontal="right"/>
    </xf>
    <xf numFmtId="1" fontId="0" fillId="0" borderId="18" xfId="0" applyNumberFormat="1" applyBorder="1" applyAlignment="1">
      <alignment horizontal="left"/>
    </xf>
    <xf numFmtId="1" fontId="10" fillId="0" borderId="45" xfId="0" applyNumberFormat="1" applyFont="1" applyBorder="1" applyAlignment="1">
      <alignment horizontal="right"/>
    </xf>
    <xf numFmtId="0" fontId="7" fillId="0" borderId="0" xfId="0" applyFont="1"/>
    <xf numFmtId="0" fontId="0" fillId="0" borderId="0" xfId="0" applyNumberFormat="1"/>
    <xf numFmtId="0" fontId="0" fillId="0" borderId="141" xfId="0" applyBorder="1"/>
    <xf numFmtId="0" fontId="7" fillId="0" borderId="142" xfId="0" applyFont="1" applyBorder="1" applyAlignment="1">
      <alignment horizontal="center"/>
    </xf>
    <xf numFmtId="0" fontId="7" fillId="0" borderId="143" xfId="0" applyFont="1" applyBorder="1" applyAlignment="1">
      <alignment horizontal="center"/>
    </xf>
    <xf numFmtId="0" fontId="7" fillId="0" borderId="144" xfId="0" applyFont="1" applyBorder="1"/>
    <xf numFmtId="0" fontId="7" fillId="0" borderId="145" xfId="0" applyFont="1" applyBorder="1" applyAlignment="1">
      <alignment horizontal="center"/>
    </xf>
    <xf numFmtId="0" fontId="7" fillId="0" borderId="146" xfId="0" applyFont="1" applyBorder="1"/>
    <xf numFmtId="0" fontId="0" fillId="0" borderId="0" xfId="0" applyNumberFormat="1" applyFill="1"/>
    <xf numFmtId="0" fontId="6" fillId="0" borderId="0" xfId="0" applyFont="1" applyAlignment="1">
      <alignment horizontal="right"/>
    </xf>
    <xf numFmtId="0" fontId="6" fillId="0" borderId="0" xfId="0" applyFont="1"/>
    <xf numFmtId="0" fontId="0" fillId="0" borderId="147" xfId="0" applyBorder="1"/>
    <xf numFmtId="0" fontId="0" fillId="0" borderId="148" xfId="0" applyBorder="1"/>
    <xf numFmtId="0" fontId="0" fillId="0" borderId="149" xfId="0" applyBorder="1"/>
    <xf numFmtId="0" fontId="6" fillId="0" borderId="0" xfId="0" applyNumberFormat="1" applyFont="1"/>
    <xf numFmtId="0" fontId="0" fillId="0" borderId="150" xfId="0" applyBorder="1"/>
    <xf numFmtId="0" fontId="0" fillId="0" borderId="151" xfId="0" applyBorder="1"/>
    <xf numFmtId="0" fontId="0" fillId="0" borderId="0" xfId="0" applyNumberFormat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NumberFormat="1" applyFont="1"/>
    <xf numFmtId="0" fontId="7" fillId="0" borderId="0" xfId="0" applyNumberFormat="1" applyFont="1" applyFill="1"/>
    <xf numFmtId="0" fontId="7" fillId="0" borderId="150" xfId="0" applyFont="1" applyBorder="1" applyAlignment="1">
      <alignment horizontal="right"/>
    </xf>
    <xf numFmtId="0" fontId="7" fillId="0" borderId="0" xfId="0" applyNumberFormat="1" applyFont="1" applyBorder="1"/>
    <xf numFmtId="0" fontId="7" fillId="0" borderId="151" xfId="0" applyNumberFormat="1" applyFont="1" applyFill="1" applyBorder="1"/>
    <xf numFmtId="0" fontId="7" fillId="0" borderId="150" xfId="0" applyFont="1" applyFill="1" applyBorder="1" applyAlignment="1">
      <alignment horizontal="right"/>
    </xf>
    <xf numFmtId="0" fontId="0" fillId="0" borderId="152" xfId="0" applyBorder="1"/>
    <xf numFmtId="0" fontId="0" fillId="0" borderId="153" xfId="0" applyBorder="1"/>
    <xf numFmtId="0" fontId="0" fillId="0" borderId="154" xfId="0" applyBorder="1"/>
    <xf numFmtId="0" fontId="25" fillId="0" borderId="0" xfId="0" applyFont="1" applyFill="1" applyBorder="1" applyAlignment="1">
      <alignment horizontal="left"/>
    </xf>
    <xf numFmtId="0" fontId="23" fillId="0" borderId="155" xfId="0" applyFont="1" applyBorder="1"/>
    <xf numFmtId="168" fontId="23" fillId="0" borderId="33" xfId="0" applyNumberFormat="1" applyFont="1" applyBorder="1" applyAlignment="1">
      <alignment horizontal="center"/>
    </xf>
    <xf numFmtId="0" fontId="23" fillId="0" borderId="33" xfId="0" applyFont="1" applyBorder="1" applyAlignment="1">
      <alignment horizontal="center"/>
    </xf>
    <xf numFmtId="0" fontId="23" fillId="0" borderId="156" xfId="0" applyFont="1" applyBorder="1" applyAlignment="1">
      <alignment horizontal="center"/>
    </xf>
    <xf numFmtId="0" fontId="23" fillId="0" borderId="144" xfId="0" applyFont="1" applyBorder="1"/>
    <xf numFmtId="168" fontId="23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168" fontId="23" fillId="0" borderId="145" xfId="0" applyNumberFormat="1" applyFont="1" applyBorder="1" applyAlignment="1">
      <alignment horizontal="center"/>
    </xf>
    <xf numFmtId="0" fontId="23" fillId="0" borderId="157" xfId="0" applyFont="1" applyBorder="1"/>
    <xf numFmtId="168" fontId="23" fillId="0" borderId="23" xfId="0" applyNumberFormat="1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158" xfId="0" applyFont="1" applyBorder="1" applyAlignment="1">
      <alignment horizontal="center"/>
    </xf>
    <xf numFmtId="168" fontId="23" fillId="0" borderId="159" xfId="0" applyNumberFormat="1" applyFont="1" applyBorder="1" applyAlignment="1">
      <alignment horizontal="center"/>
    </xf>
    <xf numFmtId="168" fontId="23" fillId="0" borderId="160" xfId="0" applyNumberFormat="1" applyFont="1" applyBorder="1" applyAlignment="1">
      <alignment horizontal="center"/>
    </xf>
    <xf numFmtId="0" fontId="23" fillId="0" borderId="159" xfId="0" applyFont="1" applyBorder="1" applyAlignment="1">
      <alignment horizontal="center"/>
    </xf>
    <xf numFmtId="0" fontId="23" fillId="0" borderId="161" xfId="0" applyFont="1" applyBorder="1" applyAlignment="1">
      <alignment horizontal="center"/>
    </xf>
    <xf numFmtId="2" fontId="23" fillId="0" borderId="33" xfId="0" applyNumberFormat="1" applyFont="1" applyBorder="1" applyAlignment="1">
      <alignment horizontal="center"/>
    </xf>
    <xf numFmtId="2" fontId="23" fillId="0" borderId="0" xfId="0" applyNumberFormat="1" applyFont="1" applyBorder="1" applyAlignment="1">
      <alignment horizontal="center"/>
    </xf>
    <xf numFmtId="0" fontId="23" fillId="0" borderId="145" xfId="0" applyFont="1" applyBorder="1" applyAlignment="1">
      <alignment horizontal="center"/>
    </xf>
    <xf numFmtId="2" fontId="23" fillId="0" borderId="23" xfId="0" applyNumberFormat="1" applyFont="1" applyBorder="1" applyAlignment="1">
      <alignment horizontal="center"/>
    </xf>
    <xf numFmtId="2" fontId="23" fillId="0" borderId="159" xfId="0" applyNumberFormat="1" applyFont="1" applyBorder="1" applyAlignment="1">
      <alignment horizontal="center"/>
    </xf>
    <xf numFmtId="0" fontId="23" fillId="0" borderId="141" xfId="0" applyFont="1" applyBorder="1"/>
    <xf numFmtId="0" fontId="23" fillId="0" borderId="0" xfId="0" quotePrefix="1" applyFont="1"/>
    <xf numFmtId="0" fontId="23" fillId="0" borderId="0" xfId="0" applyNumberFormat="1" applyFont="1"/>
    <xf numFmtId="0" fontId="66" fillId="0" borderId="0" xfId="0" applyFont="1" applyAlignment="1">
      <alignment horizontal="right"/>
    </xf>
    <xf numFmtId="0" fontId="66" fillId="0" borderId="0" xfId="0" applyNumberFormat="1" applyFont="1"/>
    <xf numFmtId="0" fontId="23" fillId="0" borderId="150" xfId="0" applyFont="1" applyBorder="1"/>
    <xf numFmtId="0" fontId="23" fillId="0" borderId="0" xfId="0" applyFont="1" applyBorder="1"/>
    <xf numFmtId="0" fontId="23" fillId="0" borderId="150" xfId="0" applyFont="1" applyBorder="1" applyAlignment="1">
      <alignment horizontal="right"/>
    </xf>
    <xf numFmtId="0" fontId="23" fillId="0" borderId="0" xfId="0" applyNumberFormat="1" applyFont="1" applyBorder="1"/>
    <xf numFmtId="0" fontId="23" fillId="0" borderId="151" xfId="0" applyNumberFormat="1" applyFont="1" applyFill="1" applyBorder="1"/>
    <xf numFmtId="0" fontId="23" fillId="0" borderId="0" xfId="0" applyNumberFormat="1" applyFont="1" applyFill="1"/>
    <xf numFmtId="0" fontId="23" fillId="0" borderId="151" xfId="0" applyNumberFormat="1" applyFont="1" applyBorder="1"/>
    <xf numFmtId="166" fontId="10" fillId="0" borderId="0" xfId="0" applyNumberFormat="1" applyFont="1" applyBorder="1" applyAlignment="1" applyProtection="1">
      <alignment vertical="top"/>
    </xf>
    <xf numFmtId="164" fontId="13" fillId="0" borderId="0" xfId="0" applyNumberFormat="1" applyFont="1" applyBorder="1" applyAlignment="1" applyProtection="1">
      <alignment vertical="top"/>
    </xf>
    <xf numFmtId="166" fontId="10" fillId="0" borderId="0" xfId="0" applyNumberFormat="1" applyFont="1"/>
    <xf numFmtId="166" fontId="13" fillId="0" borderId="0" xfId="0" applyNumberFormat="1" applyFont="1"/>
    <xf numFmtId="166" fontId="10" fillId="0" borderId="0" xfId="0" applyNumberFormat="1" applyFont="1" applyAlignment="1">
      <alignment horizontal="right"/>
    </xf>
    <xf numFmtId="166" fontId="10" fillId="0" borderId="0" xfId="0" quotePrefix="1" applyNumberFormat="1" applyFont="1" applyAlignment="1">
      <alignment horizontal="right"/>
    </xf>
    <xf numFmtId="166" fontId="13" fillId="0" borderId="0" xfId="0" applyNumberFormat="1" applyFont="1" applyBorder="1" applyAlignment="1" applyProtection="1">
      <alignment vertical="top"/>
    </xf>
    <xf numFmtId="0" fontId="4" fillId="0" borderId="0" xfId="0" applyFont="1"/>
    <xf numFmtId="0" fontId="0" fillId="0" borderId="47" xfId="0" applyBorder="1"/>
    <xf numFmtId="1" fontId="10" fillId="0" borderId="0" xfId="0" applyNumberFormat="1" applyFont="1" applyAlignment="1">
      <alignment horizontal="right"/>
    </xf>
    <xf numFmtId="164" fontId="10" fillId="0" borderId="47" xfId="0" applyNumberFormat="1" applyFont="1" applyBorder="1" applyAlignment="1" applyProtection="1">
      <alignment horizontal="right" vertical="top"/>
    </xf>
    <xf numFmtId="164" fontId="10" fillId="0" borderId="0" xfId="0" applyNumberFormat="1" applyFont="1" applyBorder="1" applyAlignment="1" applyProtection="1">
      <alignment horizontal="right" vertical="top"/>
    </xf>
    <xf numFmtId="2" fontId="10" fillId="0" borderId="0" xfId="0" applyNumberFormat="1" applyFont="1" applyAlignment="1">
      <alignment horizontal="right"/>
    </xf>
    <xf numFmtId="2" fontId="10" fillId="0" borderId="47" xfId="0" applyNumberFormat="1" applyFont="1" applyBorder="1" applyAlignment="1" applyProtection="1">
      <alignment horizontal="right" vertical="top"/>
    </xf>
    <xf numFmtId="170" fontId="0" fillId="0" borderId="0" xfId="0" applyNumberFormat="1" applyAlignment="1">
      <alignment horizontal="right"/>
    </xf>
    <xf numFmtId="164" fontId="10" fillId="0" borderId="0" xfId="0" applyNumberFormat="1" applyFont="1" applyBorder="1" applyAlignment="1" applyProtection="1">
      <alignment horizontal="left" vertical="top"/>
    </xf>
    <xf numFmtId="16" fontId="10" fillId="0" borderId="0" xfId="0" applyNumberFormat="1" applyFont="1"/>
    <xf numFmtId="0" fontId="67" fillId="0" borderId="0" xfId="0" applyFont="1" applyAlignment="1">
      <alignment horizontal="right"/>
    </xf>
    <xf numFmtId="0" fontId="68" fillId="0" borderId="0" xfId="0" applyFont="1"/>
    <xf numFmtId="164" fontId="10" fillId="0" borderId="18" xfId="0" applyNumberFormat="1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1" fontId="10" fillId="0" borderId="0" xfId="0" applyNumberFormat="1" applyFont="1" applyBorder="1" applyAlignment="1" applyProtection="1">
      <alignment horizontal="left" vertical="top"/>
    </xf>
    <xf numFmtId="1" fontId="10" fillId="0" borderId="5" xfId="0" applyNumberFormat="1" applyFont="1" applyBorder="1" applyAlignment="1">
      <alignment horizontal="right"/>
    </xf>
    <xf numFmtId="0" fontId="11" fillId="0" borderId="0" xfId="0" applyFont="1" applyBorder="1" applyAlignment="1" applyProtection="1">
      <alignment horizontal="left" vertical="top"/>
    </xf>
    <xf numFmtId="16" fontId="11" fillId="0" borderId="0" xfId="0" applyNumberFormat="1" applyFont="1" applyBorder="1" applyAlignment="1" applyProtection="1">
      <alignment horizontal="right"/>
    </xf>
    <xf numFmtId="16" fontId="10" fillId="0" borderId="0" xfId="0" applyNumberFormat="1" applyFont="1" applyBorder="1" applyAlignment="1">
      <alignment horizontal="right"/>
    </xf>
    <xf numFmtId="16" fontId="11" fillId="0" borderId="0" xfId="0" applyNumberFormat="1" applyFont="1" applyFill="1" applyBorder="1" applyAlignment="1" applyProtection="1">
      <alignment horizontal="right" vertical="top"/>
    </xf>
    <xf numFmtId="0" fontId="10" fillId="0" borderId="5" xfId="0" applyFont="1" applyBorder="1" applyAlignment="1" applyProtection="1">
      <alignment horizontal="right" vertical="top"/>
    </xf>
    <xf numFmtId="0" fontId="0" fillId="0" borderId="10" xfId="0" applyBorder="1"/>
    <xf numFmtId="164" fontId="10" fillId="0" borderId="71" xfId="0" applyNumberFormat="1" applyFont="1" applyBorder="1" applyAlignment="1" applyProtection="1">
      <alignment vertical="top"/>
    </xf>
    <xf numFmtId="0" fontId="10" fillId="0" borderId="12" xfId="0" applyFont="1" applyBorder="1" applyAlignment="1" applyProtection="1">
      <alignment horizontal="right" vertical="top"/>
    </xf>
    <xf numFmtId="0" fontId="10" fillId="0" borderId="5" xfId="0" applyFont="1" applyBorder="1" applyAlignment="1" applyProtection="1">
      <alignment horizontal="right"/>
    </xf>
    <xf numFmtId="0" fontId="69" fillId="0" borderId="0" xfId="0" applyFont="1" applyAlignment="1">
      <alignment vertical="top"/>
    </xf>
    <xf numFmtId="167" fontId="0" fillId="0" borderId="57" xfId="0" applyNumberForma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center"/>
      <protection locked="0"/>
    </xf>
    <xf numFmtId="0" fontId="2" fillId="0" borderId="52" xfId="0" applyFont="1" applyBorder="1" applyAlignment="1" applyProtection="1">
      <alignment horizontal="center"/>
      <protection locked="0"/>
    </xf>
    <xf numFmtId="0" fontId="2" fillId="0" borderId="51" xfId="0" applyFont="1" applyBorder="1" applyAlignment="1" applyProtection="1">
      <alignment horizontal="center"/>
      <protection locked="0"/>
    </xf>
    <xf numFmtId="0" fontId="2" fillId="0" borderId="56" xfId="0" applyFont="1" applyBorder="1" applyAlignment="1" applyProtection="1">
      <alignment horizontal="center"/>
      <protection locked="0"/>
    </xf>
    <xf numFmtId="0" fontId="2" fillId="0" borderId="57" xfId="0" applyFont="1" applyBorder="1" applyAlignment="1" applyProtection="1">
      <alignment horizontal="center"/>
      <protection locked="0"/>
    </xf>
    <xf numFmtId="167" fontId="2" fillId="0" borderId="0" xfId="0" applyNumberFormat="1" applyFont="1" applyBorder="1" applyProtection="1">
      <protection locked="0"/>
    </xf>
    <xf numFmtId="167" fontId="2" fillId="0" borderId="56" xfId="0" applyNumberFormat="1" applyFont="1" applyBorder="1" applyProtection="1">
      <protection locked="0"/>
    </xf>
    <xf numFmtId="167" fontId="2" fillId="0" borderId="67" xfId="0" applyNumberFormat="1" applyFont="1" applyBorder="1" applyProtection="1">
      <protection locked="0"/>
    </xf>
    <xf numFmtId="167" fontId="0" fillId="0" borderId="0" xfId="0" applyNumberFormat="1" applyBorder="1" applyProtection="1">
      <protection locked="0"/>
    </xf>
    <xf numFmtId="167" fontId="0" fillId="0" borderId="33" xfId="0" applyNumberFormat="1" applyBorder="1" applyProtection="1">
      <protection locked="0"/>
    </xf>
    <xf numFmtId="167" fontId="2" fillId="0" borderId="33" xfId="0" applyNumberFormat="1" applyFont="1" applyBorder="1" applyProtection="1">
      <protection locked="0"/>
    </xf>
    <xf numFmtId="167" fontId="0" fillId="0" borderId="52" xfId="0" applyNumberFormat="1" applyBorder="1" applyProtection="1">
      <protection locked="0"/>
    </xf>
    <xf numFmtId="167" fontId="2" fillId="0" borderId="34" xfId="0" applyNumberFormat="1" applyFont="1" applyBorder="1" applyProtection="1">
      <protection locked="0"/>
    </xf>
    <xf numFmtId="167" fontId="2" fillId="0" borderId="27" xfId="0" applyNumberFormat="1" applyFont="1" applyBorder="1" applyProtection="1">
      <protection locked="0"/>
    </xf>
    <xf numFmtId="167" fontId="2" fillId="0" borderId="32" xfId="0" applyNumberFormat="1" applyFont="1" applyBorder="1" applyProtection="1">
      <protection locked="0"/>
    </xf>
    <xf numFmtId="167" fontId="2" fillId="0" borderId="39" xfId="0" applyNumberFormat="1" applyFont="1" applyBorder="1" applyProtection="1">
      <protection locked="0"/>
    </xf>
    <xf numFmtId="167" fontId="0" fillId="0" borderId="51" xfId="0" applyNumberFormat="1" applyBorder="1" applyProtection="1">
      <protection locked="0"/>
    </xf>
    <xf numFmtId="167" fontId="2" fillId="0" borderId="20" xfId="0" applyNumberFormat="1" applyFont="1" applyBorder="1" applyProtection="1">
      <protection locked="0"/>
    </xf>
    <xf numFmtId="167" fontId="2" fillId="0" borderId="68" xfId="0" applyNumberFormat="1" applyFont="1" applyBorder="1" applyProtection="1">
      <protection locked="0"/>
    </xf>
    <xf numFmtId="167" fontId="0" fillId="0" borderId="56" xfId="0" applyNumberFormat="1" applyBorder="1" applyProtection="1">
      <protection locked="0"/>
    </xf>
    <xf numFmtId="167" fontId="0" fillId="0" borderId="58" xfId="0" applyNumberFormat="1" applyBorder="1" applyProtection="1">
      <protection locked="0"/>
    </xf>
    <xf numFmtId="167" fontId="2" fillId="0" borderId="74" xfId="0" applyNumberFormat="1" applyFont="1" applyBorder="1" applyProtection="1">
      <protection locked="0"/>
    </xf>
    <xf numFmtId="167" fontId="2" fillId="0" borderId="28" xfId="0" applyNumberFormat="1" applyFont="1" applyBorder="1" applyProtection="1">
      <protection locked="0"/>
    </xf>
    <xf numFmtId="167" fontId="2" fillId="0" borderId="55" xfId="0" applyNumberFormat="1" applyFont="1" applyBorder="1" applyProtection="1">
      <protection locked="0"/>
    </xf>
    <xf numFmtId="167" fontId="2" fillId="0" borderId="50" xfId="0" applyNumberFormat="1" applyFont="1" applyBorder="1" applyProtection="1">
      <protection locked="0"/>
    </xf>
    <xf numFmtId="167" fontId="2" fillId="0" borderId="63" xfId="0" applyNumberFormat="1" applyFont="1" applyBorder="1" applyProtection="1">
      <protection locked="0"/>
    </xf>
    <xf numFmtId="167" fontId="2" fillId="0" borderId="52" xfId="0" applyNumberFormat="1" applyFont="1" applyBorder="1" applyProtection="1">
      <protection locked="0"/>
    </xf>
    <xf numFmtId="167" fontId="2" fillId="0" borderId="51" xfId="0" applyNumberFormat="1" applyFont="1" applyBorder="1" applyProtection="1">
      <protection locked="0"/>
    </xf>
    <xf numFmtId="167" fontId="2" fillId="0" borderId="58" xfId="0" applyNumberFormat="1" applyFont="1" applyBorder="1" applyProtection="1">
      <protection locked="0"/>
    </xf>
    <xf numFmtId="167" fontId="2" fillId="0" borderId="65" xfId="0" applyNumberFormat="1" applyFont="1" applyBorder="1" applyProtection="1">
      <protection locked="0"/>
    </xf>
    <xf numFmtId="167" fontId="2" fillId="0" borderId="38" xfId="0" applyNumberFormat="1" applyFont="1" applyBorder="1" applyProtection="1">
      <protection locked="0"/>
    </xf>
    <xf numFmtId="167" fontId="2" fillId="0" borderId="69" xfId="0" applyNumberFormat="1" applyFont="1" applyBorder="1" applyProtection="1">
      <protection locked="0"/>
    </xf>
    <xf numFmtId="167" fontId="2" fillId="0" borderId="21" xfId="0" applyNumberFormat="1" applyFont="1" applyBorder="1" applyProtection="1">
      <protection locked="0"/>
    </xf>
    <xf numFmtId="167" fontId="2" fillId="0" borderId="70" xfId="0" applyNumberFormat="1" applyFont="1" applyBorder="1" applyProtection="1">
      <protection locked="0"/>
    </xf>
    <xf numFmtId="167" fontId="2" fillId="0" borderId="57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1" xfId="0" applyBorder="1" applyAlignment="1" applyProtection="1">
      <alignment horizontal="left"/>
      <protection locked="0"/>
    </xf>
    <xf numFmtId="0" fontId="0" fillId="0" borderId="56" xfId="0" applyBorder="1" applyAlignment="1" applyProtection="1">
      <alignment horizontal="left"/>
      <protection locked="0"/>
    </xf>
    <xf numFmtId="0" fontId="0" fillId="0" borderId="58" xfId="0" applyBorder="1" applyAlignment="1" applyProtection="1">
      <alignment horizontal="left"/>
      <protection locked="0"/>
    </xf>
    <xf numFmtId="0" fontId="0" fillId="0" borderId="29" xfId="0" applyBorder="1" applyAlignment="1" applyProtection="1">
      <alignment horizontal="left"/>
      <protection locked="0"/>
    </xf>
    <xf numFmtId="0" fontId="0" fillId="0" borderId="31" xfId="0" applyBorder="1" applyAlignment="1" applyProtection="1">
      <alignment horizontal="left"/>
      <protection locked="0"/>
    </xf>
    <xf numFmtId="15" fontId="0" fillId="0" borderId="56" xfId="0" applyNumberFormat="1" applyBorder="1" applyAlignment="1" applyProtection="1">
      <alignment horizontal="left"/>
      <protection locked="0"/>
    </xf>
    <xf numFmtId="15" fontId="0" fillId="0" borderId="58" xfId="0" applyNumberFormat="1" applyBorder="1" applyAlignment="1" applyProtection="1">
      <alignment horizontal="left"/>
      <protection locked="0"/>
    </xf>
    <xf numFmtId="17" fontId="0" fillId="0" borderId="56" xfId="0" applyNumberFormat="1" applyBorder="1" applyAlignment="1" applyProtection="1">
      <alignment horizontal="left"/>
      <protection locked="0"/>
    </xf>
    <xf numFmtId="14" fontId="0" fillId="0" borderId="56" xfId="0" applyNumberFormat="1" applyBorder="1" applyAlignment="1" applyProtection="1">
      <alignment horizontal="left"/>
      <protection locked="0"/>
    </xf>
    <xf numFmtId="0" fontId="26" fillId="0" borderId="104" xfId="0" applyNumberFormat="1" applyFont="1" applyFill="1" applyBorder="1" applyAlignment="1" applyProtection="1">
      <alignment horizontal="left"/>
      <protection locked="0"/>
    </xf>
    <xf numFmtId="0" fontId="49" fillId="0" borderId="95" xfId="0" applyNumberFormat="1" applyFont="1" applyFill="1" applyBorder="1" applyAlignment="1" applyProtection="1">
      <alignment horizontal="left"/>
      <protection locked="0"/>
    </xf>
    <xf numFmtId="171" fontId="26" fillId="0" borderId="120" xfId="0" applyNumberFormat="1" applyFont="1" applyFill="1" applyBorder="1" applyAlignment="1" applyProtection="1">
      <alignment horizontal="left"/>
      <protection locked="0"/>
    </xf>
    <xf numFmtId="17" fontId="0" fillId="0" borderId="56" xfId="0" quotePrefix="1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3.xml"/><Relationship Id="rId18" Type="http://schemas.openxmlformats.org/officeDocument/2006/relationships/worksheet" Target="worksheets/sheet4.xml"/><Relationship Id="rId26" Type="http://schemas.openxmlformats.org/officeDocument/2006/relationships/worksheet" Target="worksheets/sheet12.xml"/><Relationship Id="rId39" Type="http://schemas.openxmlformats.org/officeDocument/2006/relationships/worksheet" Target="worksheets/sheet24.xml"/><Relationship Id="rId21" Type="http://schemas.openxmlformats.org/officeDocument/2006/relationships/worksheet" Target="worksheets/sheet7.xml"/><Relationship Id="rId34" Type="http://schemas.openxmlformats.org/officeDocument/2006/relationships/worksheet" Target="worksheets/sheet20.xml"/><Relationship Id="rId42" Type="http://schemas.openxmlformats.org/officeDocument/2006/relationships/chartsheet" Target="chartsheets/sheet16.xml"/><Relationship Id="rId47" Type="http://schemas.openxmlformats.org/officeDocument/2006/relationships/chartsheet" Target="chartsheets/sheet21.xml"/><Relationship Id="rId50" Type="http://schemas.openxmlformats.org/officeDocument/2006/relationships/chartsheet" Target="chartsheets/sheet24.xml"/><Relationship Id="rId55" Type="http://schemas.openxmlformats.org/officeDocument/2006/relationships/externalLink" Target="externalLinks/externalLink3.xml"/><Relationship Id="rId63" Type="http://schemas.openxmlformats.org/officeDocument/2006/relationships/sharedStrings" Target="sharedStrings.xml"/><Relationship Id="rId7" Type="http://schemas.openxmlformats.org/officeDocument/2006/relationships/chartsheet" Target="chartsheets/sheet7.xml"/><Relationship Id="rId2" Type="http://schemas.openxmlformats.org/officeDocument/2006/relationships/chartsheet" Target="chartsheets/sheet2.xml"/><Relationship Id="rId16" Type="http://schemas.openxmlformats.org/officeDocument/2006/relationships/worksheet" Target="worksheets/sheet2.xml"/><Relationship Id="rId20" Type="http://schemas.openxmlformats.org/officeDocument/2006/relationships/worksheet" Target="worksheets/sheet6.xml"/><Relationship Id="rId29" Type="http://schemas.openxmlformats.org/officeDocument/2006/relationships/worksheet" Target="worksheets/sheet15.xml"/><Relationship Id="rId41" Type="http://schemas.openxmlformats.org/officeDocument/2006/relationships/worksheet" Target="worksheets/sheet26.xml"/><Relationship Id="rId54" Type="http://schemas.openxmlformats.org/officeDocument/2006/relationships/externalLink" Target="externalLinks/externalLink2.xml"/><Relationship Id="rId62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worksheet" Target="worksheets/sheet10.xml"/><Relationship Id="rId32" Type="http://schemas.openxmlformats.org/officeDocument/2006/relationships/worksheet" Target="worksheets/sheet18.xml"/><Relationship Id="rId37" Type="http://schemas.openxmlformats.org/officeDocument/2006/relationships/worksheet" Target="worksheets/sheet23.xml"/><Relationship Id="rId40" Type="http://schemas.openxmlformats.org/officeDocument/2006/relationships/worksheet" Target="worksheets/sheet25.xml"/><Relationship Id="rId45" Type="http://schemas.openxmlformats.org/officeDocument/2006/relationships/chartsheet" Target="chartsheets/sheet19.xml"/><Relationship Id="rId53" Type="http://schemas.openxmlformats.org/officeDocument/2006/relationships/externalLink" Target="externalLinks/externalLink1.xml"/><Relationship Id="rId58" Type="http://schemas.openxmlformats.org/officeDocument/2006/relationships/externalLink" Target="externalLinks/externalLink6.xml"/><Relationship Id="rId5" Type="http://schemas.openxmlformats.org/officeDocument/2006/relationships/chartsheet" Target="chartsheets/sheet5.xml"/><Relationship Id="rId15" Type="http://schemas.openxmlformats.org/officeDocument/2006/relationships/worksheet" Target="worksheets/sheet1.xml"/><Relationship Id="rId23" Type="http://schemas.openxmlformats.org/officeDocument/2006/relationships/worksheet" Target="worksheets/sheet9.xml"/><Relationship Id="rId28" Type="http://schemas.openxmlformats.org/officeDocument/2006/relationships/worksheet" Target="worksheets/sheet14.xml"/><Relationship Id="rId36" Type="http://schemas.openxmlformats.org/officeDocument/2006/relationships/worksheet" Target="worksheets/sheet22.xml"/><Relationship Id="rId49" Type="http://schemas.openxmlformats.org/officeDocument/2006/relationships/chartsheet" Target="chartsheets/sheet23.xml"/><Relationship Id="rId57" Type="http://schemas.openxmlformats.org/officeDocument/2006/relationships/externalLink" Target="externalLinks/externalLink5.xml"/><Relationship Id="rId61" Type="http://schemas.openxmlformats.org/officeDocument/2006/relationships/theme" Target="theme/theme1.xml"/><Relationship Id="rId10" Type="http://schemas.openxmlformats.org/officeDocument/2006/relationships/chartsheet" Target="chartsheets/sheet10.xml"/><Relationship Id="rId19" Type="http://schemas.openxmlformats.org/officeDocument/2006/relationships/worksheet" Target="worksheets/sheet5.xml"/><Relationship Id="rId31" Type="http://schemas.openxmlformats.org/officeDocument/2006/relationships/worksheet" Target="worksheets/sheet17.xml"/><Relationship Id="rId44" Type="http://schemas.openxmlformats.org/officeDocument/2006/relationships/chartsheet" Target="chartsheets/sheet18.xml"/><Relationship Id="rId52" Type="http://schemas.openxmlformats.org/officeDocument/2006/relationships/chartsheet" Target="chartsheets/sheet26.xml"/><Relationship Id="rId60" Type="http://schemas.openxmlformats.org/officeDocument/2006/relationships/externalLink" Target="externalLinks/externalLink8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worksheet" Target="worksheets/sheet8.xml"/><Relationship Id="rId27" Type="http://schemas.openxmlformats.org/officeDocument/2006/relationships/worksheet" Target="worksheets/sheet13.xml"/><Relationship Id="rId30" Type="http://schemas.openxmlformats.org/officeDocument/2006/relationships/worksheet" Target="worksheets/sheet16.xml"/><Relationship Id="rId35" Type="http://schemas.openxmlformats.org/officeDocument/2006/relationships/worksheet" Target="worksheets/sheet21.xml"/><Relationship Id="rId43" Type="http://schemas.openxmlformats.org/officeDocument/2006/relationships/chartsheet" Target="chartsheets/sheet17.xml"/><Relationship Id="rId48" Type="http://schemas.openxmlformats.org/officeDocument/2006/relationships/chartsheet" Target="chartsheets/sheet22.xml"/><Relationship Id="rId56" Type="http://schemas.openxmlformats.org/officeDocument/2006/relationships/externalLink" Target="externalLinks/externalLink4.xml"/><Relationship Id="rId64" Type="http://schemas.openxmlformats.org/officeDocument/2006/relationships/calcChain" Target="calcChain.xml"/><Relationship Id="rId8" Type="http://schemas.openxmlformats.org/officeDocument/2006/relationships/chartsheet" Target="chartsheets/sheet8.xml"/><Relationship Id="rId51" Type="http://schemas.openxmlformats.org/officeDocument/2006/relationships/chartsheet" Target="chartsheets/sheet25.xml"/><Relationship Id="rId3" Type="http://schemas.openxmlformats.org/officeDocument/2006/relationships/chartsheet" Target="chartsheets/sheet3.xml"/><Relationship Id="rId12" Type="http://schemas.openxmlformats.org/officeDocument/2006/relationships/chartsheet" Target="chartsheets/sheet12.xml"/><Relationship Id="rId17" Type="http://schemas.openxmlformats.org/officeDocument/2006/relationships/worksheet" Target="worksheets/sheet3.xml"/><Relationship Id="rId25" Type="http://schemas.openxmlformats.org/officeDocument/2006/relationships/worksheet" Target="worksheets/sheet11.xml"/><Relationship Id="rId33" Type="http://schemas.openxmlformats.org/officeDocument/2006/relationships/worksheet" Target="worksheets/sheet19.xml"/><Relationship Id="rId38" Type="http://schemas.openxmlformats.org/officeDocument/2006/relationships/chartsheet" Target="chartsheets/sheet15.xml"/><Relationship Id="rId46" Type="http://schemas.openxmlformats.org/officeDocument/2006/relationships/chartsheet" Target="chartsheets/sheet20.xml"/><Relationship Id="rId5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MZ320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MZ340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MZ350a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MZ350b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MZ350c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MZ350d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MZ355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MZ360-AlternatSurfaceInpu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MZ320"/>
    </sheetNames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MZ340"/>
    </sheet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MZ350a"/>
    </sheet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MZ350b"/>
    </sheetNames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MZ350c"/>
    </sheetNames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MZ350d"/>
    </sheetNames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MZ355"/>
    </sheetNames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MZ360-AlternatSurfaceInput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6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0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BN3453"/>
  <sheetViews>
    <sheetView defaultGridColor="0" topLeftCell="A231" colorId="22" zoomScale="70" workbookViewId="0">
      <selection activeCell="I245" sqref="I245"/>
    </sheetView>
  </sheetViews>
  <sheetFormatPr defaultColWidth="9.6640625" defaultRowHeight="15"/>
  <cols>
    <col min="1" max="1" width="13.109375" customWidth="1"/>
    <col min="2" max="2" width="10.33203125" bestFit="1" customWidth="1"/>
    <col min="3" max="3" width="12.109375" customWidth="1"/>
    <col min="4" max="4" width="14.109375" bestFit="1" customWidth="1"/>
    <col min="5" max="5" width="10.6640625" customWidth="1"/>
    <col min="6" max="7" width="9.77734375" bestFit="1" customWidth="1"/>
    <col min="9" max="9" width="10.44140625" customWidth="1"/>
    <col min="17" max="18" width="7.88671875" customWidth="1"/>
  </cols>
  <sheetData>
    <row r="1" spans="1:30">
      <c r="A1" t="s">
        <v>97</v>
      </c>
      <c r="G1" t="s">
        <v>936</v>
      </c>
    </row>
    <row r="2" spans="1:30">
      <c r="A2" t="s">
        <v>98</v>
      </c>
      <c r="G2" t="s">
        <v>961</v>
      </c>
    </row>
    <row r="3" spans="1:30" ht="15.75">
      <c r="A3" s="21" t="s">
        <v>79</v>
      </c>
      <c r="G3" s="2" t="s">
        <v>962</v>
      </c>
    </row>
    <row r="4" spans="1:30" ht="18.75">
      <c r="A4" s="67"/>
      <c r="B4" s="68"/>
      <c r="C4" s="69"/>
      <c r="D4" s="69"/>
      <c r="E4" s="69"/>
      <c r="F4" s="2"/>
      <c r="G4" s="2" t="s">
        <v>963</v>
      </c>
      <c r="H4" s="2"/>
      <c r="J4" s="2"/>
      <c r="K4" s="2"/>
      <c r="L4" s="2"/>
      <c r="M4" s="2"/>
      <c r="N4" s="2"/>
      <c r="O4" s="2"/>
      <c r="P4" s="2"/>
      <c r="Q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>
      <c r="A5" s="21" t="s">
        <v>71</v>
      </c>
      <c r="G5" s="2" t="s">
        <v>960</v>
      </c>
    </row>
    <row r="6" spans="1:30">
      <c r="A6" t="s">
        <v>99</v>
      </c>
      <c r="G6" s="2" t="s">
        <v>964</v>
      </c>
    </row>
    <row r="7" spans="1:30">
      <c r="G7" s="2" t="s">
        <v>979</v>
      </c>
    </row>
    <row r="8" spans="1:30">
      <c r="A8" t="s">
        <v>117</v>
      </c>
      <c r="D8" s="891">
        <v>20</v>
      </c>
      <c r="E8" s="891"/>
    </row>
    <row r="9" spans="1:30">
      <c r="D9" s="891"/>
      <c r="E9" s="891"/>
    </row>
    <row r="10" spans="1:30">
      <c r="A10" t="s">
        <v>924</v>
      </c>
      <c r="D10" s="891">
        <v>240</v>
      </c>
      <c r="E10" s="891"/>
    </row>
    <row r="11" spans="1:30">
      <c r="D11" s="891"/>
      <c r="E11" s="891"/>
    </row>
    <row r="12" spans="1:30">
      <c r="A12" t="s">
        <v>925</v>
      </c>
      <c r="D12" s="891">
        <v>780</v>
      </c>
      <c r="E12" s="891"/>
    </row>
    <row r="13" spans="1:30">
      <c r="D13" s="891"/>
      <c r="E13" s="891"/>
    </row>
    <row r="14" spans="1:30">
      <c r="A14" t="s">
        <v>950</v>
      </c>
      <c r="D14" s="891"/>
      <c r="E14" s="891"/>
    </row>
    <row r="15" spans="1:30">
      <c r="F15" s="62"/>
    </row>
    <row r="16" spans="1:30">
      <c r="C16" s="891"/>
    </row>
    <row r="18" spans="1:5">
      <c r="A18" s="62"/>
    </row>
    <row r="20" spans="1:5" ht="15.75">
      <c r="A20" s="21" t="s">
        <v>70</v>
      </c>
    </row>
    <row r="22" spans="1:5">
      <c r="A22" t="s">
        <v>78</v>
      </c>
    </row>
    <row r="23" spans="1:5">
      <c r="A23" t="s">
        <v>926</v>
      </c>
    </row>
    <row r="24" spans="1:5">
      <c r="A24" s="59" t="s">
        <v>927</v>
      </c>
      <c r="B24" s="59"/>
      <c r="C24" s="59"/>
      <c r="D24" s="59"/>
      <c r="E24" s="59"/>
    </row>
    <row r="25" spans="1:5">
      <c r="A25" s="59" t="s">
        <v>928</v>
      </c>
      <c r="B25" s="59"/>
      <c r="C25" s="59"/>
      <c r="D25" s="59"/>
      <c r="E25" s="59"/>
    </row>
    <row r="26" spans="1:5">
      <c r="A26" t="s">
        <v>929</v>
      </c>
    </row>
    <row r="27" spans="1:5">
      <c r="A27" t="s">
        <v>930</v>
      </c>
    </row>
    <row r="28" spans="1:5">
      <c r="A28" t="s">
        <v>931</v>
      </c>
      <c r="B28" s="59"/>
      <c r="C28" s="59"/>
    </row>
    <row r="29" spans="1:5">
      <c r="A29" t="s">
        <v>933</v>
      </c>
    </row>
    <row r="30" spans="1:5">
      <c r="A30" t="s">
        <v>932</v>
      </c>
    </row>
    <row r="31" spans="1:5">
      <c r="A31" t="s">
        <v>934</v>
      </c>
    </row>
    <row r="32" spans="1:5">
      <c r="A32" s="59" t="s">
        <v>119</v>
      </c>
      <c r="E32" s="62"/>
    </row>
    <row r="33" spans="1:8">
      <c r="A33" s="59" t="s">
        <v>935</v>
      </c>
      <c r="E33" s="62"/>
    </row>
    <row r="34" spans="1:8">
      <c r="A34" t="s">
        <v>965</v>
      </c>
      <c r="B34" s="59"/>
      <c r="C34" s="59"/>
      <c r="D34" s="59"/>
      <c r="E34" s="62"/>
      <c r="F34" s="59"/>
      <c r="G34" s="59"/>
      <c r="H34" s="59"/>
    </row>
    <row r="35" spans="1:8">
      <c r="E35" s="62"/>
    </row>
    <row r="36" spans="1:8">
      <c r="A36" t="s">
        <v>938</v>
      </c>
    </row>
    <row r="37" spans="1:8">
      <c r="A37" t="s">
        <v>939</v>
      </c>
      <c r="F37" s="62"/>
    </row>
    <row r="38" spans="1:8">
      <c r="A38" t="s">
        <v>941</v>
      </c>
      <c r="F38" s="62"/>
    </row>
    <row r="39" spans="1:8">
      <c r="A39" t="s">
        <v>940</v>
      </c>
      <c r="F39" s="62"/>
    </row>
    <row r="40" spans="1:8">
      <c r="A40" t="s">
        <v>942</v>
      </c>
      <c r="F40" s="62"/>
    </row>
    <row r="41" spans="1:8">
      <c r="A41" t="s">
        <v>943</v>
      </c>
    </row>
    <row r="42" spans="1:8">
      <c r="A42" t="s">
        <v>944</v>
      </c>
      <c r="D42" s="62"/>
    </row>
    <row r="43" spans="1:8">
      <c r="A43" t="s">
        <v>945</v>
      </c>
      <c r="B43" s="59"/>
      <c r="C43" s="59"/>
      <c r="D43" s="59"/>
      <c r="E43" s="59"/>
      <c r="F43" s="59"/>
    </row>
    <row r="44" spans="1:8">
      <c r="A44" t="s">
        <v>946</v>
      </c>
    </row>
    <row r="45" spans="1:8">
      <c r="A45" t="s">
        <v>947</v>
      </c>
    </row>
    <row r="46" spans="1:8">
      <c r="A46" t="s">
        <v>948</v>
      </c>
    </row>
    <row r="47" spans="1:8">
      <c r="A47" t="s">
        <v>949</v>
      </c>
    </row>
    <row r="49" spans="1:31">
      <c r="A49" t="s">
        <v>118</v>
      </c>
    </row>
    <row r="59" spans="1:31" ht="15.75" thickBot="1"/>
    <row r="60" spans="1:31">
      <c r="A60" s="83"/>
      <c r="B60" s="83"/>
      <c r="C60" s="83"/>
      <c r="D60" s="107" t="s">
        <v>82</v>
      </c>
      <c r="E60" s="960"/>
      <c r="F60" s="960"/>
      <c r="G60" s="960"/>
      <c r="H60" s="960"/>
      <c r="I60" s="961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</row>
    <row r="61" spans="1:31">
      <c r="A61" s="83"/>
      <c r="B61" s="83"/>
      <c r="C61" s="83"/>
      <c r="D61" s="108" t="s">
        <v>84</v>
      </c>
      <c r="E61" s="956"/>
      <c r="F61" s="956"/>
      <c r="G61" s="956"/>
      <c r="H61" s="956"/>
      <c r="I61" s="957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</row>
    <row r="62" spans="1:31" ht="15.75" thickBot="1">
      <c r="A62" s="83"/>
      <c r="B62" s="83"/>
      <c r="C62" s="83"/>
      <c r="D62" s="109" t="s">
        <v>85</v>
      </c>
      <c r="E62" s="958"/>
      <c r="F62" s="958"/>
      <c r="G62" s="958"/>
      <c r="H62" s="958"/>
      <c r="I62" s="959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</row>
    <row r="63" spans="1:31">
      <c r="A63" s="83"/>
      <c r="B63" s="83"/>
      <c r="C63" s="83"/>
      <c r="D63" s="84"/>
      <c r="E63" s="85"/>
      <c r="F63" s="85"/>
      <c r="G63" s="85"/>
      <c r="H63" s="85"/>
      <c r="I63" s="85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</row>
    <row r="64" spans="1:31" ht="15.75" thickBo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</row>
    <row r="65" spans="1:38">
      <c r="A65" s="83"/>
      <c r="B65" s="83"/>
      <c r="C65" s="83"/>
      <c r="D65" s="110"/>
      <c r="E65" s="111"/>
      <c r="F65" s="112" t="s">
        <v>120</v>
      </c>
      <c r="G65" s="111"/>
      <c r="H65" s="113"/>
      <c r="I65" s="83"/>
      <c r="J65" s="83"/>
      <c r="K65" s="83"/>
      <c r="L65" s="83"/>
      <c r="M65" s="83"/>
      <c r="N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</row>
    <row r="66" spans="1:38">
      <c r="A66" s="83"/>
      <c r="B66" s="83"/>
      <c r="C66" s="83"/>
      <c r="D66" s="114"/>
      <c r="E66" s="115"/>
      <c r="F66" s="116"/>
      <c r="G66" s="116"/>
      <c r="H66" s="117" t="s">
        <v>121</v>
      </c>
      <c r="I66" s="86"/>
      <c r="J66" s="83"/>
      <c r="K66" s="83"/>
      <c r="L66" s="83"/>
      <c r="M66" s="83"/>
      <c r="N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</row>
    <row r="67" spans="1:38">
      <c r="A67" s="83"/>
      <c r="B67" s="83"/>
      <c r="C67" s="83"/>
      <c r="D67" s="108"/>
      <c r="E67" s="118"/>
      <c r="F67" s="119" t="s">
        <v>86</v>
      </c>
      <c r="G67" s="120"/>
      <c r="H67" s="121" t="s">
        <v>122</v>
      </c>
      <c r="I67" s="83"/>
      <c r="J67" s="83"/>
      <c r="K67" s="83"/>
      <c r="L67" s="83"/>
      <c r="M67" s="83"/>
      <c r="N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</row>
    <row r="68" spans="1:38" ht="15.75">
      <c r="A68" s="83"/>
      <c r="B68" s="83"/>
      <c r="C68" s="83"/>
      <c r="D68" s="122"/>
      <c r="E68" s="123" t="s">
        <v>89</v>
      </c>
      <c r="F68" s="87" t="s">
        <v>91</v>
      </c>
      <c r="G68" s="124" t="s">
        <v>90</v>
      </c>
      <c r="H68" s="125" t="s">
        <v>123</v>
      </c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</row>
    <row r="69" spans="1:38">
      <c r="A69" s="83"/>
      <c r="B69" s="83"/>
      <c r="C69" s="83"/>
      <c r="D69" s="108" t="s">
        <v>124</v>
      </c>
      <c r="E69" s="126" t="s">
        <v>60</v>
      </c>
      <c r="F69" s="127" t="s">
        <v>60</v>
      </c>
      <c r="G69" s="128" t="s">
        <v>60</v>
      </c>
      <c r="H69" s="129" t="s">
        <v>125</v>
      </c>
      <c r="I69" s="83"/>
      <c r="J69" s="83"/>
      <c r="K69" s="83"/>
      <c r="L69" s="83" t="s">
        <v>127</v>
      </c>
      <c r="M69" s="83"/>
      <c r="N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</row>
    <row r="70" spans="1:38" ht="15.75" thickBot="1">
      <c r="A70" s="83"/>
      <c r="B70" s="83"/>
      <c r="C70" s="83"/>
      <c r="D70" s="130" t="s">
        <v>126</v>
      </c>
      <c r="E70" s="98" t="str">
        <f ca="1">ADDRESS(CELL("row",$A70),CELL("col",E$1),4,TRUE)</f>
        <v>E70</v>
      </c>
      <c r="F70" s="98" t="str">
        <f ca="1">ADDRESS(CELL("row",$A70),CELL("col",F$1),4,TRUE)</f>
        <v>F70</v>
      </c>
      <c r="G70" s="98" t="str">
        <f ca="1">ADDRESS(CELL("row",$A70),CELL("col",G$1),4,TRUE)</f>
        <v>G70</v>
      </c>
      <c r="H70" s="98" t="str">
        <f ca="1">ADDRESS(CELL("row",$A70),CELL("col",H$1),4,TRUE)</f>
        <v>H70</v>
      </c>
      <c r="I70" s="83"/>
      <c r="J70" s="83"/>
      <c r="K70" s="83"/>
      <c r="L70" s="83"/>
      <c r="M70" s="83" t="s">
        <v>128</v>
      </c>
      <c r="Q70" s="83"/>
      <c r="R70" s="83"/>
      <c r="S70" s="83"/>
      <c r="T70" s="83"/>
      <c r="U70" s="83"/>
      <c r="V70" s="83"/>
      <c r="W70" s="83" t="s">
        <v>322</v>
      </c>
      <c r="X70" s="83"/>
      <c r="AA70" s="83"/>
      <c r="AB70" s="83"/>
      <c r="AC70" s="83"/>
      <c r="AD70" s="83"/>
      <c r="AE70" s="83"/>
    </row>
    <row r="71" spans="1:38">
      <c r="A71" s="83"/>
      <c r="B71" s="83"/>
      <c r="C71" s="83"/>
      <c r="D71" s="88"/>
      <c r="E71" s="86"/>
      <c r="F71" s="86"/>
      <c r="G71" s="86"/>
      <c r="H71" s="86"/>
      <c r="I71" s="83"/>
      <c r="J71" s="83"/>
      <c r="K71" s="83"/>
      <c r="L71" s="83"/>
      <c r="M71" s="83" t="s">
        <v>129</v>
      </c>
      <c r="Q71" s="83"/>
      <c r="R71" s="83"/>
      <c r="S71" s="83"/>
      <c r="T71" s="83"/>
      <c r="U71" s="83"/>
      <c r="V71" s="83"/>
      <c r="W71" s="83"/>
      <c r="X71" s="83" t="s">
        <v>323</v>
      </c>
      <c r="AA71" s="83"/>
      <c r="AB71" s="83"/>
      <c r="AC71" s="83"/>
      <c r="AD71" s="83"/>
      <c r="AE71" s="83"/>
    </row>
    <row r="72" spans="1:38" ht="15.75" thickBot="1">
      <c r="A72" s="83"/>
      <c r="B72" s="83"/>
      <c r="C72" s="83"/>
      <c r="D72" s="88"/>
      <c r="E72" s="86"/>
      <c r="F72" s="86"/>
      <c r="G72" s="86"/>
      <c r="H72" s="86"/>
      <c r="I72" s="83"/>
      <c r="J72" s="83"/>
      <c r="K72" s="83"/>
      <c r="L72" t="s">
        <v>324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</row>
    <row r="73" spans="1:38">
      <c r="A73" s="83"/>
      <c r="B73" s="83"/>
      <c r="C73" s="83"/>
      <c r="D73" s="110"/>
      <c r="E73" s="111"/>
      <c r="F73" s="112"/>
      <c r="G73" s="112" t="s">
        <v>130</v>
      </c>
      <c r="H73" s="112"/>
      <c r="I73" s="167"/>
      <c r="J73" s="168"/>
      <c r="K73" s="167"/>
      <c r="L73" s="167"/>
      <c r="M73" s="326"/>
      <c r="N73" s="326"/>
      <c r="O73" s="167"/>
      <c r="P73" s="326"/>
      <c r="Q73" s="326"/>
      <c r="R73" s="167"/>
      <c r="S73" s="326"/>
      <c r="T73" s="326"/>
      <c r="U73" s="167"/>
      <c r="V73" s="326"/>
      <c r="W73" s="326"/>
      <c r="X73" s="167"/>
      <c r="Y73" s="326"/>
      <c r="Z73" s="326"/>
      <c r="AA73" s="167"/>
      <c r="AB73" s="326"/>
      <c r="AC73" s="326"/>
      <c r="AD73" s="167"/>
      <c r="AE73" s="326"/>
      <c r="AF73" s="326"/>
      <c r="AG73" s="167"/>
      <c r="AH73" s="167"/>
      <c r="AI73" s="167"/>
      <c r="AJ73" s="167"/>
      <c r="AK73" s="167"/>
      <c r="AL73" s="169"/>
    </row>
    <row r="74" spans="1:38">
      <c r="A74" s="83"/>
      <c r="B74" s="83"/>
      <c r="C74" s="83"/>
      <c r="D74" s="122"/>
      <c r="E74" s="88"/>
      <c r="F74" s="88"/>
      <c r="G74" s="88"/>
      <c r="H74" s="88"/>
      <c r="I74" s="88"/>
      <c r="J74" s="88"/>
      <c r="K74" s="88"/>
      <c r="L74" s="90"/>
      <c r="M74" s="327"/>
      <c r="N74" s="327"/>
      <c r="O74" s="328"/>
      <c r="P74" s="329"/>
      <c r="Q74" s="329"/>
      <c r="R74" s="176"/>
      <c r="S74" s="329"/>
      <c r="T74" s="329"/>
      <c r="U74" s="176" t="s">
        <v>325</v>
      </c>
      <c r="V74" s="176"/>
      <c r="W74" s="329"/>
      <c r="X74" s="176"/>
      <c r="Y74" s="329"/>
      <c r="Z74" s="329"/>
      <c r="AA74" s="173"/>
      <c r="AB74" s="329"/>
      <c r="AC74" s="329"/>
      <c r="AD74" s="173"/>
      <c r="AE74" s="329"/>
      <c r="AF74" s="330"/>
      <c r="AG74" s="88"/>
      <c r="AH74" s="88"/>
      <c r="AI74" s="88"/>
      <c r="AJ74" s="88"/>
      <c r="AK74" s="88"/>
      <c r="AL74" s="171"/>
    </row>
    <row r="75" spans="1:38">
      <c r="A75" s="83"/>
      <c r="B75" s="83"/>
      <c r="C75" s="83"/>
      <c r="D75" s="114"/>
      <c r="E75" s="86"/>
      <c r="F75" s="86"/>
      <c r="G75" s="86"/>
      <c r="H75" s="87"/>
      <c r="I75" s="88"/>
      <c r="J75" s="88"/>
      <c r="K75" s="88"/>
      <c r="L75" s="123"/>
      <c r="M75" s="331" t="s">
        <v>326</v>
      </c>
      <c r="N75" s="332"/>
      <c r="P75" s="333" t="s">
        <v>327</v>
      </c>
      <c r="R75" s="70"/>
      <c r="S75" s="331" t="s">
        <v>328</v>
      </c>
      <c r="T75" s="332"/>
      <c r="V75" s="333" t="s">
        <v>329</v>
      </c>
      <c r="X75" s="70"/>
      <c r="Y75" s="331" t="s">
        <v>330</v>
      </c>
      <c r="Z75" s="332"/>
      <c r="AB75" s="333" t="s">
        <v>331</v>
      </c>
      <c r="AD75" s="70"/>
      <c r="AE75" s="331" t="s">
        <v>332</v>
      </c>
      <c r="AF75" s="332"/>
      <c r="AG75" s="88"/>
      <c r="AH75" s="88"/>
      <c r="AI75" s="88"/>
      <c r="AJ75" s="88"/>
      <c r="AK75" s="88"/>
      <c r="AL75" s="171"/>
    </row>
    <row r="76" spans="1:38">
      <c r="A76" s="83"/>
      <c r="B76" s="83"/>
      <c r="C76" s="83"/>
      <c r="D76" s="108"/>
      <c r="E76" s="172" t="s">
        <v>131</v>
      </c>
      <c r="F76" s="173"/>
      <c r="G76" s="173"/>
      <c r="H76" s="174"/>
      <c r="I76" s="173"/>
      <c r="J76" s="173"/>
      <c r="K76" s="175"/>
      <c r="L76" s="123" t="s">
        <v>252</v>
      </c>
      <c r="M76" s="331" t="s">
        <v>333</v>
      </c>
      <c r="N76" s="334" t="s">
        <v>334</v>
      </c>
      <c r="O76" s="87" t="s">
        <v>252</v>
      </c>
      <c r="P76" s="331" t="s">
        <v>333</v>
      </c>
      <c r="Q76" s="331" t="s">
        <v>334</v>
      </c>
      <c r="R76" s="123" t="s">
        <v>252</v>
      </c>
      <c r="S76" s="331" t="s">
        <v>333</v>
      </c>
      <c r="T76" s="334" t="s">
        <v>334</v>
      </c>
      <c r="U76" s="87" t="s">
        <v>252</v>
      </c>
      <c r="V76" s="331" t="s">
        <v>333</v>
      </c>
      <c r="W76" s="331" t="s">
        <v>334</v>
      </c>
      <c r="X76" s="123" t="s">
        <v>252</v>
      </c>
      <c r="Y76" s="331" t="s">
        <v>333</v>
      </c>
      <c r="Z76" s="334" t="s">
        <v>334</v>
      </c>
      <c r="AA76" s="87" t="s">
        <v>252</v>
      </c>
      <c r="AB76" s="331" t="s">
        <v>333</v>
      </c>
      <c r="AC76" s="331" t="s">
        <v>334</v>
      </c>
      <c r="AD76" s="123" t="s">
        <v>252</v>
      </c>
      <c r="AE76" s="331" t="s">
        <v>333</v>
      </c>
      <c r="AF76" s="334" t="s">
        <v>334</v>
      </c>
      <c r="AG76" s="173"/>
      <c r="AH76" s="173"/>
      <c r="AI76" s="174" t="s">
        <v>132</v>
      </c>
      <c r="AJ76" s="173"/>
      <c r="AK76" s="173"/>
      <c r="AL76" s="177"/>
    </row>
    <row r="77" spans="1:38" ht="15.75">
      <c r="A77" s="83"/>
      <c r="B77" s="83"/>
      <c r="C77" s="83"/>
      <c r="D77" s="122"/>
      <c r="E77" s="123" t="s">
        <v>133</v>
      </c>
      <c r="F77" s="123" t="s">
        <v>134</v>
      </c>
      <c r="G77" s="87" t="s">
        <v>135</v>
      </c>
      <c r="H77" s="87" t="s">
        <v>136</v>
      </c>
      <c r="I77" s="87" t="s">
        <v>137</v>
      </c>
      <c r="J77" s="87" t="s">
        <v>138</v>
      </c>
      <c r="K77" s="87" t="s">
        <v>139</v>
      </c>
      <c r="L77" s="123" t="s">
        <v>140</v>
      </c>
      <c r="M77" s="87" t="s">
        <v>335</v>
      </c>
      <c r="N77" s="178" t="s">
        <v>336</v>
      </c>
      <c r="O77" s="87" t="s">
        <v>141</v>
      </c>
      <c r="P77" s="87" t="s">
        <v>337</v>
      </c>
      <c r="Q77" s="87" t="s">
        <v>338</v>
      </c>
      <c r="R77" s="123" t="s">
        <v>142</v>
      </c>
      <c r="S77" s="87" t="s">
        <v>339</v>
      </c>
      <c r="T77" s="178" t="s">
        <v>340</v>
      </c>
      <c r="U77" s="87" t="s">
        <v>143</v>
      </c>
      <c r="V77" s="87" t="s">
        <v>341</v>
      </c>
      <c r="W77" s="87" t="s">
        <v>342</v>
      </c>
      <c r="X77" s="123" t="s">
        <v>144</v>
      </c>
      <c r="Y77" s="87" t="s">
        <v>343</v>
      </c>
      <c r="Z77" s="178" t="s">
        <v>344</v>
      </c>
      <c r="AA77" s="87" t="s">
        <v>145</v>
      </c>
      <c r="AB77" s="87" t="s">
        <v>345</v>
      </c>
      <c r="AC77" s="87" t="s">
        <v>346</v>
      </c>
      <c r="AD77" s="123" t="s">
        <v>146</v>
      </c>
      <c r="AE77" s="87" t="s">
        <v>347</v>
      </c>
      <c r="AF77" s="178" t="s">
        <v>348</v>
      </c>
      <c r="AG77" s="87" t="s">
        <v>89</v>
      </c>
      <c r="AH77" s="87" t="s">
        <v>91</v>
      </c>
      <c r="AI77" s="87" t="s">
        <v>90</v>
      </c>
      <c r="AJ77" s="87" t="s">
        <v>147</v>
      </c>
      <c r="AK77" s="87" t="s">
        <v>148</v>
      </c>
      <c r="AL77" s="179" t="s">
        <v>149</v>
      </c>
    </row>
    <row r="78" spans="1:38">
      <c r="A78" s="83"/>
      <c r="B78" s="83"/>
      <c r="C78" s="83"/>
      <c r="D78" s="180" t="s">
        <v>124</v>
      </c>
      <c r="E78" s="126" t="s">
        <v>150</v>
      </c>
      <c r="F78" s="126" t="s">
        <v>150</v>
      </c>
      <c r="G78" s="127" t="s">
        <v>150</v>
      </c>
      <c r="H78" s="127" t="s">
        <v>150</v>
      </c>
      <c r="I78" s="127" t="s">
        <v>150</v>
      </c>
      <c r="J78" s="127" t="s">
        <v>150</v>
      </c>
      <c r="K78" s="127" t="s">
        <v>150</v>
      </c>
      <c r="L78" s="126" t="s">
        <v>151</v>
      </c>
      <c r="M78" s="127" t="s">
        <v>151</v>
      </c>
      <c r="N78" s="128" t="s">
        <v>151</v>
      </c>
      <c r="O78" s="127" t="s">
        <v>249</v>
      </c>
      <c r="P78" s="127" t="s">
        <v>249</v>
      </c>
      <c r="Q78" s="127" t="s">
        <v>249</v>
      </c>
      <c r="R78" s="126" t="s">
        <v>249</v>
      </c>
      <c r="S78" s="127" t="s">
        <v>249</v>
      </c>
      <c r="T78" s="128" t="s">
        <v>249</v>
      </c>
      <c r="U78" s="127" t="s">
        <v>249</v>
      </c>
      <c r="V78" s="127" t="s">
        <v>249</v>
      </c>
      <c r="W78" s="127" t="s">
        <v>249</v>
      </c>
      <c r="X78" s="126" t="s">
        <v>249</v>
      </c>
      <c r="Y78" s="127" t="s">
        <v>249</v>
      </c>
      <c r="Z78" s="128" t="s">
        <v>249</v>
      </c>
      <c r="AA78" s="127" t="s">
        <v>249</v>
      </c>
      <c r="AB78" s="127" t="s">
        <v>249</v>
      </c>
      <c r="AC78" s="127" t="s">
        <v>249</v>
      </c>
      <c r="AD78" s="126" t="s">
        <v>249</v>
      </c>
      <c r="AE78" s="127" t="s">
        <v>249</v>
      </c>
      <c r="AF78" s="128" t="s">
        <v>249</v>
      </c>
      <c r="AG78" s="127" t="s">
        <v>60</v>
      </c>
      <c r="AH78" s="127" t="s">
        <v>60</v>
      </c>
      <c r="AI78" s="127" t="s">
        <v>60</v>
      </c>
      <c r="AJ78" s="127" t="s">
        <v>60</v>
      </c>
      <c r="AK78" s="127" t="s">
        <v>60</v>
      </c>
      <c r="AL78" s="181" t="s">
        <v>60</v>
      </c>
    </row>
    <row r="79" spans="1:38">
      <c r="A79" s="83"/>
      <c r="B79" s="83"/>
      <c r="C79" s="83"/>
      <c r="D79" s="122" t="s">
        <v>152</v>
      </c>
      <c r="E79" s="354" t="str">
        <f t="shared" ref="E79:X85" ca="1" si="0">ADDRESS(CELL("row",$A79),CELL("col",E$1),4,TRUE)</f>
        <v>E79</v>
      </c>
      <c r="F79" s="354" t="str">
        <f t="shared" ca="1" si="0"/>
        <v>F79</v>
      </c>
      <c r="G79" s="354" t="str">
        <f t="shared" ca="1" si="0"/>
        <v>G79</v>
      </c>
      <c r="H79" s="354" t="str">
        <f t="shared" ca="1" si="0"/>
        <v>H79</v>
      </c>
      <c r="I79" s="354" t="str">
        <f t="shared" ca="1" si="0"/>
        <v>I79</v>
      </c>
      <c r="J79" s="354" t="str">
        <f t="shared" ca="1" si="0"/>
        <v>J79</v>
      </c>
      <c r="K79" s="354" t="str">
        <f t="shared" ca="1" si="0"/>
        <v>K79</v>
      </c>
      <c r="L79" s="354" t="str">
        <f t="shared" ca="1" si="0"/>
        <v>L79</v>
      </c>
      <c r="M79" s="354" t="str">
        <f t="shared" ca="1" si="0"/>
        <v>M79</v>
      </c>
      <c r="N79" s="354" t="str">
        <f t="shared" ca="1" si="0"/>
        <v>N79</v>
      </c>
      <c r="O79" s="354" t="str">
        <f t="shared" ca="1" si="0"/>
        <v>O79</v>
      </c>
      <c r="P79" s="354" t="str">
        <f t="shared" ca="1" si="0"/>
        <v>P79</v>
      </c>
      <c r="Q79" s="354" t="str">
        <f t="shared" ca="1" si="0"/>
        <v>Q79</v>
      </c>
      <c r="R79" s="354" t="str">
        <f t="shared" ca="1" si="0"/>
        <v>R79</v>
      </c>
      <c r="S79" s="354" t="str">
        <f t="shared" ca="1" si="0"/>
        <v>S79</v>
      </c>
      <c r="T79" s="354" t="str">
        <f t="shared" ca="1" si="0"/>
        <v>T79</v>
      </c>
      <c r="U79" s="354" t="str">
        <f t="shared" ca="1" si="0"/>
        <v>U79</v>
      </c>
      <c r="V79" s="354" t="str">
        <f t="shared" ref="U79:W83" ca="1" si="1">ADDRESS(CELL("row",$A79),CELL("col",V$1),4,TRUE)</f>
        <v>V79</v>
      </c>
      <c r="W79" s="354" t="str">
        <f t="shared" ca="1" si="1"/>
        <v>W79</v>
      </c>
      <c r="X79" s="354" t="str">
        <f t="shared" ca="1" si="0"/>
        <v>X79</v>
      </c>
      <c r="Y79" s="354" t="str">
        <f t="shared" ref="X79:AL85" ca="1" si="2">ADDRESS(CELL("row",$A79),CELL("col",Y$1),4,TRUE)</f>
        <v>Y79</v>
      </c>
      <c r="Z79" s="354" t="str">
        <f t="shared" ca="1" si="2"/>
        <v>Z79</v>
      </c>
      <c r="AA79" s="354" t="str">
        <f t="shared" ca="1" si="2"/>
        <v>AA79</v>
      </c>
      <c r="AB79" s="354" t="str">
        <f t="shared" ca="1" si="2"/>
        <v>AB79</v>
      </c>
      <c r="AC79" s="354" t="str">
        <f t="shared" ca="1" si="2"/>
        <v>AC79</v>
      </c>
      <c r="AD79" s="354" t="str">
        <f t="shared" ca="1" si="2"/>
        <v>AD79</v>
      </c>
      <c r="AE79" s="354" t="str">
        <f t="shared" ca="1" si="2"/>
        <v>AE79</v>
      </c>
      <c r="AF79" s="354" t="str">
        <f t="shared" ca="1" si="2"/>
        <v>AF79</v>
      </c>
      <c r="AG79" s="354" t="str">
        <f t="shared" ca="1" si="2"/>
        <v>AG79</v>
      </c>
      <c r="AH79" s="354" t="str">
        <f t="shared" ca="1" si="2"/>
        <v>AH79</v>
      </c>
      <c r="AI79" s="354" t="str">
        <f t="shared" ca="1" si="2"/>
        <v>AI79</v>
      </c>
      <c r="AJ79" s="354" t="str">
        <f t="shared" ca="1" si="2"/>
        <v>AJ79</v>
      </c>
      <c r="AK79" s="354" t="str">
        <f t="shared" ca="1" si="2"/>
        <v>AK79</v>
      </c>
      <c r="AL79" s="354" t="str">
        <f t="shared" ca="1" si="2"/>
        <v>AL79</v>
      </c>
    </row>
    <row r="80" spans="1:38">
      <c r="A80" s="83"/>
      <c r="B80" s="83"/>
      <c r="C80" s="83"/>
      <c r="D80" s="122" t="s">
        <v>153</v>
      </c>
      <c r="E80" s="93" t="str">
        <f t="shared" ca="1" si="0"/>
        <v>E80</v>
      </c>
      <c r="F80" s="93" t="str">
        <f t="shared" ca="1" si="0"/>
        <v>F80</v>
      </c>
      <c r="G80" s="93" t="str">
        <f t="shared" ca="1" si="0"/>
        <v>G80</v>
      </c>
      <c r="H80" s="354" t="str">
        <f t="shared" ca="1" si="0"/>
        <v>H80</v>
      </c>
      <c r="I80" s="354" t="str">
        <f t="shared" ca="1" si="0"/>
        <v>I80</v>
      </c>
      <c r="J80" s="354" t="str">
        <f t="shared" ca="1" si="0"/>
        <v>J80</v>
      </c>
      <c r="K80" s="354" t="str">
        <f t="shared" ca="1" si="0"/>
        <v>K80</v>
      </c>
      <c r="L80" s="71" t="s">
        <v>92</v>
      </c>
      <c r="M80" s="72" t="s">
        <v>92</v>
      </c>
      <c r="N80" s="72" t="s">
        <v>92</v>
      </c>
      <c r="O80" s="354" t="str">
        <f t="shared" ca="1" si="0"/>
        <v>O80</v>
      </c>
      <c r="P80" s="354" t="str">
        <f t="shared" ca="1" si="0"/>
        <v>P80</v>
      </c>
      <c r="Q80" s="354" t="str">
        <f t="shared" ca="1" si="0"/>
        <v>Q80</v>
      </c>
      <c r="R80" s="354" t="str">
        <f t="shared" ca="1" si="0"/>
        <v>R80</v>
      </c>
      <c r="S80" s="354" t="str">
        <f t="shared" ca="1" si="0"/>
        <v>S80</v>
      </c>
      <c r="T80" s="354" t="str">
        <f t="shared" ca="1" si="0"/>
        <v>T80</v>
      </c>
      <c r="U80" s="354" t="str">
        <f t="shared" ca="1" si="1"/>
        <v>U80</v>
      </c>
      <c r="V80" s="354" t="str">
        <f t="shared" ca="1" si="1"/>
        <v>V80</v>
      </c>
      <c r="W80" s="354" t="str">
        <f t="shared" ca="1" si="1"/>
        <v>W80</v>
      </c>
      <c r="X80" s="354" t="str">
        <f t="shared" ca="1" si="2"/>
        <v>X80</v>
      </c>
      <c r="Y80" s="354" t="str">
        <f t="shared" ca="1" si="2"/>
        <v>Y80</v>
      </c>
      <c r="Z80" s="354" t="str">
        <f t="shared" ca="1" si="2"/>
        <v>Z80</v>
      </c>
      <c r="AA80" s="354" t="str">
        <f t="shared" ca="1" si="2"/>
        <v>AA80</v>
      </c>
      <c r="AB80" s="354" t="str">
        <f t="shared" ca="1" si="2"/>
        <v>AB80</v>
      </c>
      <c r="AC80" s="354" t="str">
        <f t="shared" ca="1" si="2"/>
        <v>AC80</v>
      </c>
      <c r="AD80" s="354" t="str">
        <f t="shared" ca="1" si="2"/>
        <v>AD80</v>
      </c>
      <c r="AE80" s="354" t="str">
        <f t="shared" ca="1" si="2"/>
        <v>AE80</v>
      </c>
      <c r="AF80" s="354" t="str">
        <f t="shared" ca="1" si="2"/>
        <v>AF80</v>
      </c>
      <c r="AG80" s="354" t="str">
        <f t="shared" ca="1" si="2"/>
        <v>AG80</v>
      </c>
      <c r="AH80" s="354" t="str">
        <f t="shared" ca="1" si="2"/>
        <v>AH80</v>
      </c>
      <c r="AI80" s="354" t="str">
        <f t="shared" ca="1" si="2"/>
        <v>AI80</v>
      </c>
      <c r="AJ80" s="354" t="str">
        <f t="shared" ca="1" si="2"/>
        <v>AJ80</v>
      </c>
      <c r="AK80" s="354" t="str">
        <f t="shared" ca="1" si="2"/>
        <v>AK80</v>
      </c>
      <c r="AL80" s="354" t="str">
        <f t="shared" ca="1" si="2"/>
        <v>AL80</v>
      </c>
    </row>
    <row r="81" spans="1:38">
      <c r="A81" s="83"/>
      <c r="B81" s="83"/>
      <c r="C81" s="83"/>
      <c r="D81" s="122" t="s">
        <v>154</v>
      </c>
      <c r="E81" s="93" t="str">
        <f t="shared" ca="1" si="0"/>
        <v>E81</v>
      </c>
      <c r="F81" s="93" t="str">
        <f t="shared" ca="1" si="0"/>
        <v>F81</v>
      </c>
      <c r="G81" s="93" t="str">
        <f t="shared" ca="1" si="0"/>
        <v>G81</v>
      </c>
      <c r="H81" s="354" t="str">
        <f t="shared" ca="1" si="0"/>
        <v>H81</v>
      </c>
      <c r="I81" s="354" t="str">
        <f t="shared" ca="1" si="0"/>
        <v>I81</v>
      </c>
      <c r="J81" s="354" t="str">
        <f t="shared" ca="1" si="0"/>
        <v>J81</v>
      </c>
      <c r="K81" s="354" t="str">
        <f t="shared" ca="1" si="0"/>
        <v>K81</v>
      </c>
      <c r="L81" s="71" t="s">
        <v>92</v>
      </c>
      <c r="M81" s="72" t="s">
        <v>92</v>
      </c>
      <c r="N81" s="72" t="s">
        <v>92</v>
      </c>
      <c r="O81" s="354" t="str">
        <f t="shared" ca="1" si="0"/>
        <v>O81</v>
      </c>
      <c r="P81" s="354" t="str">
        <f t="shared" ca="1" si="0"/>
        <v>P81</v>
      </c>
      <c r="Q81" s="354" t="str">
        <f t="shared" ca="1" si="0"/>
        <v>Q81</v>
      </c>
      <c r="R81" s="354" t="str">
        <f t="shared" ca="1" si="0"/>
        <v>R81</v>
      </c>
      <c r="S81" s="354" t="str">
        <f t="shared" ca="1" si="0"/>
        <v>S81</v>
      </c>
      <c r="T81" s="354" t="str">
        <f t="shared" ca="1" si="0"/>
        <v>T81</v>
      </c>
      <c r="U81" s="354" t="str">
        <f t="shared" ca="1" si="1"/>
        <v>U81</v>
      </c>
      <c r="V81" s="354" t="str">
        <f t="shared" ca="1" si="1"/>
        <v>V81</v>
      </c>
      <c r="W81" s="354" t="str">
        <f t="shared" ca="1" si="1"/>
        <v>W81</v>
      </c>
      <c r="X81" s="354" t="str">
        <f t="shared" ca="1" si="2"/>
        <v>X81</v>
      </c>
      <c r="Y81" s="354" t="str">
        <f t="shared" ca="1" si="2"/>
        <v>Y81</v>
      </c>
      <c r="Z81" s="354" t="str">
        <f t="shared" ca="1" si="2"/>
        <v>Z81</v>
      </c>
      <c r="AA81" s="354" t="str">
        <f t="shared" ca="1" si="2"/>
        <v>AA81</v>
      </c>
      <c r="AB81" s="354" t="str">
        <f t="shared" ca="1" si="2"/>
        <v>AB81</v>
      </c>
      <c r="AC81" s="354" t="str">
        <f t="shared" ca="1" si="2"/>
        <v>AC81</v>
      </c>
      <c r="AD81" s="354" t="str">
        <f t="shared" ca="1" si="2"/>
        <v>AD81</v>
      </c>
      <c r="AE81" s="354" t="str">
        <f t="shared" ca="1" si="2"/>
        <v>AE81</v>
      </c>
      <c r="AF81" s="354" t="str">
        <f t="shared" ca="1" si="2"/>
        <v>AF81</v>
      </c>
      <c r="AG81" s="354" t="str">
        <f t="shared" ca="1" si="2"/>
        <v>AG81</v>
      </c>
      <c r="AH81" s="354" t="str">
        <f t="shared" ca="1" si="2"/>
        <v>AH81</v>
      </c>
      <c r="AI81" s="354" t="str">
        <f t="shared" ca="1" si="2"/>
        <v>AI81</v>
      </c>
      <c r="AJ81" s="354" t="str">
        <f t="shared" ca="1" si="2"/>
        <v>AJ81</v>
      </c>
      <c r="AK81" s="354" t="str">
        <f t="shared" ca="1" si="2"/>
        <v>AK81</v>
      </c>
      <c r="AL81" s="354" t="str">
        <f t="shared" ca="1" si="2"/>
        <v>AL81</v>
      </c>
    </row>
    <row r="82" spans="1:38">
      <c r="A82" s="83"/>
      <c r="B82" s="83"/>
      <c r="C82" s="83"/>
      <c r="D82" s="122" t="s">
        <v>155</v>
      </c>
      <c r="E82" s="93" t="str">
        <f t="shared" ca="1" si="0"/>
        <v>E82</v>
      </c>
      <c r="F82" s="93" t="str">
        <f t="shared" ca="1" si="0"/>
        <v>F82</v>
      </c>
      <c r="G82" s="93" t="str">
        <f t="shared" ca="1" si="0"/>
        <v>G82</v>
      </c>
      <c r="H82" s="354" t="str">
        <f t="shared" ca="1" si="0"/>
        <v>H82</v>
      </c>
      <c r="I82" s="354" t="str">
        <f t="shared" ca="1" si="0"/>
        <v>I82</v>
      </c>
      <c r="J82" s="354" t="str">
        <f t="shared" ca="1" si="0"/>
        <v>J82</v>
      </c>
      <c r="K82" s="354" t="str">
        <f t="shared" ca="1" si="0"/>
        <v>K82</v>
      </c>
      <c r="L82" s="71" t="s">
        <v>92</v>
      </c>
      <c r="M82" s="72" t="s">
        <v>92</v>
      </c>
      <c r="N82" s="72" t="s">
        <v>92</v>
      </c>
      <c r="O82" s="354" t="str">
        <f t="shared" ca="1" si="0"/>
        <v>O82</v>
      </c>
      <c r="P82" s="354" t="str">
        <f t="shared" ca="1" si="0"/>
        <v>P82</v>
      </c>
      <c r="Q82" s="354" t="str">
        <f t="shared" ca="1" si="0"/>
        <v>Q82</v>
      </c>
      <c r="R82" s="354" t="str">
        <f t="shared" ca="1" si="0"/>
        <v>R82</v>
      </c>
      <c r="S82" s="354" t="str">
        <f t="shared" ca="1" si="0"/>
        <v>S82</v>
      </c>
      <c r="T82" s="354" t="str">
        <f t="shared" ca="1" si="0"/>
        <v>T82</v>
      </c>
      <c r="U82" s="354" t="str">
        <f t="shared" ca="1" si="1"/>
        <v>U82</v>
      </c>
      <c r="V82" s="354" t="str">
        <f t="shared" ca="1" si="1"/>
        <v>V82</v>
      </c>
      <c r="W82" s="354" t="str">
        <f t="shared" ca="1" si="1"/>
        <v>W82</v>
      </c>
      <c r="X82" s="354" t="str">
        <f t="shared" ca="1" si="2"/>
        <v>X82</v>
      </c>
      <c r="Y82" s="354" t="str">
        <f t="shared" ca="1" si="2"/>
        <v>Y82</v>
      </c>
      <c r="Z82" s="354" t="str">
        <f t="shared" ca="1" si="2"/>
        <v>Z82</v>
      </c>
      <c r="AA82" s="354" t="str">
        <f t="shared" ca="1" si="2"/>
        <v>AA82</v>
      </c>
      <c r="AB82" s="354" t="str">
        <f t="shared" ca="1" si="2"/>
        <v>AB82</v>
      </c>
      <c r="AC82" s="354" t="str">
        <f t="shared" ca="1" si="2"/>
        <v>AC82</v>
      </c>
      <c r="AD82" s="354" t="str">
        <f t="shared" ca="1" si="2"/>
        <v>AD82</v>
      </c>
      <c r="AE82" s="354" t="str">
        <f t="shared" ca="1" si="2"/>
        <v>AE82</v>
      </c>
      <c r="AF82" s="354" t="str">
        <f t="shared" ca="1" si="2"/>
        <v>AF82</v>
      </c>
      <c r="AG82" s="354" t="str">
        <f t="shared" ca="1" si="2"/>
        <v>AG82</v>
      </c>
      <c r="AH82" s="354" t="str">
        <f t="shared" ca="1" si="2"/>
        <v>AH82</v>
      </c>
      <c r="AI82" s="354" t="str">
        <f t="shared" ca="1" si="2"/>
        <v>AI82</v>
      </c>
      <c r="AJ82" s="354" t="str">
        <f t="shared" ca="1" si="2"/>
        <v>AJ82</v>
      </c>
      <c r="AK82" s="354" t="str">
        <f t="shared" ca="1" si="2"/>
        <v>AK82</v>
      </c>
      <c r="AL82" s="354" t="str">
        <f t="shared" ca="1" si="2"/>
        <v>AL82</v>
      </c>
    </row>
    <row r="83" spans="1:38">
      <c r="A83" s="83"/>
      <c r="B83" s="83"/>
      <c r="C83" s="83"/>
      <c r="D83" s="122" t="s">
        <v>156</v>
      </c>
      <c r="E83" s="93" t="str">
        <f t="shared" ca="1" si="0"/>
        <v>E83</v>
      </c>
      <c r="F83" s="93" t="str">
        <f t="shared" ca="1" si="0"/>
        <v>F83</v>
      </c>
      <c r="G83" s="93" t="str">
        <f t="shared" ca="1" si="0"/>
        <v>G83</v>
      </c>
      <c r="H83" s="354" t="str">
        <f t="shared" ca="1" si="0"/>
        <v>H83</v>
      </c>
      <c r="I83" s="354" t="str">
        <f t="shared" ca="1" si="0"/>
        <v>I83</v>
      </c>
      <c r="J83" s="354" t="str">
        <f t="shared" ca="1" si="0"/>
        <v>J83</v>
      </c>
      <c r="K83" s="354" t="str">
        <f t="shared" ca="1" si="0"/>
        <v>K83</v>
      </c>
      <c r="L83" s="71" t="s">
        <v>92</v>
      </c>
      <c r="M83" s="72" t="s">
        <v>92</v>
      </c>
      <c r="N83" s="72" t="s">
        <v>92</v>
      </c>
      <c r="O83" s="354" t="str">
        <f t="shared" ca="1" si="0"/>
        <v>O83</v>
      </c>
      <c r="P83" s="354" t="str">
        <f t="shared" ca="1" si="0"/>
        <v>P83</v>
      </c>
      <c r="Q83" s="354" t="str">
        <f t="shared" ca="1" si="0"/>
        <v>Q83</v>
      </c>
      <c r="R83" s="354" t="str">
        <f t="shared" ca="1" si="0"/>
        <v>R83</v>
      </c>
      <c r="S83" s="354" t="str">
        <f t="shared" ca="1" si="0"/>
        <v>S83</v>
      </c>
      <c r="T83" s="354" t="str">
        <f t="shared" ca="1" si="0"/>
        <v>T83</v>
      </c>
      <c r="U83" s="354" t="str">
        <f t="shared" ca="1" si="1"/>
        <v>U83</v>
      </c>
      <c r="V83" s="354" t="str">
        <f t="shared" ca="1" si="1"/>
        <v>V83</v>
      </c>
      <c r="W83" s="354" t="str">
        <f t="shared" ca="1" si="1"/>
        <v>W83</v>
      </c>
      <c r="X83" s="354" t="str">
        <f t="shared" ca="1" si="2"/>
        <v>X83</v>
      </c>
      <c r="Y83" s="354" t="str">
        <f t="shared" ca="1" si="2"/>
        <v>Y83</v>
      </c>
      <c r="Z83" s="354" t="str">
        <f t="shared" ca="1" si="2"/>
        <v>Z83</v>
      </c>
      <c r="AA83" s="354" t="str">
        <f t="shared" ca="1" si="2"/>
        <v>AA83</v>
      </c>
      <c r="AB83" s="354" t="str">
        <f t="shared" ca="1" si="2"/>
        <v>AB83</v>
      </c>
      <c r="AC83" s="354" t="str">
        <f t="shared" ca="1" si="2"/>
        <v>AC83</v>
      </c>
      <c r="AD83" s="354" t="str">
        <f t="shared" ca="1" si="2"/>
        <v>AD83</v>
      </c>
      <c r="AE83" s="354" t="str">
        <f t="shared" ca="1" si="2"/>
        <v>AE83</v>
      </c>
      <c r="AF83" s="354" t="str">
        <f t="shared" ca="1" si="2"/>
        <v>AF83</v>
      </c>
      <c r="AG83" s="354" t="str">
        <f t="shared" ca="1" si="2"/>
        <v>AG83</v>
      </c>
      <c r="AH83" s="354" t="str">
        <f t="shared" ca="1" si="2"/>
        <v>AH83</v>
      </c>
      <c r="AI83" s="354" t="str">
        <f t="shared" ca="1" si="2"/>
        <v>AI83</v>
      </c>
      <c r="AJ83" s="354" t="str">
        <f t="shared" ca="1" si="2"/>
        <v>AJ83</v>
      </c>
      <c r="AK83" s="354" t="str">
        <f t="shared" ca="1" si="2"/>
        <v>AK83</v>
      </c>
      <c r="AL83" s="354" t="str">
        <f t="shared" ca="1" si="2"/>
        <v>AL83</v>
      </c>
    </row>
    <row r="84" spans="1:38">
      <c r="A84" s="83"/>
      <c r="B84" s="83"/>
      <c r="C84" s="83"/>
      <c r="D84" s="122" t="s">
        <v>157</v>
      </c>
      <c r="E84" s="93" t="str">
        <f t="shared" ca="1" si="0"/>
        <v>E84</v>
      </c>
      <c r="F84" s="93" t="str">
        <f t="shared" ca="1" si="0"/>
        <v>F84</v>
      </c>
      <c r="G84" s="93" t="str">
        <f t="shared" ca="1" si="0"/>
        <v>G84</v>
      </c>
      <c r="H84" s="72" t="s">
        <v>92</v>
      </c>
      <c r="I84" s="354" t="str">
        <f t="shared" ca="1" si="0"/>
        <v>I84</v>
      </c>
      <c r="J84" s="354" t="str">
        <f t="shared" ca="1" si="0"/>
        <v>J84</v>
      </c>
      <c r="K84" s="72" t="s">
        <v>92</v>
      </c>
      <c r="L84" s="71" t="s">
        <v>92</v>
      </c>
      <c r="M84" s="72" t="s">
        <v>92</v>
      </c>
      <c r="N84" s="72" t="s">
        <v>92</v>
      </c>
      <c r="O84" s="354" t="str">
        <f t="shared" ca="1" si="0"/>
        <v>O84</v>
      </c>
      <c r="P84" s="354" t="str">
        <f t="shared" ca="1" si="0"/>
        <v>P84</v>
      </c>
      <c r="Q84" s="354" t="str">
        <f t="shared" ca="1" si="0"/>
        <v>Q84</v>
      </c>
      <c r="R84" s="354" t="str">
        <f t="shared" ca="1" si="0"/>
        <v>R84</v>
      </c>
      <c r="S84" s="354" t="str">
        <f t="shared" ca="1" si="0"/>
        <v>S84</v>
      </c>
      <c r="T84" s="354" t="str">
        <f t="shared" ca="1" si="0"/>
        <v>T84</v>
      </c>
      <c r="U84" s="72" t="s">
        <v>92</v>
      </c>
      <c r="V84" s="72" t="s">
        <v>92</v>
      </c>
      <c r="W84" s="72" t="s">
        <v>92</v>
      </c>
      <c r="X84" s="354" t="str">
        <f t="shared" ca="1" si="0"/>
        <v>X84</v>
      </c>
      <c r="Y84" s="354" t="str">
        <f t="shared" ca="1" si="2"/>
        <v>Y84</v>
      </c>
      <c r="Z84" s="354" t="str">
        <f t="shared" ca="1" si="2"/>
        <v>Z84</v>
      </c>
      <c r="AA84" s="354" t="str">
        <f t="shared" ca="1" si="2"/>
        <v>AA84</v>
      </c>
      <c r="AB84" s="354" t="str">
        <f t="shared" ca="1" si="2"/>
        <v>AB84</v>
      </c>
      <c r="AC84" s="354" t="str">
        <f t="shared" ca="1" si="2"/>
        <v>AC84</v>
      </c>
      <c r="AD84" s="71" t="s">
        <v>92</v>
      </c>
      <c r="AE84" s="72" t="s">
        <v>92</v>
      </c>
      <c r="AF84" s="73" t="s">
        <v>92</v>
      </c>
      <c r="AG84" s="354" t="str">
        <f t="shared" ca="1" si="2"/>
        <v>AG84</v>
      </c>
      <c r="AH84" s="354" t="str">
        <f t="shared" ca="1" si="2"/>
        <v>AH84</v>
      </c>
      <c r="AI84" s="72" t="s">
        <v>92</v>
      </c>
      <c r="AJ84" s="354" t="str">
        <f t="shared" ca="1" si="2"/>
        <v>AJ84</v>
      </c>
      <c r="AK84" s="354" t="str">
        <f t="shared" ca="1" si="2"/>
        <v>AK84</v>
      </c>
      <c r="AL84" s="183" t="s">
        <v>92</v>
      </c>
    </row>
    <row r="85" spans="1:38" ht="15.75" thickBot="1">
      <c r="A85" s="83"/>
      <c r="B85" s="83"/>
      <c r="C85" s="83"/>
      <c r="D85" s="185" t="s">
        <v>158</v>
      </c>
      <c r="E85" s="94" t="str">
        <f t="shared" ca="1" si="0"/>
        <v>E85</v>
      </c>
      <c r="F85" s="94" t="str">
        <f t="shared" ca="1" si="0"/>
        <v>F85</v>
      </c>
      <c r="G85" s="94" t="str">
        <f t="shared" ca="1" si="0"/>
        <v>G85</v>
      </c>
      <c r="H85" s="354" t="str">
        <f t="shared" ca="1" si="0"/>
        <v>H85</v>
      </c>
      <c r="I85" s="187" t="s">
        <v>92</v>
      </c>
      <c r="J85" s="187" t="s">
        <v>92</v>
      </c>
      <c r="K85" s="187" t="s">
        <v>92</v>
      </c>
      <c r="L85" s="354" t="str">
        <f t="shared" ca="1" si="0"/>
        <v>L85</v>
      </c>
      <c r="M85" s="354" t="str">
        <f t="shared" ca="1" si="0"/>
        <v>M85</v>
      </c>
      <c r="N85" s="354" t="str">
        <f t="shared" ca="1" si="0"/>
        <v>N85</v>
      </c>
      <c r="O85" s="354" t="str">
        <f t="shared" ca="1" si="0"/>
        <v>O85</v>
      </c>
      <c r="P85" s="354" t="str">
        <f t="shared" ca="1" si="0"/>
        <v>P85</v>
      </c>
      <c r="Q85" s="354" t="str">
        <f t="shared" ca="1" si="0"/>
        <v>Q85</v>
      </c>
      <c r="R85" s="354" t="str">
        <f t="shared" ca="1" si="0"/>
        <v>R85</v>
      </c>
      <c r="S85" s="354" t="str">
        <f t="shared" ca="1" si="0"/>
        <v>S85</v>
      </c>
      <c r="T85" s="354" t="str">
        <f t="shared" ca="1" si="0"/>
        <v>T85</v>
      </c>
      <c r="U85" s="354" t="str">
        <f t="shared" ca="1" si="0"/>
        <v>U85</v>
      </c>
      <c r="V85" s="354" t="str">
        <f t="shared" ca="1" si="0"/>
        <v>V85</v>
      </c>
      <c r="W85" s="354" t="str">
        <f ca="1">ADDRESS(CELL("row",$A85),CELL("col",W$1),4,TRUE)</f>
        <v>W85</v>
      </c>
      <c r="X85" s="186" t="s">
        <v>92</v>
      </c>
      <c r="Y85" s="187" t="s">
        <v>92</v>
      </c>
      <c r="Z85" s="190" t="s">
        <v>92</v>
      </c>
      <c r="AA85" s="187" t="s">
        <v>92</v>
      </c>
      <c r="AB85" s="187" t="s">
        <v>92</v>
      </c>
      <c r="AC85" s="187" t="s">
        <v>92</v>
      </c>
      <c r="AD85" s="186" t="s">
        <v>92</v>
      </c>
      <c r="AE85" s="187" t="s">
        <v>92</v>
      </c>
      <c r="AF85" s="190" t="s">
        <v>92</v>
      </c>
      <c r="AG85" s="354" t="str">
        <f t="shared" ca="1" si="2"/>
        <v>AG85</v>
      </c>
      <c r="AH85" s="354" t="str">
        <f t="shared" ca="1" si="2"/>
        <v>AH85</v>
      </c>
      <c r="AI85" s="354" t="str">
        <f t="shared" ca="1" si="2"/>
        <v>AI85</v>
      </c>
      <c r="AJ85" s="187" t="s">
        <v>92</v>
      </c>
      <c r="AK85" s="187" t="s">
        <v>92</v>
      </c>
      <c r="AL85" s="191" t="s">
        <v>92</v>
      </c>
    </row>
    <row r="86" spans="1:38">
      <c r="A86" s="83"/>
      <c r="B86" s="83"/>
      <c r="C86" s="83"/>
      <c r="D86" s="83"/>
      <c r="E86" s="86"/>
      <c r="F86" s="86"/>
      <c r="G86" s="86"/>
      <c r="H86" s="86"/>
      <c r="I86" s="86"/>
      <c r="J86" s="86"/>
      <c r="K86" s="86"/>
      <c r="L86" s="84" t="s">
        <v>159</v>
      </c>
      <c r="O86" s="86"/>
      <c r="P86" s="86"/>
      <c r="Q86" s="86"/>
      <c r="R86" s="86"/>
      <c r="S86" s="86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</row>
    <row r="87" spans="1:38">
      <c r="A87" s="83"/>
      <c r="B87" s="83"/>
      <c r="C87" s="83"/>
      <c r="D87" s="84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</row>
    <row r="88" spans="1:38" ht="15.75" thickBo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3"/>
      <c r="Y88" s="83"/>
      <c r="Z88" s="83"/>
      <c r="AA88" s="83"/>
      <c r="AB88" s="83"/>
      <c r="AC88" s="83"/>
      <c r="AD88" s="83"/>
      <c r="AE88" s="83"/>
    </row>
    <row r="89" spans="1:38">
      <c r="A89" s="83"/>
      <c r="B89" s="83"/>
      <c r="C89" s="83"/>
      <c r="D89" s="107"/>
      <c r="E89" s="167"/>
      <c r="F89" s="167"/>
      <c r="G89" s="167"/>
      <c r="H89" s="112" t="s">
        <v>160</v>
      </c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9"/>
      <c r="Z89" s="83"/>
      <c r="AA89" s="83"/>
      <c r="AB89" s="83"/>
      <c r="AC89" s="83"/>
      <c r="AD89" s="83"/>
      <c r="AE89" s="83"/>
    </row>
    <row r="90" spans="1:38">
      <c r="A90" s="83"/>
      <c r="B90" s="83"/>
      <c r="C90" s="83"/>
      <c r="D90" s="122"/>
      <c r="E90" s="192"/>
      <c r="F90" s="192"/>
      <c r="G90" s="192" t="s">
        <v>161</v>
      </c>
      <c r="H90" s="192"/>
      <c r="I90" s="192"/>
      <c r="J90" s="192"/>
      <c r="K90" s="192"/>
      <c r="L90" s="192"/>
      <c r="M90" s="192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93"/>
      <c r="Z90" s="83"/>
      <c r="AA90" s="83"/>
      <c r="AB90" s="83"/>
      <c r="AC90" s="83"/>
      <c r="AD90" s="83"/>
      <c r="AE90" s="83"/>
    </row>
    <row r="91" spans="1:38" ht="15.75">
      <c r="A91" s="83"/>
      <c r="B91" s="83"/>
      <c r="C91" s="83"/>
      <c r="D91" s="122"/>
      <c r="E91" s="123" t="s">
        <v>162</v>
      </c>
      <c r="F91" s="86"/>
      <c r="G91" s="86"/>
      <c r="H91" s="194" t="s">
        <v>87</v>
      </c>
      <c r="I91" s="116"/>
      <c r="J91" s="195"/>
      <c r="K91" s="87" t="s">
        <v>88</v>
      </c>
      <c r="L91" s="86"/>
      <c r="M91" s="86"/>
      <c r="N91" s="194" t="s">
        <v>123</v>
      </c>
      <c r="O91" s="116"/>
      <c r="P91" s="195"/>
      <c r="Q91" s="87" t="s">
        <v>163</v>
      </c>
      <c r="R91" s="86"/>
      <c r="S91" s="86"/>
      <c r="T91" s="194" t="s">
        <v>164</v>
      </c>
      <c r="U91" s="116"/>
      <c r="V91" s="195"/>
      <c r="W91" s="87" t="s">
        <v>165</v>
      </c>
      <c r="X91" s="86"/>
      <c r="Y91" s="196"/>
      <c r="Z91" s="83"/>
      <c r="AA91" s="83"/>
      <c r="AB91" s="83"/>
      <c r="AC91" s="83"/>
      <c r="AD91" s="83"/>
      <c r="AE91" s="83"/>
    </row>
    <row r="92" spans="1:38">
      <c r="A92" s="83"/>
      <c r="B92" s="83"/>
      <c r="C92" s="83"/>
      <c r="D92" s="180" t="s">
        <v>124</v>
      </c>
      <c r="E92" s="126" t="s">
        <v>170</v>
      </c>
      <c r="F92" s="127" t="s">
        <v>166</v>
      </c>
      <c r="G92" s="127" t="s">
        <v>167</v>
      </c>
      <c r="H92" s="126" t="s">
        <v>170</v>
      </c>
      <c r="I92" s="127" t="s">
        <v>166</v>
      </c>
      <c r="J92" s="128" t="s">
        <v>167</v>
      </c>
      <c r="K92" s="126" t="s">
        <v>170</v>
      </c>
      <c r="L92" s="127" t="s">
        <v>166</v>
      </c>
      <c r="M92" s="127" t="s">
        <v>167</v>
      </c>
      <c r="N92" s="126" t="s">
        <v>170</v>
      </c>
      <c r="O92" s="127" t="s">
        <v>166</v>
      </c>
      <c r="P92" s="128" t="s">
        <v>167</v>
      </c>
      <c r="Q92" s="126" t="s">
        <v>170</v>
      </c>
      <c r="R92" s="127" t="s">
        <v>166</v>
      </c>
      <c r="S92" s="127" t="s">
        <v>167</v>
      </c>
      <c r="T92" s="126" t="s">
        <v>170</v>
      </c>
      <c r="U92" s="127" t="s">
        <v>166</v>
      </c>
      <c r="V92" s="128" t="s">
        <v>167</v>
      </c>
      <c r="W92" s="126" t="s">
        <v>170</v>
      </c>
      <c r="X92" s="127" t="s">
        <v>166</v>
      </c>
      <c r="Y92" s="181" t="s">
        <v>167</v>
      </c>
      <c r="Z92" s="83"/>
      <c r="AA92" s="83"/>
      <c r="AB92" s="83"/>
      <c r="AC92" s="83"/>
      <c r="AD92" s="83"/>
      <c r="AE92" s="83"/>
    </row>
    <row r="93" spans="1:38">
      <c r="A93" s="83"/>
      <c r="B93" s="83"/>
      <c r="C93" s="83"/>
      <c r="D93" s="122" t="s">
        <v>152</v>
      </c>
      <c r="E93" s="354" t="str">
        <f t="shared" ref="E93:T99" ca="1" si="3">ADDRESS(CELL("row",$A93),CELL("col",E$1),4,TRUE)</f>
        <v>E93</v>
      </c>
      <c r="F93" s="354" t="str">
        <f t="shared" ca="1" si="3"/>
        <v>F93</v>
      </c>
      <c r="G93" s="354" t="str">
        <f t="shared" ca="1" si="3"/>
        <v>G93</v>
      </c>
      <c r="H93" s="354" t="str">
        <f t="shared" ca="1" si="3"/>
        <v>H93</v>
      </c>
      <c r="I93" s="354" t="str">
        <f t="shared" ca="1" si="3"/>
        <v>I93</v>
      </c>
      <c r="J93" s="354" t="str">
        <f t="shared" ca="1" si="3"/>
        <v>J93</v>
      </c>
      <c r="K93" s="354" t="str">
        <f t="shared" ca="1" si="3"/>
        <v>K93</v>
      </c>
      <c r="L93" s="354" t="str">
        <f t="shared" ca="1" si="3"/>
        <v>L93</v>
      </c>
      <c r="M93" s="354" t="str">
        <f t="shared" ca="1" si="3"/>
        <v>M93</v>
      </c>
      <c r="N93" s="354" t="str">
        <f t="shared" ca="1" si="3"/>
        <v>N93</v>
      </c>
      <c r="O93" s="354" t="str">
        <f t="shared" ca="1" si="3"/>
        <v>O93</v>
      </c>
      <c r="P93" s="354" t="str">
        <f t="shared" ca="1" si="3"/>
        <v>P93</v>
      </c>
      <c r="Q93" s="354" t="str">
        <f t="shared" ca="1" si="3"/>
        <v>Q93</v>
      </c>
      <c r="R93" s="354" t="str">
        <f t="shared" ca="1" si="3"/>
        <v>R93</v>
      </c>
      <c r="S93" s="354" t="str">
        <f t="shared" ca="1" si="3"/>
        <v>S93</v>
      </c>
      <c r="T93" s="354" t="str">
        <f t="shared" ca="1" si="3"/>
        <v>T93</v>
      </c>
      <c r="U93" s="354" t="str">
        <f t="shared" ref="N93:Y98" ca="1" si="4">ADDRESS(CELL("row",$A93),CELL("col",U$1),4,TRUE)</f>
        <v>U93</v>
      </c>
      <c r="V93" s="354" t="str">
        <f t="shared" ca="1" si="4"/>
        <v>V93</v>
      </c>
      <c r="W93" s="354" t="str">
        <f t="shared" ca="1" si="4"/>
        <v>W93</v>
      </c>
      <c r="X93" s="354" t="str">
        <f t="shared" ca="1" si="4"/>
        <v>X93</v>
      </c>
      <c r="Y93" s="354" t="str">
        <f t="shared" ca="1" si="4"/>
        <v>Y93</v>
      </c>
      <c r="Z93" s="83"/>
      <c r="AA93" s="83"/>
      <c r="AB93" s="83"/>
      <c r="AC93" s="83"/>
      <c r="AD93" s="83"/>
      <c r="AE93" s="83"/>
    </row>
    <row r="94" spans="1:38">
      <c r="A94" s="83"/>
      <c r="B94" s="83"/>
      <c r="C94" s="83"/>
      <c r="D94" s="122" t="s">
        <v>153</v>
      </c>
      <c r="E94" s="354" t="str">
        <f t="shared" ca="1" si="3"/>
        <v>E94</v>
      </c>
      <c r="F94" s="354" t="str">
        <f t="shared" ca="1" si="3"/>
        <v>F94</v>
      </c>
      <c r="G94" s="354" t="str">
        <f t="shared" ca="1" si="3"/>
        <v>G94</v>
      </c>
      <c r="H94" s="354" t="str">
        <f t="shared" ca="1" si="3"/>
        <v>H94</v>
      </c>
      <c r="I94" s="354" t="str">
        <f t="shared" ca="1" si="3"/>
        <v>I94</v>
      </c>
      <c r="J94" s="354" t="str">
        <f t="shared" ca="1" si="3"/>
        <v>J94</v>
      </c>
      <c r="K94" s="354" t="str">
        <f t="shared" ca="1" si="3"/>
        <v>K94</v>
      </c>
      <c r="L94" s="354" t="str">
        <f t="shared" ca="1" si="3"/>
        <v>L94</v>
      </c>
      <c r="M94" s="354" t="str">
        <f t="shared" ca="1" si="3"/>
        <v>M94</v>
      </c>
      <c r="N94" s="354" t="str">
        <f t="shared" ca="1" si="4"/>
        <v>N94</v>
      </c>
      <c r="O94" s="354" t="str">
        <f t="shared" ca="1" si="4"/>
        <v>O94</v>
      </c>
      <c r="P94" s="354" t="str">
        <f t="shared" ca="1" si="4"/>
        <v>P94</v>
      </c>
      <c r="Q94" s="354" t="str">
        <f t="shared" ca="1" si="4"/>
        <v>Q94</v>
      </c>
      <c r="R94" s="354" t="str">
        <f t="shared" ca="1" si="4"/>
        <v>R94</v>
      </c>
      <c r="S94" s="354" t="str">
        <f t="shared" ca="1" si="4"/>
        <v>S94</v>
      </c>
      <c r="T94" s="354" t="str">
        <f t="shared" ca="1" si="4"/>
        <v>T94</v>
      </c>
      <c r="U94" s="354" t="str">
        <f t="shared" ca="1" si="4"/>
        <v>U94</v>
      </c>
      <c r="V94" s="354" t="str">
        <f t="shared" ca="1" si="4"/>
        <v>V94</v>
      </c>
      <c r="W94" s="354" t="str">
        <f t="shared" ca="1" si="4"/>
        <v>W94</v>
      </c>
      <c r="X94" s="354" t="str">
        <f t="shared" ca="1" si="4"/>
        <v>X94</v>
      </c>
      <c r="Y94" s="354" t="str">
        <f t="shared" ca="1" si="4"/>
        <v>Y94</v>
      </c>
      <c r="Z94" s="83"/>
      <c r="AA94" s="83"/>
      <c r="AB94" s="83"/>
      <c r="AC94" s="83"/>
      <c r="AD94" s="83"/>
      <c r="AE94" s="83"/>
    </row>
    <row r="95" spans="1:38">
      <c r="A95" s="83"/>
      <c r="B95" s="83"/>
      <c r="C95" s="83"/>
      <c r="D95" s="122" t="s">
        <v>154</v>
      </c>
      <c r="E95" s="354" t="str">
        <f t="shared" ca="1" si="3"/>
        <v>E95</v>
      </c>
      <c r="F95" s="354" t="str">
        <f t="shared" ca="1" si="3"/>
        <v>F95</v>
      </c>
      <c r="G95" s="354" t="str">
        <f t="shared" ca="1" si="3"/>
        <v>G95</v>
      </c>
      <c r="H95" s="354" t="str">
        <f t="shared" ca="1" si="3"/>
        <v>H95</v>
      </c>
      <c r="I95" s="354" t="str">
        <f t="shared" ca="1" si="3"/>
        <v>I95</v>
      </c>
      <c r="J95" s="354" t="str">
        <f t="shared" ca="1" si="3"/>
        <v>J95</v>
      </c>
      <c r="K95" s="354" t="str">
        <f t="shared" ca="1" si="3"/>
        <v>K95</v>
      </c>
      <c r="L95" s="354" t="str">
        <f t="shared" ca="1" si="3"/>
        <v>L95</v>
      </c>
      <c r="M95" s="354" t="str">
        <f t="shared" ca="1" si="3"/>
        <v>M95</v>
      </c>
      <c r="N95" s="354" t="str">
        <f t="shared" ca="1" si="4"/>
        <v>N95</v>
      </c>
      <c r="O95" s="354" t="str">
        <f t="shared" ca="1" si="4"/>
        <v>O95</v>
      </c>
      <c r="P95" s="354" t="str">
        <f t="shared" ca="1" si="4"/>
        <v>P95</v>
      </c>
      <c r="Q95" s="354" t="str">
        <f t="shared" ca="1" si="4"/>
        <v>Q95</v>
      </c>
      <c r="R95" s="354" t="str">
        <f t="shared" ca="1" si="4"/>
        <v>R95</v>
      </c>
      <c r="S95" s="354" t="str">
        <f t="shared" ca="1" si="4"/>
        <v>S95</v>
      </c>
      <c r="T95" s="354" t="str">
        <f t="shared" ca="1" si="4"/>
        <v>T95</v>
      </c>
      <c r="U95" s="354" t="str">
        <f t="shared" ca="1" si="4"/>
        <v>U95</v>
      </c>
      <c r="V95" s="354" t="str">
        <f t="shared" ca="1" si="4"/>
        <v>V95</v>
      </c>
      <c r="W95" s="354" t="str">
        <f t="shared" ca="1" si="4"/>
        <v>W95</v>
      </c>
      <c r="X95" s="354" t="str">
        <f t="shared" ca="1" si="4"/>
        <v>X95</v>
      </c>
      <c r="Y95" s="354" t="str">
        <f t="shared" ca="1" si="4"/>
        <v>Y95</v>
      </c>
      <c r="Z95" s="83"/>
      <c r="AA95" s="83"/>
      <c r="AB95" s="83"/>
      <c r="AC95" s="83"/>
      <c r="AD95" s="83"/>
      <c r="AE95" s="83"/>
    </row>
    <row r="96" spans="1:38">
      <c r="A96" s="83"/>
      <c r="B96" s="83"/>
      <c r="C96" s="83"/>
      <c r="D96" s="122" t="s">
        <v>155</v>
      </c>
      <c r="E96" s="354" t="str">
        <f t="shared" ca="1" si="3"/>
        <v>E96</v>
      </c>
      <c r="F96" s="354" t="str">
        <f t="shared" ca="1" si="3"/>
        <v>F96</v>
      </c>
      <c r="G96" s="354" t="str">
        <f t="shared" ca="1" si="3"/>
        <v>G96</v>
      </c>
      <c r="H96" s="354" t="str">
        <f t="shared" ca="1" si="3"/>
        <v>H96</v>
      </c>
      <c r="I96" s="354" t="str">
        <f t="shared" ca="1" si="3"/>
        <v>I96</v>
      </c>
      <c r="J96" s="354" t="str">
        <f t="shared" ca="1" si="3"/>
        <v>J96</v>
      </c>
      <c r="K96" s="354" t="str">
        <f t="shared" ca="1" si="3"/>
        <v>K96</v>
      </c>
      <c r="L96" s="354" t="str">
        <f t="shared" ca="1" si="3"/>
        <v>L96</v>
      </c>
      <c r="M96" s="354" t="str">
        <f t="shared" ca="1" si="3"/>
        <v>M96</v>
      </c>
      <c r="N96" s="354" t="str">
        <f t="shared" ca="1" si="4"/>
        <v>N96</v>
      </c>
      <c r="O96" s="354" t="str">
        <f t="shared" ca="1" si="4"/>
        <v>O96</v>
      </c>
      <c r="P96" s="354" t="str">
        <f t="shared" ca="1" si="4"/>
        <v>P96</v>
      </c>
      <c r="Q96" s="354" t="str">
        <f t="shared" ca="1" si="4"/>
        <v>Q96</v>
      </c>
      <c r="R96" s="354" t="str">
        <f t="shared" ca="1" si="4"/>
        <v>R96</v>
      </c>
      <c r="S96" s="354" t="str">
        <f t="shared" ca="1" si="4"/>
        <v>S96</v>
      </c>
      <c r="T96" s="354" t="str">
        <f t="shared" ca="1" si="4"/>
        <v>T96</v>
      </c>
      <c r="U96" s="354" t="str">
        <f t="shared" ca="1" si="4"/>
        <v>U96</v>
      </c>
      <c r="V96" s="354" t="str">
        <f t="shared" ca="1" si="4"/>
        <v>V96</v>
      </c>
      <c r="W96" s="354" t="str">
        <f t="shared" ca="1" si="4"/>
        <v>W96</v>
      </c>
      <c r="X96" s="354" t="str">
        <f t="shared" ca="1" si="4"/>
        <v>X96</v>
      </c>
      <c r="Y96" s="354" t="str">
        <f t="shared" ca="1" si="4"/>
        <v>Y96</v>
      </c>
      <c r="Z96" s="83"/>
      <c r="AA96" s="83"/>
      <c r="AB96" s="83"/>
      <c r="AC96" s="83"/>
      <c r="AD96" s="83"/>
      <c r="AE96" s="83"/>
    </row>
    <row r="97" spans="1:31">
      <c r="A97" s="83"/>
      <c r="B97" s="83"/>
      <c r="C97" s="83"/>
      <c r="D97" s="122" t="s">
        <v>156</v>
      </c>
      <c r="E97" s="354" t="str">
        <f t="shared" ca="1" si="3"/>
        <v>E97</v>
      </c>
      <c r="F97" s="354" t="str">
        <f t="shared" ca="1" si="3"/>
        <v>F97</v>
      </c>
      <c r="G97" s="354" t="str">
        <f t="shared" ca="1" si="3"/>
        <v>G97</v>
      </c>
      <c r="H97" s="354" t="str">
        <f t="shared" ca="1" si="3"/>
        <v>H97</v>
      </c>
      <c r="I97" s="354" t="str">
        <f t="shared" ca="1" si="3"/>
        <v>I97</v>
      </c>
      <c r="J97" s="354" t="str">
        <f t="shared" ca="1" si="3"/>
        <v>J97</v>
      </c>
      <c r="K97" s="354" t="str">
        <f t="shared" ca="1" si="3"/>
        <v>K97</v>
      </c>
      <c r="L97" s="354" t="str">
        <f t="shared" ca="1" si="3"/>
        <v>L97</v>
      </c>
      <c r="M97" s="354" t="str">
        <f t="shared" ca="1" si="3"/>
        <v>M97</v>
      </c>
      <c r="N97" s="354" t="str">
        <f t="shared" ca="1" si="4"/>
        <v>N97</v>
      </c>
      <c r="O97" s="354" t="str">
        <f t="shared" ca="1" si="4"/>
        <v>O97</v>
      </c>
      <c r="P97" s="354" t="str">
        <f t="shared" ca="1" si="4"/>
        <v>P97</v>
      </c>
      <c r="Q97" s="354" t="str">
        <f t="shared" ca="1" si="4"/>
        <v>Q97</v>
      </c>
      <c r="R97" s="354" t="str">
        <f t="shared" ca="1" si="4"/>
        <v>R97</v>
      </c>
      <c r="S97" s="354" t="str">
        <f t="shared" ca="1" si="4"/>
        <v>S97</v>
      </c>
      <c r="T97" s="354" t="str">
        <f t="shared" ca="1" si="4"/>
        <v>T97</v>
      </c>
      <c r="U97" s="354" t="str">
        <f t="shared" ca="1" si="4"/>
        <v>U97</v>
      </c>
      <c r="V97" s="354" t="str">
        <f t="shared" ca="1" si="4"/>
        <v>V97</v>
      </c>
      <c r="W97" s="354" t="str">
        <f t="shared" ca="1" si="4"/>
        <v>W97</v>
      </c>
      <c r="X97" s="354" t="str">
        <f t="shared" ca="1" si="4"/>
        <v>X97</v>
      </c>
      <c r="Y97" s="354" t="str">
        <f t="shared" ca="1" si="4"/>
        <v>Y97</v>
      </c>
      <c r="Z97" s="83"/>
      <c r="AA97" s="83"/>
      <c r="AB97" s="83"/>
      <c r="AC97" s="83"/>
      <c r="AD97" s="83"/>
      <c r="AE97" s="83"/>
    </row>
    <row r="98" spans="1:31">
      <c r="A98" s="83"/>
      <c r="B98" s="83"/>
      <c r="C98" s="83"/>
      <c r="D98" s="122" t="s">
        <v>157</v>
      </c>
      <c r="E98" s="354" t="str">
        <f t="shared" ca="1" si="3"/>
        <v>E98</v>
      </c>
      <c r="F98" s="354" t="str">
        <f t="shared" ca="1" si="3"/>
        <v>F98</v>
      </c>
      <c r="G98" s="354" t="str">
        <f t="shared" ca="1" si="3"/>
        <v>G98</v>
      </c>
      <c r="H98" s="354" t="str">
        <f t="shared" ca="1" si="3"/>
        <v>H98</v>
      </c>
      <c r="I98" s="354" t="str">
        <f t="shared" ca="1" si="3"/>
        <v>I98</v>
      </c>
      <c r="J98" s="354" t="str">
        <f t="shared" ca="1" si="3"/>
        <v>J98</v>
      </c>
      <c r="K98" s="354" t="str">
        <f t="shared" ca="1" si="3"/>
        <v>K98</v>
      </c>
      <c r="L98" s="354" t="str">
        <f t="shared" ca="1" si="3"/>
        <v>L98</v>
      </c>
      <c r="M98" s="354" t="str">
        <f t="shared" ca="1" si="3"/>
        <v>M98</v>
      </c>
      <c r="N98" s="71" t="s">
        <v>92</v>
      </c>
      <c r="O98" s="72" t="s">
        <v>92</v>
      </c>
      <c r="P98" s="73" t="s">
        <v>92</v>
      </c>
      <c r="Q98" s="354" t="str">
        <f t="shared" ca="1" si="4"/>
        <v>Q98</v>
      </c>
      <c r="R98" s="354" t="str">
        <f t="shared" ca="1" si="4"/>
        <v>R98</v>
      </c>
      <c r="S98" s="354" t="str">
        <f t="shared" ca="1" si="4"/>
        <v>S98</v>
      </c>
      <c r="T98" s="354" t="str">
        <f t="shared" ca="1" si="4"/>
        <v>T98</v>
      </c>
      <c r="U98" s="354" t="str">
        <f t="shared" ca="1" si="4"/>
        <v>U98</v>
      </c>
      <c r="V98" s="354" t="str">
        <f t="shared" ca="1" si="4"/>
        <v>V98</v>
      </c>
      <c r="W98" s="72" t="s">
        <v>92</v>
      </c>
      <c r="X98" s="72" t="s">
        <v>92</v>
      </c>
      <c r="Y98" s="183" t="s">
        <v>92</v>
      </c>
      <c r="Z98" s="83"/>
      <c r="AA98" s="83"/>
      <c r="AB98" s="83"/>
      <c r="AC98" s="83"/>
      <c r="AD98" s="83"/>
      <c r="AE98" s="83"/>
    </row>
    <row r="99" spans="1:31" ht="15.75" thickBot="1">
      <c r="A99" s="83"/>
      <c r="B99" s="83"/>
      <c r="C99" s="83"/>
      <c r="D99" s="185" t="s">
        <v>158</v>
      </c>
      <c r="E99" s="354" t="str">
        <f t="shared" ca="1" si="3"/>
        <v>E99</v>
      </c>
      <c r="F99" s="354" t="str">
        <f t="shared" ca="1" si="3"/>
        <v>F99</v>
      </c>
      <c r="G99" s="354" t="str">
        <f t="shared" ca="1" si="3"/>
        <v>G99</v>
      </c>
      <c r="H99" s="354" t="str">
        <f t="shared" ca="1" si="3"/>
        <v>H99</v>
      </c>
      <c r="I99" s="354" t="str">
        <f t="shared" ca="1" si="3"/>
        <v>I99</v>
      </c>
      <c r="J99" s="354" t="str">
        <f t="shared" ca="1" si="3"/>
        <v>J99</v>
      </c>
      <c r="K99" s="354" t="str">
        <f t="shared" ca="1" si="3"/>
        <v>K99</v>
      </c>
      <c r="L99" s="354" t="str">
        <f t="shared" ca="1" si="3"/>
        <v>L99</v>
      </c>
      <c r="M99" s="354" t="str">
        <f t="shared" ca="1" si="3"/>
        <v>M99</v>
      </c>
      <c r="N99" s="354" t="str">
        <f t="shared" ca="1" si="3"/>
        <v>N99</v>
      </c>
      <c r="O99" s="354" t="str">
        <f t="shared" ca="1" si="3"/>
        <v>O99</v>
      </c>
      <c r="P99" s="354" t="str">
        <f t="shared" ca="1" si="3"/>
        <v>P99</v>
      </c>
      <c r="Q99" s="187" t="s">
        <v>92</v>
      </c>
      <c r="R99" s="187" t="s">
        <v>92</v>
      </c>
      <c r="S99" s="187" t="s">
        <v>92</v>
      </c>
      <c r="T99" s="186" t="s">
        <v>92</v>
      </c>
      <c r="U99" s="187" t="s">
        <v>92</v>
      </c>
      <c r="V99" s="190" t="s">
        <v>92</v>
      </c>
      <c r="W99" s="187" t="s">
        <v>92</v>
      </c>
      <c r="X99" s="187" t="s">
        <v>92</v>
      </c>
      <c r="Y99" s="191" t="s">
        <v>92</v>
      </c>
      <c r="Z99" s="83"/>
      <c r="AA99" s="83"/>
      <c r="AB99" s="83"/>
      <c r="AC99" s="83"/>
      <c r="AD99" s="83"/>
      <c r="AE99" s="83"/>
    </row>
    <row r="100" spans="1:31" ht="15.75">
      <c r="A100" s="83"/>
      <c r="B100" s="83"/>
      <c r="C100" s="83"/>
      <c r="D100" s="89"/>
      <c r="E100" s="88"/>
      <c r="F100" s="88"/>
      <c r="G100" s="122"/>
      <c r="H100" s="123" t="s">
        <v>89</v>
      </c>
      <c r="I100" s="86"/>
      <c r="J100" s="198"/>
      <c r="K100" s="87" t="s">
        <v>91</v>
      </c>
      <c r="L100" s="86"/>
      <c r="M100" s="86"/>
      <c r="N100" s="123" t="s">
        <v>90</v>
      </c>
      <c r="O100" s="86"/>
      <c r="P100" s="198"/>
      <c r="Q100" s="87" t="s">
        <v>147</v>
      </c>
      <c r="R100" s="86"/>
      <c r="S100" s="86"/>
      <c r="T100" s="123" t="s">
        <v>148</v>
      </c>
      <c r="U100" s="86"/>
      <c r="V100" s="198"/>
      <c r="W100" s="87" t="s">
        <v>149</v>
      </c>
      <c r="X100" s="111"/>
      <c r="Y100" s="196"/>
      <c r="Z100" s="83"/>
      <c r="AA100" s="83"/>
      <c r="AB100" s="83"/>
      <c r="AC100" s="83"/>
      <c r="AD100" s="83"/>
      <c r="AE100" s="83"/>
    </row>
    <row r="101" spans="1:31">
      <c r="A101" s="83"/>
      <c r="B101" s="83"/>
      <c r="C101" s="83"/>
      <c r="D101" s="89"/>
      <c r="E101" s="88"/>
      <c r="F101" s="88"/>
      <c r="G101" s="180" t="s">
        <v>124</v>
      </c>
      <c r="H101" s="126" t="s">
        <v>60</v>
      </c>
      <c r="I101" s="127" t="s">
        <v>166</v>
      </c>
      <c r="J101" s="128" t="s">
        <v>167</v>
      </c>
      <c r="K101" s="127" t="s">
        <v>60</v>
      </c>
      <c r="L101" s="127" t="s">
        <v>166</v>
      </c>
      <c r="M101" s="127" t="s">
        <v>167</v>
      </c>
      <c r="N101" s="126" t="s">
        <v>60</v>
      </c>
      <c r="O101" s="127" t="s">
        <v>166</v>
      </c>
      <c r="P101" s="128" t="s">
        <v>167</v>
      </c>
      <c r="Q101" s="127" t="s">
        <v>60</v>
      </c>
      <c r="R101" s="127" t="s">
        <v>166</v>
      </c>
      <c r="S101" s="127" t="s">
        <v>167</v>
      </c>
      <c r="T101" s="126" t="s">
        <v>60</v>
      </c>
      <c r="U101" s="127" t="s">
        <v>166</v>
      </c>
      <c r="V101" s="128" t="s">
        <v>167</v>
      </c>
      <c r="W101" s="127" t="s">
        <v>60</v>
      </c>
      <c r="X101" s="127" t="s">
        <v>166</v>
      </c>
      <c r="Y101" s="181" t="s">
        <v>167</v>
      </c>
      <c r="Z101" s="83"/>
      <c r="AA101" s="83"/>
      <c r="AB101" s="83"/>
      <c r="AC101" s="83"/>
      <c r="AD101" s="83"/>
      <c r="AE101" s="83"/>
    </row>
    <row r="102" spans="1:31">
      <c r="A102" s="83"/>
      <c r="B102" s="83"/>
      <c r="C102" s="83"/>
      <c r="D102" s="83"/>
      <c r="E102" s="88"/>
      <c r="F102" s="88"/>
      <c r="G102" s="122" t="s">
        <v>152</v>
      </c>
      <c r="H102" s="354" t="str">
        <f t="shared" ref="H102:W108" ca="1" si="5">ADDRESS(CELL("row",$A102),CELL("col",H$1),4,TRUE)</f>
        <v>H102</v>
      </c>
      <c r="I102" s="354" t="str">
        <f t="shared" ca="1" si="5"/>
        <v>I102</v>
      </c>
      <c r="J102" s="354" t="str">
        <f t="shared" ca="1" si="5"/>
        <v>J102</v>
      </c>
      <c r="K102" s="354" t="str">
        <f t="shared" ca="1" si="5"/>
        <v>K102</v>
      </c>
      <c r="L102" s="354" t="str">
        <f t="shared" ca="1" si="5"/>
        <v>L102</v>
      </c>
      <c r="M102" s="354" t="str">
        <f t="shared" ca="1" si="5"/>
        <v>M102</v>
      </c>
      <c r="N102" s="354" t="str">
        <f t="shared" ca="1" si="5"/>
        <v>N102</v>
      </c>
      <c r="O102" s="354" t="str">
        <f t="shared" ca="1" si="5"/>
        <v>O102</v>
      </c>
      <c r="P102" s="354" t="str">
        <f t="shared" ca="1" si="5"/>
        <v>P102</v>
      </c>
      <c r="Q102" s="354" t="str">
        <f t="shared" ca="1" si="5"/>
        <v>Q102</v>
      </c>
      <c r="R102" s="354" t="str">
        <f t="shared" ca="1" si="5"/>
        <v>R102</v>
      </c>
      <c r="S102" s="354" t="str">
        <f t="shared" ca="1" si="5"/>
        <v>S102</v>
      </c>
      <c r="T102" s="354" t="str">
        <f t="shared" ca="1" si="5"/>
        <v>T102</v>
      </c>
      <c r="U102" s="354" t="str">
        <f t="shared" ca="1" si="5"/>
        <v>U102</v>
      </c>
      <c r="V102" s="354" t="str">
        <f t="shared" ca="1" si="5"/>
        <v>V102</v>
      </c>
      <c r="W102" s="354" t="str">
        <f t="shared" ca="1" si="5"/>
        <v>W102</v>
      </c>
      <c r="X102" s="354" t="str">
        <f t="shared" ref="W102:Y106" ca="1" si="6">ADDRESS(CELL("row",$A102),CELL("col",X$1),4,TRUE)</f>
        <v>X102</v>
      </c>
      <c r="Y102" s="354" t="str">
        <f t="shared" ca="1" si="6"/>
        <v>Y102</v>
      </c>
      <c r="Z102" s="83"/>
      <c r="AA102" s="83"/>
      <c r="AB102" s="83"/>
      <c r="AC102" s="83"/>
      <c r="AD102" s="83"/>
      <c r="AE102" s="83"/>
    </row>
    <row r="103" spans="1:31">
      <c r="A103" s="83"/>
      <c r="B103" s="83"/>
      <c r="C103" s="83"/>
      <c r="D103" s="83"/>
      <c r="E103" s="88"/>
      <c r="F103" s="88"/>
      <c r="G103" s="122" t="s">
        <v>153</v>
      </c>
      <c r="H103" s="354" t="str">
        <f t="shared" ca="1" si="5"/>
        <v>H103</v>
      </c>
      <c r="I103" s="354" t="str">
        <f t="shared" ca="1" si="5"/>
        <v>I103</v>
      </c>
      <c r="J103" s="354" t="str">
        <f t="shared" ca="1" si="5"/>
        <v>J103</v>
      </c>
      <c r="K103" s="354" t="str">
        <f t="shared" ca="1" si="5"/>
        <v>K103</v>
      </c>
      <c r="L103" s="354" t="str">
        <f t="shared" ca="1" si="5"/>
        <v>L103</v>
      </c>
      <c r="M103" s="354" t="str">
        <f t="shared" ca="1" si="5"/>
        <v>M103</v>
      </c>
      <c r="N103" s="354" t="str">
        <f t="shared" ca="1" si="5"/>
        <v>N103</v>
      </c>
      <c r="O103" s="354" t="str">
        <f t="shared" ca="1" si="5"/>
        <v>O103</v>
      </c>
      <c r="P103" s="354" t="str">
        <f t="shared" ca="1" si="5"/>
        <v>P103</v>
      </c>
      <c r="Q103" s="354" t="str">
        <f t="shared" ca="1" si="5"/>
        <v>Q103</v>
      </c>
      <c r="R103" s="354" t="str">
        <f t="shared" ca="1" si="5"/>
        <v>R103</v>
      </c>
      <c r="S103" s="354" t="str">
        <f t="shared" ca="1" si="5"/>
        <v>S103</v>
      </c>
      <c r="T103" s="354" t="str">
        <f t="shared" ca="1" si="5"/>
        <v>T103</v>
      </c>
      <c r="U103" s="354" t="str">
        <f t="shared" ca="1" si="5"/>
        <v>U103</v>
      </c>
      <c r="V103" s="354" t="str">
        <f t="shared" ca="1" si="5"/>
        <v>V103</v>
      </c>
      <c r="W103" s="354" t="str">
        <f t="shared" ca="1" si="6"/>
        <v>W103</v>
      </c>
      <c r="X103" s="354" t="str">
        <f t="shared" ca="1" si="6"/>
        <v>X103</v>
      </c>
      <c r="Y103" s="354" t="str">
        <f t="shared" ca="1" si="6"/>
        <v>Y103</v>
      </c>
      <c r="Z103" s="83"/>
      <c r="AA103" s="83"/>
      <c r="AB103" s="83"/>
      <c r="AC103" s="83"/>
      <c r="AD103" s="83"/>
      <c r="AE103" s="83"/>
    </row>
    <row r="104" spans="1:31">
      <c r="A104" s="83"/>
      <c r="B104" s="83"/>
      <c r="C104" s="83"/>
      <c r="D104" s="83"/>
      <c r="E104" s="88"/>
      <c r="F104" s="88"/>
      <c r="G104" s="122" t="s">
        <v>154</v>
      </c>
      <c r="H104" s="354" t="str">
        <f t="shared" ca="1" si="5"/>
        <v>H104</v>
      </c>
      <c r="I104" s="354" t="str">
        <f t="shared" ca="1" si="5"/>
        <v>I104</v>
      </c>
      <c r="J104" s="354" t="str">
        <f t="shared" ca="1" si="5"/>
        <v>J104</v>
      </c>
      <c r="K104" s="354" t="str">
        <f t="shared" ca="1" si="5"/>
        <v>K104</v>
      </c>
      <c r="L104" s="354" t="str">
        <f t="shared" ca="1" si="5"/>
        <v>L104</v>
      </c>
      <c r="M104" s="354" t="str">
        <f t="shared" ca="1" si="5"/>
        <v>M104</v>
      </c>
      <c r="N104" s="354" t="str">
        <f t="shared" ca="1" si="5"/>
        <v>N104</v>
      </c>
      <c r="O104" s="354" t="str">
        <f t="shared" ca="1" si="5"/>
        <v>O104</v>
      </c>
      <c r="P104" s="354" t="str">
        <f t="shared" ca="1" si="5"/>
        <v>P104</v>
      </c>
      <c r="Q104" s="354" t="str">
        <f t="shared" ca="1" si="5"/>
        <v>Q104</v>
      </c>
      <c r="R104" s="354" t="str">
        <f t="shared" ca="1" si="5"/>
        <v>R104</v>
      </c>
      <c r="S104" s="354" t="str">
        <f t="shared" ca="1" si="5"/>
        <v>S104</v>
      </c>
      <c r="T104" s="354" t="str">
        <f t="shared" ca="1" si="5"/>
        <v>T104</v>
      </c>
      <c r="U104" s="354" t="str">
        <f t="shared" ca="1" si="5"/>
        <v>U104</v>
      </c>
      <c r="V104" s="354" t="str">
        <f t="shared" ca="1" si="5"/>
        <v>V104</v>
      </c>
      <c r="W104" s="354" t="str">
        <f t="shared" ca="1" si="6"/>
        <v>W104</v>
      </c>
      <c r="X104" s="354" t="str">
        <f t="shared" ca="1" si="6"/>
        <v>X104</v>
      </c>
      <c r="Y104" s="354" t="str">
        <f t="shared" ca="1" si="6"/>
        <v>Y104</v>
      </c>
      <c r="Z104" s="83"/>
      <c r="AA104" s="83"/>
      <c r="AB104" s="83"/>
      <c r="AC104" s="83"/>
      <c r="AD104" s="83"/>
      <c r="AE104" s="83"/>
    </row>
    <row r="105" spans="1:31">
      <c r="A105" s="83"/>
      <c r="B105" s="83"/>
      <c r="C105" s="83"/>
      <c r="D105" s="83"/>
      <c r="E105" s="88"/>
      <c r="F105" s="88"/>
      <c r="G105" s="122" t="s">
        <v>155</v>
      </c>
      <c r="H105" s="354" t="str">
        <f t="shared" ca="1" si="5"/>
        <v>H105</v>
      </c>
      <c r="I105" s="354" t="str">
        <f t="shared" ca="1" si="5"/>
        <v>I105</v>
      </c>
      <c r="J105" s="354" t="str">
        <f t="shared" ca="1" si="5"/>
        <v>J105</v>
      </c>
      <c r="K105" s="354" t="str">
        <f t="shared" ca="1" si="5"/>
        <v>K105</v>
      </c>
      <c r="L105" s="354" t="str">
        <f t="shared" ca="1" si="5"/>
        <v>L105</v>
      </c>
      <c r="M105" s="354" t="str">
        <f t="shared" ca="1" si="5"/>
        <v>M105</v>
      </c>
      <c r="N105" s="354" t="str">
        <f t="shared" ca="1" si="5"/>
        <v>N105</v>
      </c>
      <c r="O105" s="354" t="str">
        <f t="shared" ca="1" si="5"/>
        <v>O105</v>
      </c>
      <c r="P105" s="354" t="str">
        <f t="shared" ca="1" si="5"/>
        <v>P105</v>
      </c>
      <c r="Q105" s="354" t="str">
        <f t="shared" ca="1" si="5"/>
        <v>Q105</v>
      </c>
      <c r="R105" s="354" t="str">
        <f t="shared" ca="1" si="5"/>
        <v>R105</v>
      </c>
      <c r="S105" s="354" t="str">
        <f t="shared" ca="1" si="5"/>
        <v>S105</v>
      </c>
      <c r="T105" s="354" t="str">
        <f t="shared" ca="1" si="5"/>
        <v>T105</v>
      </c>
      <c r="U105" s="354" t="str">
        <f t="shared" ca="1" si="5"/>
        <v>U105</v>
      </c>
      <c r="V105" s="354" t="str">
        <f t="shared" ca="1" si="5"/>
        <v>V105</v>
      </c>
      <c r="W105" s="354" t="str">
        <f t="shared" ca="1" si="6"/>
        <v>W105</v>
      </c>
      <c r="X105" s="354" t="str">
        <f t="shared" ca="1" si="6"/>
        <v>X105</v>
      </c>
      <c r="Y105" s="354" t="str">
        <f t="shared" ca="1" si="6"/>
        <v>Y105</v>
      </c>
      <c r="Z105" s="83"/>
      <c r="AA105" s="83"/>
      <c r="AB105" s="83"/>
      <c r="AC105" s="83"/>
      <c r="AD105" s="83"/>
      <c r="AE105" s="83"/>
    </row>
    <row r="106" spans="1:31">
      <c r="A106" s="83"/>
      <c r="B106" s="83"/>
      <c r="C106" s="83"/>
      <c r="D106" s="83"/>
      <c r="E106" s="88"/>
      <c r="F106" s="88"/>
      <c r="G106" s="122" t="s">
        <v>156</v>
      </c>
      <c r="H106" s="354" t="str">
        <f t="shared" ca="1" si="5"/>
        <v>H106</v>
      </c>
      <c r="I106" s="354" t="str">
        <f t="shared" ca="1" si="5"/>
        <v>I106</v>
      </c>
      <c r="J106" s="354" t="str">
        <f t="shared" ca="1" si="5"/>
        <v>J106</v>
      </c>
      <c r="K106" s="354" t="str">
        <f t="shared" ca="1" si="5"/>
        <v>K106</v>
      </c>
      <c r="L106" s="354" t="str">
        <f t="shared" ca="1" si="5"/>
        <v>L106</v>
      </c>
      <c r="M106" s="354" t="str">
        <f t="shared" ca="1" si="5"/>
        <v>M106</v>
      </c>
      <c r="N106" s="354" t="str">
        <f t="shared" ca="1" si="5"/>
        <v>N106</v>
      </c>
      <c r="O106" s="354" t="str">
        <f t="shared" ca="1" si="5"/>
        <v>O106</v>
      </c>
      <c r="P106" s="354" t="str">
        <f t="shared" ca="1" si="5"/>
        <v>P106</v>
      </c>
      <c r="Q106" s="354" t="str">
        <f t="shared" ca="1" si="5"/>
        <v>Q106</v>
      </c>
      <c r="R106" s="354" t="str">
        <f t="shared" ca="1" si="5"/>
        <v>R106</v>
      </c>
      <c r="S106" s="354" t="str">
        <f t="shared" ca="1" si="5"/>
        <v>S106</v>
      </c>
      <c r="T106" s="354" t="str">
        <f t="shared" ca="1" si="5"/>
        <v>T106</v>
      </c>
      <c r="U106" s="354" t="str">
        <f t="shared" ca="1" si="5"/>
        <v>U106</v>
      </c>
      <c r="V106" s="354" t="str">
        <f t="shared" ca="1" si="5"/>
        <v>V106</v>
      </c>
      <c r="W106" s="354" t="str">
        <f t="shared" ca="1" si="6"/>
        <v>W106</v>
      </c>
      <c r="X106" s="354" t="str">
        <f t="shared" ca="1" si="6"/>
        <v>X106</v>
      </c>
      <c r="Y106" s="354" t="str">
        <f t="shared" ca="1" si="6"/>
        <v>Y106</v>
      </c>
      <c r="Z106" s="83"/>
      <c r="AA106" s="83"/>
      <c r="AB106" s="83"/>
      <c r="AC106" s="83"/>
      <c r="AD106" s="83"/>
      <c r="AE106" s="83"/>
    </row>
    <row r="107" spans="1:31">
      <c r="A107" s="83"/>
      <c r="B107" s="83"/>
      <c r="C107" s="83"/>
      <c r="D107" s="83"/>
      <c r="E107" s="88"/>
      <c r="F107" s="88"/>
      <c r="G107" s="122" t="s">
        <v>157</v>
      </c>
      <c r="H107" s="354" t="str">
        <f t="shared" ca="1" si="5"/>
        <v>H107</v>
      </c>
      <c r="I107" s="354" t="str">
        <f t="shared" ca="1" si="5"/>
        <v>I107</v>
      </c>
      <c r="J107" s="354" t="str">
        <f t="shared" ca="1" si="5"/>
        <v>J107</v>
      </c>
      <c r="K107" s="354" t="str">
        <f t="shared" ca="1" si="5"/>
        <v>K107</v>
      </c>
      <c r="L107" s="354" t="str">
        <f t="shared" ca="1" si="5"/>
        <v>L107</v>
      </c>
      <c r="M107" s="354" t="str">
        <f t="shared" ca="1" si="5"/>
        <v>M107</v>
      </c>
      <c r="N107" s="71" t="s">
        <v>92</v>
      </c>
      <c r="O107" s="72" t="s">
        <v>92</v>
      </c>
      <c r="P107" s="73" t="s">
        <v>92</v>
      </c>
      <c r="Q107" s="354" t="str">
        <f t="shared" ca="1" si="5"/>
        <v>Q107</v>
      </c>
      <c r="R107" s="354" t="str">
        <f t="shared" ca="1" si="5"/>
        <v>R107</v>
      </c>
      <c r="S107" s="354" t="str">
        <f t="shared" ca="1" si="5"/>
        <v>S107</v>
      </c>
      <c r="T107" s="354" t="str">
        <f t="shared" ca="1" si="5"/>
        <v>T107</v>
      </c>
      <c r="U107" s="354" t="str">
        <f t="shared" ca="1" si="5"/>
        <v>U107</v>
      </c>
      <c r="V107" s="354" t="str">
        <f t="shared" ca="1" si="5"/>
        <v>V107</v>
      </c>
      <c r="W107" s="72" t="s">
        <v>92</v>
      </c>
      <c r="X107" s="72" t="s">
        <v>92</v>
      </c>
      <c r="Y107" s="183" t="s">
        <v>92</v>
      </c>
      <c r="Z107" s="83"/>
      <c r="AA107" s="83"/>
      <c r="AB107" s="83"/>
      <c r="AC107" s="83"/>
      <c r="AD107" s="83"/>
      <c r="AE107" s="83"/>
    </row>
    <row r="108" spans="1:31" ht="15.75" thickBot="1">
      <c r="A108" s="83"/>
      <c r="B108" s="83"/>
      <c r="C108" s="83"/>
      <c r="D108" s="83"/>
      <c r="E108" s="88"/>
      <c r="F108" s="88"/>
      <c r="G108" s="185" t="s">
        <v>158</v>
      </c>
      <c r="H108" s="354" t="str">
        <f t="shared" ca="1" si="5"/>
        <v>H108</v>
      </c>
      <c r="I108" s="354" t="str">
        <f t="shared" ca="1" si="5"/>
        <v>I108</v>
      </c>
      <c r="J108" s="354" t="str">
        <f t="shared" ca="1" si="5"/>
        <v>J108</v>
      </c>
      <c r="K108" s="354" t="str">
        <f t="shared" ca="1" si="5"/>
        <v>K108</v>
      </c>
      <c r="L108" s="354" t="str">
        <f t="shared" ca="1" si="5"/>
        <v>L108</v>
      </c>
      <c r="M108" s="354" t="str">
        <f t="shared" ca="1" si="5"/>
        <v>M108</v>
      </c>
      <c r="N108" s="354" t="str">
        <f t="shared" ca="1" si="5"/>
        <v>N108</v>
      </c>
      <c r="O108" s="354" t="str">
        <f t="shared" ca="1" si="5"/>
        <v>O108</v>
      </c>
      <c r="P108" s="354" t="str">
        <f t="shared" ca="1" si="5"/>
        <v>P108</v>
      </c>
      <c r="Q108" s="187" t="s">
        <v>92</v>
      </c>
      <c r="R108" s="187" t="s">
        <v>92</v>
      </c>
      <c r="S108" s="187" t="s">
        <v>92</v>
      </c>
      <c r="T108" s="186" t="s">
        <v>92</v>
      </c>
      <c r="U108" s="187" t="s">
        <v>92</v>
      </c>
      <c r="V108" s="190" t="s">
        <v>92</v>
      </c>
      <c r="W108" s="187" t="s">
        <v>92</v>
      </c>
      <c r="X108" s="187" t="s">
        <v>92</v>
      </c>
      <c r="Y108" s="191" t="s">
        <v>92</v>
      </c>
      <c r="Z108" s="83"/>
      <c r="AA108" s="83"/>
      <c r="AB108" s="83"/>
      <c r="AC108" s="83"/>
      <c r="AD108" s="83"/>
      <c r="AE108" s="83"/>
    </row>
    <row r="109" spans="1:31">
      <c r="A109" s="83"/>
      <c r="B109" s="83"/>
      <c r="C109" s="83"/>
      <c r="D109" s="89"/>
      <c r="E109" s="88"/>
      <c r="F109" s="88"/>
      <c r="G109" s="88"/>
      <c r="H109" s="88" t="s">
        <v>250</v>
      </c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3"/>
      <c r="AA109" s="83"/>
      <c r="AB109" s="83"/>
      <c r="AC109" s="83"/>
      <c r="AD109" s="83"/>
      <c r="AE109" s="83"/>
    </row>
    <row r="110" spans="1:31" ht="15.75" thickBo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3"/>
      <c r="Y110" s="83"/>
      <c r="Z110" s="83"/>
      <c r="AA110" s="83"/>
      <c r="AB110" s="83"/>
      <c r="AC110" s="83"/>
      <c r="AD110" s="83"/>
      <c r="AE110" s="83"/>
    </row>
    <row r="111" spans="1:31">
      <c r="A111" s="83"/>
      <c r="B111" s="83"/>
      <c r="C111" s="83"/>
      <c r="D111" s="107" t="s">
        <v>168</v>
      </c>
      <c r="E111" s="167"/>
      <c r="F111" s="167"/>
      <c r="G111" s="167"/>
      <c r="H111" s="326"/>
      <c r="I111" s="326"/>
      <c r="J111" s="169"/>
      <c r="K111" s="83"/>
      <c r="L111" s="83"/>
      <c r="M111" s="83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3"/>
      <c r="Y111" s="83"/>
      <c r="Z111" s="83"/>
      <c r="AA111" s="83"/>
      <c r="AB111" s="83"/>
      <c r="AC111" s="83"/>
      <c r="AD111" s="83"/>
      <c r="AE111" s="83"/>
    </row>
    <row r="112" spans="1:31">
      <c r="A112" s="83"/>
      <c r="B112" s="83"/>
      <c r="C112" s="83"/>
      <c r="D112" s="122"/>
      <c r="G112" s="338"/>
      <c r="H112" s="339" t="s">
        <v>349</v>
      </c>
      <c r="I112" s="340"/>
      <c r="J112" s="341"/>
      <c r="K112" s="83"/>
      <c r="L112" s="83"/>
      <c r="M112" s="83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3"/>
      <c r="Y112" s="83"/>
      <c r="Z112" s="83"/>
      <c r="AA112" s="83"/>
      <c r="AB112" s="83"/>
      <c r="AC112" s="83"/>
      <c r="AD112" s="83"/>
      <c r="AE112" s="83"/>
    </row>
    <row r="113" spans="1:31">
      <c r="A113" s="83"/>
      <c r="B113" s="83"/>
      <c r="C113" s="83"/>
      <c r="D113" s="342"/>
      <c r="E113" s="200" t="s">
        <v>169</v>
      </c>
      <c r="F113" s="201"/>
      <c r="G113" s="205" t="s">
        <v>252</v>
      </c>
      <c r="H113" s="343" t="s">
        <v>333</v>
      </c>
      <c r="I113" s="344" t="s">
        <v>334</v>
      </c>
      <c r="J113" s="345" t="s">
        <v>350</v>
      </c>
      <c r="K113" s="83"/>
      <c r="L113" s="83"/>
      <c r="M113" s="83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3"/>
      <c r="Y113" s="83"/>
      <c r="Z113" s="83"/>
      <c r="AA113" s="83"/>
      <c r="AB113" s="83"/>
      <c r="AC113" s="83"/>
      <c r="AD113" s="83"/>
      <c r="AE113" s="83"/>
    </row>
    <row r="114" spans="1:31" ht="15.75">
      <c r="A114" s="83"/>
      <c r="B114" s="83"/>
      <c r="C114" s="83"/>
      <c r="D114" s="203"/>
      <c r="E114" s="194" t="s">
        <v>87</v>
      </c>
      <c r="F114" s="174" t="s">
        <v>351</v>
      </c>
      <c r="G114" s="114" t="s">
        <v>351</v>
      </c>
      <c r="H114" s="194" t="s">
        <v>352</v>
      </c>
      <c r="I114" s="117" t="s">
        <v>353</v>
      </c>
      <c r="J114" s="179" t="s">
        <v>351</v>
      </c>
      <c r="K114" s="83"/>
      <c r="L114" s="83"/>
      <c r="M114" s="83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3"/>
      <c r="Y114" s="83"/>
      <c r="Z114" s="83"/>
      <c r="AA114" s="83"/>
      <c r="AB114" s="83"/>
      <c r="AC114" s="83"/>
      <c r="AD114" s="83"/>
      <c r="AE114" s="83"/>
    </row>
    <row r="115" spans="1:31">
      <c r="A115" s="83"/>
      <c r="B115" s="83"/>
      <c r="C115" s="83"/>
      <c r="D115" s="205" t="s">
        <v>167</v>
      </c>
      <c r="E115" s="206" t="s">
        <v>170</v>
      </c>
      <c r="F115" s="90" t="s">
        <v>170</v>
      </c>
      <c r="G115" s="205" t="s">
        <v>170</v>
      </c>
      <c r="H115" s="206" t="s">
        <v>170</v>
      </c>
      <c r="I115" s="121" t="s">
        <v>170</v>
      </c>
      <c r="J115" s="207" t="s">
        <v>170</v>
      </c>
      <c r="K115" s="83"/>
      <c r="L115" s="83"/>
      <c r="M115" s="83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3"/>
      <c r="Y115" s="83"/>
      <c r="Z115" s="83"/>
      <c r="AA115" s="83"/>
      <c r="AB115" s="83"/>
      <c r="AC115" s="83"/>
      <c r="AD115" s="83"/>
      <c r="AE115" s="83"/>
    </row>
    <row r="116" spans="1:31">
      <c r="A116" s="83"/>
      <c r="B116" s="83"/>
      <c r="C116" s="83"/>
      <c r="D116" s="122">
        <v>1</v>
      </c>
      <c r="E116" s="354" t="str">
        <f t="shared" ref="E116:J139" ca="1" si="7">ADDRESS(CELL("row",$A116),CELL("col",E$1),4,TRUE)</f>
        <v>E116</v>
      </c>
      <c r="F116" s="354" t="str">
        <f t="shared" ca="1" si="7"/>
        <v>F116</v>
      </c>
      <c r="G116" s="354" t="str">
        <f t="shared" ca="1" si="7"/>
        <v>G116</v>
      </c>
      <c r="H116" s="354" t="str">
        <f t="shared" ca="1" si="7"/>
        <v>H116</v>
      </c>
      <c r="I116" s="354" t="str">
        <f t="shared" ca="1" si="7"/>
        <v>I116</v>
      </c>
      <c r="J116" s="354" t="str">
        <f t="shared" ca="1" si="7"/>
        <v>J116</v>
      </c>
      <c r="K116" s="83"/>
      <c r="L116" s="83"/>
      <c r="M116" s="83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3"/>
      <c r="Y116" s="83"/>
      <c r="Z116" s="83"/>
      <c r="AA116" s="83"/>
      <c r="AB116" s="83"/>
      <c r="AC116" s="83"/>
      <c r="AD116" s="83"/>
      <c r="AE116" s="83"/>
    </row>
    <row r="117" spans="1:31">
      <c r="A117" s="83"/>
      <c r="B117" s="83"/>
      <c r="C117" s="83"/>
      <c r="D117" s="122">
        <f>D116+1</f>
        <v>2</v>
      </c>
      <c r="E117" s="354" t="str">
        <f t="shared" ca="1" si="7"/>
        <v>E117</v>
      </c>
      <c r="F117" s="354" t="str">
        <f t="shared" ca="1" si="7"/>
        <v>F117</v>
      </c>
      <c r="G117" s="354" t="str">
        <f t="shared" ca="1" si="7"/>
        <v>G117</v>
      </c>
      <c r="H117" s="354" t="str">
        <f t="shared" ca="1" si="7"/>
        <v>H117</v>
      </c>
      <c r="I117" s="354" t="str">
        <f t="shared" ca="1" si="7"/>
        <v>I117</v>
      </c>
      <c r="J117" s="354" t="str">
        <f t="shared" ca="1" si="7"/>
        <v>J117</v>
      </c>
      <c r="K117" s="83"/>
      <c r="L117" s="83"/>
      <c r="M117" s="83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3"/>
      <c r="Y117" s="83"/>
      <c r="Z117" s="83"/>
      <c r="AA117" s="83"/>
      <c r="AB117" s="83"/>
      <c r="AC117" s="83"/>
      <c r="AD117" s="83"/>
      <c r="AE117" s="83"/>
    </row>
    <row r="118" spans="1:31">
      <c r="A118" s="83"/>
      <c r="B118" s="83"/>
      <c r="C118" s="83"/>
      <c r="D118" s="122">
        <f t="shared" ref="D118:D139" si="8">D117+1</f>
        <v>3</v>
      </c>
      <c r="E118" s="354" t="str">
        <f t="shared" ca="1" si="7"/>
        <v>E118</v>
      </c>
      <c r="F118" s="354" t="str">
        <f t="shared" ca="1" si="7"/>
        <v>F118</v>
      </c>
      <c r="G118" s="354" t="str">
        <f t="shared" ca="1" si="7"/>
        <v>G118</v>
      </c>
      <c r="H118" s="354" t="str">
        <f t="shared" ca="1" si="7"/>
        <v>H118</v>
      </c>
      <c r="I118" s="354" t="str">
        <f t="shared" ca="1" si="7"/>
        <v>I118</v>
      </c>
      <c r="J118" s="354" t="str">
        <f t="shared" ca="1" si="7"/>
        <v>J118</v>
      </c>
      <c r="K118" s="83"/>
      <c r="L118" s="83"/>
      <c r="M118" s="83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3"/>
      <c r="Y118" s="83"/>
      <c r="Z118" s="83"/>
      <c r="AA118" s="83"/>
      <c r="AB118" s="83"/>
      <c r="AC118" s="83"/>
      <c r="AD118" s="83"/>
      <c r="AE118" s="83"/>
    </row>
    <row r="119" spans="1:31">
      <c r="A119" s="83"/>
      <c r="B119" s="83"/>
      <c r="C119" s="83"/>
      <c r="D119" s="122">
        <f t="shared" si="8"/>
        <v>4</v>
      </c>
      <c r="E119" s="354" t="str">
        <f t="shared" ca="1" si="7"/>
        <v>E119</v>
      </c>
      <c r="F119" s="354" t="str">
        <f t="shared" ca="1" si="7"/>
        <v>F119</v>
      </c>
      <c r="G119" s="354" t="str">
        <f t="shared" ca="1" si="7"/>
        <v>G119</v>
      </c>
      <c r="H119" s="354" t="str">
        <f t="shared" ca="1" si="7"/>
        <v>H119</v>
      </c>
      <c r="I119" s="354" t="str">
        <f t="shared" ca="1" si="7"/>
        <v>I119</v>
      </c>
      <c r="J119" s="354" t="str">
        <f t="shared" ca="1" si="7"/>
        <v>J119</v>
      </c>
      <c r="K119" s="83"/>
      <c r="L119" s="83"/>
      <c r="M119" s="83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3"/>
      <c r="Y119" s="83"/>
      <c r="Z119" s="83"/>
      <c r="AA119" s="83"/>
      <c r="AB119" s="83"/>
      <c r="AC119" s="83"/>
      <c r="AD119" s="83"/>
      <c r="AE119" s="83"/>
    </row>
    <row r="120" spans="1:31">
      <c r="A120" s="83"/>
      <c r="B120" s="83"/>
      <c r="C120" s="83"/>
      <c r="D120" s="122">
        <f t="shared" si="8"/>
        <v>5</v>
      </c>
      <c r="E120" s="354" t="str">
        <f t="shared" ca="1" si="7"/>
        <v>E120</v>
      </c>
      <c r="F120" s="354" t="str">
        <f t="shared" ca="1" si="7"/>
        <v>F120</v>
      </c>
      <c r="G120" s="354" t="str">
        <f t="shared" ca="1" si="7"/>
        <v>G120</v>
      </c>
      <c r="H120" s="354" t="str">
        <f t="shared" ca="1" si="7"/>
        <v>H120</v>
      </c>
      <c r="I120" s="354" t="str">
        <f t="shared" ca="1" si="7"/>
        <v>I120</v>
      </c>
      <c r="J120" s="354" t="str">
        <f t="shared" ca="1" si="7"/>
        <v>J120</v>
      </c>
      <c r="K120" s="83"/>
      <c r="L120" s="83"/>
      <c r="M120" s="83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3"/>
      <c r="Y120" s="83"/>
      <c r="Z120" s="83"/>
      <c r="AA120" s="83"/>
      <c r="AB120" s="83"/>
      <c r="AC120" s="83"/>
      <c r="AD120" s="83"/>
      <c r="AE120" s="83"/>
    </row>
    <row r="121" spans="1:31">
      <c r="A121" s="83"/>
      <c r="B121" s="83"/>
      <c r="C121" s="83"/>
      <c r="D121" s="122">
        <f t="shared" si="8"/>
        <v>6</v>
      </c>
      <c r="E121" s="354" t="str">
        <f t="shared" ca="1" si="7"/>
        <v>E121</v>
      </c>
      <c r="F121" s="354" t="str">
        <f t="shared" ca="1" si="7"/>
        <v>F121</v>
      </c>
      <c r="G121" s="354" t="str">
        <f t="shared" ca="1" si="7"/>
        <v>G121</v>
      </c>
      <c r="H121" s="354" t="str">
        <f t="shared" ca="1" si="7"/>
        <v>H121</v>
      </c>
      <c r="I121" s="354" t="str">
        <f t="shared" ca="1" si="7"/>
        <v>I121</v>
      </c>
      <c r="J121" s="354" t="str">
        <f t="shared" ca="1" si="7"/>
        <v>J121</v>
      </c>
      <c r="K121" s="83"/>
      <c r="L121" s="83"/>
      <c r="M121" s="83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3"/>
      <c r="Y121" s="83"/>
      <c r="Z121" s="83"/>
      <c r="AA121" s="83"/>
      <c r="AB121" s="83"/>
      <c r="AC121" s="83"/>
      <c r="AD121" s="83"/>
      <c r="AE121" s="83"/>
    </row>
    <row r="122" spans="1:31">
      <c r="A122" s="83"/>
      <c r="B122" s="83"/>
      <c r="C122" s="83"/>
      <c r="D122" s="122">
        <f t="shared" si="8"/>
        <v>7</v>
      </c>
      <c r="E122" s="354" t="str">
        <f t="shared" ca="1" si="7"/>
        <v>E122</v>
      </c>
      <c r="F122" s="354" t="str">
        <f t="shared" ca="1" si="7"/>
        <v>F122</v>
      </c>
      <c r="G122" s="354" t="str">
        <f t="shared" ca="1" si="7"/>
        <v>G122</v>
      </c>
      <c r="H122" s="354" t="str">
        <f t="shared" ca="1" si="7"/>
        <v>H122</v>
      </c>
      <c r="I122" s="354" t="str">
        <f t="shared" ca="1" si="7"/>
        <v>I122</v>
      </c>
      <c r="J122" s="354" t="str">
        <f t="shared" ca="1" si="7"/>
        <v>J122</v>
      </c>
      <c r="K122" s="83"/>
      <c r="L122" s="83"/>
      <c r="M122" s="83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3"/>
      <c r="Y122" s="83"/>
      <c r="Z122" s="83"/>
      <c r="AA122" s="83"/>
      <c r="AB122" s="83"/>
      <c r="AC122" s="83"/>
      <c r="AD122" s="83"/>
      <c r="AE122" s="83"/>
    </row>
    <row r="123" spans="1:31">
      <c r="A123" s="83"/>
      <c r="B123" s="83"/>
      <c r="C123" s="83"/>
      <c r="D123" s="122">
        <f t="shared" si="8"/>
        <v>8</v>
      </c>
      <c r="E123" s="354" t="str">
        <f t="shared" ca="1" si="7"/>
        <v>E123</v>
      </c>
      <c r="F123" s="354" t="str">
        <f t="shared" ca="1" si="7"/>
        <v>F123</v>
      </c>
      <c r="G123" s="354" t="str">
        <f t="shared" ca="1" si="7"/>
        <v>G123</v>
      </c>
      <c r="H123" s="354" t="str">
        <f t="shared" ca="1" si="7"/>
        <v>H123</v>
      </c>
      <c r="I123" s="354" t="str">
        <f t="shared" ca="1" si="7"/>
        <v>I123</v>
      </c>
      <c r="J123" s="354" t="str">
        <f t="shared" ca="1" si="7"/>
        <v>J123</v>
      </c>
      <c r="K123" s="83"/>
      <c r="L123" s="83"/>
      <c r="M123" s="83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3"/>
      <c r="Y123" s="83"/>
      <c r="Z123" s="83"/>
      <c r="AA123" s="83"/>
      <c r="AB123" s="83"/>
      <c r="AC123" s="83"/>
      <c r="AD123" s="83"/>
      <c r="AE123" s="83"/>
    </row>
    <row r="124" spans="1:31">
      <c r="A124" s="83"/>
      <c r="B124" s="83"/>
      <c r="C124" s="83"/>
      <c r="D124" s="122">
        <f t="shared" si="8"/>
        <v>9</v>
      </c>
      <c r="E124" s="354" t="str">
        <f t="shared" ca="1" si="7"/>
        <v>E124</v>
      </c>
      <c r="F124" s="354" t="str">
        <f t="shared" ca="1" si="7"/>
        <v>F124</v>
      </c>
      <c r="G124" s="354" t="str">
        <f t="shared" ca="1" si="7"/>
        <v>G124</v>
      </c>
      <c r="H124" s="354" t="str">
        <f t="shared" ca="1" si="7"/>
        <v>H124</v>
      </c>
      <c r="I124" s="354" t="str">
        <f t="shared" ca="1" si="7"/>
        <v>I124</v>
      </c>
      <c r="J124" s="354" t="str">
        <f t="shared" ca="1" si="7"/>
        <v>J124</v>
      </c>
      <c r="K124" s="83"/>
      <c r="L124" s="83"/>
      <c r="M124" s="83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3"/>
      <c r="Y124" s="83"/>
      <c r="Z124" s="83"/>
      <c r="AA124" s="83"/>
      <c r="AB124" s="83"/>
      <c r="AC124" s="83"/>
      <c r="AD124" s="83"/>
      <c r="AE124" s="83"/>
    </row>
    <row r="125" spans="1:31">
      <c r="A125" s="83"/>
      <c r="B125" s="83"/>
      <c r="C125" s="83"/>
      <c r="D125" s="122">
        <f t="shared" si="8"/>
        <v>10</v>
      </c>
      <c r="E125" s="354" t="str">
        <f t="shared" ca="1" si="7"/>
        <v>E125</v>
      </c>
      <c r="F125" s="354" t="str">
        <f t="shared" ca="1" si="7"/>
        <v>F125</v>
      </c>
      <c r="G125" s="354" t="str">
        <f t="shared" ca="1" si="7"/>
        <v>G125</v>
      </c>
      <c r="H125" s="354" t="str">
        <f t="shared" ca="1" si="7"/>
        <v>H125</v>
      </c>
      <c r="I125" s="354" t="str">
        <f t="shared" ca="1" si="7"/>
        <v>I125</v>
      </c>
      <c r="J125" s="354" t="str">
        <f t="shared" ca="1" si="7"/>
        <v>J125</v>
      </c>
      <c r="K125" s="83"/>
      <c r="L125" s="83"/>
      <c r="M125" s="83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3"/>
      <c r="Y125" s="83"/>
      <c r="Z125" s="83"/>
      <c r="AA125" s="83"/>
      <c r="AB125" s="83"/>
      <c r="AC125" s="83"/>
      <c r="AD125" s="83"/>
      <c r="AE125" s="83"/>
    </row>
    <row r="126" spans="1:31">
      <c r="A126" s="83"/>
      <c r="B126" s="83"/>
      <c r="C126" s="83"/>
      <c r="D126" s="122">
        <f t="shared" si="8"/>
        <v>11</v>
      </c>
      <c r="E126" s="354" t="str">
        <f t="shared" ca="1" si="7"/>
        <v>E126</v>
      </c>
      <c r="F126" s="354" t="str">
        <f t="shared" ca="1" si="7"/>
        <v>F126</v>
      </c>
      <c r="G126" s="354" t="str">
        <f t="shared" ca="1" si="7"/>
        <v>G126</v>
      </c>
      <c r="H126" s="354" t="str">
        <f t="shared" ca="1" si="7"/>
        <v>H126</v>
      </c>
      <c r="I126" s="354" t="str">
        <f t="shared" ca="1" si="7"/>
        <v>I126</v>
      </c>
      <c r="J126" s="354" t="str">
        <f t="shared" ca="1" si="7"/>
        <v>J126</v>
      </c>
      <c r="K126" s="83"/>
      <c r="L126" s="83"/>
      <c r="M126" s="83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3"/>
      <c r="Y126" s="83"/>
      <c r="Z126" s="83"/>
      <c r="AA126" s="83"/>
      <c r="AB126" s="83"/>
      <c r="AC126" s="83"/>
      <c r="AD126" s="83"/>
      <c r="AE126" s="83"/>
    </row>
    <row r="127" spans="1:31">
      <c r="A127" s="83"/>
      <c r="B127" s="83"/>
      <c r="C127" s="83"/>
      <c r="D127" s="122">
        <f t="shared" si="8"/>
        <v>12</v>
      </c>
      <c r="E127" s="354" t="str">
        <f t="shared" ca="1" si="7"/>
        <v>E127</v>
      </c>
      <c r="F127" s="354" t="str">
        <f t="shared" ca="1" si="7"/>
        <v>F127</v>
      </c>
      <c r="G127" s="354" t="str">
        <f t="shared" ca="1" si="7"/>
        <v>G127</v>
      </c>
      <c r="H127" s="354" t="str">
        <f t="shared" ca="1" si="7"/>
        <v>H127</v>
      </c>
      <c r="I127" s="354" t="str">
        <f t="shared" ca="1" si="7"/>
        <v>I127</v>
      </c>
      <c r="J127" s="354" t="str">
        <f t="shared" ca="1" si="7"/>
        <v>J127</v>
      </c>
      <c r="K127" s="83"/>
      <c r="L127" s="83"/>
      <c r="M127" s="83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3"/>
      <c r="Y127" s="83"/>
      <c r="Z127" s="83"/>
      <c r="AA127" s="83"/>
      <c r="AB127" s="83"/>
      <c r="AC127" s="83"/>
      <c r="AD127" s="83"/>
      <c r="AE127" s="83"/>
    </row>
    <row r="128" spans="1:31">
      <c r="A128" s="83"/>
      <c r="B128" s="83"/>
      <c r="C128" s="83"/>
      <c r="D128" s="122">
        <f t="shared" si="8"/>
        <v>13</v>
      </c>
      <c r="E128" s="354" t="str">
        <f t="shared" ca="1" si="7"/>
        <v>E128</v>
      </c>
      <c r="F128" s="354" t="str">
        <f t="shared" ca="1" si="7"/>
        <v>F128</v>
      </c>
      <c r="G128" s="354" t="str">
        <f t="shared" ca="1" si="7"/>
        <v>G128</v>
      </c>
      <c r="H128" s="354" t="str">
        <f t="shared" ca="1" si="7"/>
        <v>H128</v>
      </c>
      <c r="I128" s="354" t="str">
        <f t="shared" ca="1" si="7"/>
        <v>I128</v>
      </c>
      <c r="J128" s="354" t="str">
        <f t="shared" ca="1" si="7"/>
        <v>J128</v>
      </c>
      <c r="K128" s="83"/>
      <c r="L128" s="83"/>
      <c r="M128" s="83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3"/>
      <c r="Y128" s="83"/>
      <c r="Z128" s="83"/>
      <c r="AA128" s="83"/>
      <c r="AB128" s="83"/>
      <c r="AC128" s="83"/>
      <c r="AD128" s="83"/>
      <c r="AE128" s="83"/>
    </row>
    <row r="129" spans="1:66">
      <c r="A129" s="83"/>
      <c r="B129" s="83"/>
      <c r="C129" s="83"/>
      <c r="D129" s="122">
        <f t="shared" si="8"/>
        <v>14</v>
      </c>
      <c r="E129" s="354" t="str">
        <f t="shared" ca="1" si="7"/>
        <v>E129</v>
      </c>
      <c r="F129" s="354" t="str">
        <f t="shared" ca="1" si="7"/>
        <v>F129</v>
      </c>
      <c r="G129" s="354" t="str">
        <f t="shared" ca="1" si="7"/>
        <v>G129</v>
      </c>
      <c r="H129" s="354" t="str">
        <f t="shared" ca="1" si="7"/>
        <v>H129</v>
      </c>
      <c r="I129" s="354" t="str">
        <f t="shared" ca="1" si="7"/>
        <v>I129</v>
      </c>
      <c r="J129" s="354" t="str">
        <f t="shared" ca="1" si="7"/>
        <v>J129</v>
      </c>
      <c r="K129" s="83"/>
      <c r="L129" s="83"/>
      <c r="M129" s="83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3"/>
      <c r="Y129" s="83"/>
      <c r="Z129" s="83"/>
      <c r="AA129" s="83"/>
      <c r="AB129" s="83"/>
      <c r="AC129" s="83"/>
      <c r="AD129" s="83"/>
      <c r="AE129" s="83"/>
    </row>
    <row r="130" spans="1:66">
      <c r="A130" s="83"/>
      <c r="B130" s="83"/>
      <c r="C130" s="83"/>
      <c r="D130" s="122">
        <f t="shared" si="8"/>
        <v>15</v>
      </c>
      <c r="E130" s="354" t="str">
        <f t="shared" ca="1" si="7"/>
        <v>E130</v>
      </c>
      <c r="F130" s="354" t="str">
        <f t="shared" ca="1" si="7"/>
        <v>F130</v>
      </c>
      <c r="G130" s="354" t="str">
        <f t="shared" ca="1" si="7"/>
        <v>G130</v>
      </c>
      <c r="H130" s="354" t="str">
        <f t="shared" ca="1" si="7"/>
        <v>H130</v>
      </c>
      <c r="I130" s="354" t="str">
        <f t="shared" ca="1" si="7"/>
        <v>I130</v>
      </c>
      <c r="J130" s="354" t="str">
        <f t="shared" ca="1" si="7"/>
        <v>J130</v>
      </c>
      <c r="K130" s="83"/>
      <c r="L130" s="83"/>
      <c r="M130" s="83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3"/>
      <c r="Y130" s="83"/>
      <c r="Z130" s="83"/>
      <c r="AA130" s="83"/>
      <c r="AB130" s="83"/>
      <c r="AC130" s="83"/>
      <c r="AD130" s="83"/>
      <c r="AE130" s="83"/>
    </row>
    <row r="131" spans="1:66">
      <c r="A131" s="83"/>
      <c r="B131" s="83"/>
      <c r="C131" s="83"/>
      <c r="D131" s="122">
        <f t="shared" si="8"/>
        <v>16</v>
      </c>
      <c r="E131" s="354" t="str">
        <f t="shared" ca="1" si="7"/>
        <v>E131</v>
      </c>
      <c r="F131" s="354" t="str">
        <f t="shared" ca="1" si="7"/>
        <v>F131</v>
      </c>
      <c r="G131" s="354" t="str">
        <f t="shared" ca="1" si="7"/>
        <v>G131</v>
      </c>
      <c r="H131" s="354" t="str">
        <f t="shared" ca="1" si="7"/>
        <v>H131</v>
      </c>
      <c r="I131" s="354" t="str">
        <f t="shared" ca="1" si="7"/>
        <v>I131</v>
      </c>
      <c r="J131" s="354" t="str">
        <f t="shared" ca="1" si="7"/>
        <v>J131</v>
      </c>
      <c r="K131" s="83"/>
      <c r="L131" s="83"/>
      <c r="M131" s="83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3"/>
      <c r="Y131" s="83"/>
      <c r="Z131" s="83"/>
      <c r="AA131" s="83"/>
      <c r="AB131" s="83"/>
      <c r="AC131" s="83"/>
      <c r="AD131" s="83"/>
      <c r="AE131" s="83"/>
    </row>
    <row r="132" spans="1:66">
      <c r="A132" s="83"/>
      <c r="B132" s="83"/>
      <c r="C132" s="83"/>
      <c r="D132" s="122">
        <f t="shared" si="8"/>
        <v>17</v>
      </c>
      <c r="E132" s="354" t="str">
        <f t="shared" ca="1" si="7"/>
        <v>E132</v>
      </c>
      <c r="F132" s="354" t="str">
        <f t="shared" ca="1" si="7"/>
        <v>F132</v>
      </c>
      <c r="G132" s="354" t="str">
        <f t="shared" ca="1" si="7"/>
        <v>G132</v>
      </c>
      <c r="H132" s="354" t="str">
        <f t="shared" ca="1" si="7"/>
        <v>H132</v>
      </c>
      <c r="I132" s="354" t="str">
        <f t="shared" ca="1" si="7"/>
        <v>I132</v>
      </c>
      <c r="J132" s="354" t="str">
        <f t="shared" ca="1" si="7"/>
        <v>J132</v>
      </c>
      <c r="K132" s="83"/>
      <c r="L132" s="83"/>
      <c r="M132" s="83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3"/>
      <c r="Y132" s="83"/>
      <c r="Z132" s="83"/>
      <c r="AA132" s="83"/>
      <c r="AB132" s="83"/>
      <c r="AC132" s="83"/>
      <c r="AD132" s="83"/>
      <c r="AE132" s="83"/>
    </row>
    <row r="133" spans="1:66">
      <c r="A133" s="83"/>
      <c r="B133" s="83"/>
      <c r="C133" s="83"/>
      <c r="D133" s="122">
        <f t="shared" si="8"/>
        <v>18</v>
      </c>
      <c r="E133" s="354" t="str">
        <f t="shared" ca="1" si="7"/>
        <v>E133</v>
      </c>
      <c r="F133" s="354" t="str">
        <f t="shared" ca="1" si="7"/>
        <v>F133</v>
      </c>
      <c r="G133" s="354" t="str">
        <f t="shared" ca="1" si="7"/>
        <v>G133</v>
      </c>
      <c r="H133" s="354" t="str">
        <f t="shared" ca="1" si="7"/>
        <v>H133</v>
      </c>
      <c r="I133" s="354" t="str">
        <f t="shared" ca="1" si="7"/>
        <v>I133</v>
      </c>
      <c r="J133" s="354" t="str">
        <f t="shared" ca="1" si="7"/>
        <v>J133</v>
      </c>
      <c r="K133" s="83"/>
      <c r="L133" s="83"/>
      <c r="M133" s="83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3"/>
      <c r="Y133" s="83"/>
      <c r="Z133" s="83"/>
      <c r="AA133" s="83"/>
      <c r="AB133" s="83"/>
      <c r="AC133" s="83"/>
      <c r="AD133" s="83"/>
      <c r="AE133" s="83"/>
    </row>
    <row r="134" spans="1:66">
      <c r="A134" s="83"/>
      <c r="B134" s="83"/>
      <c r="C134" s="83"/>
      <c r="D134" s="122">
        <f t="shared" si="8"/>
        <v>19</v>
      </c>
      <c r="E134" s="354" t="str">
        <f t="shared" ca="1" si="7"/>
        <v>E134</v>
      </c>
      <c r="F134" s="354" t="str">
        <f t="shared" ca="1" si="7"/>
        <v>F134</v>
      </c>
      <c r="G134" s="354" t="str">
        <f t="shared" ca="1" si="7"/>
        <v>G134</v>
      </c>
      <c r="H134" s="354" t="str">
        <f t="shared" ca="1" si="7"/>
        <v>H134</v>
      </c>
      <c r="I134" s="354" t="str">
        <f t="shared" ca="1" si="7"/>
        <v>I134</v>
      </c>
      <c r="J134" s="354" t="str">
        <f t="shared" ca="1" si="7"/>
        <v>J134</v>
      </c>
      <c r="K134" s="83"/>
      <c r="L134" s="83"/>
      <c r="M134" s="83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3"/>
      <c r="Y134" s="83"/>
      <c r="Z134" s="83"/>
      <c r="AA134" s="83"/>
      <c r="AB134" s="83"/>
      <c r="AC134" s="83"/>
      <c r="AD134" s="83"/>
      <c r="AE134" s="83"/>
    </row>
    <row r="135" spans="1:66">
      <c r="A135" s="83"/>
      <c r="B135" s="83"/>
      <c r="C135" s="83"/>
      <c r="D135" s="122">
        <f t="shared" si="8"/>
        <v>20</v>
      </c>
      <c r="E135" s="354" t="str">
        <f t="shared" ca="1" si="7"/>
        <v>E135</v>
      </c>
      <c r="F135" s="354" t="str">
        <f t="shared" ca="1" si="7"/>
        <v>F135</v>
      </c>
      <c r="G135" s="354" t="str">
        <f t="shared" ca="1" si="7"/>
        <v>G135</v>
      </c>
      <c r="H135" s="354" t="str">
        <f t="shared" ca="1" si="7"/>
        <v>H135</v>
      </c>
      <c r="I135" s="354" t="str">
        <f t="shared" ca="1" si="7"/>
        <v>I135</v>
      </c>
      <c r="J135" s="354" t="str">
        <f t="shared" ca="1" si="7"/>
        <v>J135</v>
      </c>
      <c r="K135" s="83"/>
      <c r="L135" s="83"/>
      <c r="M135" s="83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3"/>
      <c r="Y135" s="83"/>
      <c r="Z135" s="83"/>
      <c r="AA135" s="83"/>
      <c r="AB135" s="83"/>
      <c r="AC135" s="83"/>
      <c r="AD135" s="83"/>
      <c r="AE135" s="83"/>
    </row>
    <row r="136" spans="1:66">
      <c r="A136" s="83"/>
      <c r="B136" s="83"/>
      <c r="C136" s="83"/>
      <c r="D136" s="122">
        <f t="shared" si="8"/>
        <v>21</v>
      </c>
      <c r="E136" s="354" t="str">
        <f t="shared" ca="1" si="7"/>
        <v>E136</v>
      </c>
      <c r="F136" s="354" t="str">
        <f t="shared" ca="1" si="7"/>
        <v>F136</v>
      </c>
      <c r="G136" s="354" t="str">
        <f t="shared" ca="1" si="7"/>
        <v>G136</v>
      </c>
      <c r="H136" s="354" t="str">
        <f t="shared" ca="1" si="7"/>
        <v>H136</v>
      </c>
      <c r="I136" s="354" t="str">
        <f t="shared" ca="1" si="7"/>
        <v>I136</v>
      </c>
      <c r="J136" s="354" t="str">
        <f t="shared" ca="1" si="7"/>
        <v>J136</v>
      </c>
      <c r="K136" s="83"/>
      <c r="L136" s="83"/>
      <c r="M136" s="83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3"/>
      <c r="Y136" s="83"/>
      <c r="Z136" s="83"/>
      <c r="AA136" s="83"/>
      <c r="AB136" s="83"/>
      <c r="AC136" s="83"/>
      <c r="AD136" s="83"/>
      <c r="AE136" s="83"/>
    </row>
    <row r="137" spans="1:66">
      <c r="A137" s="83"/>
      <c r="B137" s="83"/>
      <c r="C137" s="83"/>
      <c r="D137" s="122">
        <f t="shared" si="8"/>
        <v>22</v>
      </c>
      <c r="E137" s="354" t="str">
        <f t="shared" ca="1" si="7"/>
        <v>E137</v>
      </c>
      <c r="F137" s="354" t="str">
        <f t="shared" ca="1" si="7"/>
        <v>F137</v>
      </c>
      <c r="G137" s="354" t="str">
        <f t="shared" ca="1" si="7"/>
        <v>G137</v>
      </c>
      <c r="H137" s="354" t="str">
        <f t="shared" ca="1" si="7"/>
        <v>H137</v>
      </c>
      <c r="I137" s="354" t="str">
        <f t="shared" ca="1" si="7"/>
        <v>I137</v>
      </c>
      <c r="J137" s="354" t="str">
        <f t="shared" ca="1" si="7"/>
        <v>J137</v>
      </c>
      <c r="K137" s="83"/>
      <c r="L137" s="83"/>
      <c r="M137" s="83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3"/>
      <c r="Y137" s="83"/>
      <c r="Z137" s="83"/>
      <c r="AA137" s="83"/>
      <c r="AB137" s="83"/>
      <c r="AC137" s="83"/>
      <c r="AD137" s="83"/>
      <c r="AE137" s="83"/>
    </row>
    <row r="138" spans="1:66">
      <c r="A138" s="83"/>
      <c r="B138" s="83"/>
      <c r="C138" s="83"/>
      <c r="D138" s="122">
        <f t="shared" si="8"/>
        <v>23</v>
      </c>
      <c r="E138" s="354" t="str">
        <f t="shared" ca="1" si="7"/>
        <v>E138</v>
      </c>
      <c r="F138" s="354" t="str">
        <f t="shared" ca="1" si="7"/>
        <v>F138</v>
      </c>
      <c r="G138" s="354" t="str">
        <f t="shared" ca="1" si="7"/>
        <v>G138</v>
      </c>
      <c r="H138" s="354" t="str">
        <f t="shared" ca="1" si="7"/>
        <v>H138</v>
      </c>
      <c r="I138" s="354" t="str">
        <f t="shared" ca="1" si="7"/>
        <v>I138</v>
      </c>
      <c r="J138" s="354" t="str">
        <f t="shared" ca="1" si="7"/>
        <v>J138</v>
      </c>
      <c r="K138" s="83"/>
      <c r="L138" s="83"/>
      <c r="M138" s="83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3"/>
      <c r="Y138" s="83"/>
      <c r="Z138" s="83"/>
      <c r="AA138" s="83"/>
      <c r="AB138" s="83"/>
      <c r="AC138" s="83"/>
      <c r="AD138" s="83"/>
      <c r="AE138" s="83"/>
    </row>
    <row r="139" spans="1:66" ht="15.75" thickBot="1">
      <c r="A139" s="83"/>
      <c r="B139" s="83"/>
      <c r="C139" s="83"/>
      <c r="D139" s="210">
        <f t="shared" si="8"/>
        <v>24</v>
      </c>
      <c r="E139" s="354" t="str">
        <f t="shared" ca="1" si="7"/>
        <v>E139</v>
      </c>
      <c r="F139" s="354" t="str">
        <f t="shared" ca="1" si="7"/>
        <v>F139</v>
      </c>
      <c r="G139" s="354" t="str">
        <f t="shared" ca="1" si="7"/>
        <v>G139</v>
      </c>
      <c r="H139" s="354" t="str">
        <f t="shared" ca="1" si="7"/>
        <v>H139</v>
      </c>
      <c r="I139" s="354" t="str">
        <f t="shared" ca="1" si="7"/>
        <v>I139</v>
      </c>
      <c r="J139" s="354" t="str">
        <f t="shared" ca="1" si="7"/>
        <v>J139</v>
      </c>
      <c r="K139" s="83"/>
      <c r="L139" s="83"/>
      <c r="M139" s="83"/>
      <c r="N139" s="83"/>
      <c r="O139" s="88"/>
      <c r="P139" s="88"/>
      <c r="Q139" s="88"/>
      <c r="R139" s="88"/>
      <c r="S139" s="88"/>
      <c r="T139" s="88"/>
      <c r="U139" s="88"/>
      <c r="V139" s="88"/>
      <c r="W139" s="88"/>
      <c r="X139" s="83"/>
      <c r="Y139" s="83"/>
      <c r="Z139" s="83"/>
      <c r="AA139" s="83"/>
      <c r="AB139" s="83"/>
      <c r="AC139" s="83"/>
      <c r="AD139" s="83"/>
      <c r="AE139" s="83"/>
    </row>
    <row r="140" spans="1:66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8"/>
      <c r="P140" s="88"/>
      <c r="Q140" s="88"/>
      <c r="R140" s="88"/>
      <c r="S140" s="88"/>
      <c r="T140" s="88"/>
      <c r="U140" s="88"/>
      <c r="V140" s="88"/>
      <c r="W140" s="88"/>
      <c r="X140" s="83"/>
      <c r="Y140" s="83"/>
      <c r="Z140" s="83"/>
      <c r="AA140" s="83"/>
      <c r="AB140" s="83"/>
      <c r="AC140" s="83"/>
      <c r="AD140" s="83"/>
      <c r="AE140" s="83"/>
    </row>
    <row r="141" spans="1:66" ht="15.75" thickBo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3"/>
      <c r="Y141" s="83"/>
      <c r="Z141" s="83"/>
      <c r="AA141" s="83"/>
      <c r="AB141" s="83"/>
      <c r="AC141" s="83"/>
      <c r="AD141" s="83"/>
      <c r="AE141" s="83"/>
    </row>
    <row r="142" spans="1:66">
      <c r="A142" s="83"/>
      <c r="B142" s="83"/>
      <c r="C142" s="83"/>
      <c r="D142" s="107"/>
      <c r="E142" s="212"/>
      <c r="F142" s="167"/>
      <c r="G142" s="167"/>
      <c r="H142" s="167"/>
      <c r="I142" s="213" t="s">
        <v>354</v>
      </c>
      <c r="J142" s="214"/>
      <c r="K142" s="167"/>
      <c r="L142" s="214"/>
      <c r="M142" s="167"/>
      <c r="N142" s="213"/>
      <c r="O142" s="215"/>
      <c r="P142" s="215"/>
      <c r="Q142" s="167"/>
      <c r="R142" s="169"/>
      <c r="T142" s="107"/>
      <c r="U142" s="212"/>
      <c r="V142" s="167"/>
      <c r="W142" s="167"/>
      <c r="X142" s="167"/>
      <c r="Y142" s="213" t="s">
        <v>355</v>
      </c>
      <c r="Z142" s="214"/>
      <c r="AA142" s="167"/>
      <c r="AB142" s="214"/>
      <c r="AC142" s="167"/>
      <c r="AD142" s="213"/>
      <c r="AE142" s="215"/>
      <c r="AF142" s="215"/>
      <c r="AG142" s="167"/>
      <c r="AH142" s="169"/>
      <c r="AJ142" s="107"/>
      <c r="AK142" s="212"/>
      <c r="AL142" s="167"/>
      <c r="AM142" s="167"/>
      <c r="AN142" s="167"/>
      <c r="AO142" s="213" t="s">
        <v>356</v>
      </c>
      <c r="AP142" s="214"/>
      <c r="AQ142" s="167"/>
      <c r="AR142" s="214"/>
      <c r="AS142" s="167"/>
      <c r="AT142" s="213"/>
      <c r="AU142" s="215"/>
      <c r="AV142" s="215"/>
      <c r="AW142" s="167"/>
      <c r="AX142" s="169"/>
      <c r="AZ142" s="107"/>
      <c r="BA142" s="212"/>
      <c r="BB142" s="167"/>
      <c r="BC142" s="167"/>
      <c r="BD142" s="167"/>
      <c r="BE142" s="213" t="s">
        <v>357</v>
      </c>
      <c r="BF142" s="214"/>
      <c r="BG142" s="167"/>
      <c r="BH142" s="214"/>
      <c r="BI142" s="167"/>
      <c r="BJ142" s="213"/>
      <c r="BK142" s="215"/>
      <c r="BL142" s="215"/>
      <c r="BM142" s="167"/>
      <c r="BN142" s="169"/>
    </row>
    <row r="143" spans="1:66">
      <c r="A143" s="83"/>
      <c r="B143" s="83"/>
      <c r="C143" s="83"/>
      <c r="D143" s="199"/>
      <c r="E143" s="200" t="s">
        <v>171</v>
      </c>
      <c r="F143" s="201"/>
      <c r="G143" s="201"/>
      <c r="H143" s="201"/>
      <c r="I143" s="201"/>
      <c r="J143" s="216" t="s">
        <v>358</v>
      </c>
      <c r="K143" s="201"/>
      <c r="L143" s="216" t="s">
        <v>172</v>
      </c>
      <c r="M143" s="201"/>
      <c r="N143" s="201"/>
      <c r="O143" s="201"/>
      <c r="P143" s="201"/>
      <c r="Q143" s="201"/>
      <c r="R143" s="202"/>
      <c r="T143" s="199"/>
      <c r="U143" s="200" t="s">
        <v>171</v>
      </c>
      <c r="V143" s="201"/>
      <c r="W143" s="201"/>
      <c r="X143" s="201"/>
      <c r="Y143" s="201"/>
      <c r="Z143" s="216" t="s">
        <v>358</v>
      </c>
      <c r="AA143" s="201"/>
      <c r="AB143" s="216" t="s">
        <v>172</v>
      </c>
      <c r="AC143" s="201"/>
      <c r="AD143" s="201"/>
      <c r="AE143" s="201"/>
      <c r="AF143" s="201"/>
      <c r="AG143" s="201"/>
      <c r="AH143" s="202"/>
      <c r="AJ143" s="199"/>
      <c r="AK143" s="200" t="s">
        <v>171</v>
      </c>
      <c r="AL143" s="201"/>
      <c r="AM143" s="201"/>
      <c r="AN143" s="201"/>
      <c r="AO143" s="201"/>
      <c r="AP143" s="216" t="s">
        <v>358</v>
      </c>
      <c r="AQ143" s="201"/>
      <c r="AR143" s="216" t="s">
        <v>172</v>
      </c>
      <c r="AS143" s="201"/>
      <c r="AT143" s="201"/>
      <c r="AU143" s="201"/>
      <c r="AV143" s="201"/>
      <c r="AW143" s="201"/>
      <c r="AX143" s="202"/>
      <c r="AZ143" s="199"/>
      <c r="BA143" s="200" t="s">
        <v>171</v>
      </c>
      <c r="BB143" s="201"/>
      <c r="BC143" s="201"/>
      <c r="BD143" s="201"/>
      <c r="BE143" s="201"/>
      <c r="BF143" s="216" t="s">
        <v>358</v>
      </c>
      <c r="BG143" s="201"/>
      <c r="BH143" s="216" t="s">
        <v>172</v>
      </c>
      <c r="BI143" s="201"/>
      <c r="BJ143" s="201"/>
      <c r="BK143" s="201"/>
      <c r="BL143" s="201"/>
      <c r="BM143" s="201"/>
      <c r="BN143" s="202"/>
    </row>
    <row r="144" spans="1:66" ht="15.75">
      <c r="A144" s="83"/>
      <c r="B144" s="83"/>
      <c r="C144" s="83"/>
      <c r="D144" s="203"/>
      <c r="E144" s="170" t="s">
        <v>351</v>
      </c>
      <c r="F144" s="174" t="s">
        <v>88</v>
      </c>
      <c r="G144" s="174" t="s">
        <v>359</v>
      </c>
      <c r="H144" s="170" t="s">
        <v>360</v>
      </c>
      <c r="I144" s="174" t="s">
        <v>361</v>
      </c>
      <c r="J144" s="217" t="s">
        <v>362</v>
      </c>
      <c r="K144" s="174" t="s">
        <v>363</v>
      </c>
      <c r="L144" s="217" t="s">
        <v>351</v>
      </c>
      <c r="M144" s="174" t="s">
        <v>88</v>
      </c>
      <c r="N144" s="174" t="s">
        <v>359</v>
      </c>
      <c r="O144" s="170" t="s">
        <v>362</v>
      </c>
      <c r="P144" s="170" t="s">
        <v>360</v>
      </c>
      <c r="Q144" s="174" t="s">
        <v>361</v>
      </c>
      <c r="R144" s="117" t="s">
        <v>363</v>
      </c>
      <c r="T144" s="203"/>
      <c r="U144" s="170" t="s">
        <v>351</v>
      </c>
      <c r="V144" s="174" t="s">
        <v>88</v>
      </c>
      <c r="W144" s="174" t="s">
        <v>359</v>
      </c>
      <c r="X144" s="170" t="s">
        <v>360</v>
      </c>
      <c r="Y144" s="174" t="s">
        <v>361</v>
      </c>
      <c r="Z144" s="217" t="s">
        <v>362</v>
      </c>
      <c r="AA144" s="174" t="s">
        <v>363</v>
      </c>
      <c r="AB144" s="217" t="s">
        <v>351</v>
      </c>
      <c r="AC144" s="174" t="s">
        <v>88</v>
      </c>
      <c r="AD144" s="174" t="s">
        <v>359</v>
      </c>
      <c r="AE144" s="170" t="s">
        <v>362</v>
      </c>
      <c r="AF144" s="170" t="s">
        <v>360</v>
      </c>
      <c r="AG144" s="174" t="s">
        <v>361</v>
      </c>
      <c r="AH144" s="117" t="s">
        <v>363</v>
      </c>
      <c r="AJ144" s="203"/>
      <c r="AK144" s="170" t="s">
        <v>351</v>
      </c>
      <c r="AL144" s="174" t="s">
        <v>88</v>
      </c>
      <c r="AM144" s="174" t="s">
        <v>359</v>
      </c>
      <c r="AN144" s="170" t="s">
        <v>360</v>
      </c>
      <c r="AO144" s="174" t="s">
        <v>361</v>
      </c>
      <c r="AP144" s="217" t="s">
        <v>362</v>
      </c>
      <c r="AQ144" s="174" t="s">
        <v>363</v>
      </c>
      <c r="AR144" s="217" t="s">
        <v>351</v>
      </c>
      <c r="AS144" s="174" t="s">
        <v>88</v>
      </c>
      <c r="AT144" s="174" t="s">
        <v>359</v>
      </c>
      <c r="AU144" s="170" t="s">
        <v>362</v>
      </c>
      <c r="AV144" s="170" t="s">
        <v>360</v>
      </c>
      <c r="AW144" s="174" t="s">
        <v>361</v>
      </c>
      <c r="AX144" s="117" t="s">
        <v>363</v>
      </c>
      <c r="AZ144" s="203"/>
      <c r="BA144" s="170" t="s">
        <v>351</v>
      </c>
      <c r="BB144" s="174" t="s">
        <v>88</v>
      </c>
      <c r="BC144" s="174" t="s">
        <v>359</v>
      </c>
      <c r="BD144" s="170" t="s">
        <v>360</v>
      </c>
      <c r="BE144" s="174" t="s">
        <v>361</v>
      </c>
      <c r="BF144" s="217" t="s">
        <v>362</v>
      </c>
      <c r="BG144" s="174" t="s">
        <v>363</v>
      </c>
      <c r="BH144" s="217" t="s">
        <v>351</v>
      </c>
      <c r="BI144" s="174" t="s">
        <v>88</v>
      </c>
      <c r="BJ144" s="174" t="s">
        <v>359</v>
      </c>
      <c r="BK144" s="170" t="s">
        <v>362</v>
      </c>
      <c r="BL144" s="170" t="s">
        <v>360</v>
      </c>
      <c r="BM144" s="174" t="s">
        <v>361</v>
      </c>
      <c r="BN144" s="117" t="s">
        <v>363</v>
      </c>
    </row>
    <row r="145" spans="1:66">
      <c r="A145" s="83"/>
      <c r="B145" s="83"/>
      <c r="C145" s="83"/>
      <c r="D145" s="205" t="s">
        <v>167</v>
      </c>
      <c r="E145" s="119" t="s">
        <v>170</v>
      </c>
      <c r="F145" s="90" t="s">
        <v>170</v>
      </c>
      <c r="G145" s="90" t="s">
        <v>170</v>
      </c>
      <c r="H145" s="119" t="s">
        <v>170</v>
      </c>
      <c r="I145" s="90" t="s">
        <v>170</v>
      </c>
      <c r="J145" s="218" t="s">
        <v>170</v>
      </c>
      <c r="K145" s="90" t="s">
        <v>170</v>
      </c>
      <c r="L145" s="218" t="s">
        <v>170</v>
      </c>
      <c r="M145" s="90" t="s">
        <v>170</v>
      </c>
      <c r="N145" s="90" t="s">
        <v>170</v>
      </c>
      <c r="O145" s="119" t="s">
        <v>170</v>
      </c>
      <c r="P145" s="119" t="s">
        <v>170</v>
      </c>
      <c r="Q145" s="90" t="s">
        <v>170</v>
      </c>
      <c r="R145" s="121" t="s">
        <v>170</v>
      </c>
      <c r="T145" s="205" t="s">
        <v>167</v>
      </c>
      <c r="U145" s="119" t="s">
        <v>170</v>
      </c>
      <c r="V145" s="90" t="s">
        <v>170</v>
      </c>
      <c r="W145" s="90" t="s">
        <v>170</v>
      </c>
      <c r="X145" s="119" t="s">
        <v>170</v>
      </c>
      <c r="Y145" s="90" t="s">
        <v>170</v>
      </c>
      <c r="Z145" s="218" t="s">
        <v>170</v>
      </c>
      <c r="AA145" s="90" t="s">
        <v>170</v>
      </c>
      <c r="AB145" s="218" t="s">
        <v>170</v>
      </c>
      <c r="AC145" s="90" t="s">
        <v>170</v>
      </c>
      <c r="AD145" s="90" t="s">
        <v>170</v>
      </c>
      <c r="AE145" s="119" t="s">
        <v>170</v>
      </c>
      <c r="AF145" s="119" t="s">
        <v>170</v>
      </c>
      <c r="AG145" s="90" t="s">
        <v>170</v>
      </c>
      <c r="AH145" s="121" t="s">
        <v>170</v>
      </c>
      <c r="AJ145" s="205" t="s">
        <v>167</v>
      </c>
      <c r="AK145" s="119" t="s">
        <v>170</v>
      </c>
      <c r="AL145" s="90" t="s">
        <v>170</v>
      </c>
      <c r="AM145" s="90" t="s">
        <v>170</v>
      </c>
      <c r="AN145" s="119" t="s">
        <v>170</v>
      </c>
      <c r="AO145" s="90" t="s">
        <v>170</v>
      </c>
      <c r="AP145" s="218" t="s">
        <v>170</v>
      </c>
      <c r="AQ145" s="90" t="s">
        <v>170</v>
      </c>
      <c r="AR145" s="218" t="s">
        <v>170</v>
      </c>
      <c r="AS145" s="90" t="s">
        <v>170</v>
      </c>
      <c r="AT145" s="90" t="s">
        <v>170</v>
      </c>
      <c r="AU145" s="119" t="s">
        <v>170</v>
      </c>
      <c r="AV145" s="119" t="s">
        <v>170</v>
      </c>
      <c r="AW145" s="90" t="s">
        <v>170</v>
      </c>
      <c r="AX145" s="121" t="s">
        <v>170</v>
      </c>
      <c r="AZ145" s="205" t="s">
        <v>167</v>
      </c>
      <c r="BA145" s="119" t="s">
        <v>170</v>
      </c>
      <c r="BB145" s="90" t="s">
        <v>170</v>
      </c>
      <c r="BC145" s="90" t="s">
        <v>170</v>
      </c>
      <c r="BD145" s="119" t="s">
        <v>170</v>
      </c>
      <c r="BE145" s="90" t="s">
        <v>170</v>
      </c>
      <c r="BF145" s="218" t="s">
        <v>170</v>
      </c>
      <c r="BG145" s="90" t="s">
        <v>170</v>
      </c>
      <c r="BH145" s="218" t="s">
        <v>170</v>
      </c>
      <c r="BI145" s="90" t="s">
        <v>170</v>
      </c>
      <c r="BJ145" s="90" t="s">
        <v>170</v>
      </c>
      <c r="BK145" s="119" t="s">
        <v>170</v>
      </c>
      <c r="BL145" s="119" t="s">
        <v>170</v>
      </c>
      <c r="BM145" s="90" t="s">
        <v>170</v>
      </c>
      <c r="BN145" s="121" t="s">
        <v>170</v>
      </c>
    </row>
    <row r="146" spans="1:66">
      <c r="A146" s="83"/>
      <c r="B146" s="83"/>
      <c r="C146" s="83"/>
      <c r="D146" s="122">
        <v>1</v>
      </c>
      <c r="E146" s="354" t="str">
        <f t="shared" ref="E146:R164" ca="1" si="9">ADDRESS(CELL("row",$A146),CELL("col",E$1),4,TRUE)</f>
        <v>E146</v>
      </c>
      <c r="F146" s="354" t="str">
        <f t="shared" ca="1" si="9"/>
        <v>F146</v>
      </c>
      <c r="G146" s="354" t="str">
        <f t="shared" ca="1" si="9"/>
        <v>G146</v>
      </c>
      <c r="H146" s="354" t="str">
        <f t="shared" ca="1" si="9"/>
        <v>H146</v>
      </c>
      <c r="I146" s="354" t="str">
        <f t="shared" ca="1" si="9"/>
        <v>I146</v>
      </c>
      <c r="J146" s="354" t="str">
        <f t="shared" ca="1" si="9"/>
        <v>J146</v>
      </c>
      <c r="K146" s="354" t="str">
        <f t="shared" ca="1" si="9"/>
        <v>K146</v>
      </c>
      <c r="L146" s="354" t="str">
        <f t="shared" ca="1" si="9"/>
        <v>L146</v>
      </c>
      <c r="M146" s="354" t="str">
        <f t="shared" ca="1" si="9"/>
        <v>M146</v>
      </c>
      <c r="N146" s="354" t="str">
        <f t="shared" ca="1" si="9"/>
        <v>N146</v>
      </c>
      <c r="O146" s="354" t="str">
        <f t="shared" ca="1" si="9"/>
        <v>O146</v>
      </c>
      <c r="P146" s="354" t="str">
        <f t="shared" ca="1" si="9"/>
        <v>P146</v>
      </c>
      <c r="Q146" s="354" t="str">
        <f t="shared" ca="1" si="9"/>
        <v>Q146</v>
      </c>
      <c r="R146" s="354" t="str">
        <f t="shared" ca="1" si="9"/>
        <v>R146</v>
      </c>
      <c r="T146" s="122">
        <v>1</v>
      </c>
      <c r="U146" s="354" t="str">
        <f t="shared" ref="U146:AH164" ca="1" si="10">ADDRESS(CELL("row",$A146),CELL("col",U$1),4,TRUE)</f>
        <v>U146</v>
      </c>
      <c r="V146" s="354" t="str">
        <f t="shared" ca="1" si="10"/>
        <v>V146</v>
      </c>
      <c r="W146" s="354" t="str">
        <f t="shared" ca="1" si="10"/>
        <v>W146</v>
      </c>
      <c r="X146" s="354" t="str">
        <f t="shared" ca="1" si="10"/>
        <v>X146</v>
      </c>
      <c r="Y146" s="354" t="str">
        <f t="shared" ca="1" si="10"/>
        <v>Y146</v>
      </c>
      <c r="Z146" s="354" t="str">
        <f t="shared" ca="1" si="10"/>
        <v>Z146</v>
      </c>
      <c r="AA146" s="354" t="str">
        <f t="shared" ca="1" si="10"/>
        <v>AA146</v>
      </c>
      <c r="AB146" s="354" t="str">
        <f t="shared" ca="1" si="10"/>
        <v>AB146</v>
      </c>
      <c r="AC146" s="354" t="str">
        <f t="shared" ca="1" si="10"/>
        <v>AC146</v>
      </c>
      <c r="AD146" s="354" t="str">
        <f t="shared" ca="1" si="10"/>
        <v>AD146</v>
      </c>
      <c r="AE146" s="354" t="str">
        <f t="shared" ca="1" si="10"/>
        <v>AE146</v>
      </c>
      <c r="AF146" s="354" t="str">
        <f t="shared" ca="1" si="10"/>
        <v>AF146</v>
      </c>
      <c r="AG146" s="354" t="str">
        <f t="shared" ca="1" si="10"/>
        <v>AG146</v>
      </c>
      <c r="AH146" s="354" t="str">
        <f t="shared" ca="1" si="10"/>
        <v>AH146</v>
      </c>
      <c r="AJ146" s="122">
        <v>1</v>
      </c>
      <c r="AK146" s="354" t="str">
        <f t="shared" ref="AK146:AX164" ca="1" si="11">ADDRESS(CELL("row",$A146),CELL("col",AK$1),4,TRUE)</f>
        <v>AK146</v>
      </c>
      <c r="AL146" s="354" t="str">
        <f t="shared" ca="1" si="11"/>
        <v>AL146</v>
      </c>
      <c r="AM146" s="354" t="str">
        <f t="shared" ca="1" si="11"/>
        <v>AM146</v>
      </c>
      <c r="AN146" s="354" t="str">
        <f t="shared" ca="1" si="11"/>
        <v>AN146</v>
      </c>
      <c r="AO146" s="354" t="str">
        <f t="shared" ca="1" si="11"/>
        <v>AO146</v>
      </c>
      <c r="AP146" s="354" t="str">
        <f t="shared" ca="1" si="11"/>
        <v>AP146</v>
      </c>
      <c r="AQ146" s="354" t="str">
        <f t="shared" ca="1" si="11"/>
        <v>AQ146</v>
      </c>
      <c r="AR146" s="354" t="str">
        <f t="shared" ca="1" si="11"/>
        <v>AR146</v>
      </c>
      <c r="AS146" s="354" t="str">
        <f t="shared" ca="1" si="11"/>
        <v>AS146</v>
      </c>
      <c r="AT146" s="354" t="str">
        <f t="shared" ca="1" si="11"/>
        <v>AT146</v>
      </c>
      <c r="AU146" s="354" t="str">
        <f t="shared" ca="1" si="11"/>
        <v>AU146</v>
      </c>
      <c r="AV146" s="354" t="str">
        <f t="shared" ca="1" si="11"/>
        <v>AV146</v>
      </c>
      <c r="AW146" s="354" t="str">
        <f t="shared" ca="1" si="11"/>
        <v>AW146</v>
      </c>
      <c r="AX146" s="354" t="str">
        <f t="shared" ca="1" si="11"/>
        <v>AX146</v>
      </c>
      <c r="AZ146" s="122">
        <v>1</v>
      </c>
      <c r="BA146" s="354" t="str">
        <f t="shared" ref="BA146:BN164" ca="1" si="12">ADDRESS(CELL("row",$A146),CELL("col",BA$1),4,TRUE)</f>
        <v>BA146</v>
      </c>
      <c r="BB146" s="354" t="str">
        <f t="shared" ca="1" si="12"/>
        <v>BB146</v>
      </c>
      <c r="BC146" s="354" t="str">
        <f t="shared" ca="1" si="12"/>
        <v>BC146</v>
      </c>
      <c r="BD146" s="354" t="str">
        <f t="shared" ca="1" si="12"/>
        <v>BD146</v>
      </c>
      <c r="BE146" s="354" t="str">
        <f t="shared" ca="1" si="12"/>
        <v>BE146</v>
      </c>
      <c r="BF146" s="354" t="str">
        <f t="shared" ca="1" si="12"/>
        <v>BF146</v>
      </c>
      <c r="BG146" s="354" t="str">
        <f t="shared" ca="1" si="12"/>
        <v>BG146</v>
      </c>
      <c r="BH146" s="354" t="str">
        <f t="shared" ca="1" si="12"/>
        <v>BH146</v>
      </c>
      <c r="BI146" s="354" t="str">
        <f t="shared" ca="1" si="12"/>
        <v>BI146</v>
      </c>
      <c r="BJ146" s="354" t="str">
        <f t="shared" ca="1" si="12"/>
        <v>BJ146</v>
      </c>
      <c r="BK146" s="354" t="str">
        <f t="shared" ca="1" si="12"/>
        <v>BK146</v>
      </c>
      <c r="BL146" s="354" t="str">
        <f t="shared" ca="1" si="12"/>
        <v>BL146</v>
      </c>
      <c r="BM146" s="354" t="str">
        <f t="shared" ca="1" si="12"/>
        <v>BM146</v>
      </c>
      <c r="BN146" s="354" t="str">
        <f t="shared" ca="1" si="12"/>
        <v>BN146</v>
      </c>
    </row>
    <row r="147" spans="1:66">
      <c r="A147" s="83"/>
      <c r="B147" s="91"/>
      <c r="C147" s="91"/>
      <c r="D147" s="122">
        <f>D146+1</f>
        <v>2</v>
      </c>
      <c r="E147" s="354" t="str">
        <f t="shared" ca="1" si="9"/>
        <v>E147</v>
      </c>
      <c r="F147" s="354" t="str">
        <f t="shared" ca="1" si="9"/>
        <v>F147</v>
      </c>
      <c r="G147" s="354" t="str">
        <f t="shared" ca="1" si="9"/>
        <v>G147</v>
      </c>
      <c r="H147" s="354" t="str">
        <f t="shared" ca="1" si="9"/>
        <v>H147</v>
      </c>
      <c r="I147" s="354" t="str">
        <f t="shared" ca="1" si="9"/>
        <v>I147</v>
      </c>
      <c r="J147" s="354" t="str">
        <f t="shared" ca="1" si="9"/>
        <v>J147</v>
      </c>
      <c r="K147" s="354" t="str">
        <f t="shared" ca="1" si="9"/>
        <v>K147</v>
      </c>
      <c r="L147" s="354" t="str">
        <f t="shared" ca="1" si="9"/>
        <v>L147</v>
      </c>
      <c r="M147" s="354" t="str">
        <f t="shared" ca="1" si="9"/>
        <v>M147</v>
      </c>
      <c r="N147" s="354" t="str">
        <f t="shared" ca="1" si="9"/>
        <v>N147</v>
      </c>
      <c r="O147" s="354" t="str">
        <f t="shared" ca="1" si="9"/>
        <v>O147</v>
      </c>
      <c r="P147" s="354" t="str">
        <f t="shared" ca="1" si="9"/>
        <v>P147</v>
      </c>
      <c r="Q147" s="354" t="str">
        <f t="shared" ca="1" si="9"/>
        <v>Q147</v>
      </c>
      <c r="R147" s="354" t="str">
        <f t="shared" ca="1" si="9"/>
        <v>R147</v>
      </c>
      <c r="T147" s="122">
        <f>T146+1</f>
        <v>2</v>
      </c>
      <c r="U147" s="354" t="str">
        <f t="shared" ca="1" si="10"/>
        <v>U147</v>
      </c>
      <c r="V147" s="354" t="str">
        <f t="shared" ca="1" si="10"/>
        <v>V147</v>
      </c>
      <c r="W147" s="354" t="str">
        <f t="shared" ca="1" si="10"/>
        <v>W147</v>
      </c>
      <c r="X147" s="354" t="str">
        <f t="shared" ca="1" si="10"/>
        <v>X147</v>
      </c>
      <c r="Y147" s="354" t="str">
        <f t="shared" ca="1" si="10"/>
        <v>Y147</v>
      </c>
      <c r="Z147" s="354" t="str">
        <f t="shared" ca="1" si="10"/>
        <v>Z147</v>
      </c>
      <c r="AA147" s="354" t="str">
        <f t="shared" ca="1" si="10"/>
        <v>AA147</v>
      </c>
      <c r="AB147" s="354" t="str">
        <f t="shared" ca="1" si="10"/>
        <v>AB147</v>
      </c>
      <c r="AC147" s="354" t="str">
        <f t="shared" ca="1" si="10"/>
        <v>AC147</v>
      </c>
      <c r="AD147" s="354" t="str">
        <f t="shared" ca="1" si="10"/>
        <v>AD147</v>
      </c>
      <c r="AE147" s="354" t="str">
        <f t="shared" ca="1" si="10"/>
        <v>AE147</v>
      </c>
      <c r="AF147" s="354" t="str">
        <f t="shared" ca="1" si="10"/>
        <v>AF147</v>
      </c>
      <c r="AG147" s="354" t="str">
        <f t="shared" ca="1" si="10"/>
        <v>AG147</v>
      </c>
      <c r="AH147" s="354" t="str">
        <f t="shared" ca="1" si="10"/>
        <v>AH147</v>
      </c>
      <c r="AJ147" s="122">
        <f>AJ146+1</f>
        <v>2</v>
      </c>
      <c r="AK147" s="354" t="str">
        <f t="shared" ca="1" si="11"/>
        <v>AK147</v>
      </c>
      <c r="AL147" s="354" t="str">
        <f t="shared" ca="1" si="11"/>
        <v>AL147</v>
      </c>
      <c r="AM147" s="354" t="str">
        <f t="shared" ca="1" si="11"/>
        <v>AM147</v>
      </c>
      <c r="AN147" s="354" t="str">
        <f t="shared" ca="1" si="11"/>
        <v>AN147</v>
      </c>
      <c r="AO147" s="354" t="str">
        <f t="shared" ca="1" si="11"/>
        <v>AO147</v>
      </c>
      <c r="AP147" s="354" t="str">
        <f t="shared" ca="1" si="11"/>
        <v>AP147</v>
      </c>
      <c r="AQ147" s="354" t="str">
        <f t="shared" ca="1" si="11"/>
        <v>AQ147</v>
      </c>
      <c r="AR147" s="354" t="str">
        <f t="shared" ca="1" si="11"/>
        <v>AR147</v>
      </c>
      <c r="AS147" s="354" t="str">
        <f t="shared" ca="1" si="11"/>
        <v>AS147</v>
      </c>
      <c r="AT147" s="354" t="str">
        <f t="shared" ca="1" si="11"/>
        <v>AT147</v>
      </c>
      <c r="AU147" s="354" t="str">
        <f t="shared" ca="1" si="11"/>
        <v>AU147</v>
      </c>
      <c r="AV147" s="354" t="str">
        <f t="shared" ca="1" si="11"/>
        <v>AV147</v>
      </c>
      <c r="AW147" s="354" t="str">
        <f t="shared" ca="1" si="11"/>
        <v>AW147</v>
      </c>
      <c r="AX147" s="354" t="str">
        <f t="shared" ca="1" si="11"/>
        <v>AX147</v>
      </c>
      <c r="AZ147" s="122">
        <f>AZ146+1</f>
        <v>2</v>
      </c>
      <c r="BA147" s="354" t="str">
        <f t="shared" ca="1" si="12"/>
        <v>BA147</v>
      </c>
      <c r="BB147" s="354" t="str">
        <f t="shared" ca="1" si="12"/>
        <v>BB147</v>
      </c>
      <c r="BC147" s="354" t="str">
        <f t="shared" ca="1" si="12"/>
        <v>BC147</v>
      </c>
      <c r="BD147" s="354" t="str">
        <f t="shared" ca="1" si="12"/>
        <v>BD147</v>
      </c>
      <c r="BE147" s="354" t="str">
        <f t="shared" ca="1" si="12"/>
        <v>BE147</v>
      </c>
      <c r="BF147" s="354" t="str">
        <f t="shared" ca="1" si="12"/>
        <v>BF147</v>
      </c>
      <c r="BG147" s="354" t="str">
        <f t="shared" ca="1" si="12"/>
        <v>BG147</v>
      </c>
      <c r="BH147" s="354" t="str">
        <f t="shared" ca="1" si="12"/>
        <v>BH147</v>
      </c>
      <c r="BI147" s="354" t="str">
        <f t="shared" ca="1" si="12"/>
        <v>BI147</v>
      </c>
      <c r="BJ147" s="354" t="str">
        <f t="shared" ca="1" si="12"/>
        <v>BJ147</v>
      </c>
      <c r="BK147" s="354" t="str">
        <f t="shared" ca="1" si="12"/>
        <v>BK147</v>
      </c>
      <c r="BL147" s="354" t="str">
        <f t="shared" ca="1" si="12"/>
        <v>BL147</v>
      </c>
      <c r="BM147" s="354" t="str">
        <f t="shared" ca="1" si="12"/>
        <v>BM147</v>
      </c>
      <c r="BN147" s="354" t="str">
        <f t="shared" ca="1" si="12"/>
        <v>BN147</v>
      </c>
    </row>
    <row r="148" spans="1:66">
      <c r="A148" s="83"/>
      <c r="B148" s="91"/>
      <c r="C148" s="91"/>
      <c r="D148" s="122">
        <f t="shared" ref="D148:D169" si="13">D147+1</f>
        <v>3</v>
      </c>
      <c r="E148" s="354" t="str">
        <f t="shared" ca="1" si="9"/>
        <v>E148</v>
      </c>
      <c r="F148" s="354" t="str">
        <f t="shared" ca="1" si="9"/>
        <v>F148</v>
      </c>
      <c r="G148" s="354" t="str">
        <f t="shared" ca="1" si="9"/>
        <v>G148</v>
      </c>
      <c r="H148" s="354" t="str">
        <f t="shared" ca="1" si="9"/>
        <v>H148</v>
      </c>
      <c r="I148" s="354" t="str">
        <f t="shared" ca="1" si="9"/>
        <v>I148</v>
      </c>
      <c r="J148" s="354" t="str">
        <f t="shared" ca="1" si="9"/>
        <v>J148</v>
      </c>
      <c r="K148" s="354" t="str">
        <f t="shared" ca="1" si="9"/>
        <v>K148</v>
      </c>
      <c r="L148" s="354" t="str">
        <f t="shared" ca="1" si="9"/>
        <v>L148</v>
      </c>
      <c r="M148" s="354" t="str">
        <f t="shared" ca="1" si="9"/>
        <v>M148</v>
      </c>
      <c r="N148" s="354" t="str">
        <f t="shared" ca="1" si="9"/>
        <v>N148</v>
      </c>
      <c r="O148" s="354" t="str">
        <f t="shared" ca="1" si="9"/>
        <v>O148</v>
      </c>
      <c r="P148" s="354" t="str">
        <f t="shared" ca="1" si="9"/>
        <v>P148</v>
      </c>
      <c r="Q148" s="354" t="str">
        <f t="shared" ca="1" si="9"/>
        <v>Q148</v>
      </c>
      <c r="R148" s="354" t="str">
        <f t="shared" ca="1" si="9"/>
        <v>R148</v>
      </c>
      <c r="T148" s="122">
        <f t="shared" ref="T148:T169" si="14">T147+1</f>
        <v>3</v>
      </c>
      <c r="U148" s="354" t="str">
        <f t="shared" ca="1" si="10"/>
        <v>U148</v>
      </c>
      <c r="V148" s="354" t="str">
        <f t="shared" ca="1" si="10"/>
        <v>V148</v>
      </c>
      <c r="W148" s="354" t="str">
        <f t="shared" ca="1" si="10"/>
        <v>W148</v>
      </c>
      <c r="X148" s="354" t="str">
        <f t="shared" ca="1" si="10"/>
        <v>X148</v>
      </c>
      <c r="Y148" s="354" t="str">
        <f t="shared" ca="1" si="10"/>
        <v>Y148</v>
      </c>
      <c r="Z148" s="354" t="str">
        <f t="shared" ca="1" si="10"/>
        <v>Z148</v>
      </c>
      <c r="AA148" s="354" t="str">
        <f t="shared" ca="1" si="10"/>
        <v>AA148</v>
      </c>
      <c r="AB148" s="354" t="str">
        <f t="shared" ca="1" si="10"/>
        <v>AB148</v>
      </c>
      <c r="AC148" s="354" t="str">
        <f t="shared" ca="1" si="10"/>
        <v>AC148</v>
      </c>
      <c r="AD148" s="354" t="str">
        <f t="shared" ca="1" si="10"/>
        <v>AD148</v>
      </c>
      <c r="AE148" s="354" t="str">
        <f t="shared" ca="1" si="10"/>
        <v>AE148</v>
      </c>
      <c r="AF148" s="354" t="str">
        <f t="shared" ca="1" si="10"/>
        <v>AF148</v>
      </c>
      <c r="AG148" s="354" t="str">
        <f t="shared" ca="1" si="10"/>
        <v>AG148</v>
      </c>
      <c r="AH148" s="354" t="str">
        <f t="shared" ca="1" si="10"/>
        <v>AH148</v>
      </c>
      <c r="AJ148" s="122">
        <f t="shared" ref="AJ148:AJ169" si="15">AJ147+1</f>
        <v>3</v>
      </c>
      <c r="AK148" s="354" t="str">
        <f t="shared" ca="1" si="11"/>
        <v>AK148</v>
      </c>
      <c r="AL148" s="354" t="str">
        <f t="shared" ca="1" si="11"/>
        <v>AL148</v>
      </c>
      <c r="AM148" s="354" t="str">
        <f t="shared" ca="1" si="11"/>
        <v>AM148</v>
      </c>
      <c r="AN148" s="354" t="str">
        <f t="shared" ca="1" si="11"/>
        <v>AN148</v>
      </c>
      <c r="AO148" s="354" t="str">
        <f t="shared" ca="1" si="11"/>
        <v>AO148</v>
      </c>
      <c r="AP148" s="354" t="str">
        <f t="shared" ca="1" si="11"/>
        <v>AP148</v>
      </c>
      <c r="AQ148" s="354" t="str">
        <f t="shared" ca="1" si="11"/>
        <v>AQ148</v>
      </c>
      <c r="AR148" s="354" t="str">
        <f t="shared" ca="1" si="11"/>
        <v>AR148</v>
      </c>
      <c r="AS148" s="354" t="str">
        <f t="shared" ca="1" si="11"/>
        <v>AS148</v>
      </c>
      <c r="AT148" s="354" t="str">
        <f t="shared" ca="1" si="11"/>
        <v>AT148</v>
      </c>
      <c r="AU148" s="354" t="str">
        <f t="shared" ca="1" si="11"/>
        <v>AU148</v>
      </c>
      <c r="AV148" s="354" t="str">
        <f t="shared" ca="1" si="11"/>
        <v>AV148</v>
      </c>
      <c r="AW148" s="354" t="str">
        <f t="shared" ca="1" si="11"/>
        <v>AW148</v>
      </c>
      <c r="AX148" s="354" t="str">
        <f t="shared" ca="1" si="11"/>
        <v>AX148</v>
      </c>
      <c r="AZ148" s="122">
        <f t="shared" ref="AZ148:AZ169" si="16">AZ147+1</f>
        <v>3</v>
      </c>
      <c r="BA148" s="354" t="str">
        <f t="shared" ca="1" si="12"/>
        <v>BA148</v>
      </c>
      <c r="BB148" s="354" t="str">
        <f t="shared" ca="1" si="12"/>
        <v>BB148</v>
      </c>
      <c r="BC148" s="354" t="str">
        <f t="shared" ca="1" si="12"/>
        <v>BC148</v>
      </c>
      <c r="BD148" s="354" t="str">
        <f t="shared" ca="1" si="12"/>
        <v>BD148</v>
      </c>
      <c r="BE148" s="354" t="str">
        <f t="shared" ca="1" si="12"/>
        <v>BE148</v>
      </c>
      <c r="BF148" s="354" t="str">
        <f t="shared" ca="1" si="12"/>
        <v>BF148</v>
      </c>
      <c r="BG148" s="354" t="str">
        <f t="shared" ca="1" si="12"/>
        <v>BG148</v>
      </c>
      <c r="BH148" s="354" t="str">
        <f t="shared" ca="1" si="12"/>
        <v>BH148</v>
      </c>
      <c r="BI148" s="354" t="str">
        <f t="shared" ca="1" si="12"/>
        <v>BI148</v>
      </c>
      <c r="BJ148" s="354" t="str">
        <f t="shared" ca="1" si="12"/>
        <v>BJ148</v>
      </c>
      <c r="BK148" s="354" t="str">
        <f t="shared" ca="1" si="12"/>
        <v>BK148</v>
      </c>
      <c r="BL148" s="354" t="str">
        <f t="shared" ca="1" si="12"/>
        <v>BL148</v>
      </c>
      <c r="BM148" s="354" t="str">
        <f t="shared" ca="1" si="12"/>
        <v>BM148</v>
      </c>
      <c r="BN148" s="354" t="str">
        <f t="shared" ca="1" si="12"/>
        <v>BN148</v>
      </c>
    </row>
    <row r="149" spans="1:66">
      <c r="A149" s="83"/>
      <c r="B149" s="91"/>
      <c r="C149" s="91"/>
      <c r="D149" s="122">
        <f t="shared" si="13"/>
        <v>4</v>
      </c>
      <c r="E149" s="354" t="str">
        <f t="shared" ca="1" si="9"/>
        <v>E149</v>
      </c>
      <c r="F149" s="354" t="str">
        <f t="shared" ca="1" si="9"/>
        <v>F149</v>
      </c>
      <c r="G149" s="354" t="str">
        <f t="shared" ca="1" si="9"/>
        <v>G149</v>
      </c>
      <c r="H149" s="354" t="str">
        <f t="shared" ca="1" si="9"/>
        <v>H149</v>
      </c>
      <c r="I149" s="354" t="str">
        <f t="shared" ca="1" si="9"/>
        <v>I149</v>
      </c>
      <c r="J149" s="354" t="str">
        <f t="shared" ca="1" si="9"/>
        <v>J149</v>
      </c>
      <c r="K149" s="354" t="str">
        <f t="shared" ca="1" si="9"/>
        <v>K149</v>
      </c>
      <c r="L149" s="354" t="str">
        <f t="shared" ca="1" si="9"/>
        <v>L149</v>
      </c>
      <c r="M149" s="354" t="str">
        <f t="shared" ca="1" si="9"/>
        <v>M149</v>
      </c>
      <c r="N149" s="354" t="str">
        <f t="shared" ca="1" si="9"/>
        <v>N149</v>
      </c>
      <c r="O149" s="354" t="str">
        <f t="shared" ca="1" si="9"/>
        <v>O149</v>
      </c>
      <c r="P149" s="354" t="str">
        <f t="shared" ca="1" si="9"/>
        <v>P149</v>
      </c>
      <c r="Q149" s="354" t="str">
        <f t="shared" ca="1" si="9"/>
        <v>Q149</v>
      </c>
      <c r="R149" s="354" t="str">
        <f t="shared" ca="1" si="9"/>
        <v>R149</v>
      </c>
      <c r="T149" s="122">
        <f t="shared" si="14"/>
        <v>4</v>
      </c>
      <c r="U149" s="354" t="str">
        <f t="shared" ca="1" si="10"/>
        <v>U149</v>
      </c>
      <c r="V149" s="354" t="str">
        <f t="shared" ca="1" si="10"/>
        <v>V149</v>
      </c>
      <c r="W149" s="354" t="str">
        <f t="shared" ca="1" si="10"/>
        <v>W149</v>
      </c>
      <c r="X149" s="354" t="str">
        <f t="shared" ca="1" si="10"/>
        <v>X149</v>
      </c>
      <c r="Y149" s="354" t="str">
        <f t="shared" ca="1" si="10"/>
        <v>Y149</v>
      </c>
      <c r="Z149" s="354" t="str">
        <f t="shared" ca="1" si="10"/>
        <v>Z149</v>
      </c>
      <c r="AA149" s="354" t="str">
        <f t="shared" ca="1" si="10"/>
        <v>AA149</v>
      </c>
      <c r="AB149" s="354" t="str">
        <f t="shared" ca="1" si="10"/>
        <v>AB149</v>
      </c>
      <c r="AC149" s="354" t="str">
        <f t="shared" ca="1" si="10"/>
        <v>AC149</v>
      </c>
      <c r="AD149" s="354" t="str">
        <f t="shared" ca="1" si="10"/>
        <v>AD149</v>
      </c>
      <c r="AE149" s="354" t="str">
        <f t="shared" ca="1" si="10"/>
        <v>AE149</v>
      </c>
      <c r="AF149" s="354" t="str">
        <f t="shared" ca="1" si="10"/>
        <v>AF149</v>
      </c>
      <c r="AG149" s="354" t="str">
        <f t="shared" ca="1" si="10"/>
        <v>AG149</v>
      </c>
      <c r="AH149" s="354" t="str">
        <f t="shared" ca="1" si="10"/>
        <v>AH149</v>
      </c>
      <c r="AJ149" s="122">
        <f t="shared" si="15"/>
        <v>4</v>
      </c>
      <c r="AK149" s="354" t="str">
        <f t="shared" ca="1" si="11"/>
        <v>AK149</v>
      </c>
      <c r="AL149" s="354" t="str">
        <f t="shared" ca="1" si="11"/>
        <v>AL149</v>
      </c>
      <c r="AM149" s="354" t="str">
        <f t="shared" ca="1" si="11"/>
        <v>AM149</v>
      </c>
      <c r="AN149" s="354" t="str">
        <f t="shared" ca="1" si="11"/>
        <v>AN149</v>
      </c>
      <c r="AO149" s="354" t="str">
        <f t="shared" ca="1" si="11"/>
        <v>AO149</v>
      </c>
      <c r="AP149" s="354" t="str">
        <f t="shared" ca="1" si="11"/>
        <v>AP149</v>
      </c>
      <c r="AQ149" s="354" t="str">
        <f t="shared" ca="1" si="11"/>
        <v>AQ149</v>
      </c>
      <c r="AR149" s="354" t="str">
        <f t="shared" ca="1" si="11"/>
        <v>AR149</v>
      </c>
      <c r="AS149" s="354" t="str">
        <f t="shared" ca="1" si="11"/>
        <v>AS149</v>
      </c>
      <c r="AT149" s="354" t="str">
        <f t="shared" ca="1" si="11"/>
        <v>AT149</v>
      </c>
      <c r="AU149" s="354" t="str">
        <f t="shared" ca="1" si="11"/>
        <v>AU149</v>
      </c>
      <c r="AV149" s="354" t="str">
        <f t="shared" ca="1" si="11"/>
        <v>AV149</v>
      </c>
      <c r="AW149" s="354" t="str">
        <f t="shared" ca="1" si="11"/>
        <v>AW149</v>
      </c>
      <c r="AX149" s="354" t="str">
        <f t="shared" ca="1" si="11"/>
        <v>AX149</v>
      </c>
      <c r="AZ149" s="122">
        <f t="shared" si="16"/>
        <v>4</v>
      </c>
      <c r="BA149" s="354" t="str">
        <f t="shared" ca="1" si="12"/>
        <v>BA149</v>
      </c>
      <c r="BB149" s="354" t="str">
        <f t="shared" ca="1" si="12"/>
        <v>BB149</v>
      </c>
      <c r="BC149" s="354" t="str">
        <f t="shared" ca="1" si="12"/>
        <v>BC149</v>
      </c>
      <c r="BD149" s="354" t="str">
        <f t="shared" ca="1" si="12"/>
        <v>BD149</v>
      </c>
      <c r="BE149" s="354" t="str">
        <f t="shared" ca="1" si="12"/>
        <v>BE149</v>
      </c>
      <c r="BF149" s="354" t="str">
        <f t="shared" ca="1" si="12"/>
        <v>BF149</v>
      </c>
      <c r="BG149" s="354" t="str">
        <f t="shared" ca="1" si="12"/>
        <v>BG149</v>
      </c>
      <c r="BH149" s="354" t="str">
        <f t="shared" ca="1" si="12"/>
        <v>BH149</v>
      </c>
      <c r="BI149" s="354" t="str">
        <f t="shared" ca="1" si="12"/>
        <v>BI149</v>
      </c>
      <c r="BJ149" s="354" t="str">
        <f t="shared" ca="1" si="12"/>
        <v>BJ149</v>
      </c>
      <c r="BK149" s="354" t="str">
        <f t="shared" ca="1" si="12"/>
        <v>BK149</v>
      </c>
      <c r="BL149" s="354" t="str">
        <f t="shared" ca="1" si="12"/>
        <v>BL149</v>
      </c>
      <c r="BM149" s="354" t="str">
        <f t="shared" ca="1" si="12"/>
        <v>BM149</v>
      </c>
      <c r="BN149" s="354" t="str">
        <f t="shared" ca="1" si="12"/>
        <v>BN149</v>
      </c>
    </row>
    <row r="150" spans="1:66">
      <c r="A150" s="83"/>
      <c r="B150" s="91"/>
      <c r="C150" s="91"/>
      <c r="D150" s="122">
        <f t="shared" si="13"/>
        <v>5</v>
      </c>
      <c r="E150" s="354" t="str">
        <f t="shared" ca="1" si="9"/>
        <v>E150</v>
      </c>
      <c r="F150" s="354" t="str">
        <f t="shared" ca="1" si="9"/>
        <v>F150</v>
      </c>
      <c r="G150" s="354" t="str">
        <f t="shared" ca="1" si="9"/>
        <v>G150</v>
      </c>
      <c r="H150" s="354" t="str">
        <f t="shared" ca="1" si="9"/>
        <v>H150</v>
      </c>
      <c r="I150" s="354" t="str">
        <f t="shared" ca="1" si="9"/>
        <v>I150</v>
      </c>
      <c r="J150" s="354" t="str">
        <f t="shared" ca="1" si="9"/>
        <v>J150</v>
      </c>
      <c r="K150" s="354" t="str">
        <f t="shared" ca="1" si="9"/>
        <v>K150</v>
      </c>
      <c r="L150" s="354" t="str">
        <f t="shared" ca="1" si="9"/>
        <v>L150</v>
      </c>
      <c r="M150" s="354" t="str">
        <f t="shared" ca="1" si="9"/>
        <v>M150</v>
      </c>
      <c r="N150" s="354" t="str">
        <f t="shared" ca="1" si="9"/>
        <v>N150</v>
      </c>
      <c r="O150" s="354" t="str">
        <f t="shared" ca="1" si="9"/>
        <v>O150</v>
      </c>
      <c r="P150" s="354" t="str">
        <f t="shared" ca="1" si="9"/>
        <v>P150</v>
      </c>
      <c r="Q150" s="354" t="str">
        <f t="shared" ca="1" si="9"/>
        <v>Q150</v>
      </c>
      <c r="R150" s="354" t="str">
        <f t="shared" ca="1" si="9"/>
        <v>R150</v>
      </c>
      <c r="T150" s="122">
        <f t="shared" si="14"/>
        <v>5</v>
      </c>
      <c r="U150" s="354" t="str">
        <f t="shared" ca="1" si="10"/>
        <v>U150</v>
      </c>
      <c r="V150" s="354" t="str">
        <f t="shared" ca="1" si="10"/>
        <v>V150</v>
      </c>
      <c r="W150" s="354" t="str">
        <f t="shared" ca="1" si="10"/>
        <v>W150</v>
      </c>
      <c r="X150" s="354" t="str">
        <f t="shared" ca="1" si="10"/>
        <v>X150</v>
      </c>
      <c r="Y150" s="354" t="str">
        <f t="shared" ca="1" si="10"/>
        <v>Y150</v>
      </c>
      <c r="Z150" s="354" t="str">
        <f t="shared" ca="1" si="10"/>
        <v>Z150</v>
      </c>
      <c r="AA150" s="354" t="str">
        <f t="shared" ca="1" si="10"/>
        <v>AA150</v>
      </c>
      <c r="AB150" s="354" t="str">
        <f t="shared" ca="1" si="10"/>
        <v>AB150</v>
      </c>
      <c r="AC150" s="354" t="str">
        <f t="shared" ca="1" si="10"/>
        <v>AC150</v>
      </c>
      <c r="AD150" s="354" t="str">
        <f t="shared" ca="1" si="10"/>
        <v>AD150</v>
      </c>
      <c r="AE150" s="354" t="str">
        <f t="shared" ca="1" si="10"/>
        <v>AE150</v>
      </c>
      <c r="AF150" s="354" t="str">
        <f t="shared" ca="1" si="10"/>
        <v>AF150</v>
      </c>
      <c r="AG150" s="354" t="str">
        <f t="shared" ca="1" si="10"/>
        <v>AG150</v>
      </c>
      <c r="AH150" s="354" t="str">
        <f t="shared" ca="1" si="10"/>
        <v>AH150</v>
      </c>
      <c r="AJ150" s="122">
        <f t="shared" si="15"/>
        <v>5</v>
      </c>
      <c r="AK150" s="354" t="str">
        <f t="shared" ca="1" si="11"/>
        <v>AK150</v>
      </c>
      <c r="AL150" s="354" t="str">
        <f t="shared" ca="1" si="11"/>
        <v>AL150</v>
      </c>
      <c r="AM150" s="354" t="str">
        <f t="shared" ca="1" si="11"/>
        <v>AM150</v>
      </c>
      <c r="AN150" s="354" t="str">
        <f t="shared" ca="1" si="11"/>
        <v>AN150</v>
      </c>
      <c r="AO150" s="354" t="str">
        <f t="shared" ca="1" si="11"/>
        <v>AO150</v>
      </c>
      <c r="AP150" s="354" t="str">
        <f t="shared" ca="1" si="11"/>
        <v>AP150</v>
      </c>
      <c r="AQ150" s="354" t="str">
        <f t="shared" ca="1" si="11"/>
        <v>AQ150</v>
      </c>
      <c r="AR150" s="354" t="str">
        <f t="shared" ca="1" si="11"/>
        <v>AR150</v>
      </c>
      <c r="AS150" s="354" t="str">
        <f t="shared" ca="1" si="11"/>
        <v>AS150</v>
      </c>
      <c r="AT150" s="354" t="str">
        <f t="shared" ca="1" si="11"/>
        <v>AT150</v>
      </c>
      <c r="AU150" s="354" t="str">
        <f t="shared" ca="1" si="11"/>
        <v>AU150</v>
      </c>
      <c r="AV150" s="354" t="str">
        <f t="shared" ca="1" si="11"/>
        <v>AV150</v>
      </c>
      <c r="AW150" s="354" t="str">
        <f t="shared" ca="1" si="11"/>
        <v>AW150</v>
      </c>
      <c r="AX150" s="354" t="str">
        <f t="shared" ca="1" si="11"/>
        <v>AX150</v>
      </c>
      <c r="AZ150" s="122">
        <f t="shared" si="16"/>
        <v>5</v>
      </c>
      <c r="BA150" s="354" t="str">
        <f t="shared" ca="1" si="12"/>
        <v>BA150</v>
      </c>
      <c r="BB150" s="354" t="str">
        <f t="shared" ca="1" si="12"/>
        <v>BB150</v>
      </c>
      <c r="BC150" s="354" t="str">
        <f t="shared" ca="1" si="12"/>
        <v>BC150</v>
      </c>
      <c r="BD150" s="354" t="str">
        <f t="shared" ca="1" si="12"/>
        <v>BD150</v>
      </c>
      <c r="BE150" s="354" t="str">
        <f t="shared" ca="1" si="12"/>
        <v>BE150</v>
      </c>
      <c r="BF150" s="354" t="str">
        <f t="shared" ca="1" si="12"/>
        <v>BF150</v>
      </c>
      <c r="BG150" s="354" t="str">
        <f t="shared" ca="1" si="12"/>
        <v>BG150</v>
      </c>
      <c r="BH150" s="354" t="str">
        <f t="shared" ca="1" si="12"/>
        <v>BH150</v>
      </c>
      <c r="BI150" s="354" t="str">
        <f t="shared" ca="1" si="12"/>
        <v>BI150</v>
      </c>
      <c r="BJ150" s="354" t="str">
        <f t="shared" ca="1" si="12"/>
        <v>BJ150</v>
      </c>
      <c r="BK150" s="354" t="str">
        <f t="shared" ca="1" si="12"/>
        <v>BK150</v>
      </c>
      <c r="BL150" s="354" t="str">
        <f t="shared" ca="1" si="12"/>
        <v>BL150</v>
      </c>
      <c r="BM150" s="354" t="str">
        <f t="shared" ca="1" si="12"/>
        <v>BM150</v>
      </c>
      <c r="BN150" s="354" t="str">
        <f t="shared" ca="1" si="12"/>
        <v>BN150</v>
      </c>
    </row>
    <row r="151" spans="1:66">
      <c r="A151" s="83"/>
      <c r="B151" s="83"/>
      <c r="C151" s="83"/>
      <c r="D151" s="122">
        <f t="shared" si="13"/>
        <v>6</v>
      </c>
      <c r="E151" s="354" t="str">
        <f t="shared" ca="1" si="9"/>
        <v>E151</v>
      </c>
      <c r="F151" s="354" t="str">
        <f t="shared" ca="1" si="9"/>
        <v>F151</v>
      </c>
      <c r="G151" s="354" t="str">
        <f t="shared" ca="1" si="9"/>
        <v>G151</v>
      </c>
      <c r="H151" s="354" t="str">
        <f t="shared" ca="1" si="9"/>
        <v>H151</v>
      </c>
      <c r="I151" s="354" t="str">
        <f t="shared" ca="1" si="9"/>
        <v>I151</v>
      </c>
      <c r="J151" s="354" t="str">
        <f t="shared" ca="1" si="9"/>
        <v>J151</v>
      </c>
      <c r="K151" s="354" t="str">
        <f t="shared" ca="1" si="9"/>
        <v>K151</v>
      </c>
      <c r="L151" s="354" t="str">
        <f t="shared" ca="1" si="9"/>
        <v>L151</v>
      </c>
      <c r="M151" s="354" t="str">
        <f t="shared" ca="1" si="9"/>
        <v>M151</v>
      </c>
      <c r="N151" s="354" t="str">
        <f t="shared" ca="1" si="9"/>
        <v>N151</v>
      </c>
      <c r="O151" s="354" t="str">
        <f t="shared" ca="1" si="9"/>
        <v>O151</v>
      </c>
      <c r="P151" s="354" t="str">
        <f t="shared" ca="1" si="9"/>
        <v>P151</v>
      </c>
      <c r="Q151" s="354" t="str">
        <f t="shared" ca="1" si="9"/>
        <v>Q151</v>
      </c>
      <c r="R151" s="354" t="str">
        <f t="shared" ca="1" si="9"/>
        <v>R151</v>
      </c>
      <c r="T151" s="122">
        <f t="shared" si="14"/>
        <v>6</v>
      </c>
      <c r="U151" s="354" t="str">
        <f t="shared" ca="1" si="10"/>
        <v>U151</v>
      </c>
      <c r="V151" s="354" t="str">
        <f t="shared" ca="1" si="10"/>
        <v>V151</v>
      </c>
      <c r="W151" s="354" t="str">
        <f t="shared" ca="1" si="10"/>
        <v>W151</v>
      </c>
      <c r="X151" s="354" t="str">
        <f t="shared" ca="1" si="10"/>
        <v>X151</v>
      </c>
      <c r="Y151" s="354" t="str">
        <f t="shared" ca="1" si="10"/>
        <v>Y151</v>
      </c>
      <c r="Z151" s="354" t="str">
        <f t="shared" ca="1" si="10"/>
        <v>Z151</v>
      </c>
      <c r="AA151" s="354" t="str">
        <f t="shared" ca="1" si="10"/>
        <v>AA151</v>
      </c>
      <c r="AB151" s="354" t="str">
        <f t="shared" ca="1" si="10"/>
        <v>AB151</v>
      </c>
      <c r="AC151" s="354" t="str">
        <f t="shared" ca="1" si="10"/>
        <v>AC151</v>
      </c>
      <c r="AD151" s="354" t="str">
        <f t="shared" ca="1" si="10"/>
        <v>AD151</v>
      </c>
      <c r="AE151" s="354" t="str">
        <f t="shared" ca="1" si="10"/>
        <v>AE151</v>
      </c>
      <c r="AF151" s="354" t="str">
        <f t="shared" ca="1" si="10"/>
        <v>AF151</v>
      </c>
      <c r="AG151" s="354" t="str">
        <f t="shared" ca="1" si="10"/>
        <v>AG151</v>
      </c>
      <c r="AH151" s="354" t="str">
        <f t="shared" ca="1" si="10"/>
        <v>AH151</v>
      </c>
      <c r="AJ151" s="122">
        <f t="shared" si="15"/>
        <v>6</v>
      </c>
      <c r="AK151" s="354" t="str">
        <f t="shared" ca="1" si="11"/>
        <v>AK151</v>
      </c>
      <c r="AL151" s="354" t="str">
        <f t="shared" ca="1" si="11"/>
        <v>AL151</v>
      </c>
      <c r="AM151" s="354" t="str">
        <f t="shared" ca="1" si="11"/>
        <v>AM151</v>
      </c>
      <c r="AN151" s="354" t="str">
        <f t="shared" ca="1" si="11"/>
        <v>AN151</v>
      </c>
      <c r="AO151" s="354" t="str">
        <f t="shared" ca="1" si="11"/>
        <v>AO151</v>
      </c>
      <c r="AP151" s="354" t="str">
        <f t="shared" ca="1" si="11"/>
        <v>AP151</v>
      </c>
      <c r="AQ151" s="354" t="str">
        <f t="shared" ca="1" si="11"/>
        <v>AQ151</v>
      </c>
      <c r="AR151" s="354" t="str">
        <f t="shared" ca="1" si="11"/>
        <v>AR151</v>
      </c>
      <c r="AS151" s="354" t="str">
        <f t="shared" ca="1" si="11"/>
        <v>AS151</v>
      </c>
      <c r="AT151" s="354" t="str">
        <f t="shared" ca="1" si="11"/>
        <v>AT151</v>
      </c>
      <c r="AU151" s="354" t="str">
        <f t="shared" ca="1" si="11"/>
        <v>AU151</v>
      </c>
      <c r="AV151" s="354" t="str">
        <f t="shared" ca="1" si="11"/>
        <v>AV151</v>
      </c>
      <c r="AW151" s="354" t="str">
        <f t="shared" ca="1" si="11"/>
        <v>AW151</v>
      </c>
      <c r="AX151" s="354" t="str">
        <f t="shared" ca="1" si="11"/>
        <v>AX151</v>
      </c>
      <c r="AZ151" s="122">
        <f t="shared" si="16"/>
        <v>6</v>
      </c>
      <c r="BA151" s="354" t="str">
        <f t="shared" ca="1" si="12"/>
        <v>BA151</v>
      </c>
      <c r="BB151" s="354" t="str">
        <f t="shared" ca="1" si="12"/>
        <v>BB151</v>
      </c>
      <c r="BC151" s="354" t="str">
        <f t="shared" ca="1" si="12"/>
        <v>BC151</v>
      </c>
      <c r="BD151" s="354" t="str">
        <f t="shared" ca="1" si="12"/>
        <v>BD151</v>
      </c>
      <c r="BE151" s="354" t="str">
        <f t="shared" ca="1" si="12"/>
        <v>BE151</v>
      </c>
      <c r="BF151" s="354" t="str">
        <f t="shared" ca="1" si="12"/>
        <v>BF151</v>
      </c>
      <c r="BG151" s="354" t="str">
        <f t="shared" ca="1" si="12"/>
        <v>BG151</v>
      </c>
      <c r="BH151" s="354" t="str">
        <f t="shared" ca="1" si="12"/>
        <v>BH151</v>
      </c>
      <c r="BI151" s="354" t="str">
        <f t="shared" ca="1" si="12"/>
        <v>BI151</v>
      </c>
      <c r="BJ151" s="354" t="str">
        <f t="shared" ca="1" si="12"/>
        <v>BJ151</v>
      </c>
      <c r="BK151" s="354" t="str">
        <f t="shared" ca="1" si="12"/>
        <v>BK151</v>
      </c>
      <c r="BL151" s="354" t="str">
        <f t="shared" ca="1" si="12"/>
        <v>BL151</v>
      </c>
      <c r="BM151" s="354" t="str">
        <f t="shared" ca="1" si="12"/>
        <v>BM151</v>
      </c>
      <c r="BN151" s="354" t="str">
        <f t="shared" ca="1" si="12"/>
        <v>BN151</v>
      </c>
    </row>
    <row r="152" spans="1:66">
      <c r="A152" s="83"/>
      <c r="B152" s="91"/>
      <c r="C152" s="91"/>
      <c r="D152" s="122">
        <f t="shared" si="13"/>
        <v>7</v>
      </c>
      <c r="E152" s="354" t="str">
        <f t="shared" ca="1" si="9"/>
        <v>E152</v>
      </c>
      <c r="F152" s="354" t="str">
        <f t="shared" ca="1" si="9"/>
        <v>F152</v>
      </c>
      <c r="G152" s="354" t="str">
        <f t="shared" ca="1" si="9"/>
        <v>G152</v>
      </c>
      <c r="H152" s="354" t="str">
        <f t="shared" ca="1" si="9"/>
        <v>H152</v>
      </c>
      <c r="I152" s="354" t="str">
        <f t="shared" ca="1" si="9"/>
        <v>I152</v>
      </c>
      <c r="J152" s="354" t="str">
        <f t="shared" ca="1" si="9"/>
        <v>J152</v>
      </c>
      <c r="K152" s="354" t="str">
        <f t="shared" ca="1" si="9"/>
        <v>K152</v>
      </c>
      <c r="L152" s="354" t="str">
        <f t="shared" ca="1" si="9"/>
        <v>L152</v>
      </c>
      <c r="M152" s="354" t="str">
        <f t="shared" ca="1" si="9"/>
        <v>M152</v>
      </c>
      <c r="N152" s="354" t="str">
        <f t="shared" ca="1" si="9"/>
        <v>N152</v>
      </c>
      <c r="O152" s="354" t="str">
        <f t="shared" ca="1" si="9"/>
        <v>O152</v>
      </c>
      <c r="P152" s="354" t="str">
        <f t="shared" ca="1" si="9"/>
        <v>P152</v>
      </c>
      <c r="Q152" s="354" t="str">
        <f t="shared" ca="1" si="9"/>
        <v>Q152</v>
      </c>
      <c r="R152" s="354" t="str">
        <f t="shared" ca="1" si="9"/>
        <v>R152</v>
      </c>
      <c r="T152" s="122">
        <f t="shared" si="14"/>
        <v>7</v>
      </c>
      <c r="U152" s="354" t="str">
        <f t="shared" ca="1" si="10"/>
        <v>U152</v>
      </c>
      <c r="V152" s="354" t="str">
        <f t="shared" ca="1" si="10"/>
        <v>V152</v>
      </c>
      <c r="W152" s="354" t="str">
        <f t="shared" ca="1" si="10"/>
        <v>W152</v>
      </c>
      <c r="X152" s="354" t="str">
        <f t="shared" ca="1" si="10"/>
        <v>X152</v>
      </c>
      <c r="Y152" s="354" t="str">
        <f t="shared" ca="1" si="10"/>
        <v>Y152</v>
      </c>
      <c r="Z152" s="354" t="str">
        <f t="shared" ca="1" si="10"/>
        <v>Z152</v>
      </c>
      <c r="AA152" s="354" t="str">
        <f t="shared" ca="1" si="10"/>
        <v>AA152</v>
      </c>
      <c r="AB152" s="354" t="str">
        <f t="shared" ca="1" si="10"/>
        <v>AB152</v>
      </c>
      <c r="AC152" s="354" t="str">
        <f t="shared" ca="1" si="10"/>
        <v>AC152</v>
      </c>
      <c r="AD152" s="354" t="str">
        <f t="shared" ca="1" si="10"/>
        <v>AD152</v>
      </c>
      <c r="AE152" s="354" t="str">
        <f t="shared" ca="1" si="10"/>
        <v>AE152</v>
      </c>
      <c r="AF152" s="354" t="str">
        <f t="shared" ca="1" si="10"/>
        <v>AF152</v>
      </c>
      <c r="AG152" s="354" t="str">
        <f t="shared" ca="1" si="10"/>
        <v>AG152</v>
      </c>
      <c r="AH152" s="354" t="str">
        <f t="shared" ca="1" si="10"/>
        <v>AH152</v>
      </c>
      <c r="AJ152" s="122">
        <f t="shared" si="15"/>
        <v>7</v>
      </c>
      <c r="AK152" s="354" t="str">
        <f t="shared" ca="1" si="11"/>
        <v>AK152</v>
      </c>
      <c r="AL152" s="354" t="str">
        <f t="shared" ca="1" si="11"/>
        <v>AL152</v>
      </c>
      <c r="AM152" s="354" t="str">
        <f t="shared" ca="1" si="11"/>
        <v>AM152</v>
      </c>
      <c r="AN152" s="354" t="str">
        <f t="shared" ca="1" si="11"/>
        <v>AN152</v>
      </c>
      <c r="AO152" s="354" t="str">
        <f t="shared" ca="1" si="11"/>
        <v>AO152</v>
      </c>
      <c r="AP152" s="354" t="str">
        <f t="shared" ca="1" si="11"/>
        <v>AP152</v>
      </c>
      <c r="AQ152" s="354" t="str">
        <f t="shared" ca="1" si="11"/>
        <v>AQ152</v>
      </c>
      <c r="AR152" s="354" t="str">
        <f t="shared" ca="1" si="11"/>
        <v>AR152</v>
      </c>
      <c r="AS152" s="354" t="str">
        <f t="shared" ca="1" si="11"/>
        <v>AS152</v>
      </c>
      <c r="AT152" s="354" t="str">
        <f t="shared" ca="1" si="11"/>
        <v>AT152</v>
      </c>
      <c r="AU152" s="354" t="str">
        <f t="shared" ca="1" si="11"/>
        <v>AU152</v>
      </c>
      <c r="AV152" s="354" t="str">
        <f t="shared" ca="1" si="11"/>
        <v>AV152</v>
      </c>
      <c r="AW152" s="354" t="str">
        <f t="shared" ca="1" si="11"/>
        <v>AW152</v>
      </c>
      <c r="AX152" s="354" t="str">
        <f t="shared" ca="1" si="11"/>
        <v>AX152</v>
      </c>
      <c r="AZ152" s="122">
        <f t="shared" si="16"/>
        <v>7</v>
      </c>
      <c r="BA152" s="354" t="str">
        <f t="shared" ca="1" si="12"/>
        <v>BA152</v>
      </c>
      <c r="BB152" s="354" t="str">
        <f t="shared" ca="1" si="12"/>
        <v>BB152</v>
      </c>
      <c r="BC152" s="354" t="str">
        <f t="shared" ca="1" si="12"/>
        <v>BC152</v>
      </c>
      <c r="BD152" s="354" t="str">
        <f t="shared" ca="1" si="12"/>
        <v>BD152</v>
      </c>
      <c r="BE152" s="354" t="str">
        <f t="shared" ca="1" si="12"/>
        <v>BE152</v>
      </c>
      <c r="BF152" s="354" t="str">
        <f t="shared" ca="1" si="12"/>
        <v>BF152</v>
      </c>
      <c r="BG152" s="354" t="str">
        <f t="shared" ca="1" si="12"/>
        <v>BG152</v>
      </c>
      <c r="BH152" s="354" t="str">
        <f t="shared" ca="1" si="12"/>
        <v>BH152</v>
      </c>
      <c r="BI152" s="354" t="str">
        <f t="shared" ca="1" si="12"/>
        <v>BI152</v>
      </c>
      <c r="BJ152" s="354" t="str">
        <f t="shared" ca="1" si="12"/>
        <v>BJ152</v>
      </c>
      <c r="BK152" s="354" t="str">
        <f t="shared" ca="1" si="12"/>
        <v>BK152</v>
      </c>
      <c r="BL152" s="354" t="str">
        <f t="shared" ca="1" si="12"/>
        <v>BL152</v>
      </c>
      <c r="BM152" s="354" t="str">
        <f t="shared" ca="1" si="12"/>
        <v>BM152</v>
      </c>
      <c r="BN152" s="354" t="str">
        <f t="shared" ca="1" si="12"/>
        <v>BN152</v>
      </c>
    </row>
    <row r="153" spans="1:66">
      <c r="A153" s="83"/>
      <c r="B153" s="91"/>
      <c r="C153" s="91"/>
      <c r="D153" s="122">
        <f t="shared" si="13"/>
        <v>8</v>
      </c>
      <c r="E153" s="354" t="str">
        <f t="shared" ca="1" si="9"/>
        <v>E153</v>
      </c>
      <c r="F153" s="354" t="str">
        <f t="shared" ca="1" si="9"/>
        <v>F153</v>
      </c>
      <c r="G153" s="354" t="str">
        <f t="shared" ca="1" si="9"/>
        <v>G153</v>
      </c>
      <c r="H153" s="354" t="str">
        <f t="shared" ca="1" si="9"/>
        <v>H153</v>
      </c>
      <c r="I153" s="354" t="str">
        <f t="shared" ca="1" si="9"/>
        <v>I153</v>
      </c>
      <c r="J153" s="354" t="str">
        <f t="shared" ca="1" si="9"/>
        <v>J153</v>
      </c>
      <c r="K153" s="354" t="str">
        <f t="shared" ca="1" si="9"/>
        <v>K153</v>
      </c>
      <c r="L153" s="354" t="str">
        <f t="shared" ca="1" si="9"/>
        <v>L153</v>
      </c>
      <c r="M153" s="354" t="str">
        <f t="shared" ca="1" si="9"/>
        <v>M153</v>
      </c>
      <c r="N153" s="354" t="str">
        <f t="shared" ca="1" si="9"/>
        <v>N153</v>
      </c>
      <c r="O153" s="354" t="str">
        <f t="shared" ca="1" si="9"/>
        <v>O153</v>
      </c>
      <c r="P153" s="354" t="str">
        <f t="shared" ca="1" si="9"/>
        <v>P153</v>
      </c>
      <c r="Q153" s="354" t="str">
        <f t="shared" ca="1" si="9"/>
        <v>Q153</v>
      </c>
      <c r="R153" s="354" t="str">
        <f t="shared" ca="1" si="9"/>
        <v>R153</v>
      </c>
      <c r="T153" s="122">
        <f t="shared" si="14"/>
        <v>8</v>
      </c>
      <c r="U153" s="354" t="str">
        <f t="shared" ca="1" si="10"/>
        <v>U153</v>
      </c>
      <c r="V153" s="354" t="str">
        <f t="shared" ca="1" si="10"/>
        <v>V153</v>
      </c>
      <c r="W153" s="354" t="str">
        <f t="shared" ca="1" si="10"/>
        <v>W153</v>
      </c>
      <c r="X153" s="354" t="str">
        <f t="shared" ca="1" si="10"/>
        <v>X153</v>
      </c>
      <c r="Y153" s="354" t="str">
        <f t="shared" ca="1" si="10"/>
        <v>Y153</v>
      </c>
      <c r="Z153" s="354" t="str">
        <f t="shared" ca="1" si="10"/>
        <v>Z153</v>
      </c>
      <c r="AA153" s="354" t="str">
        <f t="shared" ca="1" si="10"/>
        <v>AA153</v>
      </c>
      <c r="AB153" s="354" t="str">
        <f t="shared" ca="1" si="10"/>
        <v>AB153</v>
      </c>
      <c r="AC153" s="354" t="str">
        <f t="shared" ca="1" si="10"/>
        <v>AC153</v>
      </c>
      <c r="AD153" s="354" t="str">
        <f t="shared" ca="1" si="10"/>
        <v>AD153</v>
      </c>
      <c r="AE153" s="354" t="str">
        <f t="shared" ca="1" si="10"/>
        <v>AE153</v>
      </c>
      <c r="AF153" s="354" t="str">
        <f t="shared" ca="1" si="10"/>
        <v>AF153</v>
      </c>
      <c r="AG153" s="354" t="str">
        <f t="shared" ca="1" si="10"/>
        <v>AG153</v>
      </c>
      <c r="AH153" s="354" t="str">
        <f t="shared" ca="1" si="10"/>
        <v>AH153</v>
      </c>
      <c r="AJ153" s="122">
        <f t="shared" si="15"/>
        <v>8</v>
      </c>
      <c r="AK153" s="354" t="str">
        <f t="shared" ca="1" si="11"/>
        <v>AK153</v>
      </c>
      <c r="AL153" s="354" t="str">
        <f t="shared" ca="1" si="11"/>
        <v>AL153</v>
      </c>
      <c r="AM153" s="354" t="str">
        <f t="shared" ca="1" si="11"/>
        <v>AM153</v>
      </c>
      <c r="AN153" s="354" t="str">
        <f t="shared" ca="1" si="11"/>
        <v>AN153</v>
      </c>
      <c r="AO153" s="354" t="str">
        <f t="shared" ca="1" si="11"/>
        <v>AO153</v>
      </c>
      <c r="AP153" s="354" t="str">
        <f t="shared" ca="1" si="11"/>
        <v>AP153</v>
      </c>
      <c r="AQ153" s="354" t="str">
        <f t="shared" ca="1" si="11"/>
        <v>AQ153</v>
      </c>
      <c r="AR153" s="354" t="str">
        <f t="shared" ca="1" si="11"/>
        <v>AR153</v>
      </c>
      <c r="AS153" s="354" t="str">
        <f t="shared" ca="1" si="11"/>
        <v>AS153</v>
      </c>
      <c r="AT153" s="354" t="str">
        <f t="shared" ca="1" si="11"/>
        <v>AT153</v>
      </c>
      <c r="AU153" s="354" t="str">
        <f t="shared" ca="1" si="11"/>
        <v>AU153</v>
      </c>
      <c r="AV153" s="354" t="str">
        <f t="shared" ca="1" si="11"/>
        <v>AV153</v>
      </c>
      <c r="AW153" s="354" t="str">
        <f t="shared" ca="1" si="11"/>
        <v>AW153</v>
      </c>
      <c r="AX153" s="354" t="str">
        <f t="shared" ca="1" si="11"/>
        <v>AX153</v>
      </c>
      <c r="AZ153" s="122">
        <f t="shared" si="16"/>
        <v>8</v>
      </c>
      <c r="BA153" s="354" t="str">
        <f t="shared" ca="1" si="12"/>
        <v>BA153</v>
      </c>
      <c r="BB153" s="354" t="str">
        <f t="shared" ca="1" si="12"/>
        <v>BB153</v>
      </c>
      <c r="BC153" s="354" t="str">
        <f t="shared" ca="1" si="12"/>
        <v>BC153</v>
      </c>
      <c r="BD153" s="354" t="str">
        <f t="shared" ca="1" si="12"/>
        <v>BD153</v>
      </c>
      <c r="BE153" s="354" t="str">
        <f t="shared" ca="1" si="12"/>
        <v>BE153</v>
      </c>
      <c r="BF153" s="354" t="str">
        <f t="shared" ca="1" si="12"/>
        <v>BF153</v>
      </c>
      <c r="BG153" s="354" t="str">
        <f t="shared" ca="1" si="12"/>
        <v>BG153</v>
      </c>
      <c r="BH153" s="354" t="str">
        <f t="shared" ca="1" si="12"/>
        <v>BH153</v>
      </c>
      <c r="BI153" s="354" t="str">
        <f t="shared" ca="1" si="12"/>
        <v>BI153</v>
      </c>
      <c r="BJ153" s="354" t="str">
        <f t="shared" ca="1" si="12"/>
        <v>BJ153</v>
      </c>
      <c r="BK153" s="354" t="str">
        <f t="shared" ca="1" si="12"/>
        <v>BK153</v>
      </c>
      <c r="BL153" s="354" t="str">
        <f t="shared" ca="1" si="12"/>
        <v>BL153</v>
      </c>
      <c r="BM153" s="354" t="str">
        <f t="shared" ca="1" si="12"/>
        <v>BM153</v>
      </c>
      <c r="BN153" s="354" t="str">
        <f t="shared" ca="1" si="12"/>
        <v>BN153</v>
      </c>
    </row>
    <row r="154" spans="1:66">
      <c r="A154" s="83"/>
      <c r="B154" s="83"/>
      <c r="C154" s="83"/>
      <c r="D154" s="122">
        <f t="shared" si="13"/>
        <v>9</v>
      </c>
      <c r="E154" s="354" t="str">
        <f t="shared" ca="1" si="9"/>
        <v>E154</v>
      </c>
      <c r="F154" s="354" t="str">
        <f t="shared" ca="1" si="9"/>
        <v>F154</v>
      </c>
      <c r="G154" s="354" t="str">
        <f t="shared" ca="1" si="9"/>
        <v>G154</v>
      </c>
      <c r="H154" s="354" t="str">
        <f t="shared" ca="1" si="9"/>
        <v>H154</v>
      </c>
      <c r="I154" s="354" t="str">
        <f t="shared" ca="1" si="9"/>
        <v>I154</v>
      </c>
      <c r="J154" s="354" t="str">
        <f t="shared" ca="1" si="9"/>
        <v>J154</v>
      </c>
      <c r="K154" s="354" t="str">
        <f t="shared" ca="1" si="9"/>
        <v>K154</v>
      </c>
      <c r="L154" s="354" t="str">
        <f t="shared" ca="1" si="9"/>
        <v>L154</v>
      </c>
      <c r="M154" s="354" t="str">
        <f t="shared" ca="1" si="9"/>
        <v>M154</v>
      </c>
      <c r="N154" s="354" t="str">
        <f t="shared" ca="1" si="9"/>
        <v>N154</v>
      </c>
      <c r="O154" s="354" t="str">
        <f t="shared" ca="1" si="9"/>
        <v>O154</v>
      </c>
      <c r="P154" s="354" t="str">
        <f t="shared" ca="1" si="9"/>
        <v>P154</v>
      </c>
      <c r="Q154" s="354" t="str">
        <f t="shared" ca="1" si="9"/>
        <v>Q154</v>
      </c>
      <c r="R154" s="354" t="str">
        <f t="shared" ca="1" si="9"/>
        <v>R154</v>
      </c>
      <c r="T154" s="122">
        <f t="shared" si="14"/>
        <v>9</v>
      </c>
      <c r="U154" s="354" t="str">
        <f t="shared" ca="1" si="10"/>
        <v>U154</v>
      </c>
      <c r="V154" s="354" t="str">
        <f t="shared" ca="1" si="10"/>
        <v>V154</v>
      </c>
      <c r="W154" s="354" t="str">
        <f t="shared" ca="1" si="10"/>
        <v>W154</v>
      </c>
      <c r="X154" s="354" t="str">
        <f t="shared" ca="1" si="10"/>
        <v>X154</v>
      </c>
      <c r="Y154" s="354" t="str">
        <f t="shared" ca="1" si="10"/>
        <v>Y154</v>
      </c>
      <c r="Z154" s="354" t="str">
        <f t="shared" ca="1" si="10"/>
        <v>Z154</v>
      </c>
      <c r="AA154" s="354" t="str">
        <f t="shared" ca="1" si="10"/>
        <v>AA154</v>
      </c>
      <c r="AB154" s="354" t="str">
        <f t="shared" ca="1" si="10"/>
        <v>AB154</v>
      </c>
      <c r="AC154" s="354" t="str">
        <f t="shared" ca="1" si="10"/>
        <v>AC154</v>
      </c>
      <c r="AD154" s="354" t="str">
        <f t="shared" ca="1" si="10"/>
        <v>AD154</v>
      </c>
      <c r="AE154" s="354" t="str">
        <f t="shared" ca="1" si="10"/>
        <v>AE154</v>
      </c>
      <c r="AF154" s="354" t="str">
        <f t="shared" ca="1" si="10"/>
        <v>AF154</v>
      </c>
      <c r="AG154" s="354" t="str">
        <f t="shared" ca="1" si="10"/>
        <v>AG154</v>
      </c>
      <c r="AH154" s="354" t="str">
        <f t="shared" ca="1" si="10"/>
        <v>AH154</v>
      </c>
      <c r="AJ154" s="122">
        <f t="shared" si="15"/>
        <v>9</v>
      </c>
      <c r="AK154" s="354" t="str">
        <f t="shared" ca="1" si="11"/>
        <v>AK154</v>
      </c>
      <c r="AL154" s="354" t="str">
        <f t="shared" ca="1" si="11"/>
        <v>AL154</v>
      </c>
      <c r="AM154" s="354" t="str">
        <f t="shared" ca="1" si="11"/>
        <v>AM154</v>
      </c>
      <c r="AN154" s="354" t="str">
        <f t="shared" ca="1" si="11"/>
        <v>AN154</v>
      </c>
      <c r="AO154" s="354" t="str">
        <f t="shared" ca="1" si="11"/>
        <v>AO154</v>
      </c>
      <c r="AP154" s="354" t="str">
        <f t="shared" ca="1" si="11"/>
        <v>AP154</v>
      </c>
      <c r="AQ154" s="354" t="str">
        <f t="shared" ca="1" si="11"/>
        <v>AQ154</v>
      </c>
      <c r="AR154" s="354" t="str">
        <f t="shared" ca="1" si="11"/>
        <v>AR154</v>
      </c>
      <c r="AS154" s="354" t="str">
        <f t="shared" ca="1" si="11"/>
        <v>AS154</v>
      </c>
      <c r="AT154" s="354" t="str">
        <f t="shared" ca="1" si="11"/>
        <v>AT154</v>
      </c>
      <c r="AU154" s="354" t="str">
        <f t="shared" ca="1" si="11"/>
        <v>AU154</v>
      </c>
      <c r="AV154" s="354" t="str">
        <f t="shared" ca="1" si="11"/>
        <v>AV154</v>
      </c>
      <c r="AW154" s="354" t="str">
        <f t="shared" ca="1" si="11"/>
        <v>AW154</v>
      </c>
      <c r="AX154" s="354" t="str">
        <f t="shared" ca="1" si="11"/>
        <v>AX154</v>
      </c>
      <c r="AZ154" s="122">
        <f t="shared" si="16"/>
        <v>9</v>
      </c>
      <c r="BA154" s="354" t="str">
        <f t="shared" ca="1" si="12"/>
        <v>BA154</v>
      </c>
      <c r="BB154" s="354" t="str">
        <f t="shared" ca="1" si="12"/>
        <v>BB154</v>
      </c>
      <c r="BC154" s="354" t="str">
        <f t="shared" ca="1" si="12"/>
        <v>BC154</v>
      </c>
      <c r="BD154" s="354" t="str">
        <f t="shared" ca="1" si="12"/>
        <v>BD154</v>
      </c>
      <c r="BE154" s="354" t="str">
        <f t="shared" ca="1" si="12"/>
        <v>BE154</v>
      </c>
      <c r="BF154" s="354" t="str">
        <f t="shared" ca="1" si="12"/>
        <v>BF154</v>
      </c>
      <c r="BG154" s="354" t="str">
        <f t="shared" ca="1" si="12"/>
        <v>BG154</v>
      </c>
      <c r="BH154" s="354" t="str">
        <f t="shared" ca="1" si="12"/>
        <v>BH154</v>
      </c>
      <c r="BI154" s="354" t="str">
        <f t="shared" ca="1" si="12"/>
        <v>BI154</v>
      </c>
      <c r="BJ154" s="354" t="str">
        <f t="shared" ca="1" si="12"/>
        <v>BJ154</v>
      </c>
      <c r="BK154" s="354" t="str">
        <f t="shared" ca="1" si="12"/>
        <v>BK154</v>
      </c>
      <c r="BL154" s="354" t="str">
        <f t="shared" ca="1" si="12"/>
        <v>BL154</v>
      </c>
      <c r="BM154" s="354" t="str">
        <f t="shared" ca="1" si="12"/>
        <v>BM154</v>
      </c>
      <c r="BN154" s="354" t="str">
        <f t="shared" ca="1" si="12"/>
        <v>BN154</v>
      </c>
    </row>
    <row r="155" spans="1:66">
      <c r="A155" s="83"/>
      <c r="B155" s="91"/>
      <c r="C155" s="91"/>
      <c r="D155" s="122">
        <f t="shared" si="13"/>
        <v>10</v>
      </c>
      <c r="E155" s="354" t="str">
        <f t="shared" ca="1" si="9"/>
        <v>E155</v>
      </c>
      <c r="F155" s="354" t="str">
        <f t="shared" ca="1" si="9"/>
        <v>F155</v>
      </c>
      <c r="G155" s="354" t="str">
        <f t="shared" ca="1" si="9"/>
        <v>G155</v>
      </c>
      <c r="H155" s="354" t="str">
        <f t="shared" ca="1" si="9"/>
        <v>H155</v>
      </c>
      <c r="I155" s="354" t="str">
        <f t="shared" ca="1" si="9"/>
        <v>I155</v>
      </c>
      <c r="J155" s="354" t="str">
        <f t="shared" ca="1" si="9"/>
        <v>J155</v>
      </c>
      <c r="K155" s="354" t="str">
        <f t="shared" ca="1" si="9"/>
        <v>K155</v>
      </c>
      <c r="L155" s="354" t="str">
        <f t="shared" ca="1" si="9"/>
        <v>L155</v>
      </c>
      <c r="M155" s="354" t="str">
        <f t="shared" ca="1" si="9"/>
        <v>M155</v>
      </c>
      <c r="N155" s="354" t="str">
        <f t="shared" ca="1" si="9"/>
        <v>N155</v>
      </c>
      <c r="O155" s="354" t="str">
        <f t="shared" ca="1" si="9"/>
        <v>O155</v>
      </c>
      <c r="P155" s="354" t="str">
        <f t="shared" ca="1" si="9"/>
        <v>P155</v>
      </c>
      <c r="Q155" s="354" t="str">
        <f t="shared" ca="1" si="9"/>
        <v>Q155</v>
      </c>
      <c r="R155" s="354" t="str">
        <f t="shared" ca="1" si="9"/>
        <v>R155</v>
      </c>
      <c r="T155" s="122">
        <f t="shared" si="14"/>
        <v>10</v>
      </c>
      <c r="U155" s="354" t="str">
        <f t="shared" ca="1" si="10"/>
        <v>U155</v>
      </c>
      <c r="V155" s="354" t="str">
        <f t="shared" ca="1" si="10"/>
        <v>V155</v>
      </c>
      <c r="W155" s="354" t="str">
        <f t="shared" ca="1" si="10"/>
        <v>W155</v>
      </c>
      <c r="X155" s="354" t="str">
        <f t="shared" ca="1" si="10"/>
        <v>X155</v>
      </c>
      <c r="Y155" s="354" t="str">
        <f t="shared" ca="1" si="10"/>
        <v>Y155</v>
      </c>
      <c r="Z155" s="354" t="str">
        <f t="shared" ca="1" si="10"/>
        <v>Z155</v>
      </c>
      <c r="AA155" s="354" t="str">
        <f t="shared" ca="1" si="10"/>
        <v>AA155</v>
      </c>
      <c r="AB155" s="354" t="str">
        <f t="shared" ca="1" si="10"/>
        <v>AB155</v>
      </c>
      <c r="AC155" s="354" t="str">
        <f t="shared" ca="1" si="10"/>
        <v>AC155</v>
      </c>
      <c r="AD155" s="354" t="str">
        <f t="shared" ca="1" si="10"/>
        <v>AD155</v>
      </c>
      <c r="AE155" s="354" t="str">
        <f t="shared" ca="1" si="10"/>
        <v>AE155</v>
      </c>
      <c r="AF155" s="354" t="str">
        <f t="shared" ca="1" si="10"/>
        <v>AF155</v>
      </c>
      <c r="AG155" s="354" t="str">
        <f t="shared" ca="1" si="10"/>
        <v>AG155</v>
      </c>
      <c r="AH155" s="354" t="str">
        <f t="shared" ca="1" si="10"/>
        <v>AH155</v>
      </c>
      <c r="AJ155" s="122">
        <f t="shared" si="15"/>
        <v>10</v>
      </c>
      <c r="AK155" s="354" t="str">
        <f t="shared" ca="1" si="11"/>
        <v>AK155</v>
      </c>
      <c r="AL155" s="354" t="str">
        <f t="shared" ca="1" si="11"/>
        <v>AL155</v>
      </c>
      <c r="AM155" s="354" t="str">
        <f t="shared" ca="1" si="11"/>
        <v>AM155</v>
      </c>
      <c r="AN155" s="354" t="str">
        <f t="shared" ca="1" si="11"/>
        <v>AN155</v>
      </c>
      <c r="AO155" s="354" t="str">
        <f t="shared" ca="1" si="11"/>
        <v>AO155</v>
      </c>
      <c r="AP155" s="354" t="str">
        <f t="shared" ca="1" si="11"/>
        <v>AP155</v>
      </c>
      <c r="AQ155" s="354" t="str">
        <f t="shared" ca="1" si="11"/>
        <v>AQ155</v>
      </c>
      <c r="AR155" s="354" t="str">
        <f t="shared" ca="1" si="11"/>
        <v>AR155</v>
      </c>
      <c r="AS155" s="354" t="str">
        <f t="shared" ca="1" si="11"/>
        <v>AS155</v>
      </c>
      <c r="AT155" s="354" t="str">
        <f t="shared" ca="1" si="11"/>
        <v>AT155</v>
      </c>
      <c r="AU155" s="354" t="str">
        <f t="shared" ca="1" si="11"/>
        <v>AU155</v>
      </c>
      <c r="AV155" s="354" t="str">
        <f t="shared" ca="1" si="11"/>
        <v>AV155</v>
      </c>
      <c r="AW155" s="354" t="str">
        <f t="shared" ca="1" si="11"/>
        <v>AW155</v>
      </c>
      <c r="AX155" s="354" t="str">
        <f t="shared" ca="1" si="11"/>
        <v>AX155</v>
      </c>
      <c r="AZ155" s="122">
        <f t="shared" si="16"/>
        <v>10</v>
      </c>
      <c r="BA155" s="354" t="str">
        <f t="shared" ca="1" si="12"/>
        <v>BA155</v>
      </c>
      <c r="BB155" s="354" t="str">
        <f t="shared" ca="1" si="12"/>
        <v>BB155</v>
      </c>
      <c r="BC155" s="354" t="str">
        <f t="shared" ca="1" si="12"/>
        <v>BC155</v>
      </c>
      <c r="BD155" s="354" t="str">
        <f t="shared" ca="1" si="12"/>
        <v>BD155</v>
      </c>
      <c r="BE155" s="354" t="str">
        <f t="shared" ca="1" si="12"/>
        <v>BE155</v>
      </c>
      <c r="BF155" s="354" t="str">
        <f t="shared" ca="1" si="12"/>
        <v>BF155</v>
      </c>
      <c r="BG155" s="354" t="str">
        <f t="shared" ca="1" si="12"/>
        <v>BG155</v>
      </c>
      <c r="BH155" s="354" t="str">
        <f t="shared" ca="1" si="12"/>
        <v>BH155</v>
      </c>
      <c r="BI155" s="354" t="str">
        <f t="shared" ca="1" si="12"/>
        <v>BI155</v>
      </c>
      <c r="BJ155" s="354" t="str">
        <f t="shared" ca="1" si="12"/>
        <v>BJ155</v>
      </c>
      <c r="BK155" s="354" t="str">
        <f t="shared" ca="1" si="12"/>
        <v>BK155</v>
      </c>
      <c r="BL155" s="354" t="str">
        <f t="shared" ca="1" si="12"/>
        <v>BL155</v>
      </c>
      <c r="BM155" s="354" t="str">
        <f t="shared" ca="1" si="12"/>
        <v>BM155</v>
      </c>
      <c r="BN155" s="354" t="str">
        <f t="shared" ca="1" si="12"/>
        <v>BN155</v>
      </c>
    </row>
    <row r="156" spans="1:66">
      <c r="A156" s="83"/>
      <c r="B156" s="91"/>
      <c r="C156" s="91"/>
      <c r="D156" s="122">
        <f t="shared" si="13"/>
        <v>11</v>
      </c>
      <c r="E156" s="354" t="str">
        <f t="shared" ca="1" si="9"/>
        <v>E156</v>
      </c>
      <c r="F156" s="354" t="str">
        <f t="shared" ca="1" si="9"/>
        <v>F156</v>
      </c>
      <c r="G156" s="354" t="str">
        <f t="shared" ca="1" si="9"/>
        <v>G156</v>
      </c>
      <c r="H156" s="354" t="str">
        <f t="shared" ca="1" si="9"/>
        <v>H156</v>
      </c>
      <c r="I156" s="354" t="str">
        <f t="shared" ca="1" si="9"/>
        <v>I156</v>
      </c>
      <c r="J156" s="354" t="str">
        <f t="shared" ca="1" si="9"/>
        <v>J156</v>
      </c>
      <c r="K156" s="354" t="str">
        <f t="shared" ca="1" si="9"/>
        <v>K156</v>
      </c>
      <c r="L156" s="354" t="str">
        <f t="shared" ca="1" si="9"/>
        <v>L156</v>
      </c>
      <c r="M156" s="354" t="str">
        <f t="shared" ca="1" si="9"/>
        <v>M156</v>
      </c>
      <c r="N156" s="354" t="str">
        <f t="shared" ca="1" si="9"/>
        <v>N156</v>
      </c>
      <c r="O156" s="354" t="str">
        <f t="shared" ca="1" si="9"/>
        <v>O156</v>
      </c>
      <c r="P156" s="354" t="str">
        <f t="shared" ca="1" si="9"/>
        <v>P156</v>
      </c>
      <c r="Q156" s="354" t="str">
        <f t="shared" ca="1" si="9"/>
        <v>Q156</v>
      </c>
      <c r="R156" s="354" t="str">
        <f t="shared" ca="1" si="9"/>
        <v>R156</v>
      </c>
      <c r="T156" s="122">
        <f t="shared" si="14"/>
        <v>11</v>
      </c>
      <c r="U156" s="354" t="str">
        <f t="shared" ca="1" si="10"/>
        <v>U156</v>
      </c>
      <c r="V156" s="354" t="str">
        <f t="shared" ca="1" si="10"/>
        <v>V156</v>
      </c>
      <c r="W156" s="354" t="str">
        <f t="shared" ca="1" si="10"/>
        <v>W156</v>
      </c>
      <c r="X156" s="354" t="str">
        <f t="shared" ca="1" si="10"/>
        <v>X156</v>
      </c>
      <c r="Y156" s="354" t="str">
        <f t="shared" ca="1" si="10"/>
        <v>Y156</v>
      </c>
      <c r="Z156" s="354" t="str">
        <f t="shared" ca="1" si="10"/>
        <v>Z156</v>
      </c>
      <c r="AA156" s="354" t="str">
        <f t="shared" ca="1" si="10"/>
        <v>AA156</v>
      </c>
      <c r="AB156" s="354" t="str">
        <f t="shared" ca="1" si="10"/>
        <v>AB156</v>
      </c>
      <c r="AC156" s="354" t="str">
        <f t="shared" ca="1" si="10"/>
        <v>AC156</v>
      </c>
      <c r="AD156" s="354" t="str">
        <f t="shared" ca="1" si="10"/>
        <v>AD156</v>
      </c>
      <c r="AE156" s="354" t="str">
        <f t="shared" ca="1" si="10"/>
        <v>AE156</v>
      </c>
      <c r="AF156" s="354" t="str">
        <f t="shared" ca="1" si="10"/>
        <v>AF156</v>
      </c>
      <c r="AG156" s="354" t="str">
        <f t="shared" ca="1" si="10"/>
        <v>AG156</v>
      </c>
      <c r="AH156" s="354" t="str">
        <f t="shared" ca="1" si="10"/>
        <v>AH156</v>
      </c>
      <c r="AJ156" s="122">
        <f t="shared" si="15"/>
        <v>11</v>
      </c>
      <c r="AK156" s="354" t="str">
        <f t="shared" ca="1" si="11"/>
        <v>AK156</v>
      </c>
      <c r="AL156" s="354" t="str">
        <f t="shared" ca="1" si="11"/>
        <v>AL156</v>
      </c>
      <c r="AM156" s="354" t="str">
        <f t="shared" ca="1" si="11"/>
        <v>AM156</v>
      </c>
      <c r="AN156" s="354" t="str">
        <f t="shared" ca="1" si="11"/>
        <v>AN156</v>
      </c>
      <c r="AO156" s="354" t="str">
        <f t="shared" ca="1" si="11"/>
        <v>AO156</v>
      </c>
      <c r="AP156" s="354" t="str">
        <f t="shared" ca="1" si="11"/>
        <v>AP156</v>
      </c>
      <c r="AQ156" s="354" t="str">
        <f t="shared" ca="1" si="11"/>
        <v>AQ156</v>
      </c>
      <c r="AR156" s="354" t="str">
        <f t="shared" ca="1" si="11"/>
        <v>AR156</v>
      </c>
      <c r="AS156" s="354" t="str">
        <f t="shared" ca="1" si="11"/>
        <v>AS156</v>
      </c>
      <c r="AT156" s="354" t="str">
        <f t="shared" ca="1" si="11"/>
        <v>AT156</v>
      </c>
      <c r="AU156" s="354" t="str">
        <f t="shared" ca="1" si="11"/>
        <v>AU156</v>
      </c>
      <c r="AV156" s="354" t="str">
        <f t="shared" ca="1" si="11"/>
        <v>AV156</v>
      </c>
      <c r="AW156" s="354" t="str">
        <f t="shared" ca="1" si="11"/>
        <v>AW156</v>
      </c>
      <c r="AX156" s="354" t="str">
        <f t="shared" ca="1" si="11"/>
        <v>AX156</v>
      </c>
      <c r="AZ156" s="122">
        <f t="shared" si="16"/>
        <v>11</v>
      </c>
      <c r="BA156" s="354" t="str">
        <f t="shared" ca="1" si="12"/>
        <v>BA156</v>
      </c>
      <c r="BB156" s="354" t="str">
        <f t="shared" ca="1" si="12"/>
        <v>BB156</v>
      </c>
      <c r="BC156" s="354" t="str">
        <f t="shared" ca="1" si="12"/>
        <v>BC156</v>
      </c>
      <c r="BD156" s="354" t="str">
        <f t="shared" ca="1" si="12"/>
        <v>BD156</v>
      </c>
      <c r="BE156" s="354" t="str">
        <f t="shared" ca="1" si="12"/>
        <v>BE156</v>
      </c>
      <c r="BF156" s="354" t="str">
        <f t="shared" ca="1" si="12"/>
        <v>BF156</v>
      </c>
      <c r="BG156" s="354" t="str">
        <f t="shared" ca="1" si="12"/>
        <v>BG156</v>
      </c>
      <c r="BH156" s="354" t="str">
        <f t="shared" ca="1" si="12"/>
        <v>BH156</v>
      </c>
      <c r="BI156" s="354" t="str">
        <f t="shared" ca="1" si="12"/>
        <v>BI156</v>
      </c>
      <c r="BJ156" s="354" t="str">
        <f t="shared" ca="1" si="12"/>
        <v>BJ156</v>
      </c>
      <c r="BK156" s="354" t="str">
        <f t="shared" ca="1" si="12"/>
        <v>BK156</v>
      </c>
      <c r="BL156" s="354" t="str">
        <f t="shared" ca="1" si="12"/>
        <v>BL156</v>
      </c>
      <c r="BM156" s="354" t="str">
        <f t="shared" ca="1" si="12"/>
        <v>BM156</v>
      </c>
      <c r="BN156" s="354" t="str">
        <f t="shared" ca="1" si="12"/>
        <v>BN156</v>
      </c>
    </row>
    <row r="157" spans="1:66">
      <c r="A157" s="83"/>
      <c r="B157" s="83"/>
      <c r="C157" s="83"/>
      <c r="D157" s="122">
        <f t="shared" si="13"/>
        <v>12</v>
      </c>
      <c r="E157" s="354" t="str">
        <f t="shared" ca="1" si="9"/>
        <v>E157</v>
      </c>
      <c r="F157" s="354" t="str">
        <f t="shared" ca="1" si="9"/>
        <v>F157</v>
      </c>
      <c r="G157" s="354" t="str">
        <f t="shared" ca="1" si="9"/>
        <v>G157</v>
      </c>
      <c r="H157" s="354" t="str">
        <f t="shared" ca="1" si="9"/>
        <v>H157</v>
      </c>
      <c r="I157" s="354" t="str">
        <f t="shared" ca="1" si="9"/>
        <v>I157</v>
      </c>
      <c r="J157" s="354" t="str">
        <f t="shared" ca="1" si="9"/>
        <v>J157</v>
      </c>
      <c r="K157" s="354" t="str">
        <f t="shared" ca="1" si="9"/>
        <v>K157</v>
      </c>
      <c r="L157" s="354" t="str">
        <f t="shared" ca="1" si="9"/>
        <v>L157</v>
      </c>
      <c r="M157" s="354" t="str">
        <f t="shared" ca="1" si="9"/>
        <v>M157</v>
      </c>
      <c r="N157" s="354" t="str">
        <f t="shared" ca="1" si="9"/>
        <v>N157</v>
      </c>
      <c r="O157" s="354" t="str">
        <f t="shared" ca="1" si="9"/>
        <v>O157</v>
      </c>
      <c r="P157" s="354" t="str">
        <f t="shared" ca="1" si="9"/>
        <v>P157</v>
      </c>
      <c r="Q157" s="354" t="str">
        <f t="shared" ca="1" si="9"/>
        <v>Q157</v>
      </c>
      <c r="R157" s="354" t="str">
        <f t="shared" ca="1" si="9"/>
        <v>R157</v>
      </c>
      <c r="T157" s="122">
        <f t="shared" si="14"/>
        <v>12</v>
      </c>
      <c r="U157" s="354" t="str">
        <f t="shared" ca="1" si="10"/>
        <v>U157</v>
      </c>
      <c r="V157" s="354" t="str">
        <f t="shared" ca="1" si="10"/>
        <v>V157</v>
      </c>
      <c r="W157" s="354" t="str">
        <f t="shared" ca="1" si="10"/>
        <v>W157</v>
      </c>
      <c r="X157" s="354" t="str">
        <f t="shared" ca="1" si="10"/>
        <v>X157</v>
      </c>
      <c r="Y157" s="354" t="str">
        <f t="shared" ca="1" si="10"/>
        <v>Y157</v>
      </c>
      <c r="Z157" s="354" t="str">
        <f t="shared" ca="1" si="10"/>
        <v>Z157</v>
      </c>
      <c r="AA157" s="354" t="str">
        <f t="shared" ca="1" si="10"/>
        <v>AA157</v>
      </c>
      <c r="AB157" s="354" t="str">
        <f t="shared" ca="1" si="10"/>
        <v>AB157</v>
      </c>
      <c r="AC157" s="354" t="str">
        <f t="shared" ca="1" si="10"/>
        <v>AC157</v>
      </c>
      <c r="AD157" s="354" t="str">
        <f t="shared" ca="1" si="10"/>
        <v>AD157</v>
      </c>
      <c r="AE157" s="354" t="str">
        <f t="shared" ca="1" si="10"/>
        <v>AE157</v>
      </c>
      <c r="AF157" s="354" t="str">
        <f t="shared" ca="1" si="10"/>
        <v>AF157</v>
      </c>
      <c r="AG157" s="354" t="str">
        <f t="shared" ca="1" si="10"/>
        <v>AG157</v>
      </c>
      <c r="AH157" s="354" t="str">
        <f t="shared" ca="1" si="10"/>
        <v>AH157</v>
      </c>
      <c r="AJ157" s="122">
        <f t="shared" si="15"/>
        <v>12</v>
      </c>
      <c r="AK157" s="354" t="str">
        <f t="shared" ca="1" si="11"/>
        <v>AK157</v>
      </c>
      <c r="AL157" s="354" t="str">
        <f t="shared" ca="1" si="11"/>
        <v>AL157</v>
      </c>
      <c r="AM157" s="354" t="str">
        <f t="shared" ca="1" si="11"/>
        <v>AM157</v>
      </c>
      <c r="AN157" s="354" t="str">
        <f t="shared" ca="1" si="11"/>
        <v>AN157</v>
      </c>
      <c r="AO157" s="354" t="str">
        <f t="shared" ca="1" si="11"/>
        <v>AO157</v>
      </c>
      <c r="AP157" s="354" t="str">
        <f t="shared" ca="1" si="11"/>
        <v>AP157</v>
      </c>
      <c r="AQ157" s="354" t="str">
        <f t="shared" ca="1" si="11"/>
        <v>AQ157</v>
      </c>
      <c r="AR157" s="354" t="str">
        <f t="shared" ca="1" si="11"/>
        <v>AR157</v>
      </c>
      <c r="AS157" s="354" t="str">
        <f t="shared" ca="1" si="11"/>
        <v>AS157</v>
      </c>
      <c r="AT157" s="354" t="str">
        <f t="shared" ca="1" si="11"/>
        <v>AT157</v>
      </c>
      <c r="AU157" s="354" t="str">
        <f t="shared" ca="1" si="11"/>
        <v>AU157</v>
      </c>
      <c r="AV157" s="354" t="str">
        <f t="shared" ca="1" si="11"/>
        <v>AV157</v>
      </c>
      <c r="AW157" s="354" t="str">
        <f t="shared" ca="1" si="11"/>
        <v>AW157</v>
      </c>
      <c r="AX157" s="354" t="str">
        <f t="shared" ca="1" si="11"/>
        <v>AX157</v>
      </c>
      <c r="AZ157" s="122">
        <f t="shared" si="16"/>
        <v>12</v>
      </c>
      <c r="BA157" s="354" t="str">
        <f t="shared" ca="1" si="12"/>
        <v>BA157</v>
      </c>
      <c r="BB157" s="354" t="str">
        <f t="shared" ca="1" si="12"/>
        <v>BB157</v>
      </c>
      <c r="BC157" s="354" t="str">
        <f t="shared" ca="1" si="12"/>
        <v>BC157</v>
      </c>
      <c r="BD157" s="354" t="str">
        <f t="shared" ca="1" si="12"/>
        <v>BD157</v>
      </c>
      <c r="BE157" s="354" t="str">
        <f t="shared" ca="1" si="12"/>
        <v>BE157</v>
      </c>
      <c r="BF157" s="354" t="str">
        <f t="shared" ca="1" si="12"/>
        <v>BF157</v>
      </c>
      <c r="BG157" s="354" t="str">
        <f t="shared" ca="1" si="12"/>
        <v>BG157</v>
      </c>
      <c r="BH157" s="354" t="str">
        <f t="shared" ca="1" si="12"/>
        <v>BH157</v>
      </c>
      <c r="BI157" s="354" t="str">
        <f t="shared" ca="1" si="12"/>
        <v>BI157</v>
      </c>
      <c r="BJ157" s="354" t="str">
        <f t="shared" ca="1" si="12"/>
        <v>BJ157</v>
      </c>
      <c r="BK157" s="354" t="str">
        <f t="shared" ca="1" si="12"/>
        <v>BK157</v>
      </c>
      <c r="BL157" s="354" t="str">
        <f t="shared" ca="1" si="12"/>
        <v>BL157</v>
      </c>
      <c r="BM157" s="354" t="str">
        <f t="shared" ca="1" si="12"/>
        <v>BM157</v>
      </c>
      <c r="BN157" s="354" t="str">
        <f t="shared" ca="1" si="12"/>
        <v>BN157</v>
      </c>
    </row>
    <row r="158" spans="1:66">
      <c r="A158" s="83"/>
      <c r="B158" s="91"/>
      <c r="C158" s="91"/>
      <c r="D158" s="122">
        <f t="shared" si="13"/>
        <v>13</v>
      </c>
      <c r="E158" s="354" t="str">
        <f t="shared" ca="1" si="9"/>
        <v>E158</v>
      </c>
      <c r="F158" s="354" t="str">
        <f t="shared" ca="1" si="9"/>
        <v>F158</v>
      </c>
      <c r="G158" s="354" t="str">
        <f t="shared" ca="1" si="9"/>
        <v>G158</v>
      </c>
      <c r="H158" s="354" t="str">
        <f t="shared" ca="1" si="9"/>
        <v>H158</v>
      </c>
      <c r="I158" s="354" t="str">
        <f t="shared" ca="1" si="9"/>
        <v>I158</v>
      </c>
      <c r="J158" s="354" t="str">
        <f t="shared" ca="1" si="9"/>
        <v>J158</v>
      </c>
      <c r="K158" s="354" t="str">
        <f t="shared" ca="1" si="9"/>
        <v>K158</v>
      </c>
      <c r="L158" s="354" t="str">
        <f t="shared" ca="1" si="9"/>
        <v>L158</v>
      </c>
      <c r="M158" s="354" t="str">
        <f t="shared" ca="1" si="9"/>
        <v>M158</v>
      </c>
      <c r="N158" s="354" t="str">
        <f t="shared" ca="1" si="9"/>
        <v>N158</v>
      </c>
      <c r="O158" s="354" t="str">
        <f t="shared" ca="1" si="9"/>
        <v>O158</v>
      </c>
      <c r="P158" s="354" t="str">
        <f t="shared" ca="1" si="9"/>
        <v>P158</v>
      </c>
      <c r="Q158" s="354" t="str">
        <f t="shared" ca="1" si="9"/>
        <v>Q158</v>
      </c>
      <c r="R158" s="354" t="str">
        <f t="shared" ca="1" si="9"/>
        <v>R158</v>
      </c>
      <c r="T158" s="122">
        <f t="shared" si="14"/>
        <v>13</v>
      </c>
      <c r="U158" s="354" t="str">
        <f t="shared" ca="1" si="10"/>
        <v>U158</v>
      </c>
      <c r="V158" s="354" t="str">
        <f t="shared" ca="1" si="10"/>
        <v>V158</v>
      </c>
      <c r="W158" s="354" t="str">
        <f t="shared" ca="1" si="10"/>
        <v>W158</v>
      </c>
      <c r="X158" s="354" t="str">
        <f t="shared" ca="1" si="10"/>
        <v>X158</v>
      </c>
      <c r="Y158" s="354" t="str">
        <f t="shared" ca="1" si="10"/>
        <v>Y158</v>
      </c>
      <c r="Z158" s="354" t="str">
        <f t="shared" ca="1" si="10"/>
        <v>Z158</v>
      </c>
      <c r="AA158" s="354" t="str">
        <f t="shared" ca="1" si="10"/>
        <v>AA158</v>
      </c>
      <c r="AB158" s="354" t="str">
        <f t="shared" ca="1" si="10"/>
        <v>AB158</v>
      </c>
      <c r="AC158" s="354" t="str">
        <f t="shared" ca="1" si="10"/>
        <v>AC158</v>
      </c>
      <c r="AD158" s="354" t="str">
        <f t="shared" ca="1" si="10"/>
        <v>AD158</v>
      </c>
      <c r="AE158" s="354" t="str">
        <f t="shared" ca="1" si="10"/>
        <v>AE158</v>
      </c>
      <c r="AF158" s="354" t="str">
        <f t="shared" ca="1" si="10"/>
        <v>AF158</v>
      </c>
      <c r="AG158" s="354" t="str">
        <f t="shared" ca="1" si="10"/>
        <v>AG158</v>
      </c>
      <c r="AH158" s="354" t="str">
        <f t="shared" ca="1" si="10"/>
        <v>AH158</v>
      </c>
      <c r="AJ158" s="122">
        <f t="shared" si="15"/>
        <v>13</v>
      </c>
      <c r="AK158" s="354" t="str">
        <f t="shared" ca="1" si="11"/>
        <v>AK158</v>
      </c>
      <c r="AL158" s="354" t="str">
        <f t="shared" ca="1" si="11"/>
        <v>AL158</v>
      </c>
      <c r="AM158" s="354" t="str">
        <f t="shared" ca="1" si="11"/>
        <v>AM158</v>
      </c>
      <c r="AN158" s="354" t="str">
        <f t="shared" ca="1" si="11"/>
        <v>AN158</v>
      </c>
      <c r="AO158" s="354" t="str">
        <f t="shared" ca="1" si="11"/>
        <v>AO158</v>
      </c>
      <c r="AP158" s="354" t="str">
        <f t="shared" ca="1" si="11"/>
        <v>AP158</v>
      </c>
      <c r="AQ158" s="354" t="str">
        <f t="shared" ca="1" si="11"/>
        <v>AQ158</v>
      </c>
      <c r="AR158" s="354" t="str">
        <f t="shared" ca="1" si="11"/>
        <v>AR158</v>
      </c>
      <c r="AS158" s="354" t="str">
        <f t="shared" ca="1" si="11"/>
        <v>AS158</v>
      </c>
      <c r="AT158" s="354" t="str">
        <f t="shared" ca="1" si="11"/>
        <v>AT158</v>
      </c>
      <c r="AU158" s="354" t="str">
        <f t="shared" ca="1" si="11"/>
        <v>AU158</v>
      </c>
      <c r="AV158" s="354" t="str">
        <f t="shared" ca="1" si="11"/>
        <v>AV158</v>
      </c>
      <c r="AW158" s="354" t="str">
        <f t="shared" ca="1" si="11"/>
        <v>AW158</v>
      </c>
      <c r="AX158" s="354" t="str">
        <f t="shared" ca="1" si="11"/>
        <v>AX158</v>
      </c>
      <c r="AZ158" s="122">
        <f t="shared" si="16"/>
        <v>13</v>
      </c>
      <c r="BA158" s="354" t="str">
        <f t="shared" ca="1" si="12"/>
        <v>BA158</v>
      </c>
      <c r="BB158" s="354" t="str">
        <f t="shared" ca="1" si="12"/>
        <v>BB158</v>
      </c>
      <c r="BC158" s="354" t="str">
        <f t="shared" ca="1" si="12"/>
        <v>BC158</v>
      </c>
      <c r="BD158" s="354" t="str">
        <f t="shared" ca="1" si="12"/>
        <v>BD158</v>
      </c>
      <c r="BE158" s="354" t="str">
        <f t="shared" ca="1" si="12"/>
        <v>BE158</v>
      </c>
      <c r="BF158" s="354" t="str">
        <f t="shared" ca="1" si="12"/>
        <v>BF158</v>
      </c>
      <c r="BG158" s="354" t="str">
        <f t="shared" ca="1" si="12"/>
        <v>BG158</v>
      </c>
      <c r="BH158" s="354" t="str">
        <f t="shared" ca="1" si="12"/>
        <v>BH158</v>
      </c>
      <c r="BI158" s="354" t="str">
        <f t="shared" ca="1" si="12"/>
        <v>BI158</v>
      </c>
      <c r="BJ158" s="354" t="str">
        <f t="shared" ca="1" si="12"/>
        <v>BJ158</v>
      </c>
      <c r="BK158" s="354" t="str">
        <f t="shared" ca="1" si="12"/>
        <v>BK158</v>
      </c>
      <c r="BL158" s="354" t="str">
        <f t="shared" ca="1" si="12"/>
        <v>BL158</v>
      </c>
      <c r="BM158" s="354" t="str">
        <f t="shared" ca="1" si="12"/>
        <v>BM158</v>
      </c>
      <c r="BN158" s="354" t="str">
        <f t="shared" ca="1" si="12"/>
        <v>BN158</v>
      </c>
    </row>
    <row r="159" spans="1:66">
      <c r="A159" s="83"/>
      <c r="B159" s="91"/>
      <c r="C159" s="91"/>
      <c r="D159" s="122">
        <f t="shared" si="13"/>
        <v>14</v>
      </c>
      <c r="E159" s="354" t="str">
        <f t="shared" ca="1" si="9"/>
        <v>E159</v>
      </c>
      <c r="F159" s="354" t="str">
        <f t="shared" ca="1" si="9"/>
        <v>F159</v>
      </c>
      <c r="G159" s="354" t="str">
        <f t="shared" ca="1" si="9"/>
        <v>G159</v>
      </c>
      <c r="H159" s="354" t="str">
        <f t="shared" ca="1" si="9"/>
        <v>H159</v>
      </c>
      <c r="I159" s="354" t="str">
        <f t="shared" ca="1" si="9"/>
        <v>I159</v>
      </c>
      <c r="J159" s="354" t="str">
        <f t="shared" ca="1" si="9"/>
        <v>J159</v>
      </c>
      <c r="K159" s="354" t="str">
        <f t="shared" ca="1" si="9"/>
        <v>K159</v>
      </c>
      <c r="L159" s="354" t="str">
        <f t="shared" ca="1" si="9"/>
        <v>L159</v>
      </c>
      <c r="M159" s="354" t="str">
        <f t="shared" ca="1" si="9"/>
        <v>M159</v>
      </c>
      <c r="N159" s="354" t="str">
        <f t="shared" ca="1" si="9"/>
        <v>N159</v>
      </c>
      <c r="O159" s="354" t="str">
        <f t="shared" ca="1" si="9"/>
        <v>O159</v>
      </c>
      <c r="P159" s="354" t="str">
        <f t="shared" ca="1" si="9"/>
        <v>P159</v>
      </c>
      <c r="Q159" s="354" t="str">
        <f t="shared" ca="1" si="9"/>
        <v>Q159</v>
      </c>
      <c r="R159" s="354" t="str">
        <f t="shared" ca="1" si="9"/>
        <v>R159</v>
      </c>
      <c r="T159" s="122">
        <f t="shared" si="14"/>
        <v>14</v>
      </c>
      <c r="U159" s="354" t="str">
        <f t="shared" ca="1" si="10"/>
        <v>U159</v>
      </c>
      <c r="V159" s="354" t="str">
        <f t="shared" ca="1" si="10"/>
        <v>V159</v>
      </c>
      <c r="W159" s="354" t="str">
        <f t="shared" ca="1" si="10"/>
        <v>W159</v>
      </c>
      <c r="X159" s="354" t="str">
        <f t="shared" ca="1" si="10"/>
        <v>X159</v>
      </c>
      <c r="Y159" s="354" t="str">
        <f t="shared" ca="1" si="10"/>
        <v>Y159</v>
      </c>
      <c r="Z159" s="354" t="str">
        <f t="shared" ca="1" si="10"/>
        <v>Z159</v>
      </c>
      <c r="AA159" s="354" t="str">
        <f t="shared" ca="1" si="10"/>
        <v>AA159</v>
      </c>
      <c r="AB159" s="354" t="str">
        <f t="shared" ca="1" si="10"/>
        <v>AB159</v>
      </c>
      <c r="AC159" s="354" t="str">
        <f t="shared" ca="1" si="10"/>
        <v>AC159</v>
      </c>
      <c r="AD159" s="354" t="str">
        <f t="shared" ca="1" si="10"/>
        <v>AD159</v>
      </c>
      <c r="AE159" s="354" t="str">
        <f t="shared" ca="1" si="10"/>
        <v>AE159</v>
      </c>
      <c r="AF159" s="354" t="str">
        <f t="shared" ca="1" si="10"/>
        <v>AF159</v>
      </c>
      <c r="AG159" s="354" t="str">
        <f t="shared" ca="1" si="10"/>
        <v>AG159</v>
      </c>
      <c r="AH159" s="354" t="str">
        <f t="shared" ca="1" si="10"/>
        <v>AH159</v>
      </c>
      <c r="AJ159" s="122">
        <f t="shared" si="15"/>
        <v>14</v>
      </c>
      <c r="AK159" s="354" t="str">
        <f t="shared" ca="1" si="11"/>
        <v>AK159</v>
      </c>
      <c r="AL159" s="354" t="str">
        <f t="shared" ca="1" si="11"/>
        <v>AL159</v>
      </c>
      <c r="AM159" s="354" t="str">
        <f t="shared" ca="1" si="11"/>
        <v>AM159</v>
      </c>
      <c r="AN159" s="354" t="str">
        <f t="shared" ca="1" si="11"/>
        <v>AN159</v>
      </c>
      <c r="AO159" s="354" t="str">
        <f t="shared" ca="1" si="11"/>
        <v>AO159</v>
      </c>
      <c r="AP159" s="354" t="str">
        <f t="shared" ca="1" si="11"/>
        <v>AP159</v>
      </c>
      <c r="AQ159" s="354" t="str">
        <f t="shared" ca="1" si="11"/>
        <v>AQ159</v>
      </c>
      <c r="AR159" s="354" t="str">
        <f t="shared" ca="1" si="11"/>
        <v>AR159</v>
      </c>
      <c r="AS159" s="354" t="str">
        <f t="shared" ca="1" si="11"/>
        <v>AS159</v>
      </c>
      <c r="AT159" s="354" t="str">
        <f t="shared" ca="1" si="11"/>
        <v>AT159</v>
      </c>
      <c r="AU159" s="354" t="str">
        <f t="shared" ca="1" si="11"/>
        <v>AU159</v>
      </c>
      <c r="AV159" s="354" t="str">
        <f t="shared" ca="1" si="11"/>
        <v>AV159</v>
      </c>
      <c r="AW159" s="354" t="str">
        <f t="shared" ca="1" si="11"/>
        <v>AW159</v>
      </c>
      <c r="AX159" s="354" t="str">
        <f t="shared" ca="1" si="11"/>
        <v>AX159</v>
      </c>
      <c r="AZ159" s="122">
        <f t="shared" si="16"/>
        <v>14</v>
      </c>
      <c r="BA159" s="354" t="str">
        <f t="shared" ca="1" si="12"/>
        <v>BA159</v>
      </c>
      <c r="BB159" s="354" t="str">
        <f t="shared" ca="1" si="12"/>
        <v>BB159</v>
      </c>
      <c r="BC159" s="354" t="str">
        <f t="shared" ca="1" si="12"/>
        <v>BC159</v>
      </c>
      <c r="BD159" s="354" t="str">
        <f t="shared" ca="1" si="12"/>
        <v>BD159</v>
      </c>
      <c r="BE159" s="354" t="str">
        <f t="shared" ca="1" si="12"/>
        <v>BE159</v>
      </c>
      <c r="BF159" s="354" t="str">
        <f t="shared" ca="1" si="12"/>
        <v>BF159</v>
      </c>
      <c r="BG159" s="354" t="str">
        <f t="shared" ca="1" si="12"/>
        <v>BG159</v>
      </c>
      <c r="BH159" s="354" t="str">
        <f t="shared" ca="1" si="12"/>
        <v>BH159</v>
      </c>
      <c r="BI159" s="354" t="str">
        <f t="shared" ca="1" si="12"/>
        <v>BI159</v>
      </c>
      <c r="BJ159" s="354" t="str">
        <f t="shared" ca="1" si="12"/>
        <v>BJ159</v>
      </c>
      <c r="BK159" s="354" t="str">
        <f t="shared" ca="1" si="12"/>
        <v>BK159</v>
      </c>
      <c r="BL159" s="354" t="str">
        <f t="shared" ca="1" si="12"/>
        <v>BL159</v>
      </c>
      <c r="BM159" s="354" t="str">
        <f t="shared" ca="1" si="12"/>
        <v>BM159</v>
      </c>
      <c r="BN159" s="354" t="str">
        <f t="shared" ca="1" si="12"/>
        <v>BN159</v>
      </c>
    </row>
    <row r="160" spans="1:66">
      <c r="A160" s="83"/>
      <c r="B160" s="91"/>
      <c r="C160" s="91"/>
      <c r="D160" s="122">
        <f t="shared" si="13"/>
        <v>15</v>
      </c>
      <c r="E160" s="354" t="str">
        <f t="shared" ca="1" si="9"/>
        <v>E160</v>
      </c>
      <c r="F160" s="354" t="str">
        <f t="shared" ca="1" si="9"/>
        <v>F160</v>
      </c>
      <c r="G160" s="354" t="str">
        <f t="shared" ca="1" si="9"/>
        <v>G160</v>
      </c>
      <c r="H160" s="354" t="str">
        <f t="shared" ca="1" si="9"/>
        <v>H160</v>
      </c>
      <c r="I160" s="354" t="str">
        <f t="shared" ca="1" si="9"/>
        <v>I160</v>
      </c>
      <c r="J160" s="354" t="str">
        <f t="shared" ca="1" si="9"/>
        <v>J160</v>
      </c>
      <c r="K160" s="354" t="str">
        <f t="shared" ca="1" si="9"/>
        <v>K160</v>
      </c>
      <c r="L160" s="354" t="str">
        <f t="shared" ca="1" si="9"/>
        <v>L160</v>
      </c>
      <c r="M160" s="354" t="str">
        <f t="shared" ca="1" si="9"/>
        <v>M160</v>
      </c>
      <c r="N160" s="354" t="str">
        <f t="shared" ca="1" si="9"/>
        <v>N160</v>
      </c>
      <c r="O160" s="354" t="str">
        <f t="shared" ca="1" si="9"/>
        <v>O160</v>
      </c>
      <c r="P160" s="354" t="str">
        <f t="shared" ca="1" si="9"/>
        <v>P160</v>
      </c>
      <c r="Q160" s="354" t="str">
        <f t="shared" ca="1" si="9"/>
        <v>Q160</v>
      </c>
      <c r="R160" s="354" t="str">
        <f t="shared" ca="1" si="9"/>
        <v>R160</v>
      </c>
      <c r="T160" s="122">
        <f t="shared" si="14"/>
        <v>15</v>
      </c>
      <c r="U160" s="354" t="str">
        <f t="shared" ca="1" si="10"/>
        <v>U160</v>
      </c>
      <c r="V160" s="354" t="str">
        <f t="shared" ca="1" si="10"/>
        <v>V160</v>
      </c>
      <c r="W160" s="354" t="str">
        <f t="shared" ca="1" si="10"/>
        <v>W160</v>
      </c>
      <c r="X160" s="354" t="str">
        <f t="shared" ca="1" si="10"/>
        <v>X160</v>
      </c>
      <c r="Y160" s="354" t="str">
        <f t="shared" ca="1" si="10"/>
        <v>Y160</v>
      </c>
      <c r="Z160" s="354" t="str">
        <f t="shared" ca="1" si="10"/>
        <v>Z160</v>
      </c>
      <c r="AA160" s="354" t="str">
        <f t="shared" ca="1" si="10"/>
        <v>AA160</v>
      </c>
      <c r="AB160" s="354" t="str">
        <f t="shared" ca="1" si="10"/>
        <v>AB160</v>
      </c>
      <c r="AC160" s="354" t="str">
        <f t="shared" ca="1" si="10"/>
        <v>AC160</v>
      </c>
      <c r="AD160" s="354" t="str">
        <f t="shared" ca="1" si="10"/>
        <v>AD160</v>
      </c>
      <c r="AE160" s="354" t="str">
        <f t="shared" ca="1" si="10"/>
        <v>AE160</v>
      </c>
      <c r="AF160" s="354" t="str">
        <f t="shared" ca="1" si="10"/>
        <v>AF160</v>
      </c>
      <c r="AG160" s="354" t="str">
        <f t="shared" ca="1" si="10"/>
        <v>AG160</v>
      </c>
      <c r="AH160" s="354" t="str">
        <f t="shared" ca="1" si="10"/>
        <v>AH160</v>
      </c>
      <c r="AJ160" s="122">
        <f t="shared" si="15"/>
        <v>15</v>
      </c>
      <c r="AK160" s="354" t="str">
        <f t="shared" ca="1" si="11"/>
        <v>AK160</v>
      </c>
      <c r="AL160" s="354" t="str">
        <f t="shared" ca="1" si="11"/>
        <v>AL160</v>
      </c>
      <c r="AM160" s="354" t="str">
        <f t="shared" ca="1" si="11"/>
        <v>AM160</v>
      </c>
      <c r="AN160" s="354" t="str">
        <f t="shared" ca="1" si="11"/>
        <v>AN160</v>
      </c>
      <c r="AO160" s="354" t="str">
        <f t="shared" ca="1" si="11"/>
        <v>AO160</v>
      </c>
      <c r="AP160" s="354" t="str">
        <f t="shared" ca="1" si="11"/>
        <v>AP160</v>
      </c>
      <c r="AQ160" s="354" t="str">
        <f t="shared" ca="1" si="11"/>
        <v>AQ160</v>
      </c>
      <c r="AR160" s="354" t="str">
        <f t="shared" ca="1" si="11"/>
        <v>AR160</v>
      </c>
      <c r="AS160" s="354" t="str">
        <f t="shared" ca="1" si="11"/>
        <v>AS160</v>
      </c>
      <c r="AT160" s="354" t="str">
        <f t="shared" ca="1" si="11"/>
        <v>AT160</v>
      </c>
      <c r="AU160" s="354" t="str">
        <f t="shared" ca="1" si="11"/>
        <v>AU160</v>
      </c>
      <c r="AV160" s="354" t="str">
        <f t="shared" ca="1" si="11"/>
        <v>AV160</v>
      </c>
      <c r="AW160" s="354" t="str">
        <f t="shared" ca="1" si="11"/>
        <v>AW160</v>
      </c>
      <c r="AX160" s="354" t="str">
        <f t="shared" ca="1" si="11"/>
        <v>AX160</v>
      </c>
      <c r="AZ160" s="122">
        <f t="shared" si="16"/>
        <v>15</v>
      </c>
      <c r="BA160" s="354" t="str">
        <f t="shared" ca="1" si="12"/>
        <v>BA160</v>
      </c>
      <c r="BB160" s="354" t="str">
        <f t="shared" ca="1" si="12"/>
        <v>BB160</v>
      </c>
      <c r="BC160" s="354" t="str">
        <f t="shared" ca="1" si="12"/>
        <v>BC160</v>
      </c>
      <c r="BD160" s="354" t="str">
        <f t="shared" ca="1" si="12"/>
        <v>BD160</v>
      </c>
      <c r="BE160" s="354" t="str">
        <f t="shared" ca="1" si="12"/>
        <v>BE160</v>
      </c>
      <c r="BF160" s="354" t="str">
        <f t="shared" ca="1" si="12"/>
        <v>BF160</v>
      </c>
      <c r="BG160" s="354" t="str">
        <f t="shared" ca="1" si="12"/>
        <v>BG160</v>
      </c>
      <c r="BH160" s="354" t="str">
        <f t="shared" ca="1" si="12"/>
        <v>BH160</v>
      </c>
      <c r="BI160" s="354" t="str">
        <f t="shared" ca="1" si="12"/>
        <v>BI160</v>
      </c>
      <c r="BJ160" s="354" t="str">
        <f t="shared" ca="1" si="12"/>
        <v>BJ160</v>
      </c>
      <c r="BK160" s="354" t="str">
        <f t="shared" ca="1" si="12"/>
        <v>BK160</v>
      </c>
      <c r="BL160" s="354" t="str">
        <f t="shared" ca="1" si="12"/>
        <v>BL160</v>
      </c>
      <c r="BM160" s="354" t="str">
        <f t="shared" ca="1" si="12"/>
        <v>BM160</v>
      </c>
      <c r="BN160" s="354" t="str">
        <f t="shared" ca="1" si="12"/>
        <v>BN160</v>
      </c>
    </row>
    <row r="161" spans="1:66">
      <c r="A161" s="83"/>
      <c r="B161" s="91"/>
      <c r="C161" s="91"/>
      <c r="D161" s="122">
        <f t="shared" si="13"/>
        <v>16</v>
      </c>
      <c r="E161" s="354" t="str">
        <f t="shared" ca="1" si="9"/>
        <v>E161</v>
      </c>
      <c r="F161" s="354" t="str">
        <f t="shared" ca="1" si="9"/>
        <v>F161</v>
      </c>
      <c r="G161" s="354" t="str">
        <f t="shared" ca="1" si="9"/>
        <v>G161</v>
      </c>
      <c r="H161" s="354" t="str">
        <f t="shared" ca="1" si="9"/>
        <v>H161</v>
      </c>
      <c r="I161" s="354" t="str">
        <f t="shared" ca="1" si="9"/>
        <v>I161</v>
      </c>
      <c r="J161" s="354" t="str">
        <f t="shared" ca="1" si="9"/>
        <v>J161</v>
      </c>
      <c r="K161" s="354" t="str">
        <f t="shared" ca="1" si="9"/>
        <v>K161</v>
      </c>
      <c r="L161" s="354" t="str">
        <f t="shared" ca="1" si="9"/>
        <v>L161</v>
      </c>
      <c r="M161" s="354" t="str">
        <f t="shared" ca="1" si="9"/>
        <v>M161</v>
      </c>
      <c r="N161" s="354" t="str">
        <f t="shared" ca="1" si="9"/>
        <v>N161</v>
      </c>
      <c r="O161" s="354" t="str">
        <f t="shared" ca="1" si="9"/>
        <v>O161</v>
      </c>
      <c r="P161" s="354" t="str">
        <f t="shared" ca="1" si="9"/>
        <v>P161</v>
      </c>
      <c r="Q161" s="354" t="str">
        <f t="shared" ca="1" si="9"/>
        <v>Q161</v>
      </c>
      <c r="R161" s="354" t="str">
        <f t="shared" ca="1" si="9"/>
        <v>R161</v>
      </c>
      <c r="T161" s="122">
        <f t="shared" si="14"/>
        <v>16</v>
      </c>
      <c r="U161" s="354" t="str">
        <f t="shared" ca="1" si="10"/>
        <v>U161</v>
      </c>
      <c r="V161" s="354" t="str">
        <f t="shared" ca="1" si="10"/>
        <v>V161</v>
      </c>
      <c r="W161" s="354" t="str">
        <f t="shared" ca="1" si="10"/>
        <v>W161</v>
      </c>
      <c r="X161" s="354" t="str">
        <f t="shared" ca="1" si="10"/>
        <v>X161</v>
      </c>
      <c r="Y161" s="354" t="str">
        <f t="shared" ca="1" si="10"/>
        <v>Y161</v>
      </c>
      <c r="Z161" s="354" t="str">
        <f t="shared" ca="1" si="10"/>
        <v>Z161</v>
      </c>
      <c r="AA161" s="354" t="str">
        <f t="shared" ca="1" si="10"/>
        <v>AA161</v>
      </c>
      <c r="AB161" s="354" t="str">
        <f t="shared" ca="1" si="10"/>
        <v>AB161</v>
      </c>
      <c r="AC161" s="354" t="str">
        <f t="shared" ca="1" si="10"/>
        <v>AC161</v>
      </c>
      <c r="AD161" s="354" t="str">
        <f t="shared" ca="1" si="10"/>
        <v>AD161</v>
      </c>
      <c r="AE161" s="354" t="str">
        <f t="shared" ca="1" si="10"/>
        <v>AE161</v>
      </c>
      <c r="AF161" s="354" t="str">
        <f t="shared" ca="1" si="10"/>
        <v>AF161</v>
      </c>
      <c r="AG161" s="354" t="str">
        <f t="shared" ca="1" si="10"/>
        <v>AG161</v>
      </c>
      <c r="AH161" s="354" t="str">
        <f t="shared" ca="1" si="10"/>
        <v>AH161</v>
      </c>
      <c r="AJ161" s="122">
        <f t="shared" si="15"/>
        <v>16</v>
      </c>
      <c r="AK161" s="354" t="str">
        <f t="shared" ca="1" si="11"/>
        <v>AK161</v>
      </c>
      <c r="AL161" s="354" t="str">
        <f t="shared" ca="1" si="11"/>
        <v>AL161</v>
      </c>
      <c r="AM161" s="354" t="str">
        <f t="shared" ca="1" si="11"/>
        <v>AM161</v>
      </c>
      <c r="AN161" s="354" t="str">
        <f t="shared" ca="1" si="11"/>
        <v>AN161</v>
      </c>
      <c r="AO161" s="354" t="str">
        <f t="shared" ca="1" si="11"/>
        <v>AO161</v>
      </c>
      <c r="AP161" s="354" t="str">
        <f t="shared" ca="1" si="11"/>
        <v>AP161</v>
      </c>
      <c r="AQ161" s="354" t="str">
        <f t="shared" ca="1" si="11"/>
        <v>AQ161</v>
      </c>
      <c r="AR161" s="354" t="str">
        <f t="shared" ca="1" si="11"/>
        <v>AR161</v>
      </c>
      <c r="AS161" s="354" t="str">
        <f t="shared" ca="1" si="11"/>
        <v>AS161</v>
      </c>
      <c r="AT161" s="354" t="str">
        <f t="shared" ca="1" si="11"/>
        <v>AT161</v>
      </c>
      <c r="AU161" s="354" t="str">
        <f t="shared" ca="1" si="11"/>
        <v>AU161</v>
      </c>
      <c r="AV161" s="354" t="str">
        <f t="shared" ca="1" si="11"/>
        <v>AV161</v>
      </c>
      <c r="AW161" s="354" t="str">
        <f t="shared" ca="1" si="11"/>
        <v>AW161</v>
      </c>
      <c r="AX161" s="354" t="str">
        <f t="shared" ca="1" si="11"/>
        <v>AX161</v>
      </c>
      <c r="AZ161" s="122">
        <f t="shared" si="16"/>
        <v>16</v>
      </c>
      <c r="BA161" s="354" t="str">
        <f t="shared" ca="1" si="12"/>
        <v>BA161</v>
      </c>
      <c r="BB161" s="354" t="str">
        <f t="shared" ca="1" si="12"/>
        <v>BB161</v>
      </c>
      <c r="BC161" s="354" t="str">
        <f t="shared" ca="1" si="12"/>
        <v>BC161</v>
      </c>
      <c r="BD161" s="354" t="str">
        <f t="shared" ca="1" si="12"/>
        <v>BD161</v>
      </c>
      <c r="BE161" s="354" t="str">
        <f t="shared" ca="1" si="12"/>
        <v>BE161</v>
      </c>
      <c r="BF161" s="354" t="str">
        <f t="shared" ca="1" si="12"/>
        <v>BF161</v>
      </c>
      <c r="BG161" s="354" t="str">
        <f t="shared" ca="1" si="12"/>
        <v>BG161</v>
      </c>
      <c r="BH161" s="354" t="str">
        <f t="shared" ca="1" si="12"/>
        <v>BH161</v>
      </c>
      <c r="BI161" s="354" t="str">
        <f t="shared" ca="1" si="12"/>
        <v>BI161</v>
      </c>
      <c r="BJ161" s="354" t="str">
        <f t="shared" ca="1" si="12"/>
        <v>BJ161</v>
      </c>
      <c r="BK161" s="354" t="str">
        <f t="shared" ca="1" si="12"/>
        <v>BK161</v>
      </c>
      <c r="BL161" s="354" t="str">
        <f t="shared" ca="1" si="12"/>
        <v>BL161</v>
      </c>
      <c r="BM161" s="354" t="str">
        <f t="shared" ca="1" si="12"/>
        <v>BM161</v>
      </c>
      <c r="BN161" s="354" t="str">
        <f t="shared" ca="1" si="12"/>
        <v>BN161</v>
      </c>
    </row>
    <row r="162" spans="1:66">
      <c r="A162" s="83"/>
      <c r="B162" s="91"/>
      <c r="C162" s="91"/>
      <c r="D162" s="122">
        <f t="shared" si="13"/>
        <v>17</v>
      </c>
      <c r="E162" s="354" t="str">
        <f t="shared" ca="1" si="9"/>
        <v>E162</v>
      </c>
      <c r="F162" s="354" t="str">
        <f t="shared" ca="1" si="9"/>
        <v>F162</v>
      </c>
      <c r="G162" s="354" t="str">
        <f t="shared" ca="1" si="9"/>
        <v>G162</v>
      </c>
      <c r="H162" s="354" t="str">
        <f t="shared" ca="1" si="9"/>
        <v>H162</v>
      </c>
      <c r="I162" s="354" t="str">
        <f t="shared" ca="1" si="9"/>
        <v>I162</v>
      </c>
      <c r="J162" s="354" t="str">
        <f t="shared" ca="1" si="9"/>
        <v>J162</v>
      </c>
      <c r="K162" s="354" t="str">
        <f t="shared" ca="1" si="9"/>
        <v>K162</v>
      </c>
      <c r="L162" s="354" t="str">
        <f t="shared" ca="1" si="9"/>
        <v>L162</v>
      </c>
      <c r="M162" s="354" t="str">
        <f t="shared" ca="1" si="9"/>
        <v>M162</v>
      </c>
      <c r="N162" s="354" t="str">
        <f t="shared" ca="1" si="9"/>
        <v>N162</v>
      </c>
      <c r="O162" s="354" t="str">
        <f t="shared" ca="1" si="9"/>
        <v>O162</v>
      </c>
      <c r="P162" s="354" t="str">
        <f t="shared" ca="1" si="9"/>
        <v>P162</v>
      </c>
      <c r="Q162" s="354" t="str">
        <f t="shared" ca="1" si="9"/>
        <v>Q162</v>
      </c>
      <c r="R162" s="354" t="str">
        <f t="shared" ca="1" si="9"/>
        <v>R162</v>
      </c>
      <c r="T162" s="122">
        <f t="shared" si="14"/>
        <v>17</v>
      </c>
      <c r="U162" s="354" t="str">
        <f t="shared" ca="1" si="10"/>
        <v>U162</v>
      </c>
      <c r="V162" s="354" t="str">
        <f t="shared" ca="1" si="10"/>
        <v>V162</v>
      </c>
      <c r="W162" s="354" t="str">
        <f t="shared" ca="1" si="10"/>
        <v>W162</v>
      </c>
      <c r="X162" s="354" t="str">
        <f t="shared" ca="1" si="10"/>
        <v>X162</v>
      </c>
      <c r="Y162" s="354" t="str">
        <f t="shared" ca="1" si="10"/>
        <v>Y162</v>
      </c>
      <c r="Z162" s="354" t="str">
        <f t="shared" ca="1" si="10"/>
        <v>Z162</v>
      </c>
      <c r="AA162" s="354" t="str">
        <f t="shared" ca="1" si="10"/>
        <v>AA162</v>
      </c>
      <c r="AB162" s="354" t="str">
        <f t="shared" ca="1" si="10"/>
        <v>AB162</v>
      </c>
      <c r="AC162" s="354" t="str">
        <f t="shared" ca="1" si="10"/>
        <v>AC162</v>
      </c>
      <c r="AD162" s="354" t="str">
        <f t="shared" ca="1" si="10"/>
        <v>AD162</v>
      </c>
      <c r="AE162" s="354" t="str">
        <f t="shared" ca="1" si="10"/>
        <v>AE162</v>
      </c>
      <c r="AF162" s="354" t="str">
        <f t="shared" ca="1" si="10"/>
        <v>AF162</v>
      </c>
      <c r="AG162" s="354" t="str">
        <f t="shared" ca="1" si="10"/>
        <v>AG162</v>
      </c>
      <c r="AH162" s="354" t="str">
        <f t="shared" ca="1" si="10"/>
        <v>AH162</v>
      </c>
      <c r="AJ162" s="122">
        <f t="shared" si="15"/>
        <v>17</v>
      </c>
      <c r="AK162" s="354" t="str">
        <f t="shared" ca="1" si="11"/>
        <v>AK162</v>
      </c>
      <c r="AL162" s="354" t="str">
        <f t="shared" ca="1" si="11"/>
        <v>AL162</v>
      </c>
      <c r="AM162" s="354" t="str">
        <f t="shared" ca="1" si="11"/>
        <v>AM162</v>
      </c>
      <c r="AN162" s="354" t="str">
        <f t="shared" ca="1" si="11"/>
        <v>AN162</v>
      </c>
      <c r="AO162" s="354" t="str">
        <f t="shared" ca="1" si="11"/>
        <v>AO162</v>
      </c>
      <c r="AP162" s="354" t="str">
        <f t="shared" ca="1" si="11"/>
        <v>AP162</v>
      </c>
      <c r="AQ162" s="354" t="str">
        <f t="shared" ca="1" si="11"/>
        <v>AQ162</v>
      </c>
      <c r="AR162" s="354" t="str">
        <f t="shared" ca="1" si="11"/>
        <v>AR162</v>
      </c>
      <c r="AS162" s="354" t="str">
        <f t="shared" ca="1" si="11"/>
        <v>AS162</v>
      </c>
      <c r="AT162" s="354" t="str">
        <f t="shared" ca="1" si="11"/>
        <v>AT162</v>
      </c>
      <c r="AU162" s="354" t="str">
        <f t="shared" ca="1" si="11"/>
        <v>AU162</v>
      </c>
      <c r="AV162" s="354" t="str">
        <f t="shared" ca="1" si="11"/>
        <v>AV162</v>
      </c>
      <c r="AW162" s="354" t="str">
        <f t="shared" ca="1" si="11"/>
        <v>AW162</v>
      </c>
      <c r="AX162" s="354" t="str">
        <f t="shared" ca="1" si="11"/>
        <v>AX162</v>
      </c>
      <c r="AZ162" s="122">
        <f t="shared" si="16"/>
        <v>17</v>
      </c>
      <c r="BA162" s="354" t="str">
        <f t="shared" ca="1" si="12"/>
        <v>BA162</v>
      </c>
      <c r="BB162" s="354" t="str">
        <f t="shared" ca="1" si="12"/>
        <v>BB162</v>
      </c>
      <c r="BC162" s="354" t="str">
        <f t="shared" ca="1" si="12"/>
        <v>BC162</v>
      </c>
      <c r="BD162" s="354" t="str">
        <f t="shared" ca="1" si="12"/>
        <v>BD162</v>
      </c>
      <c r="BE162" s="354" t="str">
        <f t="shared" ca="1" si="12"/>
        <v>BE162</v>
      </c>
      <c r="BF162" s="354" t="str">
        <f t="shared" ca="1" si="12"/>
        <v>BF162</v>
      </c>
      <c r="BG162" s="354" t="str">
        <f t="shared" ca="1" si="12"/>
        <v>BG162</v>
      </c>
      <c r="BH162" s="354" t="str">
        <f t="shared" ca="1" si="12"/>
        <v>BH162</v>
      </c>
      <c r="BI162" s="354" t="str">
        <f t="shared" ca="1" si="12"/>
        <v>BI162</v>
      </c>
      <c r="BJ162" s="354" t="str">
        <f t="shared" ca="1" si="12"/>
        <v>BJ162</v>
      </c>
      <c r="BK162" s="354" t="str">
        <f t="shared" ca="1" si="12"/>
        <v>BK162</v>
      </c>
      <c r="BL162" s="354" t="str">
        <f t="shared" ca="1" si="12"/>
        <v>BL162</v>
      </c>
      <c r="BM162" s="354" t="str">
        <f t="shared" ca="1" si="12"/>
        <v>BM162</v>
      </c>
      <c r="BN162" s="354" t="str">
        <f t="shared" ca="1" si="12"/>
        <v>BN162</v>
      </c>
    </row>
    <row r="163" spans="1:66">
      <c r="A163" s="83"/>
      <c r="B163" s="83"/>
      <c r="C163" s="83"/>
      <c r="D163" s="122">
        <f t="shared" si="13"/>
        <v>18</v>
      </c>
      <c r="E163" s="354" t="str">
        <f t="shared" ca="1" si="9"/>
        <v>E163</v>
      </c>
      <c r="F163" s="354" t="str">
        <f t="shared" ca="1" si="9"/>
        <v>F163</v>
      </c>
      <c r="G163" s="354" t="str">
        <f t="shared" ca="1" si="9"/>
        <v>G163</v>
      </c>
      <c r="H163" s="354" t="str">
        <f t="shared" ca="1" si="9"/>
        <v>H163</v>
      </c>
      <c r="I163" s="354" t="str">
        <f t="shared" ca="1" si="9"/>
        <v>I163</v>
      </c>
      <c r="J163" s="354" t="str">
        <f t="shared" ca="1" si="9"/>
        <v>J163</v>
      </c>
      <c r="K163" s="354" t="str">
        <f t="shared" ca="1" si="9"/>
        <v>K163</v>
      </c>
      <c r="L163" s="354" t="str">
        <f t="shared" ca="1" si="9"/>
        <v>L163</v>
      </c>
      <c r="M163" s="354" t="str">
        <f t="shared" ca="1" si="9"/>
        <v>M163</v>
      </c>
      <c r="N163" s="354" t="str">
        <f t="shared" ca="1" si="9"/>
        <v>N163</v>
      </c>
      <c r="O163" s="354" t="str">
        <f t="shared" ca="1" si="9"/>
        <v>O163</v>
      </c>
      <c r="P163" s="354" t="str">
        <f t="shared" ca="1" si="9"/>
        <v>P163</v>
      </c>
      <c r="Q163" s="354" t="str">
        <f t="shared" ca="1" si="9"/>
        <v>Q163</v>
      </c>
      <c r="R163" s="354" t="str">
        <f t="shared" ca="1" si="9"/>
        <v>R163</v>
      </c>
      <c r="T163" s="122">
        <f t="shared" si="14"/>
        <v>18</v>
      </c>
      <c r="U163" s="354" t="str">
        <f t="shared" ca="1" si="10"/>
        <v>U163</v>
      </c>
      <c r="V163" s="354" t="str">
        <f t="shared" ca="1" si="10"/>
        <v>V163</v>
      </c>
      <c r="W163" s="354" t="str">
        <f t="shared" ca="1" si="10"/>
        <v>W163</v>
      </c>
      <c r="X163" s="354" t="str">
        <f t="shared" ca="1" si="10"/>
        <v>X163</v>
      </c>
      <c r="Y163" s="354" t="str">
        <f t="shared" ca="1" si="10"/>
        <v>Y163</v>
      </c>
      <c r="Z163" s="354" t="str">
        <f t="shared" ca="1" si="10"/>
        <v>Z163</v>
      </c>
      <c r="AA163" s="354" t="str">
        <f t="shared" ca="1" si="10"/>
        <v>AA163</v>
      </c>
      <c r="AB163" s="354" t="str">
        <f t="shared" ca="1" si="10"/>
        <v>AB163</v>
      </c>
      <c r="AC163" s="354" t="str">
        <f t="shared" ca="1" si="10"/>
        <v>AC163</v>
      </c>
      <c r="AD163" s="354" t="str">
        <f t="shared" ca="1" si="10"/>
        <v>AD163</v>
      </c>
      <c r="AE163" s="354" t="str">
        <f t="shared" ca="1" si="10"/>
        <v>AE163</v>
      </c>
      <c r="AF163" s="354" t="str">
        <f t="shared" ca="1" si="10"/>
        <v>AF163</v>
      </c>
      <c r="AG163" s="354" t="str">
        <f t="shared" ca="1" si="10"/>
        <v>AG163</v>
      </c>
      <c r="AH163" s="354" t="str">
        <f t="shared" ca="1" si="10"/>
        <v>AH163</v>
      </c>
      <c r="AJ163" s="122">
        <f t="shared" si="15"/>
        <v>18</v>
      </c>
      <c r="AK163" s="354" t="str">
        <f t="shared" ca="1" si="11"/>
        <v>AK163</v>
      </c>
      <c r="AL163" s="354" t="str">
        <f t="shared" ca="1" si="11"/>
        <v>AL163</v>
      </c>
      <c r="AM163" s="354" t="str">
        <f t="shared" ca="1" si="11"/>
        <v>AM163</v>
      </c>
      <c r="AN163" s="354" t="str">
        <f t="shared" ca="1" si="11"/>
        <v>AN163</v>
      </c>
      <c r="AO163" s="354" t="str">
        <f t="shared" ca="1" si="11"/>
        <v>AO163</v>
      </c>
      <c r="AP163" s="354" t="str">
        <f t="shared" ca="1" si="11"/>
        <v>AP163</v>
      </c>
      <c r="AQ163" s="354" t="str">
        <f t="shared" ca="1" si="11"/>
        <v>AQ163</v>
      </c>
      <c r="AR163" s="354" t="str">
        <f t="shared" ca="1" si="11"/>
        <v>AR163</v>
      </c>
      <c r="AS163" s="354" t="str">
        <f t="shared" ca="1" si="11"/>
        <v>AS163</v>
      </c>
      <c r="AT163" s="354" t="str">
        <f t="shared" ca="1" si="11"/>
        <v>AT163</v>
      </c>
      <c r="AU163" s="354" t="str">
        <f t="shared" ca="1" si="11"/>
        <v>AU163</v>
      </c>
      <c r="AV163" s="354" t="str">
        <f t="shared" ca="1" si="11"/>
        <v>AV163</v>
      </c>
      <c r="AW163" s="354" t="str">
        <f t="shared" ca="1" si="11"/>
        <v>AW163</v>
      </c>
      <c r="AX163" s="354" t="str">
        <f t="shared" ca="1" si="11"/>
        <v>AX163</v>
      </c>
      <c r="AZ163" s="122">
        <f t="shared" si="16"/>
        <v>18</v>
      </c>
      <c r="BA163" s="354" t="str">
        <f t="shared" ca="1" si="12"/>
        <v>BA163</v>
      </c>
      <c r="BB163" s="354" t="str">
        <f t="shared" ca="1" si="12"/>
        <v>BB163</v>
      </c>
      <c r="BC163" s="354" t="str">
        <f t="shared" ca="1" si="12"/>
        <v>BC163</v>
      </c>
      <c r="BD163" s="354" t="str">
        <f t="shared" ca="1" si="12"/>
        <v>BD163</v>
      </c>
      <c r="BE163" s="354" t="str">
        <f t="shared" ca="1" si="12"/>
        <v>BE163</v>
      </c>
      <c r="BF163" s="354" t="str">
        <f t="shared" ca="1" si="12"/>
        <v>BF163</v>
      </c>
      <c r="BG163" s="354" t="str">
        <f t="shared" ca="1" si="12"/>
        <v>BG163</v>
      </c>
      <c r="BH163" s="354" t="str">
        <f t="shared" ca="1" si="12"/>
        <v>BH163</v>
      </c>
      <c r="BI163" s="354" t="str">
        <f t="shared" ca="1" si="12"/>
        <v>BI163</v>
      </c>
      <c r="BJ163" s="354" t="str">
        <f t="shared" ca="1" si="12"/>
        <v>BJ163</v>
      </c>
      <c r="BK163" s="354" t="str">
        <f t="shared" ca="1" si="12"/>
        <v>BK163</v>
      </c>
      <c r="BL163" s="354" t="str">
        <f t="shared" ca="1" si="12"/>
        <v>BL163</v>
      </c>
      <c r="BM163" s="354" t="str">
        <f t="shared" ca="1" si="12"/>
        <v>BM163</v>
      </c>
      <c r="BN163" s="354" t="str">
        <f t="shared" ca="1" si="12"/>
        <v>BN163</v>
      </c>
    </row>
    <row r="164" spans="1:66">
      <c r="A164" s="83"/>
      <c r="B164" s="83"/>
      <c r="C164" s="83"/>
      <c r="D164" s="122">
        <f t="shared" si="13"/>
        <v>19</v>
      </c>
      <c r="E164" s="354" t="str">
        <f t="shared" ca="1" si="9"/>
        <v>E164</v>
      </c>
      <c r="F164" s="354" t="str">
        <f t="shared" ca="1" si="9"/>
        <v>F164</v>
      </c>
      <c r="G164" s="354" t="str">
        <f t="shared" ca="1" si="9"/>
        <v>G164</v>
      </c>
      <c r="H164" s="354" t="str">
        <f t="shared" ref="E164:R169" ca="1" si="17">ADDRESS(CELL("row",$A164),CELL("col",H$1),4,TRUE)</f>
        <v>H164</v>
      </c>
      <c r="I164" s="354" t="str">
        <f t="shared" ca="1" si="17"/>
        <v>I164</v>
      </c>
      <c r="J164" s="354" t="str">
        <f t="shared" ca="1" si="17"/>
        <v>J164</v>
      </c>
      <c r="K164" s="354" t="str">
        <f t="shared" ca="1" si="17"/>
        <v>K164</v>
      </c>
      <c r="L164" s="354" t="str">
        <f t="shared" ca="1" si="17"/>
        <v>L164</v>
      </c>
      <c r="M164" s="354" t="str">
        <f t="shared" ca="1" si="17"/>
        <v>M164</v>
      </c>
      <c r="N164" s="354" t="str">
        <f t="shared" ca="1" si="17"/>
        <v>N164</v>
      </c>
      <c r="O164" s="354" t="str">
        <f t="shared" ca="1" si="17"/>
        <v>O164</v>
      </c>
      <c r="P164" s="354" t="str">
        <f t="shared" ca="1" si="17"/>
        <v>P164</v>
      </c>
      <c r="Q164" s="354" t="str">
        <f t="shared" ca="1" si="17"/>
        <v>Q164</v>
      </c>
      <c r="R164" s="354" t="str">
        <f t="shared" ca="1" si="17"/>
        <v>R164</v>
      </c>
      <c r="T164" s="122">
        <f t="shared" si="14"/>
        <v>19</v>
      </c>
      <c r="U164" s="354" t="str">
        <f t="shared" ca="1" si="10"/>
        <v>U164</v>
      </c>
      <c r="V164" s="354" t="str">
        <f t="shared" ca="1" si="10"/>
        <v>V164</v>
      </c>
      <c r="W164" s="354" t="str">
        <f t="shared" ca="1" si="10"/>
        <v>W164</v>
      </c>
      <c r="X164" s="354" t="str">
        <f t="shared" ref="U164:AH169" ca="1" si="18">ADDRESS(CELL("row",$A164),CELL("col",X$1),4,TRUE)</f>
        <v>X164</v>
      </c>
      <c r="Y164" s="354" t="str">
        <f t="shared" ca="1" si="18"/>
        <v>Y164</v>
      </c>
      <c r="Z164" s="354" t="str">
        <f t="shared" ca="1" si="18"/>
        <v>Z164</v>
      </c>
      <c r="AA164" s="354" t="str">
        <f t="shared" ca="1" si="18"/>
        <v>AA164</v>
      </c>
      <c r="AB164" s="354" t="str">
        <f t="shared" ca="1" si="18"/>
        <v>AB164</v>
      </c>
      <c r="AC164" s="354" t="str">
        <f t="shared" ca="1" si="18"/>
        <v>AC164</v>
      </c>
      <c r="AD164" s="354" t="str">
        <f t="shared" ca="1" si="18"/>
        <v>AD164</v>
      </c>
      <c r="AE164" s="354" t="str">
        <f t="shared" ca="1" si="18"/>
        <v>AE164</v>
      </c>
      <c r="AF164" s="354" t="str">
        <f t="shared" ca="1" si="18"/>
        <v>AF164</v>
      </c>
      <c r="AG164" s="354" t="str">
        <f t="shared" ca="1" si="18"/>
        <v>AG164</v>
      </c>
      <c r="AH164" s="354" t="str">
        <f t="shared" ca="1" si="18"/>
        <v>AH164</v>
      </c>
      <c r="AJ164" s="122">
        <f t="shared" si="15"/>
        <v>19</v>
      </c>
      <c r="AK164" s="354" t="str">
        <f t="shared" ca="1" si="11"/>
        <v>AK164</v>
      </c>
      <c r="AL164" s="354" t="str">
        <f t="shared" ca="1" si="11"/>
        <v>AL164</v>
      </c>
      <c r="AM164" s="354" t="str">
        <f t="shared" ca="1" si="11"/>
        <v>AM164</v>
      </c>
      <c r="AN164" s="354" t="str">
        <f t="shared" ref="AK164:AX169" ca="1" si="19">ADDRESS(CELL("row",$A164),CELL("col",AN$1),4,TRUE)</f>
        <v>AN164</v>
      </c>
      <c r="AO164" s="354" t="str">
        <f t="shared" ca="1" si="19"/>
        <v>AO164</v>
      </c>
      <c r="AP164" s="354" t="str">
        <f t="shared" ca="1" si="19"/>
        <v>AP164</v>
      </c>
      <c r="AQ164" s="354" t="str">
        <f t="shared" ca="1" si="19"/>
        <v>AQ164</v>
      </c>
      <c r="AR164" s="354" t="str">
        <f t="shared" ca="1" si="19"/>
        <v>AR164</v>
      </c>
      <c r="AS164" s="354" t="str">
        <f t="shared" ca="1" si="19"/>
        <v>AS164</v>
      </c>
      <c r="AT164" s="354" t="str">
        <f t="shared" ca="1" si="19"/>
        <v>AT164</v>
      </c>
      <c r="AU164" s="354" t="str">
        <f t="shared" ca="1" si="19"/>
        <v>AU164</v>
      </c>
      <c r="AV164" s="354" t="str">
        <f t="shared" ca="1" si="19"/>
        <v>AV164</v>
      </c>
      <c r="AW164" s="354" t="str">
        <f t="shared" ca="1" si="19"/>
        <v>AW164</v>
      </c>
      <c r="AX164" s="354" t="str">
        <f t="shared" ca="1" si="19"/>
        <v>AX164</v>
      </c>
      <c r="AZ164" s="122">
        <f t="shared" si="16"/>
        <v>19</v>
      </c>
      <c r="BA164" s="354" t="str">
        <f t="shared" ca="1" si="12"/>
        <v>BA164</v>
      </c>
      <c r="BB164" s="354" t="str">
        <f t="shared" ca="1" si="12"/>
        <v>BB164</v>
      </c>
      <c r="BC164" s="354" t="str">
        <f t="shared" ca="1" si="12"/>
        <v>BC164</v>
      </c>
      <c r="BD164" s="354" t="str">
        <f t="shared" ref="BA164:BN169" ca="1" si="20">ADDRESS(CELL("row",$A164),CELL("col",BD$1),4,TRUE)</f>
        <v>BD164</v>
      </c>
      <c r="BE164" s="354" t="str">
        <f t="shared" ca="1" si="20"/>
        <v>BE164</v>
      </c>
      <c r="BF164" s="354" t="str">
        <f t="shared" ca="1" si="20"/>
        <v>BF164</v>
      </c>
      <c r="BG164" s="354" t="str">
        <f t="shared" ca="1" si="20"/>
        <v>BG164</v>
      </c>
      <c r="BH164" s="354" t="str">
        <f t="shared" ca="1" si="20"/>
        <v>BH164</v>
      </c>
      <c r="BI164" s="354" t="str">
        <f t="shared" ca="1" si="20"/>
        <v>BI164</v>
      </c>
      <c r="BJ164" s="354" t="str">
        <f t="shared" ca="1" si="20"/>
        <v>BJ164</v>
      </c>
      <c r="BK164" s="354" t="str">
        <f t="shared" ca="1" si="20"/>
        <v>BK164</v>
      </c>
      <c r="BL164" s="354" t="str">
        <f t="shared" ca="1" si="20"/>
        <v>BL164</v>
      </c>
      <c r="BM164" s="354" t="str">
        <f t="shared" ca="1" si="20"/>
        <v>BM164</v>
      </c>
      <c r="BN164" s="354" t="str">
        <f t="shared" ca="1" si="20"/>
        <v>BN164</v>
      </c>
    </row>
    <row r="165" spans="1:66">
      <c r="A165" s="83"/>
      <c r="B165" s="83"/>
      <c r="C165" s="83"/>
      <c r="D165" s="122">
        <f t="shared" si="13"/>
        <v>20</v>
      </c>
      <c r="E165" s="354" t="str">
        <f t="shared" ca="1" si="17"/>
        <v>E165</v>
      </c>
      <c r="F165" s="354" t="str">
        <f t="shared" ca="1" si="17"/>
        <v>F165</v>
      </c>
      <c r="G165" s="354" t="str">
        <f t="shared" ca="1" si="17"/>
        <v>G165</v>
      </c>
      <c r="H165" s="354" t="str">
        <f t="shared" ca="1" si="17"/>
        <v>H165</v>
      </c>
      <c r="I165" s="354" t="str">
        <f t="shared" ca="1" si="17"/>
        <v>I165</v>
      </c>
      <c r="J165" s="354" t="str">
        <f t="shared" ca="1" si="17"/>
        <v>J165</v>
      </c>
      <c r="K165" s="354" t="str">
        <f t="shared" ca="1" si="17"/>
        <v>K165</v>
      </c>
      <c r="L165" s="354" t="str">
        <f t="shared" ca="1" si="17"/>
        <v>L165</v>
      </c>
      <c r="M165" s="354" t="str">
        <f t="shared" ca="1" si="17"/>
        <v>M165</v>
      </c>
      <c r="N165" s="354" t="str">
        <f t="shared" ca="1" si="17"/>
        <v>N165</v>
      </c>
      <c r="O165" s="354" t="str">
        <f t="shared" ca="1" si="17"/>
        <v>O165</v>
      </c>
      <c r="P165" s="354" t="str">
        <f t="shared" ca="1" si="17"/>
        <v>P165</v>
      </c>
      <c r="Q165" s="354" t="str">
        <f t="shared" ca="1" si="17"/>
        <v>Q165</v>
      </c>
      <c r="R165" s="354" t="str">
        <f t="shared" ca="1" si="17"/>
        <v>R165</v>
      </c>
      <c r="T165" s="122">
        <f t="shared" si="14"/>
        <v>20</v>
      </c>
      <c r="U165" s="354" t="str">
        <f t="shared" ca="1" si="18"/>
        <v>U165</v>
      </c>
      <c r="V165" s="354" t="str">
        <f t="shared" ca="1" si="18"/>
        <v>V165</v>
      </c>
      <c r="W165" s="354" t="str">
        <f t="shared" ca="1" si="18"/>
        <v>W165</v>
      </c>
      <c r="X165" s="354" t="str">
        <f t="shared" ca="1" si="18"/>
        <v>X165</v>
      </c>
      <c r="Y165" s="354" t="str">
        <f t="shared" ca="1" si="18"/>
        <v>Y165</v>
      </c>
      <c r="Z165" s="354" t="str">
        <f t="shared" ca="1" si="18"/>
        <v>Z165</v>
      </c>
      <c r="AA165" s="354" t="str">
        <f t="shared" ca="1" si="18"/>
        <v>AA165</v>
      </c>
      <c r="AB165" s="354" t="str">
        <f t="shared" ca="1" si="18"/>
        <v>AB165</v>
      </c>
      <c r="AC165" s="354" t="str">
        <f t="shared" ca="1" si="18"/>
        <v>AC165</v>
      </c>
      <c r="AD165" s="354" t="str">
        <f t="shared" ca="1" si="18"/>
        <v>AD165</v>
      </c>
      <c r="AE165" s="354" t="str">
        <f t="shared" ca="1" si="18"/>
        <v>AE165</v>
      </c>
      <c r="AF165" s="354" t="str">
        <f t="shared" ca="1" si="18"/>
        <v>AF165</v>
      </c>
      <c r="AG165" s="354" t="str">
        <f t="shared" ca="1" si="18"/>
        <v>AG165</v>
      </c>
      <c r="AH165" s="354" t="str">
        <f t="shared" ca="1" si="18"/>
        <v>AH165</v>
      </c>
      <c r="AJ165" s="122">
        <f t="shared" si="15"/>
        <v>20</v>
      </c>
      <c r="AK165" s="354" t="str">
        <f t="shared" ca="1" si="19"/>
        <v>AK165</v>
      </c>
      <c r="AL165" s="354" t="str">
        <f t="shared" ca="1" si="19"/>
        <v>AL165</v>
      </c>
      <c r="AM165" s="354" t="str">
        <f t="shared" ca="1" si="19"/>
        <v>AM165</v>
      </c>
      <c r="AN165" s="354" t="str">
        <f t="shared" ca="1" si="19"/>
        <v>AN165</v>
      </c>
      <c r="AO165" s="354" t="str">
        <f t="shared" ca="1" si="19"/>
        <v>AO165</v>
      </c>
      <c r="AP165" s="354" t="str">
        <f t="shared" ca="1" si="19"/>
        <v>AP165</v>
      </c>
      <c r="AQ165" s="354" t="str">
        <f t="shared" ca="1" si="19"/>
        <v>AQ165</v>
      </c>
      <c r="AR165" s="354" t="str">
        <f t="shared" ca="1" si="19"/>
        <v>AR165</v>
      </c>
      <c r="AS165" s="354" t="str">
        <f t="shared" ca="1" si="19"/>
        <v>AS165</v>
      </c>
      <c r="AT165" s="354" t="str">
        <f t="shared" ca="1" si="19"/>
        <v>AT165</v>
      </c>
      <c r="AU165" s="354" t="str">
        <f t="shared" ca="1" si="19"/>
        <v>AU165</v>
      </c>
      <c r="AV165" s="354" t="str">
        <f t="shared" ca="1" si="19"/>
        <v>AV165</v>
      </c>
      <c r="AW165" s="354" t="str">
        <f t="shared" ca="1" si="19"/>
        <v>AW165</v>
      </c>
      <c r="AX165" s="354" t="str">
        <f t="shared" ca="1" si="19"/>
        <v>AX165</v>
      </c>
      <c r="AZ165" s="122">
        <f t="shared" si="16"/>
        <v>20</v>
      </c>
      <c r="BA165" s="354" t="str">
        <f t="shared" ca="1" si="20"/>
        <v>BA165</v>
      </c>
      <c r="BB165" s="354" t="str">
        <f t="shared" ca="1" si="20"/>
        <v>BB165</v>
      </c>
      <c r="BC165" s="354" t="str">
        <f t="shared" ca="1" si="20"/>
        <v>BC165</v>
      </c>
      <c r="BD165" s="354" t="str">
        <f t="shared" ca="1" si="20"/>
        <v>BD165</v>
      </c>
      <c r="BE165" s="354" t="str">
        <f t="shared" ca="1" si="20"/>
        <v>BE165</v>
      </c>
      <c r="BF165" s="354" t="str">
        <f t="shared" ca="1" si="20"/>
        <v>BF165</v>
      </c>
      <c r="BG165" s="354" t="str">
        <f t="shared" ca="1" si="20"/>
        <v>BG165</v>
      </c>
      <c r="BH165" s="354" t="str">
        <f t="shared" ca="1" si="20"/>
        <v>BH165</v>
      </c>
      <c r="BI165" s="354" t="str">
        <f t="shared" ca="1" si="20"/>
        <v>BI165</v>
      </c>
      <c r="BJ165" s="354" t="str">
        <f t="shared" ca="1" si="20"/>
        <v>BJ165</v>
      </c>
      <c r="BK165" s="354" t="str">
        <f t="shared" ca="1" si="20"/>
        <v>BK165</v>
      </c>
      <c r="BL165" s="354" t="str">
        <f t="shared" ca="1" si="20"/>
        <v>BL165</v>
      </c>
      <c r="BM165" s="354" t="str">
        <f t="shared" ca="1" si="20"/>
        <v>BM165</v>
      </c>
      <c r="BN165" s="354" t="str">
        <f t="shared" ca="1" si="20"/>
        <v>BN165</v>
      </c>
    </row>
    <row r="166" spans="1:66">
      <c r="A166" s="83"/>
      <c r="B166" s="83"/>
      <c r="C166" s="83"/>
      <c r="D166" s="122">
        <f t="shared" si="13"/>
        <v>21</v>
      </c>
      <c r="E166" s="354" t="str">
        <f t="shared" ca="1" si="17"/>
        <v>E166</v>
      </c>
      <c r="F166" s="354" t="str">
        <f t="shared" ca="1" si="17"/>
        <v>F166</v>
      </c>
      <c r="G166" s="354" t="str">
        <f t="shared" ca="1" si="17"/>
        <v>G166</v>
      </c>
      <c r="H166" s="354" t="str">
        <f t="shared" ca="1" si="17"/>
        <v>H166</v>
      </c>
      <c r="I166" s="354" t="str">
        <f t="shared" ca="1" si="17"/>
        <v>I166</v>
      </c>
      <c r="J166" s="354" t="str">
        <f t="shared" ca="1" si="17"/>
        <v>J166</v>
      </c>
      <c r="K166" s="354" t="str">
        <f t="shared" ca="1" si="17"/>
        <v>K166</v>
      </c>
      <c r="L166" s="354" t="str">
        <f t="shared" ca="1" si="17"/>
        <v>L166</v>
      </c>
      <c r="M166" s="354" t="str">
        <f t="shared" ca="1" si="17"/>
        <v>M166</v>
      </c>
      <c r="N166" s="354" t="str">
        <f t="shared" ca="1" si="17"/>
        <v>N166</v>
      </c>
      <c r="O166" s="354" t="str">
        <f t="shared" ca="1" si="17"/>
        <v>O166</v>
      </c>
      <c r="P166" s="354" t="str">
        <f t="shared" ca="1" si="17"/>
        <v>P166</v>
      </c>
      <c r="Q166" s="354" t="str">
        <f t="shared" ca="1" si="17"/>
        <v>Q166</v>
      </c>
      <c r="R166" s="354" t="str">
        <f t="shared" ca="1" si="17"/>
        <v>R166</v>
      </c>
      <c r="T166" s="122">
        <f t="shared" si="14"/>
        <v>21</v>
      </c>
      <c r="U166" s="354" t="str">
        <f t="shared" ca="1" si="18"/>
        <v>U166</v>
      </c>
      <c r="V166" s="354" t="str">
        <f t="shared" ca="1" si="18"/>
        <v>V166</v>
      </c>
      <c r="W166" s="354" t="str">
        <f t="shared" ca="1" si="18"/>
        <v>W166</v>
      </c>
      <c r="X166" s="354" t="str">
        <f t="shared" ca="1" si="18"/>
        <v>X166</v>
      </c>
      <c r="Y166" s="354" t="str">
        <f t="shared" ca="1" si="18"/>
        <v>Y166</v>
      </c>
      <c r="Z166" s="354" t="str">
        <f t="shared" ca="1" si="18"/>
        <v>Z166</v>
      </c>
      <c r="AA166" s="354" t="str">
        <f t="shared" ca="1" si="18"/>
        <v>AA166</v>
      </c>
      <c r="AB166" s="354" t="str">
        <f t="shared" ca="1" si="18"/>
        <v>AB166</v>
      </c>
      <c r="AC166" s="354" t="str">
        <f t="shared" ca="1" si="18"/>
        <v>AC166</v>
      </c>
      <c r="AD166" s="354" t="str">
        <f t="shared" ca="1" si="18"/>
        <v>AD166</v>
      </c>
      <c r="AE166" s="354" t="str">
        <f t="shared" ca="1" si="18"/>
        <v>AE166</v>
      </c>
      <c r="AF166" s="354" t="str">
        <f t="shared" ca="1" si="18"/>
        <v>AF166</v>
      </c>
      <c r="AG166" s="354" t="str">
        <f t="shared" ca="1" si="18"/>
        <v>AG166</v>
      </c>
      <c r="AH166" s="354" t="str">
        <f t="shared" ca="1" si="18"/>
        <v>AH166</v>
      </c>
      <c r="AJ166" s="122">
        <f t="shared" si="15"/>
        <v>21</v>
      </c>
      <c r="AK166" s="354" t="str">
        <f t="shared" ca="1" si="19"/>
        <v>AK166</v>
      </c>
      <c r="AL166" s="354" t="str">
        <f t="shared" ca="1" si="19"/>
        <v>AL166</v>
      </c>
      <c r="AM166" s="354" t="str">
        <f t="shared" ca="1" si="19"/>
        <v>AM166</v>
      </c>
      <c r="AN166" s="354" t="str">
        <f t="shared" ca="1" si="19"/>
        <v>AN166</v>
      </c>
      <c r="AO166" s="354" t="str">
        <f t="shared" ca="1" si="19"/>
        <v>AO166</v>
      </c>
      <c r="AP166" s="354" t="str">
        <f t="shared" ca="1" si="19"/>
        <v>AP166</v>
      </c>
      <c r="AQ166" s="354" t="str">
        <f t="shared" ca="1" si="19"/>
        <v>AQ166</v>
      </c>
      <c r="AR166" s="354" t="str">
        <f t="shared" ca="1" si="19"/>
        <v>AR166</v>
      </c>
      <c r="AS166" s="354" t="str">
        <f t="shared" ca="1" si="19"/>
        <v>AS166</v>
      </c>
      <c r="AT166" s="354" t="str">
        <f t="shared" ca="1" si="19"/>
        <v>AT166</v>
      </c>
      <c r="AU166" s="354" t="str">
        <f t="shared" ca="1" si="19"/>
        <v>AU166</v>
      </c>
      <c r="AV166" s="354" t="str">
        <f t="shared" ca="1" si="19"/>
        <v>AV166</v>
      </c>
      <c r="AW166" s="354" t="str">
        <f t="shared" ca="1" si="19"/>
        <v>AW166</v>
      </c>
      <c r="AX166" s="354" t="str">
        <f t="shared" ca="1" si="19"/>
        <v>AX166</v>
      </c>
      <c r="AZ166" s="122">
        <f t="shared" si="16"/>
        <v>21</v>
      </c>
      <c r="BA166" s="354" t="str">
        <f t="shared" ca="1" si="20"/>
        <v>BA166</v>
      </c>
      <c r="BB166" s="354" t="str">
        <f t="shared" ca="1" si="20"/>
        <v>BB166</v>
      </c>
      <c r="BC166" s="354" t="str">
        <f t="shared" ca="1" si="20"/>
        <v>BC166</v>
      </c>
      <c r="BD166" s="354" t="str">
        <f t="shared" ca="1" si="20"/>
        <v>BD166</v>
      </c>
      <c r="BE166" s="354" t="str">
        <f t="shared" ca="1" si="20"/>
        <v>BE166</v>
      </c>
      <c r="BF166" s="354" t="str">
        <f t="shared" ca="1" si="20"/>
        <v>BF166</v>
      </c>
      <c r="BG166" s="354" t="str">
        <f t="shared" ca="1" si="20"/>
        <v>BG166</v>
      </c>
      <c r="BH166" s="354" t="str">
        <f t="shared" ca="1" si="20"/>
        <v>BH166</v>
      </c>
      <c r="BI166" s="354" t="str">
        <f t="shared" ca="1" si="20"/>
        <v>BI166</v>
      </c>
      <c r="BJ166" s="354" t="str">
        <f t="shared" ca="1" si="20"/>
        <v>BJ166</v>
      </c>
      <c r="BK166" s="354" t="str">
        <f t="shared" ca="1" si="20"/>
        <v>BK166</v>
      </c>
      <c r="BL166" s="354" t="str">
        <f t="shared" ca="1" si="20"/>
        <v>BL166</v>
      </c>
      <c r="BM166" s="354" t="str">
        <f t="shared" ca="1" si="20"/>
        <v>BM166</v>
      </c>
      <c r="BN166" s="354" t="str">
        <f t="shared" ca="1" si="20"/>
        <v>BN166</v>
      </c>
    </row>
    <row r="167" spans="1:66">
      <c r="A167" s="83"/>
      <c r="B167" s="83"/>
      <c r="C167" s="83"/>
      <c r="D167" s="122">
        <f t="shared" si="13"/>
        <v>22</v>
      </c>
      <c r="E167" s="354" t="str">
        <f t="shared" ca="1" si="17"/>
        <v>E167</v>
      </c>
      <c r="F167" s="354" t="str">
        <f t="shared" ca="1" si="17"/>
        <v>F167</v>
      </c>
      <c r="G167" s="354" t="str">
        <f t="shared" ca="1" si="17"/>
        <v>G167</v>
      </c>
      <c r="H167" s="354" t="str">
        <f t="shared" ca="1" si="17"/>
        <v>H167</v>
      </c>
      <c r="I167" s="354" t="str">
        <f t="shared" ca="1" si="17"/>
        <v>I167</v>
      </c>
      <c r="J167" s="354" t="str">
        <f t="shared" ca="1" si="17"/>
        <v>J167</v>
      </c>
      <c r="K167" s="354" t="str">
        <f t="shared" ca="1" si="17"/>
        <v>K167</v>
      </c>
      <c r="L167" s="354" t="str">
        <f t="shared" ca="1" si="17"/>
        <v>L167</v>
      </c>
      <c r="M167" s="354" t="str">
        <f t="shared" ca="1" si="17"/>
        <v>M167</v>
      </c>
      <c r="N167" s="354" t="str">
        <f t="shared" ca="1" si="17"/>
        <v>N167</v>
      </c>
      <c r="O167" s="354" t="str">
        <f t="shared" ca="1" si="17"/>
        <v>O167</v>
      </c>
      <c r="P167" s="354" t="str">
        <f t="shared" ca="1" si="17"/>
        <v>P167</v>
      </c>
      <c r="Q167" s="354" t="str">
        <f t="shared" ca="1" si="17"/>
        <v>Q167</v>
      </c>
      <c r="R167" s="354" t="str">
        <f t="shared" ca="1" si="17"/>
        <v>R167</v>
      </c>
      <c r="T167" s="122">
        <f t="shared" si="14"/>
        <v>22</v>
      </c>
      <c r="U167" s="354" t="str">
        <f t="shared" ca="1" si="18"/>
        <v>U167</v>
      </c>
      <c r="V167" s="354" t="str">
        <f t="shared" ca="1" si="18"/>
        <v>V167</v>
      </c>
      <c r="W167" s="354" t="str">
        <f t="shared" ca="1" si="18"/>
        <v>W167</v>
      </c>
      <c r="X167" s="354" t="str">
        <f t="shared" ca="1" si="18"/>
        <v>X167</v>
      </c>
      <c r="Y167" s="354" t="str">
        <f t="shared" ca="1" si="18"/>
        <v>Y167</v>
      </c>
      <c r="Z167" s="354" t="str">
        <f t="shared" ca="1" si="18"/>
        <v>Z167</v>
      </c>
      <c r="AA167" s="354" t="str">
        <f t="shared" ca="1" si="18"/>
        <v>AA167</v>
      </c>
      <c r="AB167" s="354" t="str">
        <f t="shared" ca="1" si="18"/>
        <v>AB167</v>
      </c>
      <c r="AC167" s="354" t="str">
        <f t="shared" ca="1" si="18"/>
        <v>AC167</v>
      </c>
      <c r="AD167" s="354" t="str">
        <f t="shared" ca="1" si="18"/>
        <v>AD167</v>
      </c>
      <c r="AE167" s="354" t="str">
        <f t="shared" ca="1" si="18"/>
        <v>AE167</v>
      </c>
      <c r="AF167" s="354" t="str">
        <f t="shared" ca="1" si="18"/>
        <v>AF167</v>
      </c>
      <c r="AG167" s="354" t="str">
        <f t="shared" ca="1" si="18"/>
        <v>AG167</v>
      </c>
      <c r="AH167" s="354" t="str">
        <f t="shared" ca="1" si="18"/>
        <v>AH167</v>
      </c>
      <c r="AJ167" s="122">
        <f t="shared" si="15"/>
        <v>22</v>
      </c>
      <c r="AK167" s="354" t="str">
        <f t="shared" ca="1" si="19"/>
        <v>AK167</v>
      </c>
      <c r="AL167" s="354" t="str">
        <f t="shared" ca="1" si="19"/>
        <v>AL167</v>
      </c>
      <c r="AM167" s="354" t="str">
        <f t="shared" ca="1" si="19"/>
        <v>AM167</v>
      </c>
      <c r="AN167" s="354" t="str">
        <f t="shared" ca="1" si="19"/>
        <v>AN167</v>
      </c>
      <c r="AO167" s="354" t="str">
        <f t="shared" ca="1" si="19"/>
        <v>AO167</v>
      </c>
      <c r="AP167" s="354" t="str">
        <f t="shared" ca="1" si="19"/>
        <v>AP167</v>
      </c>
      <c r="AQ167" s="354" t="str">
        <f t="shared" ca="1" si="19"/>
        <v>AQ167</v>
      </c>
      <c r="AR167" s="354" t="str">
        <f t="shared" ca="1" si="19"/>
        <v>AR167</v>
      </c>
      <c r="AS167" s="354" t="str">
        <f t="shared" ca="1" si="19"/>
        <v>AS167</v>
      </c>
      <c r="AT167" s="354" t="str">
        <f t="shared" ca="1" si="19"/>
        <v>AT167</v>
      </c>
      <c r="AU167" s="354" t="str">
        <f t="shared" ca="1" si="19"/>
        <v>AU167</v>
      </c>
      <c r="AV167" s="354" t="str">
        <f t="shared" ca="1" si="19"/>
        <v>AV167</v>
      </c>
      <c r="AW167" s="354" t="str">
        <f t="shared" ca="1" si="19"/>
        <v>AW167</v>
      </c>
      <c r="AX167" s="354" t="str">
        <f t="shared" ca="1" si="19"/>
        <v>AX167</v>
      </c>
      <c r="AZ167" s="122">
        <f t="shared" si="16"/>
        <v>22</v>
      </c>
      <c r="BA167" s="354" t="str">
        <f t="shared" ca="1" si="20"/>
        <v>BA167</v>
      </c>
      <c r="BB167" s="354" t="str">
        <f t="shared" ca="1" si="20"/>
        <v>BB167</v>
      </c>
      <c r="BC167" s="354" t="str">
        <f t="shared" ca="1" si="20"/>
        <v>BC167</v>
      </c>
      <c r="BD167" s="354" t="str">
        <f t="shared" ca="1" si="20"/>
        <v>BD167</v>
      </c>
      <c r="BE167" s="354" t="str">
        <f t="shared" ca="1" si="20"/>
        <v>BE167</v>
      </c>
      <c r="BF167" s="354" t="str">
        <f t="shared" ca="1" si="20"/>
        <v>BF167</v>
      </c>
      <c r="BG167" s="354" t="str">
        <f t="shared" ca="1" si="20"/>
        <v>BG167</v>
      </c>
      <c r="BH167" s="354" t="str">
        <f t="shared" ca="1" si="20"/>
        <v>BH167</v>
      </c>
      <c r="BI167" s="354" t="str">
        <f t="shared" ca="1" si="20"/>
        <v>BI167</v>
      </c>
      <c r="BJ167" s="354" t="str">
        <f t="shared" ca="1" si="20"/>
        <v>BJ167</v>
      </c>
      <c r="BK167" s="354" t="str">
        <f t="shared" ca="1" si="20"/>
        <v>BK167</v>
      </c>
      <c r="BL167" s="354" t="str">
        <f t="shared" ca="1" si="20"/>
        <v>BL167</v>
      </c>
      <c r="BM167" s="354" t="str">
        <f t="shared" ca="1" si="20"/>
        <v>BM167</v>
      </c>
      <c r="BN167" s="354" t="str">
        <f t="shared" ca="1" si="20"/>
        <v>BN167</v>
      </c>
    </row>
    <row r="168" spans="1:66">
      <c r="A168" s="83"/>
      <c r="B168" s="83"/>
      <c r="C168" s="83"/>
      <c r="D168" s="122">
        <f t="shared" si="13"/>
        <v>23</v>
      </c>
      <c r="E168" s="354" t="str">
        <f t="shared" ca="1" si="17"/>
        <v>E168</v>
      </c>
      <c r="F168" s="354" t="str">
        <f t="shared" ca="1" si="17"/>
        <v>F168</v>
      </c>
      <c r="G168" s="354" t="str">
        <f t="shared" ca="1" si="17"/>
        <v>G168</v>
      </c>
      <c r="H168" s="354" t="str">
        <f t="shared" ca="1" si="17"/>
        <v>H168</v>
      </c>
      <c r="I168" s="354" t="str">
        <f t="shared" ca="1" si="17"/>
        <v>I168</v>
      </c>
      <c r="J168" s="354" t="str">
        <f t="shared" ca="1" si="17"/>
        <v>J168</v>
      </c>
      <c r="K168" s="354" t="str">
        <f t="shared" ca="1" si="17"/>
        <v>K168</v>
      </c>
      <c r="L168" s="354" t="str">
        <f t="shared" ca="1" si="17"/>
        <v>L168</v>
      </c>
      <c r="M168" s="354" t="str">
        <f t="shared" ca="1" si="17"/>
        <v>M168</v>
      </c>
      <c r="N168" s="354" t="str">
        <f t="shared" ca="1" si="17"/>
        <v>N168</v>
      </c>
      <c r="O168" s="354" t="str">
        <f t="shared" ca="1" si="17"/>
        <v>O168</v>
      </c>
      <c r="P168" s="354" t="str">
        <f t="shared" ca="1" si="17"/>
        <v>P168</v>
      </c>
      <c r="Q168" s="354" t="str">
        <f t="shared" ca="1" si="17"/>
        <v>Q168</v>
      </c>
      <c r="R168" s="354" t="str">
        <f t="shared" ca="1" si="17"/>
        <v>R168</v>
      </c>
      <c r="T168" s="122">
        <f t="shared" si="14"/>
        <v>23</v>
      </c>
      <c r="U168" s="354" t="str">
        <f t="shared" ca="1" si="18"/>
        <v>U168</v>
      </c>
      <c r="V168" s="354" t="str">
        <f t="shared" ca="1" si="18"/>
        <v>V168</v>
      </c>
      <c r="W168" s="354" t="str">
        <f t="shared" ca="1" si="18"/>
        <v>W168</v>
      </c>
      <c r="X168" s="354" t="str">
        <f t="shared" ca="1" si="18"/>
        <v>X168</v>
      </c>
      <c r="Y168" s="354" t="str">
        <f t="shared" ca="1" si="18"/>
        <v>Y168</v>
      </c>
      <c r="Z168" s="354" t="str">
        <f t="shared" ca="1" si="18"/>
        <v>Z168</v>
      </c>
      <c r="AA168" s="354" t="str">
        <f t="shared" ca="1" si="18"/>
        <v>AA168</v>
      </c>
      <c r="AB168" s="354" t="str">
        <f t="shared" ca="1" si="18"/>
        <v>AB168</v>
      </c>
      <c r="AC168" s="354" t="str">
        <f t="shared" ca="1" si="18"/>
        <v>AC168</v>
      </c>
      <c r="AD168" s="354" t="str">
        <f t="shared" ca="1" si="18"/>
        <v>AD168</v>
      </c>
      <c r="AE168" s="354" t="str">
        <f t="shared" ca="1" si="18"/>
        <v>AE168</v>
      </c>
      <c r="AF168" s="354" t="str">
        <f t="shared" ca="1" si="18"/>
        <v>AF168</v>
      </c>
      <c r="AG168" s="354" t="str">
        <f t="shared" ca="1" si="18"/>
        <v>AG168</v>
      </c>
      <c r="AH168" s="354" t="str">
        <f t="shared" ca="1" si="18"/>
        <v>AH168</v>
      </c>
      <c r="AJ168" s="122">
        <f t="shared" si="15"/>
        <v>23</v>
      </c>
      <c r="AK168" s="354" t="str">
        <f t="shared" ca="1" si="19"/>
        <v>AK168</v>
      </c>
      <c r="AL168" s="354" t="str">
        <f t="shared" ca="1" si="19"/>
        <v>AL168</v>
      </c>
      <c r="AM168" s="354" t="str">
        <f t="shared" ca="1" si="19"/>
        <v>AM168</v>
      </c>
      <c r="AN168" s="354" t="str">
        <f t="shared" ca="1" si="19"/>
        <v>AN168</v>
      </c>
      <c r="AO168" s="354" t="str">
        <f t="shared" ca="1" si="19"/>
        <v>AO168</v>
      </c>
      <c r="AP168" s="354" t="str">
        <f t="shared" ca="1" si="19"/>
        <v>AP168</v>
      </c>
      <c r="AQ168" s="354" t="str">
        <f t="shared" ca="1" si="19"/>
        <v>AQ168</v>
      </c>
      <c r="AR168" s="354" t="str">
        <f t="shared" ca="1" si="19"/>
        <v>AR168</v>
      </c>
      <c r="AS168" s="354" t="str">
        <f t="shared" ca="1" si="19"/>
        <v>AS168</v>
      </c>
      <c r="AT168" s="354" t="str">
        <f t="shared" ca="1" si="19"/>
        <v>AT168</v>
      </c>
      <c r="AU168" s="354" t="str">
        <f t="shared" ca="1" si="19"/>
        <v>AU168</v>
      </c>
      <c r="AV168" s="354" t="str">
        <f t="shared" ca="1" si="19"/>
        <v>AV168</v>
      </c>
      <c r="AW168" s="354" t="str">
        <f t="shared" ca="1" si="19"/>
        <v>AW168</v>
      </c>
      <c r="AX168" s="354" t="str">
        <f t="shared" ca="1" si="19"/>
        <v>AX168</v>
      </c>
      <c r="AZ168" s="122">
        <f t="shared" si="16"/>
        <v>23</v>
      </c>
      <c r="BA168" s="354" t="str">
        <f t="shared" ca="1" si="20"/>
        <v>BA168</v>
      </c>
      <c r="BB168" s="354" t="str">
        <f t="shared" ca="1" si="20"/>
        <v>BB168</v>
      </c>
      <c r="BC168" s="354" t="str">
        <f t="shared" ca="1" si="20"/>
        <v>BC168</v>
      </c>
      <c r="BD168" s="354" t="str">
        <f t="shared" ca="1" si="20"/>
        <v>BD168</v>
      </c>
      <c r="BE168" s="354" t="str">
        <f t="shared" ca="1" si="20"/>
        <v>BE168</v>
      </c>
      <c r="BF168" s="354" t="str">
        <f t="shared" ca="1" si="20"/>
        <v>BF168</v>
      </c>
      <c r="BG168" s="354" t="str">
        <f t="shared" ca="1" si="20"/>
        <v>BG168</v>
      </c>
      <c r="BH168" s="354" t="str">
        <f t="shared" ca="1" si="20"/>
        <v>BH168</v>
      </c>
      <c r="BI168" s="354" t="str">
        <f t="shared" ca="1" si="20"/>
        <v>BI168</v>
      </c>
      <c r="BJ168" s="354" t="str">
        <f t="shared" ca="1" si="20"/>
        <v>BJ168</v>
      </c>
      <c r="BK168" s="354" t="str">
        <f t="shared" ca="1" si="20"/>
        <v>BK168</v>
      </c>
      <c r="BL168" s="354" t="str">
        <f t="shared" ca="1" si="20"/>
        <v>BL168</v>
      </c>
      <c r="BM168" s="354" t="str">
        <f t="shared" ca="1" si="20"/>
        <v>BM168</v>
      </c>
      <c r="BN168" s="354" t="str">
        <f t="shared" ca="1" si="20"/>
        <v>BN168</v>
      </c>
    </row>
    <row r="169" spans="1:66" ht="15.75" thickBot="1">
      <c r="A169" s="83"/>
      <c r="B169" s="83"/>
      <c r="C169" s="83"/>
      <c r="D169" s="210">
        <f t="shared" si="13"/>
        <v>24</v>
      </c>
      <c r="E169" s="354" t="str">
        <f t="shared" ca="1" si="17"/>
        <v>E169</v>
      </c>
      <c r="F169" s="354" t="str">
        <f t="shared" ca="1" si="17"/>
        <v>F169</v>
      </c>
      <c r="G169" s="354" t="str">
        <f t="shared" ca="1" si="17"/>
        <v>G169</v>
      </c>
      <c r="H169" s="354" t="str">
        <f t="shared" ca="1" si="17"/>
        <v>H169</v>
      </c>
      <c r="I169" s="354" t="str">
        <f t="shared" ca="1" si="17"/>
        <v>I169</v>
      </c>
      <c r="J169" s="354" t="str">
        <f t="shared" ca="1" si="17"/>
        <v>J169</v>
      </c>
      <c r="K169" s="354" t="str">
        <f t="shared" ca="1" si="17"/>
        <v>K169</v>
      </c>
      <c r="L169" s="354" t="str">
        <f t="shared" ca="1" si="17"/>
        <v>L169</v>
      </c>
      <c r="M169" s="354" t="str">
        <f t="shared" ca="1" si="17"/>
        <v>M169</v>
      </c>
      <c r="N169" s="354" t="str">
        <f t="shared" ca="1" si="17"/>
        <v>N169</v>
      </c>
      <c r="O169" s="354" t="str">
        <f t="shared" ca="1" si="17"/>
        <v>O169</v>
      </c>
      <c r="P169" s="354" t="str">
        <f t="shared" ca="1" si="17"/>
        <v>P169</v>
      </c>
      <c r="Q169" s="354" t="str">
        <f t="shared" ca="1" si="17"/>
        <v>Q169</v>
      </c>
      <c r="R169" s="354" t="str">
        <f t="shared" ca="1" si="17"/>
        <v>R169</v>
      </c>
      <c r="T169" s="210">
        <f t="shared" si="14"/>
        <v>24</v>
      </c>
      <c r="U169" s="354" t="str">
        <f t="shared" ca="1" si="18"/>
        <v>U169</v>
      </c>
      <c r="V169" s="354" t="str">
        <f t="shared" ca="1" si="18"/>
        <v>V169</v>
      </c>
      <c r="W169" s="354" t="str">
        <f t="shared" ca="1" si="18"/>
        <v>W169</v>
      </c>
      <c r="X169" s="354" t="str">
        <f t="shared" ca="1" si="18"/>
        <v>X169</v>
      </c>
      <c r="Y169" s="354" t="str">
        <f t="shared" ca="1" si="18"/>
        <v>Y169</v>
      </c>
      <c r="Z169" s="354" t="str">
        <f t="shared" ca="1" si="18"/>
        <v>Z169</v>
      </c>
      <c r="AA169" s="354" t="str">
        <f t="shared" ca="1" si="18"/>
        <v>AA169</v>
      </c>
      <c r="AB169" s="354" t="str">
        <f t="shared" ca="1" si="18"/>
        <v>AB169</v>
      </c>
      <c r="AC169" s="354" t="str">
        <f t="shared" ca="1" si="18"/>
        <v>AC169</v>
      </c>
      <c r="AD169" s="354" t="str">
        <f t="shared" ca="1" si="18"/>
        <v>AD169</v>
      </c>
      <c r="AE169" s="354" t="str">
        <f t="shared" ca="1" si="18"/>
        <v>AE169</v>
      </c>
      <c r="AF169" s="354" t="str">
        <f t="shared" ca="1" si="18"/>
        <v>AF169</v>
      </c>
      <c r="AG169" s="354" t="str">
        <f t="shared" ca="1" si="18"/>
        <v>AG169</v>
      </c>
      <c r="AH169" s="354" t="str">
        <f t="shared" ca="1" si="18"/>
        <v>AH169</v>
      </c>
      <c r="AJ169" s="210">
        <f t="shared" si="15"/>
        <v>24</v>
      </c>
      <c r="AK169" s="354" t="str">
        <f t="shared" ca="1" si="19"/>
        <v>AK169</v>
      </c>
      <c r="AL169" s="354" t="str">
        <f t="shared" ca="1" si="19"/>
        <v>AL169</v>
      </c>
      <c r="AM169" s="354" t="str">
        <f t="shared" ca="1" si="19"/>
        <v>AM169</v>
      </c>
      <c r="AN169" s="354" t="str">
        <f t="shared" ca="1" si="19"/>
        <v>AN169</v>
      </c>
      <c r="AO169" s="354" t="str">
        <f t="shared" ca="1" si="19"/>
        <v>AO169</v>
      </c>
      <c r="AP169" s="354" t="str">
        <f t="shared" ca="1" si="19"/>
        <v>AP169</v>
      </c>
      <c r="AQ169" s="354" t="str">
        <f t="shared" ca="1" si="19"/>
        <v>AQ169</v>
      </c>
      <c r="AR169" s="354" t="str">
        <f t="shared" ca="1" si="19"/>
        <v>AR169</v>
      </c>
      <c r="AS169" s="354" t="str">
        <f t="shared" ca="1" si="19"/>
        <v>AS169</v>
      </c>
      <c r="AT169" s="354" t="str">
        <f t="shared" ca="1" si="19"/>
        <v>AT169</v>
      </c>
      <c r="AU169" s="354" t="str">
        <f t="shared" ca="1" si="19"/>
        <v>AU169</v>
      </c>
      <c r="AV169" s="354" t="str">
        <f t="shared" ca="1" si="19"/>
        <v>AV169</v>
      </c>
      <c r="AW169" s="354" t="str">
        <f t="shared" ca="1" si="19"/>
        <v>AW169</v>
      </c>
      <c r="AX169" s="354" t="str">
        <f t="shared" ca="1" si="19"/>
        <v>AX169</v>
      </c>
      <c r="AZ169" s="210">
        <f t="shared" si="16"/>
        <v>24</v>
      </c>
      <c r="BA169" s="354" t="str">
        <f t="shared" ca="1" si="20"/>
        <v>BA169</v>
      </c>
      <c r="BB169" s="354" t="str">
        <f t="shared" ca="1" si="20"/>
        <v>BB169</v>
      </c>
      <c r="BC169" s="354" t="str">
        <f t="shared" ca="1" si="20"/>
        <v>BC169</v>
      </c>
      <c r="BD169" s="354" t="str">
        <f t="shared" ca="1" si="20"/>
        <v>BD169</v>
      </c>
      <c r="BE169" s="354" t="str">
        <f t="shared" ca="1" si="20"/>
        <v>BE169</v>
      </c>
      <c r="BF169" s="354" t="str">
        <f t="shared" ca="1" si="20"/>
        <v>BF169</v>
      </c>
      <c r="BG169" s="354" t="str">
        <f t="shared" ca="1" si="20"/>
        <v>BG169</v>
      </c>
      <c r="BH169" s="354" t="str">
        <f t="shared" ca="1" si="20"/>
        <v>BH169</v>
      </c>
      <c r="BI169" s="354" t="str">
        <f t="shared" ca="1" si="20"/>
        <v>BI169</v>
      </c>
      <c r="BJ169" s="354" t="str">
        <f t="shared" ca="1" si="20"/>
        <v>BJ169</v>
      </c>
      <c r="BK169" s="354" t="str">
        <f t="shared" ca="1" si="20"/>
        <v>BK169</v>
      </c>
      <c r="BL169" s="354" t="str">
        <f t="shared" ca="1" si="20"/>
        <v>BL169</v>
      </c>
      <c r="BM169" s="354" t="str">
        <f t="shared" ca="1" si="20"/>
        <v>BM169</v>
      </c>
      <c r="BN169" s="354" t="str">
        <f t="shared" ca="1" si="20"/>
        <v>BN169</v>
      </c>
    </row>
    <row r="170" spans="1:66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</row>
    <row r="171" spans="1:66" ht="15.75" thickBo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</row>
    <row r="172" spans="1:66">
      <c r="A172" s="83"/>
      <c r="B172" s="83"/>
      <c r="C172" s="83"/>
      <c r="D172" s="107"/>
      <c r="E172" s="212"/>
      <c r="F172" s="167"/>
      <c r="G172" s="167"/>
      <c r="H172" s="213" t="s">
        <v>173</v>
      </c>
      <c r="I172" s="213"/>
      <c r="J172" s="214"/>
      <c r="K172" s="215"/>
      <c r="L172" s="169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</row>
    <row r="173" spans="1:66">
      <c r="A173" s="83"/>
      <c r="B173" s="83"/>
      <c r="C173" s="83"/>
      <c r="D173" s="199"/>
      <c r="E173" s="200" t="s">
        <v>364</v>
      </c>
      <c r="F173" s="201"/>
      <c r="G173" s="201"/>
      <c r="H173" s="201"/>
      <c r="I173" s="216" t="s">
        <v>365</v>
      </c>
      <c r="J173" s="201"/>
      <c r="K173" s="201"/>
      <c r="L173" s="202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</row>
    <row r="174" spans="1:66" ht="15.75">
      <c r="A174" s="83"/>
      <c r="B174" s="83"/>
      <c r="C174" s="83"/>
      <c r="D174" s="203"/>
      <c r="E174" s="170" t="s">
        <v>351</v>
      </c>
      <c r="F174" s="174" t="s">
        <v>359</v>
      </c>
      <c r="G174" s="170" t="s">
        <v>360</v>
      </c>
      <c r="H174" s="174" t="s">
        <v>361</v>
      </c>
      <c r="I174" s="217" t="s">
        <v>351</v>
      </c>
      <c r="J174" s="174" t="s">
        <v>359</v>
      </c>
      <c r="K174" s="170" t="s">
        <v>360</v>
      </c>
      <c r="L174" s="204" t="s">
        <v>361</v>
      </c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</row>
    <row r="175" spans="1:66">
      <c r="A175" s="83"/>
      <c r="B175" s="83"/>
      <c r="C175" s="83"/>
      <c r="D175" s="205" t="s">
        <v>167</v>
      </c>
      <c r="E175" s="119" t="s">
        <v>170</v>
      </c>
      <c r="F175" s="90" t="s">
        <v>170</v>
      </c>
      <c r="G175" s="119" t="s">
        <v>170</v>
      </c>
      <c r="H175" s="90" t="s">
        <v>170</v>
      </c>
      <c r="I175" s="218" t="s">
        <v>170</v>
      </c>
      <c r="J175" s="90" t="s">
        <v>170</v>
      </c>
      <c r="K175" s="119" t="s">
        <v>170</v>
      </c>
      <c r="L175" s="207" t="s">
        <v>170</v>
      </c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</row>
    <row r="176" spans="1:66">
      <c r="A176" s="83"/>
      <c r="B176" s="83"/>
      <c r="C176" s="83"/>
      <c r="D176" s="122">
        <v>1</v>
      </c>
      <c r="E176" s="354" t="str">
        <f t="shared" ref="E176:L199" ca="1" si="21">ADDRESS(CELL("row",$A176),CELL("col",E$1),4,TRUE)</f>
        <v>E176</v>
      </c>
      <c r="F176" s="354" t="str">
        <f t="shared" ca="1" si="21"/>
        <v>F176</v>
      </c>
      <c r="G176" s="354" t="str">
        <f t="shared" ca="1" si="21"/>
        <v>G176</v>
      </c>
      <c r="H176" s="354" t="str">
        <f t="shared" ca="1" si="21"/>
        <v>H176</v>
      </c>
      <c r="I176" s="354" t="str">
        <f t="shared" ca="1" si="21"/>
        <v>I176</v>
      </c>
      <c r="J176" s="354" t="str">
        <f t="shared" ca="1" si="21"/>
        <v>J176</v>
      </c>
      <c r="K176" s="354" t="str">
        <f t="shared" ca="1" si="21"/>
        <v>K176</v>
      </c>
      <c r="L176" s="354" t="str">
        <f t="shared" ca="1" si="21"/>
        <v>L176</v>
      </c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</row>
    <row r="177" spans="1:31">
      <c r="A177" s="83"/>
      <c r="B177" s="83"/>
      <c r="C177" s="83"/>
      <c r="D177" s="122">
        <f>D176+1</f>
        <v>2</v>
      </c>
      <c r="E177" s="354" t="str">
        <f t="shared" ca="1" si="21"/>
        <v>E177</v>
      </c>
      <c r="F177" s="354" t="str">
        <f t="shared" ca="1" si="21"/>
        <v>F177</v>
      </c>
      <c r="G177" s="354" t="str">
        <f t="shared" ca="1" si="21"/>
        <v>G177</v>
      </c>
      <c r="H177" s="354" t="str">
        <f t="shared" ca="1" si="21"/>
        <v>H177</v>
      </c>
      <c r="I177" s="354" t="str">
        <f t="shared" ca="1" si="21"/>
        <v>I177</v>
      </c>
      <c r="J177" s="354" t="str">
        <f t="shared" ca="1" si="21"/>
        <v>J177</v>
      </c>
      <c r="K177" s="354" t="str">
        <f t="shared" ca="1" si="21"/>
        <v>K177</v>
      </c>
      <c r="L177" s="354" t="str">
        <f t="shared" ca="1" si="21"/>
        <v>L177</v>
      </c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</row>
    <row r="178" spans="1:31">
      <c r="A178" s="83"/>
      <c r="B178" s="83"/>
      <c r="C178" s="83"/>
      <c r="D178" s="122">
        <f t="shared" ref="D178:D199" si="22">D177+1</f>
        <v>3</v>
      </c>
      <c r="E178" s="354" t="str">
        <f t="shared" ca="1" si="21"/>
        <v>E178</v>
      </c>
      <c r="F178" s="354" t="str">
        <f t="shared" ca="1" si="21"/>
        <v>F178</v>
      </c>
      <c r="G178" s="354" t="str">
        <f t="shared" ca="1" si="21"/>
        <v>G178</v>
      </c>
      <c r="H178" s="354" t="str">
        <f t="shared" ca="1" si="21"/>
        <v>H178</v>
      </c>
      <c r="I178" s="354" t="str">
        <f t="shared" ca="1" si="21"/>
        <v>I178</v>
      </c>
      <c r="J178" s="354" t="str">
        <f t="shared" ca="1" si="21"/>
        <v>J178</v>
      </c>
      <c r="K178" s="354" t="str">
        <f t="shared" ca="1" si="21"/>
        <v>K178</v>
      </c>
      <c r="L178" s="354" t="str">
        <f t="shared" ca="1" si="21"/>
        <v>L178</v>
      </c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</row>
    <row r="179" spans="1:31">
      <c r="A179" s="83"/>
      <c r="B179" s="83"/>
      <c r="C179" s="83"/>
      <c r="D179" s="122">
        <f t="shared" si="22"/>
        <v>4</v>
      </c>
      <c r="E179" s="354" t="str">
        <f t="shared" ca="1" si="21"/>
        <v>E179</v>
      </c>
      <c r="F179" s="354" t="str">
        <f t="shared" ca="1" si="21"/>
        <v>F179</v>
      </c>
      <c r="G179" s="354" t="str">
        <f t="shared" ca="1" si="21"/>
        <v>G179</v>
      </c>
      <c r="H179" s="354" t="str">
        <f t="shared" ca="1" si="21"/>
        <v>H179</v>
      </c>
      <c r="I179" s="354" t="str">
        <f t="shared" ca="1" si="21"/>
        <v>I179</v>
      </c>
      <c r="J179" s="354" t="str">
        <f t="shared" ca="1" si="21"/>
        <v>J179</v>
      </c>
      <c r="K179" s="354" t="str">
        <f t="shared" ca="1" si="21"/>
        <v>K179</v>
      </c>
      <c r="L179" s="354" t="str">
        <f t="shared" ca="1" si="21"/>
        <v>L179</v>
      </c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</row>
    <row r="180" spans="1:31">
      <c r="A180" s="83"/>
      <c r="B180" s="83"/>
      <c r="C180" s="83"/>
      <c r="D180" s="122">
        <f t="shared" si="22"/>
        <v>5</v>
      </c>
      <c r="E180" s="354" t="str">
        <f t="shared" ca="1" si="21"/>
        <v>E180</v>
      </c>
      <c r="F180" s="354" t="str">
        <f t="shared" ca="1" si="21"/>
        <v>F180</v>
      </c>
      <c r="G180" s="354" t="str">
        <f t="shared" ca="1" si="21"/>
        <v>G180</v>
      </c>
      <c r="H180" s="354" t="str">
        <f t="shared" ca="1" si="21"/>
        <v>H180</v>
      </c>
      <c r="I180" s="354" t="str">
        <f t="shared" ca="1" si="21"/>
        <v>I180</v>
      </c>
      <c r="J180" s="354" t="str">
        <f t="shared" ca="1" si="21"/>
        <v>J180</v>
      </c>
      <c r="K180" s="354" t="str">
        <f t="shared" ca="1" si="21"/>
        <v>K180</v>
      </c>
      <c r="L180" s="354" t="str">
        <f t="shared" ca="1" si="21"/>
        <v>L180</v>
      </c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</row>
    <row r="181" spans="1:31">
      <c r="A181" s="83"/>
      <c r="B181" s="83"/>
      <c r="C181" s="83"/>
      <c r="D181" s="122">
        <f t="shared" si="22"/>
        <v>6</v>
      </c>
      <c r="E181" s="354" t="str">
        <f t="shared" ca="1" si="21"/>
        <v>E181</v>
      </c>
      <c r="F181" s="354" t="str">
        <f t="shared" ca="1" si="21"/>
        <v>F181</v>
      </c>
      <c r="G181" s="354" t="str">
        <f t="shared" ca="1" si="21"/>
        <v>G181</v>
      </c>
      <c r="H181" s="354" t="str">
        <f t="shared" ca="1" si="21"/>
        <v>H181</v>
      </c>
      <c r="I181" s="354" t="str">
        <f t="shared" ca="1" si="21"/>
        <v>I181</v>
      </c>
      <c r="J181" s="354" t="str">
        <f t="shared" ca="1" si="21"/>
        <v>J181</v>
      </c>
      <c r="K181" s="354" t="str">
        <f t="shared" ca="1" si="21"/>
        <v>K181</v>
      </c>
      <c r="L181" s="354" t="str">
        <f t="shared" ca="1" si="21"/>
        <v>L181</v>
      </c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</row>
    <row r="182" spans="1:31">
      <c r="A182" s="83"/>
      <c r="B182" s="83"/>
      <c r="C182" s="83"/>
      <c r="D182" s="122">
        <f t="shared" si="22"/>
        <v>7</v>
      </c>
      <c r="E182" s="354" t="str">
        <f t="shared" ca="1" si="21"/>
        <v>E182</v>
      </c>
      <c r="F182" s="354" t="str">
        <f t="shared" ca="1" si="21"/>
        <v>F182</v>
      </c>
      <c r="G182" s="354" t="str">
        <f t="shared" ca="1" si="21"/>
        <v>G182</v>
      </c>
      <c r="H182" s="354" t="str">
        <f t="shared" ca="1" si="21"/>
        <v>H182</v>
      </c>
      <c r="I182" s="354" t="str">
        <f t="shared" ca="1" si="21"/>
        <v>I182</v>
      </c>
      <c r="J182" s="354" t="str">
        <f t="shared" ca="1" si="21"/>
        <v>J182</v>
      </c>
      <c r="K182" s="354" t="str">
        <f t="shared" ca="1" si="21"/>
        <v>K182</v>
      </c>
      <c r="L182" s="354" t="str">
        <f t="shared" ca="1" si="21"/>
        <v>L182</v>
      </c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</row>
    <row r="183" spans="1:31">
      <c r="A183" s="83"/>
      <c r="B183" s="83"/>
      <c r="C183" s="83"/>
      <c r="D183" s="122">
        <f t="shared" si="22"/>
        <v>8</v>
      </c>
      <c r="E183" s="354" t="str">
        <f t="shared" ca="1" si="21"/>
        <v>E183</v>
      </c>
      <c r="F183" s="354" t="str">
        <f t="shared" ca="1" si="21"/>
        <v>F183</v>
      </c>
      <c r="G183" s="354" t="str">
        <f t="shared" ca="1" si="21"/>
        <v>G183</v>
      </c>
      <c r="H183" s="354" t="str">
        <f t="shared" ca="1" si="21"/>
        <v>H183</v>
      </c>
      <c r="I183" s="354" t="str">
        <f t="shared" ca="1" si="21"/>
        <v>I183</v>
      </c>
      <c r="J183" s="354" t="str">
        <f t="shared" ca="1" si="21"/>
        <v>J183</v>
      </c>
      <c r="K183" s="354" t="str">
        <f t="shared" ca="1" si="21"/>
        <v>K183</v>
      </c>
      <c r="L183" s="354" t="str">
        <f t="shared" ca="1" si="21"/>
        <v>L183</v>
      </c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</row>
    <row r="184" spans="1:31">
      <c r="A184" s="83"/>
      <c r="B184" s="83"/>
      <c r="C184" s="83"/>
      <c r="D184" s="122">
        <f t="shared" si="22"/>
        <v>9</v>
      </c>
      <c r="E184" s="354" t="str">
        <f t="shared" ca="1" si="21"/>
        <v>E184</v>
      </c>
      <c r="F184" s="354" t="str">
        <f t="shared" ca="1" si="21"/>
        <v>F184</v>
      </c>
      <c r="G184" s="354" t="str">
        <f t="shared" ca="1" si="21"/>
        <v>G184</v>
      </c>
      <c r="H184" s="354" t="str">
        <f t="shared" ca="1" si="21"/>
        <v>H184</v>
      </c>
      <c r="I184" s="354" t="str">
        <f t="shared" ca="1" si="21"/>
        <v>I184</v>
      </c>
      <c r="J184" s="354" t="str">
        <f t="shared" ca="1" si="21"/>
        <v>J184</v>
      </c>
      <c r="K184" s="354" t="str">
        <f t="shared" ca="1" si="21"/>
        <v>K184</v>
      </c>
      <c r="L184" s="354" t="str">
        <f t="shared" ca="1" si="21"/>
        <v>L184</v>
      </c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</row>
    <row r="185" spans="1:31">
      <c r="A185" s="83"/>
      <c r="B185" s="83"/>
      <c r="C185" s="83"/>
      <c r="D185" s="122">
        <f t="shared" si="22"/>
        <v>10</v>
      </c>
      <c r="E185" s="354" t="str">
        <f t="shared" ca="1" si="21"/>
        <v>E185</v>
      </c>
      <c r="F185" s="354" t="str">
        <f t="shared" ca="1" si="21"/>
        <v>F185</v>
      </c>
      <c r="G185" s="354" t="str">
        <f t="shared" ca="1" si="21"/>
        <v>G185</v>
      </c>
      <c r="H185" s="354" t="str">
        <f t="shared" ca="1" si="21"/>
        <v>H185</v>
      </c>
      <c r="I185" s="354" t="str">
        <f t="shared" ca="1" si="21"/>
        <v>I185</v>
      </c>
      <c r="J185" s="354" t="str">
        <f t="shared" ca="1" si="21"/>
        <v>J185</v>
      </c>
      <c r="K185" s="354" t="str">
        <f t="shared" ca="1" si="21"/>
        <v>K185</v>
      </c>
      <c r="L185" s="354" t="str">
        <f t="shared" ca="1" si="21"/>
        <v>L185</v>
      </c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</row>
    <row r="186" spans="1:31">
      <c r="A186" s="83"/>
      <c r="B186" s="83"/>
      <c r="C186" s="83"/>
      <c r="D186" s="122">
        <f t="shared" si="22"/>
        <v>11</v>
      </c>
      <c r="E186" s="354" t="str">
        <f t="shared" ca="1" si="21"/>
        <v>E186</v>
      </c>
      <c r="F186" s="354" t="str">
        <f t="shared" ca="1" si="21"/>
        <v>F186</v>
      </c>
      <c r="G186" s="354" t="str">
        <f t="shared" ca="1" si="21"/>
        <v>G186</v>
      </c>
      <c r="H186" s="354" t="str">
        <f t="shared" ca="1" si="21"/>
        <v>H186</v>
      </c>
      <c r="I186" s="354" t="str">
        <f t="shared" ca="1" si="21"/>
        <v>I186</v>
      </c>
      <c r="J186" s="354" t="str">
        <f t="shared" ca="1" si="21"/>
        <v>J186</v>
      </c>
      <c r="K186" s="354" t="str">
        <f t="shared" ca="1" si="21"/>
        <v>K186</v>
      </c>
      <c r="L186" s="354" t="str">
        <f t="shared" ca="1" si="21"/>
        <v>L186</v>
      </c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</row>
    <row r="187" spans="1:31">
      <c r="A187" s="83"/>
      <c r="B187" s="83"/>
      <c r="C187" s="83"/>
      <c r="D187" s="122">
        <f t="shared" si="22"/>
        <v>12</v>
      </c>
      <c r="E187" s="354" t="str">
        <f t="shared" ca="1" si="21"/>
        <v>E187</v>
      </c>
      <c r="F187" s="354" t="str">
        <f t="shared" ca="1" si="21"/>
        <v>F187</v>
      </c>
      <c r="G187" s="354" t="str">
        <f t="shared" ca="1" si="21"/>
        <v>G187</v>
      </c>
      <c r="H187" s="354" t="str">
        <f t="shared" ca="1" si="21"/>
        <v>H187</v>
      </c>
      <c r="I187" s="354" t="str">
        <f t="shared" ca="1" si="21"/>
        <v>I187</v>
      </c>
      <c r="J187" s="354" t="str">
        <f t="shared" ca="1" si="21"/>
        <v>J187</v>
      </c>
      <c r="K187" s="354" t="str">
        <f t="shared" ca="1" si="21"/>
        <v>K187</v>
      </c>
      <c r="L187" s="354" t="str">
        <f t="shared" ca="1" si="21"/>
        <v>L187</v>
      </c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</row>
    <row r="188" spans="1:31">
      <c r="A188" s="83"/>
      <c r="B188" s="83"/>
      <c r="C188" s="83"/>
      <c r="D188" s="122">
        <f t="shared" si="22"/>
        <v>13</v>
      </c>
      <c r="E188" s="354" t="str">
        <f t="shared" ca="1" si="21"/>
        <v>E188</v>
      </c>
      <c r="F188" s="354" t="str">
        <f t="shared" ca="1" si="21"/>
        <v>F188</v>
      </c>
      <c r="G188" s="354" t="str">
        <f t="shared" ca="1" si="21"/>
        <v>G188</v>
      </c>
      <c r="H188" s="354" t="str">
        <f t="shared" ca="1" si="21"/>
        <v>H188</v>
      </c>
      <c r="I188" s="354" t="str">
        <f t="shared" ca="1" si="21"/>
        <v>I188</v>
      </c>
      <c r="J188" s="354" t="str">
        <f t="shared" ca="1" si="21"/>
        <v>J188</v>
      </c>
      <c r="K188" s="354" t="str">
        <f t="shared" ca="1" si="21"/>
        <v>K188</v>
      </c>
      <c r="L188" s="354" t="str">
        <f t="shared" ca="1" si="21"/>
        <v>L188</v>
      </c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</row>
    <row r="189" spans="1:31">
      <c r="A189" s="83"/>
      <c r="B189" s="83"/>
      <c r="C189" s="83"/>
      <c r="D189" s="122">
        <f t="shared" si="22"/>
        <v>14</v>
      </c>
      <c r="E189" s="354" t="str">
        <f t="shared" ca="1" si="21"/>
        <v>E189</v>
      </c>
      <c r="F189" s="354" t="str">
        <f t="shared" ca="1" si="21"/>
        <v>F189</v>
      </c>
      <c r="G189" s="354" t="str">
        <f t="shared" ca="1" si="21"/>
        <v>G189</v>
      </c>
      <c r="H189" s="354" t="str">
        <f t="shared" ca="1" si="21"/>
        <v>H189</v>
      </c>
      <c r="I189" s="354" t="str">
        <f t="shared" ca="1" si="21"/>
        <v>I189</v>
      </c>
      <c r="J189" s="354" t="str">
        <f t="shared" ca="1" si="21"/>
        <v>J189</v>
      </c>
      <c r="K189" s="354" t="str">
        <f t="shared" ca="1" si="21"/>
        <v>K189</v>
      </c>
      <c r="L189" s="354" t="str">
        <f t="shared" ca="1" si="21"/>
        <v>L189</v>
      </c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</row>
    <row r="190" spans="1:31">
      <c r="A190" s="83"/>
      <c r="B190" s="83"/>
      <c r="C190" s="83"/>
      <c r="D190" s="122">
        <f t="shared" si="22"/>
        <v>15</v>
      </c>
      <c r="E190" s="354" t="str">
        <f t="shared" ca="1" si="21"/>
        <v>E190</v>
      </c>
      <c r="F190" s="354" t="str">
        <f t="shared" ca="1" si="21"/>
        <v>F190</v>
      </c>
      <c r="G190" s="354" t="str">
        <f t="shared" ca="1" si="21"/>
        <v>G190</v>
      </c>
      <c r="H190" s="354" t="str">
        <f t="shared" ca="1" si="21"/>
        <v>H190</v>
      </c>
      <c r="I190" s="354" t="str">
        <f t="shared" ca="1" si="21"/>
        <v>I190</v>
      </c>
      <c r="J190" s="354" t="str">
        <f t="shared" ca="1" si="21"/>
        <v>J190</v>
      </c>
      <c r="K190" s="354" t="str">
        <f t="shared" ca="1" si="21"/>
        <v>K190</v>
      </c>
      <c r="L190" s="354" t="str">
        <f t="shared" ca="1" si="21"/>
        <v>L190</v>
      </c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</row>
    <row r="191" spans="1:31">
      <c r="A191" s="83"/>
      <c r="B191" s="83"/>
      <c r="C191" s="83"/>
      <c r="D191" s="122">
        <f t="shared" si="22"/>
        <v>16</v>
      </c>
      <c r="E191" s="354" t="str">
        <f t="shared" ca="1" si="21"/>
        <v>E191</v>
      </c>
      <c r="F191" s="354" t="str">
        <f t="shared" ca="1" si="21"/>
        <v>F191</v>
      </c>
      <c r="G191" s="354" t="str">
        <f t="shared" ca="1" si="21"/>
        <v>G191</v>
      </c>
      <c r="H191" s="354" t="str">
        <f t="shared" ca="1" si="21"/>
        <v>H191</v>
      </c>
      <c r="I191" s="354" t="str">
        <f t="shared" ca="1" si="21"/>
        <v>I191</v>
      </c>
      <c r="J191" s="354" t="str">
        <f t="shared" ca="1" si="21"/>
        <v>J191</v>
      </c>
      <c r="K191" s="354" t="str">
        <f t="shared" ca="1" si="21"/>
        <v>K191</v>
      </c>
      <c r="L191" s="354" t="str">
        <f t="shared" ca="1" si="21"/>
        <v>L191</v>
      </c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</row>
    <row r="192" spans="1:31">
      <c r="A192" s="83"/>
      <c r="B192" s="83"/>
      <c r="C192" s="83"/>
      <c r="D192" s="122">
        <f t="shared" si="22"/>
        <v>17</v>
      </c>
      <c r="E192" s="354" t="str">
        <f t="shared" ca="1" si="21"/>
        <v>E192</v>
      </c>
      <c r="F192" s="354" t="str">
        <f t="shared" ca="1" si="21"/>
        <v>F192</v>
      </c>
      <c r="G192" s="354" t="str">
        <f t="shared" ca="1" si="21"/>
        <v>G192</v>
      </c>
      <c r="H192" s="354" t="str">
        <f t="shared" ca="1" si="21"/>
        <v>H192</v>
      </c>
      <c r="I192" s="354" t="str">
        <f t="shared" ca="1" si="21"/>
        <v>I192</v>
      </c>
      <c r="J192" s="354" t="str">
        <f t="shared" ca="1" si="21"/>
        <v>J192</v>
      </c>
      <c r="K192" s="354" t="str">
        <f t="shared" ca="1" si="21"/>
        <v>K192</v>
      </c>
      <c r="L192" s="354" t="str">
        <f t="shared" ca="1" si="21"/>
        <v>L192</v>
      </c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</row>
    <row r="193" spans="1:31">
      <c r="A193" s="83"/>
      <c r="B193" s="83"/>
      <c r="C193" s="83"/>
      <c r="D193" s="122">
        <f t="shared" si="22"/>
        <v>18</v>
      </c>
      <c r="E193" s="354" t="str">
        <f t="shared" ca="1" si="21"/>
        <v>E193</v>
      </c>
      <c r="F193" s="354" t="str">
        <f t="shared" ca="1" si="21"/>
        <v>F193</v>
      </c>
      <c r="G193" s="354" t="str">
        <f t="shared" ca="1" si="21"/>
        <v>G193</v>
      </c>
      <c r="H193" s="354" t="str">
        <f t="shared" ca="1" si="21"/>
        <v>H193</v>
      </c>
      <c r="I193" s="354" t="str">
        <f t="shared" ca="1" si="21"/>
        <v>I193</v>
      </c>
      <c r="J193" s="354" t="str">
        <f t="shared" ca="1" si="21"/>
        <v>J193</v>
      </c>
      <c r="K193" s="354" t="str">
        <f t="shared" ca="1" si="21"/>
        <v>K193</v>
      </c>
      <c r="L193" s="354" t="str">
        <f t="shared" ca="1" si="21"/>
        <v>L193</v>
      </c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</row>
    <row r="194" spans="1:31">
      <c r="A194" s="83"/>
      <c r="B194" s="83"/>
      <c r="C194" s="83"/>
      <c r="D194" s="122">
        <f t="shared" si="22"/>
        <v>19</v>
      </c>
      <c r="E194" s="354" t="str">
        <f t="shared" ca="1" si="21"/>
        <v>E194</v>
      </c>
      <c r="F194" s="354" t="str">
        <f t="shared" ca="1" si="21"/>
        <v>F194</v>
      </c>
      <c r="G194" s="354" t="str">
        <f t="shared" ca="1" si="21"/>
        <v>G194</v>
      </c>
      <c r="H194" s="354" t="str">
        <f t="shared" ca="1" si="21"/>
        <v>H194</v>
      </c>
      <c r="I194" s="354" t="str">
        <f t="shared" ca="1" si="21"/>
        <v>I194</v>
      </c>
      <c r="J194" s="354" t="str">
        <f t="shared" ca="1" si="21"/>
        <v>J194</v>
      </c>
      <c r="K194" s="354" t="str">
        <f t="shared" ca="1" si="21"/>
        <v>K194</v>
      </c>
      <c r="L194" s="354" t="str">
        <f t="shared" ca="1" si="21"/>
        <v>L194</v>
      </c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</row>
    <row r="195" spans="1:31">
      <c r="A195" s="83"/>
      <c r="B195" s="83"/>
      <c r="C195" s="83"/>
      <c r="D195" s="122">
        <f t="shared" si="22"/>
        <v>20</v>
      </c>
      <c r="E195" s="354" t="str">
        <f t="shared" ca="1" si="21"/>
        <v>E195</v>
      </c>
      <c r="F195" s="354" t="str">
        <f t="shared" ca="1" si="21"/>
        <v>F195</v>
      </c>
      <c r="G195" s="354" t="str">
        <f t="shared" ca="1" si="21"/>
        <v>G195</v>
      </c>
      <c r="H195" s="354" t="str">
        <f t="shared" ca="1" si="21"/>
        <v>H195</v>
      </c>
      <c r="I195" s="354" t="str">
        <f t="shared" ca="1" si="21"/>
        <v>I195</v>
      </c>
      <c r="J195" s="354" t="str">
        <f t="shared" ca="1" si="21"/>
        <v>J195</v>
      </c>
      <c r="K195" s="354" t="str">
        <f t="shared" ca="1" si="21"/>
        <v>K195</v>
      </c>
      <c r="L195" s="354" t="str">
        <f t="shared" ca="1" si="21"/>
        <v>L195</v>
      </c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</row>
    <row r="196" spans="1:31">
      <c r="A196" s="83"/>
      <c r="B196" s="83"/>
      <c r="C196" s="83"/>
      <c r="D196" s="122">
        <f t="shared" si="22"/>
        <v>21</v>
      </c>
      <c r="E196" s="354" t="str">
        <f t="shared" ca="1" si="21"/>
        <v>E196</v>
      </c>
      <c r="F196" s="354" t="str">
        <f t="shared" ca="1" si="21"/>
        <v>F196</v>
      </c>
      <c r="G196" s="354" t="str">
        <f t="shared" ca="1" si="21"/>
        <v>G196</v>
      </c>
      <c r="H196" s="354" t="str">
        <f t="shared" ca="1" si="21"/>
        <v>H196</v>
      </c>
      <c r="I196" s="354" t="str">
        <f t="shared" ca="1" si="21"/>
        <v>I196</v>
      </c>
      <c r="J196" s="354" t="str">
        <f t="shared" ca="1" si="21"/>
        <v>J196</v>
      </c>
      <c r="K196" s="354" t="str">
        <f t="shared" ca="1" si="21"/>
        <v>K196</v>
      </c>
      <c r="L196" s="354" t="str">
        <f t="shared" ca="1" si="21"/>
        <v>L196</v>
      </c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</row>
    <row r="197" spans="1:31">
      <c r="A197" s="83"/>
      <c r="B197" s="83"/>
      <c r="C197" s="83"/>
      <c r="D197" s="122">
        <f t="shared" si="22"/>
        <v>22</v>
      </c>
      <c r="E197" s="354" t="str">
        <f t="shared" ca="1" si="21"/>
        <v>E197</v>
      </c>
      <c r="F197" s="354" t="str">
        <f t="shared" ca="1" si="21"/>
        <v>F197</v>
      </c>
      <c r="G197" s="354" t="str">
        <f t="shared" ca="1" si="21"/>
        <v>G197</v>
      </c>
      <c r="H197" s="354" t="str">
        <f t="shared" ca="1" si="21"/>
        <v>H197</v>
      </c>
      <c r="I197" s="354" t="str">
        <f t="shared" ca="1" si="21"/>
        <v>I197</v>
      </c>
      <c r="J197" s="354" t="str">
        <f t="shared" ca="1" si="21"/>
        <v>J197</v>
      </c>
      <c r="K197" s="354" t="str">
        <f t="shared" ca="1" si="21"/>
        <v>K197</v>
      </c>
      <c r="L197" s="354" t="str">
        <f t="shared" ca="1" si="21"/>
        <v>L197</v>
      </c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</row>
    <row r="198" spans="1:31">
      <c r="A198" s="83"/>
      <c r="B198" s="83"/>
      <c r="C198" s="83"/>
      <c r="D198" s="122">
        <f t="shared" si="22"/>
        <v>23</v>
      </c>
      <c r="E198" s="354" t="str">
        <f t="shared" ca="1" si="21"/>
        <v>E198</v>
      </c>
      <c r="F198" s="354" t="str">
        <f t="shared" ca="1" si="21"/>
        <v>F198</v>
      </c>
      <c r="G198" s="354" t="str">
        <f t="shared" ca="1" si="21"/>
        <v>G198</v>
      </c>
      <c r="H198" s="354" t="str">
        <f t="shared" ca="1" si="21"/>
        <v>H198</v>
      </c>
      <c r="I198" s="354" t="str">
        <f t="shared" ca="1" si="21"/>
        <v>I198</v>
      </c>
      <c r="J198" s="354" t="str">
        <f t="shared" ca="1" si="21"/>
        <v>J198</v>
      </c>
      <c r="K198" s="354" t="str">
        <f t="shared" ca="1" si="21"/>
        <v>K198</v>
      </c>
      <c r="L198" s="354" t="str">
        <f t="shared" ca="1" si="21"/>
        <v>L198</v>
      </c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</row>
    <row r="199" spans="1:31" ht="15.75" thickBot="1">
      <c r="A199" s="83"/>
      <c r="B199" s="83"/>
      <c r="C199" s="83"/>
      <c r="D199" s="210">
        <f t="shared" si="22"/>
        <v>24</v>
      </c>
      <c r="E199" s="354" t="str">
        <f t="shared" ca="1" si="21"/>
        <v>E199</v>
      </c>
      <c r="F199" s="354" t="str">
        <f t="shared" ca="1" si="21"/>
        <v>F199</v>
      </c>
      <c r="G199" s="354" t="str">
        <f t="shared" ca="1" si="21"/>
        <v>G199</v>
      </c>
      <c r="H199" s="354" t="str">
        <f t="shared" ca="1" si="21"/>
        <v>H199</v>
      </c>
      <c r="I199" s="354" t="str">
        <f t="shared" ca="1" si="21"/>
        <v>I199</v>
      </c>
      <c r="J199" s="354" t="str">
        <f t="shared" ca="1" si="21"/>
        <v>J199</v>
      </c>
      <c r="K199" s="354" t="str">
        <f t="shared" ca="1" si="21"/>
        <v>K199</v>
      </c>
      <c r="L199" s="354" t="str">
        <f t="shared" ca="1" si="21"/>
        <v>L199</v>
      </c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</row>
    <row r="200" spans="1:3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</row>
    <row r="201" spans="1:31" ht="15.75" thickBo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</row>
    <row r="202" spans="1:31">
      <c r="A202" s="83"/>
      <c r="B202" s="83"/>
      <c r="C202" s="83"/>
      <c r="D202" s="107"/>
      <c r="E202" s="214"/>
      <c r="F202" s="167"/>
      <c r="G202" s="167"/>
      <c r="H202" s="213" t="s">
        <v>174</v>
      </c>
      <c r="I202" s="214"/>
      <c r="J202" s="167"/>
      <c r="K202" s="213"/>
      <c r="L202" s="169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</row>
    <row r="203" spans="1:31">
      <c r="A203" s="83"/>
      <c r="B203" s="83"/>
      <c r="C203" s="83"/>
      <c r="D203" s="199"/>
      <c r="E203" s="216" t="s">
        <v>364</v>
      </c>
      <c r="F203" s="201"/>
      <c r="G203" s="201"/>
      <c r="H203" s="201"/>
      <c r="I203" s="216" t="s">
        <v>365</v>
      </c>
      <c r="J203" s="201"/>
      <c r="K203" s="201"/>
      <c r="L203" s="202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</row>
    <row r="204" spans="1:31" ht="15.75">
      <c r="A204" s="83"/>
      <c r="B204" s="83"/>
      <c r="C204" s="83"/>
      <c r="D204" s="203"/>
      <c r="E204" s="217" t="s">
        <v>351</v>
      </c>
      <c r="F204" s="174" t="s">
        <v>88</v>
      </c>
      <c r="G204" s="174" t="s">
        <v>359</v>
      </c>
      <c r="H204" s="194" t="s">
        <v>362</v>
      </c>
      <c r="I204" s="217" t="s">
        <v>351</v>
      </c>
      <c r="J204" s="174" t="s">
        <v>88</v>
      </c>
      <c r="K204" s="124" t="s">
        <v>359</v>
      </c>
      <c r="L204" s="204" t="s">
        <v>362</v>
      </c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</row>
    <row r="205" spans="1:31">
      <c r="A205" s="83"/>
      <c r="B205" s="83"/>
      <c r="C205" s="83"/>
      <c r="D205" s="205" t="s">
        <v>167</v>
      </c>
      <c r="E205" s="218" t="s">
        <v>170</v>
      </c>
      <c r="F205" s="90" t="s">
        <v>170</v>
      </c>
      <c r="G205" s="90" t="s">
        <v>170</v>
      </c>
      <c r="H205" s="206" t="s">
        <v>170</v>
      </c>
      <c r="I205" s="218" t="s">
        <v>170</v>
      </c>
      <c r="J205" s="90" t="s">
        <v>170</v>
      </c>
      <c r="K205" s="238" t="s">
        <v>170</v>
      </c>
      <c r="L205" s="207" t="s">
        <v>170</v>
      </c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</row>
    <row r="206" spans="1:31">
      <c r="A206" s="83"/>
      <c r="B206" s="83"/>
      <c r="C206" s="83"/>
      <c r="D206" s="122">
        <v>1</v>
      </c>
      <c r="E206" s="354" t="str">
        <f t="shared" ref="E206:L229" ca="1" si="23">ADDRESS(CELL("row",$A206),CELL("col",E$1),4,TRUE)</f>
        <v>E206</v>
      </c>
      <c r="F206" s="354" t="str">
        <f t="shared" ca="1" si="23"/>
        <v>F206</v>
      </c>
      <c r="G206" s="354" t="str">
        <f t="shared" ca="1" si="23"/>
        <v>G206</v>
      </c>
      <c r="H206" s="354" t="str">
        <f t="shared" ca="1" si="23"/>
        <v>H206</v>
      </c>
      <c r="I206" s="354" t="str">
        <f t="shared" ca="1" si="23"/>
        <v>I206</v>
      </c>
      <c r="J206" s="354" t="str">
        <f t="shared" ca="1" si="23"/>
        <v>J206</v>
      </c>
      <c r="K206" s="354" t="str">
        <f t="shared" ca="1" si="23"/>
        <v>K206</v>
      </c>
      <c r="L206" s="354" t="str">
        <f t="shared" ca="1" si="23"/>
        <v>L206</v>
      </c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</row>
    <row r="207" spans="1:31">
      <c r="A207" s="83"/>
      <c r="B207" s="83"/>
      <c r="C207" s="83"/>
      <c r="D207" s="122">
        <f>D206+1</f>
        <v>2</v>
      </c>
      <c r="E207" s="354" t="str">
        <f t="shared" ca="1" si="23"/>
        <v>E207</v>
      </c>
      <c r="F207" s="354" t="str">
        <f t="shared" ca="1" si="23"/>
        <v>F207</v>
      </c>
      <c r="G207" s="354" t="str">
        <f t="shared" ca="1" si="23"/>
        <v>G207</v>
      </c>
      <c r="H207" s="354" t="str">
        <f t="shared" ca="1" si="23"/>
        <v>H207</v>
      </c>
      <c r="I207" s="354" t="str">
        <f t="shared" ca="1" si="23"/>
        <v>I207</v>
      </c>
      <c r="J207" s="354" t="str">
        <f t="shared" ca="1" si="23"/>
        <v>J207</v>
      </c>
      <c r="K207" s="354" t="str">
        <f t="shared" ca="1" si="23"/>
        <v>K207</v>
      </c>
      <c r="L207" s="354" t="str">
        <f t="shared" ca="1" si="23"/>
        <v>L207</v>
      </c>
      <c r="M207" s="83"/>
      <c r="N207" s="83" t="s">
        <v>366</v>
      </c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</row>
    <row r="208" spans="1:31">
      <c r="A208" s="83"/>
      <c r="B208" s="83"/>
      <c r="C208" s="83"/>
      <c r="D208" s="122">
        <f t="shared" ref="D208:D229" si="24">D207+1</f>
        <v>3</v>
      </c>
      <c r="E208" s="354" t="str">
        <f t="shared" ca="1" si="23"/>
        <v>E208</v>
      </c>
      <c r="F208" s="354" t="str">
        <f t="shared" ca="1" si="23"/>
        <v>F208</v>
      </c>
      <c r="G208" s="354" t="str">
        <f t="shared" ca="1" si="23"/>
        <v>G208</v>
      </c>
      <c r="H208" s="354" t="str">
        <f t="shared" ca="1" si="23"/>
        <v>H208</v>
      </c>
      <c r="I208" s="354" t="str">
        <f t="shared" ca="1" si="23"/>
        <v>I208</v>
      </c>
      <c r="J208" s="354" t="str">
        <f t="shared" ca="1" si="23"/>
        <v>J208</v>
      </c>
      <c r="K208" s="354" t="str">
        <f t="shared" ca="1" si="23"/>
        <v>K208</v>
      </c>
      <c r="L208" s="354" t="str">
        <f t="shared" ca="1" si="23"/>
        <v>L208</v>
      </c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</row>
    <row r="209" spans="1:31">
      <c r="A209" s="83"/>
      <c r="B209" s="83"/>
      <c r="C209" s="83"/>
      <c r="D209" s="122">
        <f t="shared" si="24"/>
        <v>4</v>
      </c>
      <c r="E209" s="354" t="str">
        <f t="shared" ca="1" si="23"/>
        <v>E209</v>
      </c>
      <c r="F209" s="354" t="str">
        <f t="shared" ca="1" si="23"/>
        <v>F209</v>
      </c>
      <c r="G209" s="354" t="str">
        <f t="shared" ca="1" si="23"/>
        <v>G209</v>
      </c>
      <c r="H209" s="354" t="str">
        <f t="shared" ca="1" si="23"/>
        <v>H209</v>
      </c>
      <c r="I209" s="354" t="str">
        <f t="shared" ca="1" si="23"/>
        <v>I209</v>
      </c>
      <c r="J209" s="354" t="str">
        <f t="shared" ca="1" si="23"/>
        <v>J209</v>
      </c>
      <c r="K209" s="354" t="str">
        <f t="shared" ca="1" si="23"/>
        <v>K209</v>
      </c>
      <c r="L209" s="354" t="str">
        <f t="shared" ca="1" si="23"/>
        <v>L209</v>
      </c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</row>
    <row r="210" spans="1:31">
      <c r="A210" s="83"/>
      <c r="B210" s="83"/>
      <c r="C210" s="83"/>
      <c r="D210" s="122">
        <f t="shared" si="24"/>
        <v>5</v>
      </c>
      <c r="E210" s="354" t="str">
        <f t="shared" ca="1" si="23"/>
        <v>E210</v>
      </c>
      <c r="F210" s="354" t="str">
        <f t="shared" ca="1" si="23"/>
        <v>F210</v>
      </c>
      <c r="G210" s="354" t="str">
        <f t="shared" ca="1" si="23"/>
        <v>G210</v>
      </c>
      <c r="H210" s="354" t="str">
        <f t="shared" ca="1" si="23"/>
        <v>H210</v>
      </c>
      <c r="I210" s="354" t="str">
        <f t="shared" ca="1" si="23"/>
        <v>I210</v>
      </c>
      <c r="J210" s="354" t="str">
        <f t="shared" ca="1" si="23"/>
        <v>J210</v>
      </c>
      <c r="K210" s="354" t="str">
        <f t="shared" ca="1" si="23"/>
        <v>K210</v>
      </c>
      <c r="L210" s="354" t="str">
        <f t="shared" ca="1" si="23"/>
        <v>L210</v>
      </c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</row>
    <row r="211" spans="1:31">
      <c r="A211" s="83"/>
      <c r="B211" s="83"/>
      <c r="C211" s="83"/>
      <c r="D211" s="122">
        <f t="shared" si="24"/>
        <v>6</v>
      </c>
      <c r="E211" s="354" t="str">
        <f t="shared" ca="1" si="23"/>
        <v>E211</v>
      </c>
      <c r="F211" s="354" t="str">
        <f t="shared" ca="1" si="23"/>
        <v>F211</v>
      </c>
      <c r="G211" s="354" t="str">
        <f t="shared" ca="1" si="23"/>
        <v>G211</v>
      </c>
      <c r="H211" s="354" t="str">
        <f t="shared" ca="1" si="23"/>
        <v>H211</v>
      </c>
      <c r="I211" s="354" t="str">
        <f t="shared" ca="1" si="23"/>
        <v>I211</v>
      </c>
      <c r="J211" s="354" t="str">
        <f t="shared" ca="1" si="23"/>
        <v>J211</v>
      </c>
      <c r="K211" s="354" t="str">
        <f t="shared" ca="1" si="23"/>
        <v>K211</v>
      </c>
      <c r="L211" s="354" t="str">
        <f t="shared" ca="1" si="23"/>
        <v>L211</v>
      </c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</row>
    <row r="212" spans="1:31">
      <c r="A212" s="83"/>
      <c r="B212" s="83"/>
      <c r="C212" s="83"/>
      <c r="D212" s="122">
        <f t="shared" si="24"/>
        <v>7</v>
      </c>
      <c r="E212" s="354" t="str">
        <f t="shared" ca="1" si="23"/>
        <v>E212</v>
      </c>
      <c r="F212" s="354" t="str">
        <f t="shared" ca="1" si="23"/>
        <v>F212</v>
      </c>
      <c r="G212" s="354" t="str">
        <f t="shared" ca="1" si="23"/>
        <v>G212</v>
      </c>
      <c r="H212" s="354" t="str">
        <f t="shared" ca="1" si="23"/>
        <v>H212</v>
      </c>
      <c r="I212" s="354" t="str">
        <f t="shared" ca="1" si="23"/>
        <v>I212</v>
      </c>
      <c r="J212" s="354" t="str">
        <f t="shared" ca="1" si="23"/>
        <v>J212</v>
      </c>
      <c r="K212" s="354" t="str">
        <f t="shared" ca="1" si="23"/>
        <v>K212</v>
      </c>
      <c r="L212" s="354" t="str">
        <f t="shared" ca="1" si="23"/>
        <v>L212</v>
      </c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</row>
    <row r="213" spans="1:31">
      <c r="A213" s="83"/>
      <c r="B213" s="83"/>
      <c r="C213" s="83"/>
      <c r="D213" s="122">
        <f t="shared" si="24"/>
        <v>8</v>
      </c>
      <c r="E213" s="354" t="str">
        <f t="shared" ca="1" si="23"/>
        <v>E213</v>
      </c>
      <c r="F213" s="354" t="str">
        <f t="shared" ca="1" si="23"/>
        <v>F213</v>
      </c>
      <c r="G213" s="354" t="str">
        <f t="shared" ca="1" si="23"/>
        <v>G213</v>
      </c>
      <c r="H213" s="354" t="str">
        <f t="shared" ca="1" si="23"/>
        <v>H213</v>
      </c>
      <c r="I213" s="354" t="str">
        <f t="shared" ca="1" si="23"/>
        <v>I213</v>
      </c>
      <c r="J213" s="354" t="str">
        <f t="shared" ca="1" si="23"/>
        <v>J213</v>
      </c>
      <c r="K213" s="354" t="str">
        <f t="shared" ca="1" si="23"/>
        <v>K213</v>
      </c>
      <c r="L213" s="354" t="str">
        <f t="shared" ca="1" si="23"/>
        <v>L213</v>
      </c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</row>
    <row r="214" spans="1:31">
      <c r="A214" s="83"/>
      <c r="B214" s="83"/>
      <c r="C214" s="83"/>
      <c r="D214" s="122">
        <f t="shared" si="24"/>
        <v>9</v>
      </c>
      <c r="E214" s="354" t="str">
        <f t="shared" ca="1" si="23"/>
        <v>E214</v>
      </c>
      <c r="F214" s="354" t="str">
        <f t="shared" ca="1" si="23"/>
        <v>F214</v>
      </c>
      <c r="G214" s="354" t="str">
        <f t="shared" ca="1" si="23"/>
        <v>G214</v>
      </c>
      <c r="H214" s="354" t="str">
        <f t="shared" ca="1" si="23"/>
        <v>H214</v>
      </c>
      <c r="I214" s="354" t="str">
        <f t="shared" ca="1" si="23"/>
        <v>I214</v>
      </c>
      <c r="J214" s="354" t="str">
        <f t="shared" ca="1" si="23"/>
        <v>J214</v>
      </c>
      <c r="K214" s="354" t="str">
        <f t="shared" ca="1" si="23"/>
        <v>K214</v>
      </c>
      <c r="L214" s="354" t="str">
        <f t="shared" ca="1" si="23"/>
        <v>L214</v>
      </c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</row>
    <row r="215" spans="1:31">
      <c r="A215" s="83"/>
      <c r="B215" s="83"/>
      <c r="C215" s="83"/>
      <c r="D215" s="122">
        <f t="shared" si="24"/>
        <v>10</v>
      </c>
      <c r="E215" s="354" t="str">
        <f t="shared" ca="1" si="23"/>
        <v>E215</v>
      </c>
      <c r="F215" s="354" t="str">
        <f t="shared" ca="1" si="23"/>
        <v>F215</v>
      </c>
      <c r="G215" s="354" t="str">
        <f t="shared" ca="1" si="23"/>
        <v>G215</v>
      </c>
      <c r="H215" s="354" t="str">
        <f t="shared" ca="1" si="23"/>
        <v>H215</v>
      </c>
      <c r="I215" s="354" t="str">
        <f t="shared" ca="1" si="23"/>
        <v>I215</v>
      </c>
      <c r="J215" s="354" t="str">
        <f t="shared" ca="1" si="23"/>
        <v>J215</v>
      </c>
      <c r="K215" s="354" t="str">
        <f t="shared" ca="1" si="23"/>
        <v>K215</v>
      </c>
      <c r="L215" s="354" t="str">
        <f t="shared" ca="1" si="23"/>
        <v>L215</v>
      </c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</row>
    <row r="216" spans="1:31">
      <c r="A216" s="83"/>
      <c r="B216" s="83"/>
      <c r="C216" s="83"/>
      <c r="D216" s="122">
        <f t="shared" si="24"/>
        <v>11</v>
      </c>
      <c r="E216" s="354" t="str">
        <f t="shared" ca="1" si="23"/>
        <v>E216</v>
      </c>
      <c r="F216" s="354" t="str">
        <f t="shared" ca="1" si="23"/>
        <v>F216</v>
      </c>
      <c r="G216" s="354" t="str">
        <f t="shared" ca="1" si="23"/>
        <v>G216</v>
      </c>
      <c r="H216" s="354" t="str">
        <f t="shared" ca="1" si="23"/>
        <v>H216</v>
      </c>
      <c r="I216" s="354" t="str">
        <f t="shared" ca="1" si="23"/>
        <v>I216</v>
      </c>
      <c r="J216" s="354" t="str">
        <f t="shared" ca="1" si="23"/>
        <v>J216</v>
      </c>
      <c r="K216" s="354" t="str">
        <f t="shared" ca="1" si="23"/>
        <v>K216</v>
      </c>
      <c r="L216" s="354" t="str">
        <f t="shared" ca="1" si="23"/>
        <v>L216</v>
      </c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</row>
    <row r="217" spans="1:31">
      <c r="A217" s="83"/>
      <c r="B217" s="83"/>
      <c r="C217" s="83"/>
      <c r="D217" s="122">
        <f t="shared" si="24"/>
        <v>12</v>
      </c>
      <c r="E217" s="354" t="str">
        <f t="shared" ca="1" si="23"/>
        <v>E217</v>
      </c>
      <c r="F217" s="354" t="str">
        <f t="shared" ca="1" si="23"/>
        <v>F217</v>
      </c>
      <c r="G217" s="354" t="str">
        <f t="shared" ca="1" si="23"/>
        <v>G217</v>
      </c>
      <c r="H217" s="354" t="str">
        <f t="shared" ca="1" si="23"/>
        <v>H217</v>
      </c>
      <c r="I217" s="354" t="str">
        <f t="shared" ca="1" si="23"/>
        <v>I217</v>
      </c>
      <c r="J217" s="354" t="str">
        <f t="shared" ca="1" si="23"/>
        <v>J217</v>
      </c>
      <c r="K217" s="354" t="str">
        <f t="shared" ca="1" si="23"/>
        <v>K217</v>
      </c>
      <c r="L217" s="354" t="str">
        <f t="shared" ca="1" si="23"/>
        <v>L217</v>
      </c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</row>
    <row r="218" spans="1:31">
      <c r="A218" s="83"/>
      <c r="B218" s="83"/>
      <c r="C218" s="83"/>
      <c r="D218" s="122">
        <f t="shared" si="24"/>
        <v>13</v>
      </c>
      <c r="E218" s="354" t="str">
        <f t="shared" ca="1" si="23"/>
        <v>E218</v>
      </c>
      <c r="F218" s="354" t="str">
        <f t="shared" ca="1" si="23"/>
        <v>F218</v>
      </c>
      <c r="G218" s="354" t="str">
        <f t="shared" ca="1" si="23"/>
        <v>G218</v>
      </c>
      <c r="H218" s="354" t="str">
        <f t="shared" ca="1" si="23"/>
        <v>H218</v>
      </c>
      <c r="I218" s="354" t="str">
        <f t="shared" ca="1" si="23"/>
        <v>I218</v>
      </c>
      <c r="J218" s="354" t="str">
        <f t="shared" ca="1" si="23"/>
        <v>J218</v>
      </c>
      <c r="K218" s="354" t="str">
        <f t="shared" ca="1" si="23"/>
        <v>K218</v>
      </c>
      <c r="L218" s="354" t="str">
        <f t="shared" ca="1" si="23"/>
        <v>L218</v>
      </c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</row>
    <row r="219" spans="1:31">
      <c r="A219" s="83"/>
      <c r="B219" s="83"/>
      <c r="C219" s="83"/>
      <c r="D219" s="122">
        <f t="shared" si="24"/>
        <v>14</v>
      </c>
      <c r="E219" s="354" t="str">
        <f t="shared" ca="1" si="23"/>
        <v>E219</v>
      </c>
      <c r="F219" s="354" t="str">
        <f t="shared" ca="1" si="23"/>
        <v>F219</v>
      </c>
      <c r="G219" s="354" t="str">
        <f t="shared" ca="1" si="23"/>
        <v>G219</v>
      </c>
      <c r="H219" s="354" t="str">
        <f t="shared" ca="1" si="23"/>
        <v>H219</v>
      </c>
      <c r="I219" s="354" t="str">
        <f t="shared" ca="1" si="23"/>
        <v>I219</v>
      </c>
      <c r="J219" s="354" t="str">
        <f t="shared" ca="1" si="23"/>
        <v>J219</v>
      </c>
      <c r="K219" s="354" t="str">
        <f t="shared" ca="1" si="23"/>
        <v>K219</v>
      </c>
      <c r="L219" s="354" t="str">
        <f t="shared" ca="1" si="23"/>
        <v>L219</v>
      </c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</row>
    <row r="220" spans="1:31">
      <c r="A220" s="83"/>
      <c r="B220" s="83"/>
      <c r="C220" s="83"/>
      <c r="D220" s="122">
        <f t="shared" si="24"/>
        <v>15</v>
      </c>
      <c r="E220" s="354" t="str">
        <f t="shared" ca="1" si="23"/>
        <v>E220</v>
      </c>
      <c r="F220" s="354" t="str">
        <f t="shared" ca="1" si="23"/>
        <v>F220</v>
      </c>
      <c r="G220" s="354" t="str">
        <f t="shared" ca="1" si="23"/>
        <v>G220</v>
      </c>
      <c r="H220" s="354" t="str">
        <f t="shared" ca="1" si="23"/>
        <v>H220</v>
      </c>
      <c r="I220" s="354" t="str">
        <f t="shared" ca="1" si="23"/>
        <v>I220</v>
      </c>
      <c r="J220" s="354" t="str">
        <f t="shared" ca="1" si="23"/>
        <v>J220</v>
      </c>
      <c r="K220" s="354" t="str">
        <f t="shared" ca="1" si="23"/>
        <v>K220</v>
      </c>
      <c r="L220" s="354" t="str">
        <f t="shared" ca="1" si="23"/>
        <v>L220</v>
      </c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</row>
    <row r="221" spans="1:31">
      <c r="A221" s="83"/>
      <c r="B221" s="83"/>
      <c r="C221" s="83"/>
      <c r="D221" s="122">
        <f t="shared" si="24"/>
        <v>16</v>
      </c>
      <c r="E221" s="354" t="str">
        <f t="shared" ca="1" si="23"/>
        <v>E221</v>
      </c>
      <c r="F221" s="354" t="str">
        <f t="shared" ca="1" si="23"/>
        <v>F221</v>
      </c>
      <c r="G221" s="354" t="str">
        <f t="shared" ca="1" si="23"/>
        <v>G221</v>
      </c>
      <c r="H221" s="354" t="str">
        <f t="shared" ca="1" si="23"/>
        <v>H221</v>
      </c>
      <c r="I221" s="354" t="str">
        <f t="shared" ca="1" si="23"/>
        <v>I221</v>
      </c>
      <c r="J221" s="354" t="str">
        <f t="shared" ca="1" si="23"/>
        <v>J221</v>
      </c>
      <c r="K221" s="354" t="str">
        <f t="shared" ca="1" si="23"/>
        <v>K221</v>
      </c>
      <c r="L221" s="354" t="str">
        <f t="shared" ca="1" si="23"/>
        <v>L221</v>
      </c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</row>
    <row r="222" spans="1:31">
      <c r="A222" s="83"/>
      <c r="B222" s="83"/>
      <c r="C222" s="83"/>
      <c r="D222" s="122">
        <f t="shared" si="24"/>
        <v>17</v>
      </c>
      <c r="E222" s="354" t="str">
        <f t="shared" ca="1" si="23"/>
        <v>E222</v>
      </c>
      <c r="F222" s="354" t="str">
        <f t="shared" ca="1" si="23"/>
        <v>F222</v>
      </c>
      <c r="G222" s="354" t="str">
        <f t="shared" ca="1" si="23"/>
        <v>G222</v>
      </c>
      <c r="H222" s="354" t="str">
        <f t="shared" ca="1" si="23"/>
        <v>H222</v>
      </c>
      <c r="I222" s="354" t="str">
        <f t="shared" ca="1" si="23"/>
        <v>I222</v>
      </c>
      <c r="J222" s="354" t="str">
        <f t="shared" ca="1" si="23"/>
        <v>J222</v>
      </c>
      <c r="K222" s="354" t="str">
        <f t="shared" ca="1" si="23"/>
        <v>K222</v>
      </c>
      <c r="L222" s="354" t="str">
        <f t="shared" ca="1" si="23"/>
        <v>L222</v>
      </c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</row>
    <row r="223" spans="1:31">
      <c r="A223" s="83"/>
      <c r="B223" s="83"/>
      <c r="C223" s="83"/>
      <c r="D223" s="122">
        <f t="shared" si="24"/>
        <v>18</v>
      </c>
      <c r="E223" s="354" t="str">
        <f t="shared" ca="1" si="23"/>
        <v>E223</v>
      </c>
      <c r="F223" s="354" t="str">
        <f t="shared" ca="1" si="23"/>
        <v>F223</v>
      </c>
      <c r="G223" s="354" t="str">
        <f t="shared" ca="1" si="23"/>
        <v>G223</v>
      </c>
      <c r="H223" s="354" t="str">
        <f t="shared" ca="1" si="23"/>
        <v>H223</v>
      </c>
      <c r="I223" s="354" t="str">
        <f t="shared" ca="1" si="23"/>
        <v>I223</v>
      </c>
      <c r="J223" s="354" t="str">
        <f t="shared" ca="1" si="23"/>
        <v>J223</v>
      </c>
      <c r="K223" s="354" t="str">
        <f t="shared" ca="1" si="23"/>
        <v>K223</v>
      </c>
      <c r="L223" s="354" t="str">
        <f t="shared" ca="1" si="23"/>
        <v>L223</v>
      </c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</row>
    <row r="224" spans="1:31">
      <c r="A224" s="83"/>
      <c r="B224" s="83"/>
      <c r="C224" s="83"/>
      <c r="D224" s="122">
        <f t="shared" si="24"/>
        <v>19</v>
      </c>
      <c r="E224" s="354" t="str">
        <f t="shared" ca="1" si="23"/>
        <v>E224</v>
      </c>
      <c r="F224" s="354" t="str">
        <f t="shared" ca="1" si="23"/>
        <v>F224</v>
      </c>
      <c r="G224" s="354" t="str">
        <f t="shared" ca="1" si="23"/>
        <v>G224</v>
      </c>
      <c r="H224" s="354" t="str">
        <f t="shared" ca="1" si="23"/>
        <v>H224</v>
      </c>
      <c r="I224" s="354" t="str">
        <f t="shared" ca="1" si="23"/>
        <v>I224</v>
      </c>
      <c r="J224" s="354" t="str">
        <f t="shared" ca="1" si="23"/>
        <v>J224</v>
      </c>
      <c r="K224" s="354" t="str">
        <f t="shared" ca="1" si="23"/>
        <v>K224</v>
      </c>
      <c r="L224" s="354" t="str">
        <f t="shared" ca="1" si="23"/>
        <v>L224</v>
      </c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</row>
    <row r="225" spans="1:31">
      <c r="A225" s="83"/>
      <c r="B225" s="83"/>
      <c r="C225" s="83"/>
      <c r="D225" s="122">
        <f t="shared" si="24"/>
        <v>20</v>
      </c>
      <c r="E225" s="354" t="str">
        <f t="shared" ca="1" si="23"/>
        <v>E225</v>
      </c>
      <c r="F225" s="354" t="str">
        <f t="shared" ca="1" si="23"/>
        <v>F225</v>
      </c>
      <c r="G225" s="354" t="str">
        <f t="shared" ca="1" si="23"/>
        <v>G225</v>
      </c>
      <c r="H225" s="354" t="str">
        <f t="shared" ca="1" si="23"/>
        <v>H225</v>
      </c>
      <c r="I225" s="354" t="str">
        <f t="shared" ca="1" si="23"/>
        <v>I225</v>
      </c>
      <c r="J225" s="354" t="str">
        <f t="shared" ca="1" si="23"/>
        <v>J225</v>
      </c>
      <c r="K225" s="354" t="str">
        <f t="shared" ca="1" si="23"/>
        <v>K225</v>
      </c>
      <c r="L225" s="354" t="str">
        <f t="shared" ca="1" si="23"/>
        <v>L225</v>
      </c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</row>
    <row r="226" spans="1:31">
      <c r="A226" s="83"/>
      <c r="B226" s="83"/>
      <c r="C226" s="83"/>
      <c r="D226" s="122">
        <f t="shared" si="24"/>
        <v>21</v>
      </c>
      <c r="E226" s="354" t="str">
        <f t="shared" ca="1" si="23"/>
        <v>E226</v>
      </c>
      <c r="F226" s="354" t="str">
        <f t="shared" ca="1" si="23"/>
        <v>F226</v>
      </c>
      <c r="G226" s="354" t="str">
        <f t="shared" ca="1" si="23"/>
        <v>G226</v>
      </c>
      <c r="H226" s="354" t="str">
        <f t="shared" ca="1" si="23"/>
        <v>H226</v>
      </c>
      <c r="I226" s="354" t="str">
        <f t="shared" ca="1" si="23"/>
        <v>I226</v>
      </c>
      <c r="J226" s="354" t="str">
        <f t="shared" ca="1" si="23"/>
        <v>J226</v>
      </c>
      <c r="K226" s="354" t="str">
        <f t="shared" ca="1" si="23"/>
        <v>K226</v>
      </c>
      <c r="L226" s="354" t="str">
        <f t="shared" ca="1" si="23"/>
        <v>L226</v>
      </c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</row>
    <row r="227" spans="1:31">
      <c r="A227" s="83"/>
      <c r="B227" s="83"/>
      <c r="C227" s="83"/>
      <c r="D227" s="122">
        <f t="shared" si="24"/>
        <v>22</v>
      </c>
      <c r="E227" s="354" t="str">
        <f t="shared" ca="1" si="23"/>
        <v>E227</v>
      </c>
      <c r="F227" s="354" t="str">
        <f t="shared" ca="1" si="23"/>
        <v>F227</v>
      </c>
      <c r="G227" s="354" t="str">
        <f t="shared" ca="1" si="23"/>
        <v>G227</v>
      </c>
      <c r="H227" s="354" t="str">
        <f t="shared" ca="1" si="23"/>
        <v>H227</v>
      </c>
      <c r="I227" s="354" t="str">
        <f t="shared" ca="1" si="23"/>
        <v>I227</v>
      </c>
      <c r="J227" s="354" t="str">
        <f t="shared" ca="1" si="23"/>
        <v>J227</v>
      </c>
      <c r="K227" s="354" t="str">
        <f t="shared" ca="1" si="23"/>
        <v>K227</v>
      </c>
      <c r="L227" s="354" t="str">
        <f t="shared" ca="1" si="23"/>
        <v>L227</v>
      </c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</row>
    <row r="228" spans="1:31">
      <c r="A228" s="83"/>
      <c r="B228" s="83"/>
      <c r="C228" s="83"/>
      <c r="D228" s="122">
        <f t="shared" si="24"/>
        <v>23</v>
      </c>
      <c r="E228" s="354" t="str">
        <f t="shared" ca="1" si="23"/>
        <v>E228</v>
      </c>
      <c r="F228" s="354" t="str">
        <f t="shared" ca="1" si="23"/>
        <v>F228</v>
      </c>
      <c r="G228" s="354" t="str">
        <f t="shared" ca="1" si="23"/>
        <v>G228</v>
      </c>
      <c r="H228" s="354" t="str">
        <f t="shared" ca="1" si="23"/>
        <v>H228</v>
      </c>
      <c r="I228" s="354" t="str">
        <f t="shared" ca="1" si="23"/>
        <v>I228</v>
      </c>
      <c r="J228" s="354" t="str">
        <f t="shared" ca="1" si="23"/>
        <v>J228</v>
      </c>
      <c r="K228" s="354" t="str">
        <f t="shared" ca="1" si="23"/>
        <v>K228</v>
      </c>
      <c r="L228" s="354" t="str">
        <f t="shared" ca="1" si="23"/>
        <v>L228</v>
      </c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</row>
    <row r="229" spans="1:31" ht="15.75" thickBot="1">
      <c r="A229" s="83"/>
      <c r="B229" s="83"/>
      <c r="C229" s="83"/>
      <c r="D229" s="210">
        <f t="shared" si="24"/>
        <v>24</v>
      </c>
      <c r="E229" s="354" t="str">
        <f t="shared" ca="1" si="23"/>
        <v>E229</v>
      </c>
      <c r="F229" s="354" t="str">
        <f t="shared" ca="1" si="23"/>
        <v>F229</v>
      </c>
      <c r="G229" s="354" t="str">
        <f t="shared" ca="1" si="23"/>
        <v>G229</v>
      </c>
      <c r="H229" s="354" t="str">
        <f t="shared" ca="1" si="23"/>
        <v>H229</v>
      </c>
      <c r="I229" s="354" t="str">
        <f t="shared" ca="1" si="23"/>
        <v>I229</v>
      </c>
      <c r="J229" s="354" t="str">
        <f t="shared" ca="1" si="23"/>
        <v>J229</v>
      </c>
      <c r="K229" s="354" t="str">
        <f t="shared" ca="1" si="23"/>
        <v>K229</v>
      </c>
      <c r="L229" s="354" t="str">
        <f t="shared" ca="1" si="23"/>
        <v>L229</v>
      </c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</row>
    <row r="237" spans="1:31">
      <c r="A237" s="62" t="s">
        <v>179</v>
      </c>
    </row>
    <row r="238" spans="1:31">
      <c r="A238" s="62" t="s">
        <v>367</v>
      </c>
    </row>
    <row r="240" spans="1:31">
      <c r="A240" s="62"/>
    </row>
    <row r="242" spans="1:30">
      <c r="A242" s="2" t="s">
        <v>104</v>
      </c>
      <c r="B242" s="5"/>
      <c r="C242" s="5"/>
      <c r="D242" s="5"/>
      <c r="E242" s="5"/>
      <c r="F242" s="5"/>
      <c r="G242" s="5"/>
      <c r="H242" s="5"/>
      <c r="I242" s="2"/>
      <c r="J242" s="5"/>
      <c r="K242" s="5"/>
      <c r="L242" s="5"/>
      <c r="M242" s="5"/>
      <c r="N242" s="5"/>
      <c r="O242" s="5"/>
    </row>
    <row r="243" spans="1:30">
      <c r="A243" s="2"/>
      <c r="B243" s="3"/>
      <c r="C243" s="3"/>
      <c r="D243" s="3"/>
      <c r="E243" s="3"/>
      <c r="F243" s="3"/>
      <c r="G243" s="3"/>
      <c r="H243" s="4"/>
      <c r="O243" s="4"/>
      <c r="AA243" s="2"/>
      <c r="AB243" s="2"/>
      <c r="AC243" s="2"/>
      <c r="AD243" s="2"/>
    </row>
    <row r="244" spans="1:30">
      <c r="A244" s="2"/>
      <c r="B244" s="3" t="s">
        <v>83</v>
      </c>
      <c r="C244" s="3" t="s">
        <v>72</v>
      </c>
      <c r="D244" s="3" t="s">
        <v>404</v>
      </c>
      <c r="E244" s="3" t="s">
        <v>101</v>
      </c>
      <c r="F244" s="3" t="s">
        <v>102</v>
      </c>
      <c r="G244" s="3" t="s">
        <v>73</v>
      </c>
      <c r="H244" s="3" t="s">
        <v>309</v>
      </c>
      <c r="I244" s="3" t="s">
        <v>292</v>
      </c>
      <c r="J244" s="3" t="s">
        <v>289</v>
      </c>
      <c r="K244" s="3" t="s">
        <v>76</v>
      </c>
      <c r="L244" s="3" t="s">
        <v>76</v>
      </c>
      <c r="M244" s="3" t="s">
        <v>106</v>
      </c>
      <c r="N244" s="3" t="s">
        <v>75</v>
      </c>
      <c r="O244" s="4"/>
      <c r="AA244" s="2"/>
      <c r="AB244" s="2"/>
      <c r="AC244" s="2"/>
      <c r="AD244" s="2"/>
    </row>
    <row r="245" spans="1:30">
      <c r="A245" s="23" t="s">
        <v>126</v>
      </c>
      <c r="B245" s="24">
        <f>'HTB2'!E70</f>
        <v>31.058</v>
      </c>
      <c r="C245" s="24">
        <f>'TRNSYS-TUD'!E70</f>
        <v>31.0579</v>
      </c>
      <c r="D245" s="24">
        <f>'TRNSYS-16'!E70</f>
        <v>30.991043090820298</v>
      </c>
      <c r="E245" s="24">
        <f>Comfie_MZ320!E70</f>
        <v>31.06</v>
      </c>
      <c r="F245" s="24">
        <f>ESP!E70</f>
        <v>31.058</v>
      </c>
      <c r="G245" s="24">
        <f>CODYKoZi_MZ320!E70</f>
        <v>31.93</v>
      </c>
      <c r="H245" s="24">
        <f>'VA114-CirDf'!E70</f>
        <v>31.1</v>
      </c>
      <c r="I245" s="24">
        <f>EnergyPlus!E70</f>
        <v>31.057853059927901</v>
      </c>
      <c r="J245" s="24">
        <f>CODYKoZi_MZ320!E71</f>
        <v>31.06</v>
      </c>
      <c r="K245" s="24">
        <f>K!E70</f>
        <v>0</v>
      </c>
      <c r="L245" s="24">
        <f>L!E70</f>
        <v>0</v>
      </c>
      <c r="M245" s="24">
        <f>'Analytical-MZ320'!E70</f>
        <v>31.057855243358425</v>
      </c>
      <c r="N245" s="24">
        <f>YourData!E70</f>
        <v>0</v>
      </c>
      <c r="O245" s="5"/>
      <c r="AA245" s="2"/>
      <c r="AB245" s="2"/>
      <c r="AC245" s="2"/>
      <c r="AD245" s="2"/>
    </row>
    <row r="246" spans="1:30">
      <c r="A246" s="23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5"/>
      <c r="AA246" s="2"/>
      <c r="AB246" s="2"/>
      <c r="AC246" s="2"/>
      <c r="AD246" s="2"/>
    </row>
    <row r="247" spans="1:30">
      <c r="A247" s="23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5"/>
      <c r="AA247" s="2"/>
      <c r="AB247" s="2"/>
      <c r="AC247" s="2"/>
      <c r="AD247" s="2"/>
    </row>
    <row r="248" spans="1:30">
      <c r="A248" s="23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5"/>
      <c r="AA248" s="2"/>
      <c r="AB248" s="2"/>
      <c r="AC248" s="2"/>
      <c r="AD248" s="2"/>
    </row>
    <row r="249" spans="1:30">
      <c r="A249" s="23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5"/>
      <c r="AA249" s="2"/>
      <c r="AB249" s="2"/>
      <c r="AC249" s="2"/>
      <c r="AD249" s="2"/>
    </row>
    <row r="250" spans="1:30">
      <c r="A250" s="23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5"/>
      <c r="AA250" s="2"/>
      <c r="AB250" s="2"/>
      <c r="AC250" s="2"/>
      <c r="AD250" s="2"/>
    </row>
    <row r="251" spans="1:30">
      <c r="A251" s="23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5"/>
      <c r="AA251" s="2"/>
      <c r="AB251" s="2"/>
      <c r="AC251" s="2"/>
      <c r="AD251" s="2"/>
    </row>
    <row r="252" spans="1:30">
      <c r="A252" s="2" t="s">
        <v>105</v>
      </c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5"/>
      <c r="AA252" s="2"/>
      <c r="AB252" s="2"/>
      <c r="AC252" s="2"/>
      <c r="AD252" s="2"/>
    </row>
    <row r="253" spans="1:30">
      <c r="A253" s="2"/>
      <c r="B253" s="95"/>
      <c r="C253" s="95"/>
      <c r="D253" s="95"/>
      <c r="E253" s="95"/>
      <c r="F253" s="95"/>
      <c r="G253" s="95"/>
      <c r="H253" s="95"/>
      <c r="I253" s="96"/>
      <c r="J253" s="96"/>
      <c r="K253" s="96"/>
      <c r="L253" s="96"/>
      <c r="M253" s="96"/>
      <c r="N253" s="96"/>
      <c r="O253" s="5"/>
      <c r="AA253" s="2"/>
      <c r="AB253" s="2"/>
      <c r="AC253" s="2"/>
      <c r="AD253" s="2"/>
    </row>
    <row r="254" spans="1:30">
      <c r="A254" s="2"/>
      <c r="B254" s="3" t="s">
        <v>83</v>
      </c>
      <c r="C254" s="3" t="s">
        <v>72</v>
      </c>
      <c r="D254" s="3" t="s">
        <v>404</v>
      </c>
      <c r="E254" s="3" t="s">
        <v>101</v>
      </c>
      <c r="F254" s="3" t="s">
        <v>102</v>
      </c>
      <c r="G254" s="3" t="s">
        <v>73</v>
      </c>
      <c r="H254" s="3" t="s">
        <v>309</v>
      </c>
      <c r="I254" s="3" t="s">
        <v>292</v>
      </c>
      <c r="J254" s="3" t="s">
        <v>289</v>
      </c>
      <c r="K254" s="95" t="s">
        <v>76</v>
      </c>
      <c r="L254" s="95" t="s">
        <v>76</v>
      </c>
      <c r="M254" s="95" t="s">
        <v>106</v>
      </c>
      <c r="N254" s="95" t="s">
        <v>75</v>
      </c>
      <c r="O254" s="5"/>
      <c r="AA254" s="2"/>
      <c r="AB254" s="2"/>
      <c r="AC254" s="2"/>
      <c r="AD254" s="2"/>
    </row>
    <row r="255" spans="1:30">
      <c r="A255" s="23" t="s">
        <v>126</v>
      </c>
      <c r="B255" s="24">
        <f>'HTB2'!F70</f>
        <v>24.797999999999998</v>
      </c>
      <c r="C255" s="24">
        <f>'TRNSYS-TUD'!F70</f>
        <v>24.797699999999999</v>
      </c>
      <c r="D255" s="24">
        <f>'TRNSYS-16'!F70</f>
        <v>24.763103485107401</v>
      </c>
      <c r="E255" s="24">
        <f>Comfie_MZ320!F70</f>
        <v>24.8</v>
      </c>
      <c r="F255" s="24">
        <f>ESP!F70</f>
        <v>24.797000000000001</v>
      </c>
      <c r="G255" s="24">
        <f>CODYKoZi_MZ320!F70</f>
        <v>24.65</v>
      </c>
      <c r="H255" s="24">
        <f>'VA114-CirDf'!F70</f>
        <v>24.8</v>
      </c>
      <c r="I255" s="24">
        <f>EnergyPlus!F70</f>
        <v>24.7977042414633</v>
      </c>
      <c r="J255" s="24">
        <f>CODYKoZi_MZ320!F71</f>
        <v>24.8</v>
      </c>
      <c r="K255" s="24">
        <f>K!F70</f>
        <v>0</v>
      </c>
      <c r="L255" s="24">
        <f>L!F70</f>
        <v>0</v>
      </c>
      <c r="M255" s="24">
        <f>'Analytical-MZ320'!F70</f>
        <v>24.797705988139221</v>
      </c>
      <c r="N255" s="24">
        <f>YourData!F70</f>
        <v>0</v>
      </c>
      <c r="O255" s="5"/>
      <c r="AA255" s="2"/>
      <c r="AB255" s="2"/>
      <c r="AC255" s="2"/>
      <c r="AD255" s="2"/>
    </row>
    <row r="256" spans="1:30">
      <c r="A256" s="23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5"/>
      <c r="AA256" s="2"/>
      <c r="AB256" s="2"/>
      <c r="AC256" s="2"/>
      <c r="AD256" s="2"/>
    </row>
    <row r="257" spans="1:30">
      <c r="A257" s="23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5"/>
      <c r="AA257" s="2"/>
      <c r="AB257" s="2"/>
      <c r="AC257" s="2"/>
      <c r="AD257" s="2"/>
    </row>
    <row r="258" spans="1:30">
      <c r="A258" s="23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5"/>
      <c r="AA258" s="2"/>
      <c r="AB258" s="2"/>
      <c r="AC258" s="2"/>
      <c r="AD258" s="2"/>
    </row>
    <row r="259" spans="1:30">
      <c r="A259" s="23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5"/>
      <c r="AA259" s="2"/>
      <c r="AB259" s="2"/>
      <c r="AC259" s="2"/>
      <c r="AD259" s="2"/>
    </row>
    <row r="260" spans="1:30"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24"/>
      <c r="N260" s="24"/>
      <c r="O260" s="5"/>
      <c r="AA260" s="2"/>
      <c r="AB260" s="2"/>
      <c r="AC260" s="2"/>
      <c r="AD260" s="2"/>
    </row>
    <row r="261" spans="1:30"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24"/>
      <c r="N261" s="24"/>
      <c r="O261" s="5"/>
      <c r="AA261" s="2"/>
      <c r="AB261" s="2"/>
      <c r="AC261" s="2"/>
      <c r="AD261" s="2"/>
    </row>
    <row r="262" spans="1:30">
      <c r="A262" s="2" t="s">
        <v>103</v>
      </c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5"/>
      <c r="AA262" s="2"/>
      <c r="AB262" s="2"/>
      <c r="AC262" s="2"/>
      <c r="AD262" s="2"/>
    </row>
    <row r="263" spans="1:30">
      <c r="A263" s="2"/>
      <c r="B263" s="95"/>
      <c r="C263" s="95"/>
      <c r="D263" s="95"/>
      <c r="E263" s="95"/>
      <c r="F263" s="95"/>
      <c r="G263" s="95"/>
      <c r="H263" s="95"/>
      <c r="I263" s="96"/>
      <c r="J263" s="96"/>
      <c r="K263" s="96"/>
      <c r="L263" s="96"/>
      <c r="M263" s="96"/>
      <c r="N263" s="96"/>
      <c r="O263" s="5"/>
      <c r="AA263" s="2"/>
      <c r="AB263" s="2"/>
      <c r="AC263" s="2"/>
      <c r="AD263" s="2"/>
    </row>
    <row r="264" spans="1:30">
      <c r="A264" s="2"/>
      <c r="B264" s="3" t="s">
        <v>83</v>
      </c>
      <c r="C264" s="3" t="s">
        <v>72</v>
      </c>
      <c r="D264" s="3" t="s">
        <v>404</v>
      </c>
      <c r="E264" s="3" t="s">
        <v>101</v>
      </c>
      <c r="F264" s="3" t="s">
        <v>102</v>
      </c>
      <c r="G264" s="3" t="s">
        <v>73</v>
      </c>
      <c r="H264" s="3" t="s">
        <v>309</v>
      </c>
      <c r="I264" s="3" t="s">
        <v>292</v>
      </c>
      <c r="J264" s="3" t="s">
        <v>289</v>
      </c>
      <c r="K264" s="95" t="s">
        <v>76</v>
      </c>
      <c r="L264" s="95" t="s">
        <v>76</v>
      </c>
      <c r="M264" s="95" t="s">
        <v>106</v>
      </c>
      <c r="N264" s="95" t="s">
        <v>75</v>
      </c>
      <c r="O264" s="5"/>
      <c r="AA264" s="2"/>
      <c r="AB264" s="2"/>
      <c r="AC264" s="2"/>
      <c r="AD264" s="2"/>
    </row>
    <row r="265" spans="1:30">
      <c r="A265" s="23" t="s">
        <v>126</v>
      </c>
      <c r="B265" s="24">
        <f>'HTB2'!G70</f>
        <v>15</v>
      </c>
      <c r="C265" s="24">
        <f>'TRNSYS-TUD'!G70</f>
        <v>15</v>
      </c>
      <c r="D265" s="24">
        <f>'TRNSYS-16'!G70</f>
        <v>15</v>
      </c>
      <c r="E265" s="24">
        <f>Comfie_MZ320!G70</f>
        <v>15</v>
      </c>
      <c r="F265" s="24">
        <f>ESP!G70</f>
        <v>15</v>
      </c>
      <c r="G265" s="24">
        <f>CODYKoZi_MZ320!G70</f>
        <v>15</v>
      </c>
      <c r="H265" s="24">
        <f>'VA114-CirDf'!G70</f>
        <v>15</v>
      </c>
      <c r="I265" s="24">
        <f>EnergyPlus!G70</f>
        <v>15</v>
      </c>
      <c r="J265" s="24">
        <f>CODYKoZi_MZ320!G71</f>
        <v>15</v>
      </c>
      <c r="K265" s="24">
        <f>K!G70</f>
        <v>0</v>
      </c>
      <c r="L265" s="24">
        <f>L!G70</f>
        <v>0</v>
      </c>
      <c r="M265" s="24">
        <f>'Analytical-MZ320'!G70</f>
        <v>15</v>
      </c>
      <c r="N265" s="24">
        <f>YourData!G70</f>
        <v>0</v>
      </c>
      <c r="O265" s="5"/>
      <c r="AA265" s="2"/>
      <c r="AB265" s="2"/>
      <c r="AC265" s="2"/>
      <c r="AD265" s="2"/>
    </row>
    <row r="266" spans="1:30">
      <c r="A266" s="23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5"/>
      <c r="AA266" s="2"/>
      <c r="AB266" s="2"/>
      <c r="AC266" s="2"/>
      <c r="AD266" s="2"/>
    </row>
    <row r="267" spans="1:30">
      <c r="A267" s="23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5"/>
      <c r="AA267" s="2"/>
      <c r="AB267" s="2"/>
      <c r="AC267" s="2"/>
      <c r="AD267" s="2"/>
    </row>
    <row r="268" spans="1:30">
      <c r="A268" s="23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5"/>
      <c r="AA268" s="2"/>
      <c r="AB268" s="2"/>
      <c r="AC268" s="2"/>
      <c r="AD268" s="2"/>
    </row>
    <row r="269" spans="1:30"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  <c r="O269" s="5"/>
      <c r="T269" s="5"/>
      <c r="U269" s="5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  <c r="O270" s="5"/>
      <c r="T270" s="5"/>
      <c r="U270" s="5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>
      <c r="B271" s="96"/>
      <c r="C271" s="96"/>
      <c r="D271" s="96"/>
      <c r="E271" s="96"/>
      <c r="F271" s="96"/>
      <c r="G271" s="96"/>
      <c r="H271" s="96"/>
      <c r="I271" s="96"/>
      <c r="J271" s="96"/>
      <c r="K271" s="96"/>
      <c r="L271" s="96"/>
      <c r="M271" s="96"/>
      <c r="N271" s="96"/>
      <c r="O271" s="5"/>
      <c r="T271" s="5"/>
      <c r="U271" s="5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>
      <c r="A272" s="2" t="s">
        <v>175</v>
      </c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5"/>
      <c r="AD272" s="2"/>
    </row>
    <row r="273" spans="1:30">
      <c r="A273" s="2"/>
      <c r="B273" s="3"/>
      <c r="C273" s="3"/>
      <c r="D273" s="3"/>
      <c r="E273" s="3"/>
      <c r="F273" s="3"/>
      <c r="G273" s="3"/>
      <c r="H273" s="4"/>
      <c r="O273" s="4"/>
      <c r="AD273" s="2"/>
    </row>
    <row r="274" spans="1:30">
      <c r="A274" s="2"/>
      <c r="B274" s="3" t="s">
        <v>83</v>
      </c>
      <c r="C274" s="3" t="s">
        <v>72</v>
      </c>
      <c r="D274" s="3" t="s">
        <v>404</v>
      </c>
      <c r="E274" s="3" t="s">
        <v>101</v>
      </c>
      <c r="F274" s="3" t="s">
        <v>102</v>
      </c>
      <c r="G274" s="3" t="s">
        <v>73</v>
      </c>
      <c r="H274" s="3" t="s">
        <v>309</v>
      </c>
      <c r="I274" s="3" t="s">
        <v>292</v>
      </c>
      <c r="J274" s="3" t="s">
        <v>289</v>
      </c>
      <c r="K274" s="3" t="s">
        <v>76</v>
      </c>
      <c r="L274" s="3" t="s">
        <v>76</v>
      </c>
      <c r="M274" s="3" t="s">
        <v>106</v>
      </c>
      <c r="N274" s="3" t="s">
        <v>75</v>
      </c>
      <c r="O274" s="4"/>
      <c r="AD274" s="2"/>
    </row>
    <row r="275" spans="1:30">
      <c r="A275" s="23" t="s">
        <v>126</v>
      </c>
      <c r="B275" s="25">
        <f>'HTB2'!H70</f>
        <v>1541.3</v>
      </c>
      <c r="C275" s="25">
        <f>'TRNSYS-TUD'!H70</f>
        <v>1541.3</v>
      </c>
      <c r="D275" s="25">
        <f>'TRNSYS-16'!H70</f>
        <v>1546.2944878472222</v>
      </c>
      <c r="E275" s="25">
        <f>Comfie_MZ320!H70</f>
        <v>1541</v>
      </c>
      <c r="F275" s="25">
        <f>ESP!H70</f>
        <v>1541.2</v>
      </c>
      <c r="G275" s="25">
        <f>CODYKoZi_MZ320!H70</f>
        <v>1517</v>
      </c>
      <c r="H275" s="25">
        <f>'VA114-CirDf'!H70</f>
        <v>1541</v>
      </c>
      <c r="I275" s="25">
        <f>EnergyPlus!H70</f>
        <v>1541.3035161931693</v>
      </c>
      <c r="J275" s="25">
        <f>CODYKoZi_MZ320!H71</f>
        <v>1541.3</v>
      </c>
      <c r="K275" s="25">
        <f>K!H70</f>
        <v>0</v>
      </c>
      <c r="L275" s="25">
        <f>L!H70</f>
        <v>0</v>
      </c>
      <c r="M275" s="25">
        <f>'Analytical-MZ320'!H70</f>
        <v>1541.3038214681224</v>
      </c>
      <c r="N275" s="25">
        <f>YourData!H70</f>
        <v>0</v>
      </c>
      <c r="O275" s="5"/>
      <c r="AD275" s="2"/>
    </row>
    <row r="276" spans="1:30">
      <c r="A276" s="23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5"/>
      <c r="AD276" s="2"/>
    </row>
    <row r="277" spans="1:30"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5"/>
      <c r="AD277" s="2"/>
    </row>
    <row r="278" spans="1:30"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5"/>
      <c r="AD278" s="2"/>
    </row>
    <row r="279" spans="1:30"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5"/>
      <c r="T279" s="5"/>
      <c r="U279" s="5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5"/>
      <c r="T280" s="5"/>
      <c r="U280" s="5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>
      <c r="A281" s="62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5"/>
      <c r="T281" s="5"/>
      <c r="U281" s="5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5"/>
      <c r="T282" s="5"/>
      <c r="U282" s="5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5"/>
      <c r="T283" s="5"/>
      <c r="U283" s="5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5"/>
      <c r="T284" s="5"/>
      <c r="U284" s="5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>
      <c r="O285" s="5"/>
      <c r="T285" s="5"/>
      <c r="U285" s="5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ht="15.75">
      <c r="A286" s="21" t="s">
        <v>176</v>
      </c>
      <c r="O286" s="5"/>
      <c r="T286" s="5"/>
      <c r="U286" s="5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>
      <c r="B287" s="5"/>
      <c r="C287" s="5"/>
      <c r="D287" s="5"/>
      <c r="E287" s="5"/>
      <c r="F287" s="5"/>
      <c r="G287" s="5"/>
      <c r="H287" s="5"/>
      <c r="I287" s="2"/>
      <c r="J287" s="5"/>
      <c r="K287" s="5"/>
      <c r="L287" s="5"/>
      <c r="M287" s="5"/>
      <c r="N287" s="5"/>
      <c r="O287" s="2"/>
      <c r="P287" s="2"/>
      <c r="T287" s="5"/>
      <c r="U287" s="5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>
      <c r="A288" s="2" t="s">
        <v>177</v>
      </c>
      <c r="B288" s="3"/>
      <c r="C288" s="3"/>
      <c r="D288" s="3"/>
      <c r="E288" s="3"/>
      <c r="F288" s="3"/>
      <c r="G288" s="3"/>
      <c r="H288" s="4"/>
      <c r="O288" s="2"/>
      <c r="P288" s="2"/>
      <c r="T288" s="5"/>
      <c r="U288" s="5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>
      <c r="A289" s="2"/>
      <c r="B289" s="3" t="s">
        <v>83</v>
      </c>
      <c r="C289" s="3" t="s">
        <v>72</v>
      </c>
      <c r="D289" s="3" t="s">
        <v>404</v>
      </c>
      <c r="E289" s="3"/>
      <c r="F289" s="3" t="s">
        <v>102</v>
      </c>
      <c r="G289" s="3" t="s">
        <v>561</v>
      </c>
      <c r="H289" s="3" t="s">
        <v>937</v>
      </c>
      <c r="I289" s="3" t="s">
        <v>292</v>
      </c>
      <c r="J289" s="3"/>
      <c r="K289" s="3" t="s">
        <v>76</v>
      </c>
      <c r="L289" s="3" t="s">
        <v>76</v>
      </c>
      <c r="M289" s="3" t="s">
        <v>75</v>
      </c>
      <c r="O289" s="2"/>
      <c r="P289" s="2"/>
      <c r="T289" s="5"/>
      <c r="U289" s="5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>
      <c r="A290" s="23" t="s">
        <v>152</v>
      </c>
      <c r="B290" s="25">
        <f>'HTB2'!E79</f>
        <v>74116.929999999993</v>
      </c>
      <c r="C290" s="25">
        <f>'TRNSYS-TUD'!E79</f>
        <v>74724.7</v>
      </c>
      <c r="D290" s="25">
        <f>'TRNSYS-16'!E79</f>
        <v>75005.308380701274</v>
      </c>
      <c r="E290" s="25">
        <f>Comfie_MZ320!E79</f>
        <v>0</v>
      </c>
      <c r="F290" s="25">
        <f>ESP!E79</f>
        <v>73741</v>
      </c>
      <c r="G290" s="25">
        <f>'VA114-CirBm'!E79</f>
        <v>77079</v>
      </c>
      <c r="H290" s="25">
        <f>'VA114-CirDf'!E79</f>
        <v>77092</v>
      </c>
      <c r="I290" s="25">
        <f>EnergyPlus!E79</f>
        <v>74585.170068324995</v>
      </c>
      <c r="J290" s="25">
        <f>CODYKoZi_MZ320!E79</f>
        <v>0</v>
      </c>
      <c r="K290" s="25">
        <f>K!E79</f>
        <v>0</v>
      </c>
      <c r="L290" s="25">
        <f>L!E79</f>
        <v>0</v>
      </c>
      <c r="M290" s="25">
        <f>YourData!E79</f>
        <v>0</v>
      </c>
      <c r="O290" s="2"/>
      <c r="P290" s="2"/>
      <c r="T290" s="5"/>
      <c r="U290" s="5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>
      <c r="A291" s="23" t="s">
        <v>153</v>
      </c>
      <c r="B291" s="25">
        <f>'HTB2'!E80</f>
        <v>0</v>
      </c>
      <c r="C291" s="25">
        <f>'TRNSYS-TUD'!E80</f>
        <v>47248.800000000003</v>
      </c>
      <c r="D291" s="25">
        <f>'TRNSYS-16'!E80</f>
        <v>0</v>
      </c>
      <c r="E291" s="25">
        <f>Comfie_MZ320!E80</f>
        <v>0</v>
      </c>
      <c r="F291" s="25">
        <f>ESP!E80</f>
        <v>0</v>
      </c>
      <c r="G291" s="25">
        <f>'VA114-CirBm'!E80</f>
        <v>49619</v>
      </c>
      <c r="H291" s="25">
        <f>'VA114-CirDf'!E80</f>
        <v>49217</v>
      </c>
      <c r="I291" s="25">
        <f>EnergyPlus!E80</f>
        <v>47699.18233999861</v>
      </c>
      <c r="J291" s="25">
        <f>CODYKoZi_MZ320!E80</f>
        <v>0</v>
      </c>
      <c r="K291" s="25">
        <f>K!E80</f>
        <v>0</v>
      </c>
      <c r="L291" s="25">
        <f>L!E80</f>
        <v>0</v>
      </c>
      <c r="M291" s="25">
        <f>YourData!E80</f>
        <v>0</v>
      </c>
      <c r="N291" s="24"/>
      <c r="O291" s="2"/>
      <c r="P291" s="2"/>
      <c r="T291" s="5"/>
      <c r="U291" s="5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>
      <c r="A292" s="23" t="s">
        <v>154</v>
      </c>
      <c r="B292" s="25">
        <f>'HTB2'!E81</f>
        <v>0</v>
      </c>
      <c r="C292" s="25">
        <f>'TRNSYS-TUD'!E81</f>
        <v>0</v>
      </c>
      <c r="D292" s="25">
        <f>'TRNSYS-16'!E81</f>
        <v>0</v>
      </c>
      <c r="E292" s="25">
        <f>Comfie_MZ320!E81</f>
        <v>0</v>
      </c>
      <c r="F292" s="25">
        <f>ESP!E81</f>
        <v>0</v>
      </c>
      <c r="G292" s="25">
        <f>'VA114-CirBm'!E81</f>
        <v>0</v>
      </c>
      <c r="H292" s="25">
        <f>'VA114-CirDf'!E81</f>
        <v>0</v>
      </c>
      <c r="I292" s="25">
        <f>EnergyPlus!E81</f>
        <v>47700.802477108889</v>
      </c>
      <c r="J292" s="25">
        <f>CODYKoZi_MZ320!E81</f>
        <v>0</v>
      </c>
      <c r="K292" s="25">
        <f>K!E81</f>
        <v>0</v>
      </c>
      <c r="L292" s="25">
        <f>L!E81</f>
        <v>0</v>
      </c>
      <c r="M292" s="25">
        <f>YourData!E81</f>
        <v>0</v>
      </c>
      <c r="N292" s="24"/>
      <c r="O292" s="2"/>
      <c r="P292" s="2"/>
      <c r="T292" s="5"/>
      <c r="U292" s="5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>
      <c r="A293" s="23" t="s">
        <v>155</v>
      </c>
      <c r="B293" s="25">
        <f>'HTB2'!E82</f>
        <v>0</v>
      </c>
      <c r="C293" s="25">
        <f>'TRNSYS-TUD'!E82</f>
        <v>0</v>
      </c>
      <c r="D293" s="25">
        <f>'TRNSYS-16'!E82</f>
        <v>47268.489182392106</v>
      </c>
      <c r="E293" s="25">
        <f>Comfie_MZ320!E82</f>
        <v>0</v>
      </c>
      <c r="F293" s="25">
        <f>ESP!E82</f>
        <v>45447</v>
      </c>
      <c r="G293" s="25">
        <f>'VA114-CirBm'!E82</f>
        <v>0</v>
      </c>
      <c r="H293" s="25">
        <f>'VA114-CirDf'!E82</f>
        <v>0</v>
      </c>
      <c r="I293" s="25">
        <f>EnergyPlus!E82</f>
        <v>47700.802477108889</v>
      </c>
      <c r="J293" s="25">
        <f>CODYKoZi_MZ320!E82</f>
        <v>0</v>
      </c>
      <c r="K293" s="25">
        <f>K!E82</f>
        <v>0</v>
      </c>
      <c r="L293" s="25">
        <f>L!E82</f>
        <v>0</v>
      </c>
      <c r="M293" s="25">
        <f>YourData!E82</f>
        <v>0</v>
      </c>
      <c r="N293" s="24"/>
      <c r="O293" s="2"/>
      <c r="P293" s="2"/>
      <c r="T293" s="5"/>
      <c r="U293" s="5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>
      <c r="A294" s="23" t="s">
        <v>156</v>
      </c>
      <c r="B294" s="25">
        <f>'HTB2'!E83</f>
        <v>46952.7</v>
      </c>
      <c r="C294" s="25">
        <f>'TRNSYS-TUD'!E83</f>
        <v>0</v>
      </c>
      <c r="D294" s="25">
        <f>'TRNSYS-16'!E83</f>
        <v>0</v>
      </c>
      <c r="E294" s="25">
        <f>Comfie_MZ320!E83</f>
        <v>0</v>
      </c>
      <c r="F294" s="25">
        <f>ESP!E83</f>
        <v>0</v>
      </c>
      <c r="G294" s="25">
        <f>'VA114-CirBm'!E83</f>
        <v>0</v>
      </c>
      <c r="H294" s="25">
        <f>'VA114-CirDf'!E83</f>
        <v>0</v>
      </c>
      <c r="I294" s="25">
        <f>EnergyPlus!E83</f>
        <v>47700.802477108889</v>
      </c>
      <c r="J294" s="25">
        <f>CODYKoZi_MZ320!E83</f>
        <v>0</v>
      </c>
      <c r="K294" s="25">
        <f>K!E83</f>
        <v>0</v>
      </c>
      <c r="L294" s="25">
        <f>L!E83</f>
        <v>0</v>
      </c>
      <c r="M294" s="25">
        <f>YourData!E83</f>
        <v>0</v>
      </c>
      <c r="N294" s="24"/>
      <c r="O294" s="2"/>
      <c r="P294" s="2"/>
      <c r="T294" s="5"/>
      <c r="U294" s="5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>
      <c r="A295" s="99" t="s">
        <v>157</v>
      </c>
      <c r="B295" s="25">
        <f>'HTB2'!E84</f>
        <v>0</v>
      </c>
      <c r="C295" s="25">
        <f>'TRNSYS-TUD'!E84</f>
        <v>0</v>
      </c>
      <c r="D295" s="25">
        <f>'TRNSYS-16'!E84</f>
        <v>0</v>
      </c>
      <c r="E295" s="25">
        <f>Comfie_MZ320!E84</f>
        <v>0</v>
      </c>
      <c r="F295" s="25">
        <f>ESP!E84</f>
        <v>0</v>
      </c>
      <c r="G295" s="25">
        <f>'VA114-CirBm'!E84</f>
        <v>30802</v>
      </c>
      <c r="H295" s="25">
        <f>'VA114-CirDf'!E84</f>
        <v>31437</v>
      </c>
      <c r="I295" s="25">
        <f>EnergyPlus!E84</f>
        <v>29244.639195300555</v>
      </c>
      <c r="J295" s="25">
        <f>CODYKoZi_MZ320!E84</f>
        <v>0</v>
      </c>
      <c r="K295" s="25">
        <f>K!E84</f>
        <v>0</v>
      </c>
      <c r="L295" s="25">
        <f>L!E84</f>
        <v>0</v>
      </c>
      <c r="M295" s="25">
        <f>YourData!E84</f>
        <v>0</v>
      </c>
      <c r="N295" s="24"/>
      <c r="O295" s="2"/>
      <c r="P295" s="2"/>
      <c r="T295" s="5"/>
      <c r="U295" s="5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>
      <c r="A296" s="99" t="s">
        <v>158</v>
      </c>
      <c r="B296" s="25">
        <f>'HTB2'!E85</f>
        <v>121815.72</v>
      </c>
      <c r="C296" s="25">
        <f>'TRNSYS-TUD'!E85</f>
        <v>122533.64576338899</v>
      </c>
      <c r="D296" s="25">
        <f>'TRNSYS-16'!E85</f>
        <v>123496.68753486806</v>
      </c>
      <c r="E296" s="25">
        <f>Comfie_MZ320!E85</f>
        <v>0</v>
      </c>
      <c r="F296" s="25">
        <f>ESP!E85</f>
        <v>125312</v>
      </c>
      <c r="G296" s="25">
        <f>'VA114-CirBm'!E85</f>
        <v>129647</v>
      </c>
      <c r="H296" s="25">
        <f>'VA114-CirDf'!E85</f>
        <v>129653</v>
      </c>
      <c r="I296" s="25">
        <f>EnergyPlus!E85</f>
        <v>120538.59617509528</v>
      </c>
      <c r="J296" s="25">
        <f>CODYKoZi_MZ320!E85</f>
        <v>0</v>
      </c>
      <c r="K296" s="25">
        <f>K!E85</f>
        <v>0</v>
      </c>
      <c r="L296" s="25">
        <f>L!E85</f>
        <v>0</v>
      </c>
      <c r="M296" s="25">
        <f>YourData!E85</f>
        <v>0</v>
      </c>
      <c r="N296" s="24"/>
      <c r="O296" s="2"/>
      <c r="P296" s="2"/>
      <c r="T296" s="5"/>
      <c r="U296" s="5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T297" s="5"/>
      <c r="U297" s="5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>
      <c r="A298" s="2" t="s">
        <v>178</v>
      </c>
      <c r="B298" s="3"/>
      <c r="C298" s="3"/>
      <c r="D298" s="3"/>
      <c r="E298" s="3"/>
      <c r="F298" s="3"/>
      <c r="G298" s="3"/>
      <c r="H298" s="4"/>
      <c r="N298" s="5"/>
      <c r="O298" s="5"/>
      <c r="T298" s="5"/>
      <c r="U298" s="5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>
      <c r="A299" s="2"/>
      <c r="B299" s="3" t="s">
        <v>83</v>
      </c>
      <c r="C299" s="3" t="s">
        <v>72</v>
      </c>
      <c r="D299" s="3" t="s">
        <v>404</v>
      </c>
      <c r="E299" s="3"/>
      <c r="F299" s="3" t="s">
        <v>102</v>
      </c>
      <c r="G299" s="3" t="s">
        <v>561</v>
      </c>
      <c r="H299" s="3" t="s">
        <v>937</v>
      </c>
      <c r="I299" s="3" t="s">
        <v>292</v>
      </c>
      <c r="J299" s="3"/>
      <c r="K299" s="3" t="s">
        <v>76</v>
      </c>
      <c r="L299" s="3" t="s">
        <v>76</v>
      </c>
      <c r="M299" s="3" t="s">
        <v>75</v>
      </c>
      <c r="O299" s="5"/>
      <c r="T299" s="5"/>
      <c r="U299" s="5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>
      <c r="A300" s="23" t="s">
        <v>152</v>
      </c>
      <c r="B300" s="25">
        <f>'HTB2'!F79</f>
        <v>12352.83</v>
      </c>
      <c r="C300" s="25">
        <f>'TRNSYS-TUD'!F79</f>
        <v>12454.1</v>
      </c>
      <c r="D300" s="25">
        <f>'TRNSYS-16'!F79</f>
        <v>12500.715538753306</v>
      </c>
      <c r="E300" s="25">
        <f>Comfie_MZ320!F79</f>
        <v>0</v>
      </c>
      <c r="F300" s="25">
        <f>ESP!F79</f>
        <v>12290</v>
      </c>
      <c r="G300" s="25">
        <f>'VA114-CirBm'!F79</f>
        <v>12846</v>
      </c>
      <c r="H300" s="25">
        <f>'VA114-CirDf'!F79</f>
        <v>12849</v>
      </c>
      <c r="I300" s="25">
        <f>EnergyPlus!F79</f>
        <v>12430.861678052937</v>
      </c>
      <c r="J300" s="25">
        <f>CODYKoZi_MZ320!F79</f>
        <v>0</v>
      </c>
      <c r="K300" s="25">
        <f>K!F79</f>
        <v>0</v>
      </c>
      <c r="L300" s="25">
        <f>L!F79</f>
        <v>0</v>
      </c>
      <c r="M300" s="25">
        <f>YourData!F79</f>
        <v>0</v>
      </c>
      <c r="N300" s="3"/>
      <c r="O300" s="5"/>
      <c r="T300" s="5"/>
      <c r="U300" s="5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>
      <c r="A301" s="23" t="s">
        <v>153</v>
      </c>
      <c r="B301" s="25">
        <f>'HTB2'!F80</f>
        <v>0</v>
      </c>
      <c r="C301" s="25">
        <f>'TRNSYS-TUD'!F80</f>
        <v>8338.44</v>
      </c>
      <c r="D301" s="25">
        <f>'TRNSYS-16'!F80</f>
        <v>0</v>
      </c>
      <c r="E301" s="25">
        <f>Comfie_MZ320!F80</f>
        <v>0</v>
      </c>
      <c r="F301" s="25">
        <f>ESP!F80</f>
        <v>0</v>
      </c>
      <c r="G301" s="25">
        <f>'VA114-CirBm'!F80</f>
        <v>8625</v>
      </c>
      <c r="H301" s="25">
        <f>'VA114-CirDf'!F80</f>
        <v>8730</v>
      </c>
      <c r="I301" s="25">
        <f>EnergyPlus!F80</f>
        <v>8258.2453205988022</v>
      </c>
      <c r="J301" s="25">
        <f>CODYKoZi_MZ320!F80</f>
        <v>0</v>
      </c>
      <c r="K301" s="25">
        <f>K!F80</f>
        <v>0</v>
      </c>
      <c r="L301" s="25">
        <f>L!F80</f>
        <v>0</v>
      </c>
      <c r="M301" s="25">
        <f>YourData!F80</f>
        <v>0</v>
      </c>
      <c r="N301" s="24"/>
      <c r="O301" s="5"/>
      <c r="T301" s="5"/>
      <c r="U301" s="5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>
      <c r="A302" s="23" t="s">
        <v>154</v>
      </c>
      <c r="B302" s="25">
        <f>'HTB2'!F81</f>
        <v>0</v>
      </c>
      <c r="C302" s="25">
        <f>'TRNSYS-TUD'!F81</f>
        <v>0</v>
      </c>
      <c r="D302" s="25">
        <f>'TRNSYS-16'!F81</f>
        <v>0</v>
      </c>
      <c r="E302" s="25">
        <f>Comfie_MZ320!F81</f>
        <v>0</v>
      </c>
      <c r="F302" s="25">
        <f>ESP!F81</f>
        <v>0</v>
      </c>
      <c r="G302" s="25">
        <f>'VA114-CirBm'!F81</f>
        <v>0</v>
      </c>
      <c r="H302" s="25">
        <f>'VA114-CirDf'!F81</f>
        <v>0</v>
      </c>
      <c r="I302" s="25">
        <f>EnergyPlus!F81</f>
        <v>8258.2453220750613</v>
      </c>
      <c r="J302" s="25">
        <f>CODYKoZi_MZ320!F81</f>
        <v>0</v>
      </c>
      <c r="K302" s="25">
        <f>K!F81</f>
        <v>0</v>
      </c>
      <c r="L302" s="25">
        <f>L!F81</f>
        <v>0</v>
      </c>
      <c r="M302" s="25">
        <f>YourData!F81</f>
        <v>0</v>
      </c>
      <c r="N302" s="24"/>
      <c r="O302" s="5"/>
      <c r="T302" s="5"/>
      <c r="U302" s="5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>
      <c r="A303" s="23" t="s">
        <v>155</v>
      </c>
      <c r="B303" s="25">
        <f>'HTB2'!F82</f>
        <v>0</v>
      </c>
      <c r="C303" s="25">
        <f>'TRNSYS-TUD'!F82</f>
        <v>0</v>
      </c>
      <c r="D303" s="25">
        <f>'TRNSYS-16'!F82</f>
        <v>8323.0430913276159</v>
      </c>
      <c r="E303" s="25">
        <f>Comfie_MZ320!F82</f>
        <v>0</v>
      </c>
      <c r="F303" s="25">
        <f>ESP!F82</f>
        <v>8011</v>
      </c>
      <c r="G303" s="25">
        <f>'VA114-CirBm'!F82</f>
        <v>0</v>
      </c>
      <c r="H303" s="25">
        <f>'VA114-CirDf'!F82</f>
        <v>0</v>
      </c>
      <c r="I303" s="25">
        <f>EnergyPlus!F82</f>
        <v>8258.2453220750613</v>
      </c>
      <c r="J303" s="25">
        <f>CODYKoZi_MZ320!F82</f>
        <v>0</v>
      </c>
      <c r="K303" s="25">
        <f>K!F82</f>
        <v>0</v>
      </c>
      <c r="L303" s="25">
        <f>L!F82</f>
        <v>0</v>
      </c>
      <c r="M303" s="25">
        <f>YourData!F82</f>
        <v>0</v>
      </c>
      <c r="N303" s="24"/>
      <c r="O303" s="5"/>
      <c r="T303" s="5"/>
      <c r="U303" s="5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>
      <c r="A304" s="23" t="s">
        <v>156</v>
      </c>
      <c r="B304" s="25">
        <f>'HTB2'!F83</f>
        <v>8337.41</v>
      </c>
      <c r="C304" s="25">
        <f>'TRNSYS-TUD'!F83</f>
        <v>0</v>
      </c>
      <c r="D304" s="25">
        <f>'TRNSYS-16'!F83</f>
        <v>0</v>
      </c>
      <c r="E304" s="25">
        <f>Comfie_MZ320!F83</f>
        <v>0</v>
      </c>
      <c r="F304" s="25">
        <f>ESP!F83</f>
        <v>0</v>
      </c>
      <c r="G304" s="25">
        <f>'VA114-CirBm'!F83</f>
        <v>0</v>
      </c>
      <c r="H304" s="25">
        <f>'VA114-CirDf'!F83</f>
        <v>0</v>
      </c>
      <c r="I304" s="25">
        <f>EnergyPlus!F83</f>
        <v>8258.2453220750613</v>
      </c>
      <c r="J304" s="25">
        <f>CODYKoZi_MZ320!F83</f>
        <v>0</v>
      </c>
      <c r="K304" s="25">
        <f>K!F83</f>
        <v>0</v>
      </c>
      <c r="L304" s="25">
        <f>L!F83</f>
        <v>0</v>
      </c>
      <c r="M304" s="25">
        <f>YourData!F83</f>
        <v>0</v>
      </c>
      <c r="N304" s="24"/>
      <c r="O304" s="5"/>
      <c r="T304" s="5"/>
      <c r="U304" s="5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>
      <c r="A305" s="99" t="s">
        <v>157</v>
      </c>
      <c r="B305" s="25">
        <f>'HTB2'!F84</f>
        <v>0</v>
      </c>
      <c r="C305" s="25">
        <f>'TRNSYS-TUD'!F84</f>
        <v>0</v>
      </c>
      <c r="D305" s="25">
        <f>'TRNSYS-16'!F84</f>
        <v>0</v>
      </c>
      <c r="E305" s="25">
        <f>Comfie_MZ320!F84</f>
        <v>0</v>
      </c>
      <c r="F305" s="25">
        <f>ESP!F84</f>
        <v>0</v>
      </c>
      <c r="G305" s="25">
        <f>'VA114-CirBm'!F84</f>
        <v>8620</v>
      </c>
      <c r="H305" s="25">
        <f>'VA114-CirDf'!F84</f>
        <v>8726</v>
      </c>
      <c r="I305" s="25">
        <f>EnergyPlus!F84</f>
        <v>8258.5109355649602</v>
      </c>
      <c r="J305" s="25">
        <f>CODYKoZi_MZ320!F84</f>
        <v>0</v>
      </c>
      <c r="K305" s="25">
        <f>K!F84</f>
        <v>0</v>
      </c>
      <c r="L305" s="25">
        <f>L!F84</f>
        <v>0</v>
      </c>
      <c r="M305" s="25">
        <f>YourData!F84</f>
        <v>0</v>
      </c>
      <c r="N305" s="24"/>
      <c r="O305" s="5"/>
      <c r="T305" s="5"/>
      <c r="U305" s="5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>
      <c r="A306" s="99" t="s">
        <v>158</v>
      </c>
      <c r="B306" s="25">
        <f>'HTB2'!F85</f>
        <v>59733.81</v>
      </c>
      <c r="C306" s="25">
        <f>'TRNSYS-TUD'!F85</f>
        <v>48025.111167922048</v>
      </c>
      <c r="D306" s="25">
        <f>'TRNSYS-16'!F85</f>
        <v>60817.188032537058</v>
      </c>
      <c r="E306" s="25">
        <f>Comfie_MZ320!F85</f>
        <v>0</v>
      </c>
      <c r="F306" s="25">
        <f>ESP!F85</f>
        <v>47177</v>
      </c>
      <c r="G306" s="25">
        <f>'VA114-CirBm'!F85</f>
        <v>43529</v>
      </c>
      <c r="H306" s="25">
        <f>'VA114-CirDf'!F85</f>
        <v>43480</v>
      </c>
      <c r="I306" s="25">
        <f>EnergyPlus!F85</f>
        <v>51113.383052511635</v>
      </c>
      <c r="J306" s="25">
        <f>CODYKoZi_MZ320!F85</f>
        <v>0</v>
      </c>
      <c r="K306" s="25">
        <f>K!F85</f>
        <v>0</v>
      </c>
      <c r="L306" s="25">
        <f>L!F85</f>
        <v>0</v>
      </c>
      <c r="M306" s="25">
        <f>YourData!F85</f>
        <v>0</v>
      </c>
      <c r="N306" s="24"/>
      <c r="O306" s="5"/>
      <c r="T306" s="5"/>
      <c r="U306" s="5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>
      <c r="T307" s="5"/>
      <c r="U307" s="5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>
      <c r="A308" s="2" t="s">
        <v>180</v>
      </c>
      <c r="B308" s="3"/>
      <c r="C308" s="3"/>
      <c r="D308" s="3"/>
      <c r="E308" s="3"/>
      <c r="F308" s="3"/>
      <c r="G308" s="3"/>
      <c r="H308" s="4"/>
      <c r="T308" s="5"/>
      <c r="U308" s="5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>
      <c r="A309" s="2"/>
      <c r="B309" s="3" t="s">
        <v>83</v>
      </c>
      <c r="C309" s="3" t="s">
        <v>72</v>
      </c>
      <c r="D309" s="3" t="s">
        <v>404</v>
      </c>
      <c r="E309" s="3"/>
      <c r="F309" s="3" t="s">
        <v>102</v>
      </c>
      <c r="G309" s="3" t="s">
        <v>561</v>
      </c>
      <c r="H309" s="3" t="s">
        <v>937</v>
      </c>
      <c r="I309" s="3" t="s">
        <v>292</v>
      </c>
      <c r="J309" s="3"/>
      <c r="K309" s="3" t="s">
        <v>76</v>
      </c>
      <c r="L309" s="3" t="s">
        <v>76</v>
      </c>
      <c r="M309" s="3" t="s">
        <v>75</v>
      </c>
      <c r="N309" s="5"/>
      <c r="O309" s="5"/>
      <c r="T309" s="5"/>
      <c r="U309" s="5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>
      <c r="A310" s="23" t="s">
        <v>152</v>
      </c>
      <c r="B310" s="25">
        <f>'HTB2'!G79</f>
        <v>12352.81</v>
      </c>
      <c r="C310" s="25">
        <f>'TRNSYS-TUD'!G79</f>
        <v>12454.1</v>
      </c>
      <c r="D310" s="25">
        <f>'TRNSYS-16'!G79</f>
        <v>12500.654692436594</v>
      </c>
      <c r="E310" s="25">
        <f>Comfie_MZ320!G79</f>
        <v>0</v>
      </c>
      <c r="F310" s="25">
        <f>ESP!G79</f>
        <v>12290</v>
      </c>
      <c r="G310" s="25">
        <f>'VA114-CirBm'!G79</f>
        <v>12847</v>
      </c>
      <c r="H310" s="25">
        <f>'VA114-CirDf'!G79</f>
        <v>12849</v>
      </c>
      <c r="I310" s="25">
        <f>EnergyPlus!G79</f>
        <v>12430.861678052916</v>
      </c>
      <c r="J310" s="25">
        <f>CODYKoZi_MZ320!G79</f>
        <v>0</v>
      </c>
      <c r="K310" s="25">
        <f>K!G79</f>
        <v>0</v>
      </c>
      <c r="L310" s="25">
        <f>L!G79</f>
        <v>0</v>
      </c>
      <c r="M310" s="25">
        <f>YourData!G79</f>
        <v>0</v>
      </c>
      <c r="N310" s="3"/>
      <c r="O310" s="5"/>
      <c r="T310" s="5"/>
      <c r="U310" s="5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>
      <c r="A311" s="23" t="s">
        <v>153</v>
      </c>
      <c r="B311" s="25">
        <f>'HTB2'!G80</f>
        <v>0</v>
      </c>
      <c r="C311" s="25">
        <f>'TRNSYS-TUD'!G80</f>
        <v>6319.21</v>
      </c>
      <c r="D311" s="25">
        <f>'TRNSYS-16'!G80</f>
        <v>0</v>
      </c>
      <c r="E311" s="25">
        <f>Comfie_MZ320!G80</f>
        <v>0</v>
      </c>
      <c r="F311" s="25">
        <f>ESP!G80</f>
        <v>0</v>
      </c>
      <c r="G311" s="25">
        <f>'VA114-CirBm'!G80</f>
        <v>6425</v>
      </c>
      <c r="H311" s="25">
        <f>'VA114-CirDf'!G80</f>
        <v>6671</v>
      </c>
      <c r="I311" s="25">
        <f>EnergyPlus!G80</f>
        <v>6052.4886883703275</v>
      </c>
      <c r="J311" s="25">
        <f>CODYKoZi_MZ320!G80</f>
        <v>0</v>
      </c>
      <c r="K311" s="25">
        <f>K!G80</f>
        <v>0</v>
      </c>
      <c r="L311" s="25">
        <f>L!G80</f>
        <v>0</v>
      </c>
      <c r="M311" s="25">
        <f>YourData!G80</f>
        <v>0</v>
      </c>
      <c r="N311" s="24"/>
      <c r="O311" s="4"/>
      <c r="T311" s="5"/>
      <c r="U311" s="5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>
      <c r="A312" s="23" t="s">
        <v>154</v>
      </c>
      <c r="B312" s="25">
        <f>'HTB2'!G81</f>
        <v>0</v>
      </c>
      <c r="C312" s="25">
        <f>'TRNSYS-TUD'!G81</f>
        <v>0</v>
      </c>
      <c r="D312" s="25">
        <f>'TRNSYS-16'!G81</f>
        <v>0</v>
      </c>
      <c r="E312" s="25">
        <f>Comfie_MZ320!G81</f>
        <v>0</v>
      </c>
      <c r="F312" s="25">
        <f>ESP!G81</f>
        <v>0</v>
      </c>
      <c r="G312" s="25">
        <f>'VA114-CirBm'!G81</f>
        <v>0</v>
      </c>
      <c r="H312" s="25">
        <f>'VA114-CirDf'!G81</f>
        <v>0</v>
      </c>
      <c r="I312" s="25">
        <f>EnergyPlus!G81</f>
        <v>6052.4886886800987</v>
      </c>
      <c r="J312" s="25">
        <f>CODYKoZi_MZ320!G81</f>
        <v>0</v>
      </c>
      <c r="K312" s="25">
        <f>K!G81</f>
        <v>0</v>
      </c>
      <c r="L312" s="25">
        <f>L!G81</f>
        <v>0</v>
      </c>
      <c r="M312" s="25">
        <f>YourData!G81</f>
        <v>0</v>
      </c>
      <c r="N312" s="24"/>
      <c r="O312" s="4"/>
      <c r="T312" s="5"/>
      <c r="U312" s="5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>
      <c r="A313" s="23" t="s">
        <v>155</v>
      </c>
      <c r="B313" s="25">
        <f>'HTB2'!G82</f>
        <v>0</v>
      </c>
      <c r="C313" s="25">
        <f>'TRNSYS-TUD'!G82</f>
        <v>0</v>
      </c>
      <c r="D313" s="25">
        <f>'TRNSYS-16'!G82</f>
        <v>6316.5575980130352</v>
      </c>
      <c r="E313" s="25">
        <f>Comfie_MZ320!G82</f>
        <v>0</v>
      </c>
      <c r="F313" s="25">
        <f>ESP!G82</f>
        <v>5867</v>
      </c>
      <c r="G313" s="25">
        <f>'VA114-CirBm'!G82</f>
        <v>0</v>
      </c>
      <c r="H313" s="25">
        <f>'VA114-CirDf'!G82</f>
        <v>0</v>
      </c>
      <c r="I313" s="25">
        <f>EnergyPlus!G82</f>
        <v>6052.4886886800987</v>
      </c>
      <c r="J313" s="25">
        <f>CODYKoZi_MZ320!G82</f>
        <v>0</v>
      </c>
      <c r="K313" s="25">
        <f>K!G82</f>
        <v>0</v>
      </c>
      <c r="L313" s="25">
        <f>L!G82</f>
        <v>0</v>
      </c>
      <c r="M313" s="25">
        <f>YourData!G82</f>
        <v>0</v>
      </c>
      <c r="N313" s="24"/>
      <c r="O313" s="5"/>
      <c r="T313" s="5"/>
      <c r="U313" s="5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>
      <c r="A314" s="23" t="s">
        <v>156</v>
      </c>
      <c r="B314" s="25">
        <f>'HTB2'!G83</f>
        <v>6247.29</v>
      </c>
      <c r="C314" s="25">
        <f>'TRNSYS-TUD'!G83</f>
        <v>0</v>
      </c>
      <c r="D314" s="25">
        <f>'TRNSYS-16'!G83</f>
        <v>0</v>
      </c>
      <c r="E314" s="25">
        <f>Comfie_MZ320!G83</f>
        <v>0</v>
      </c>
      <c r="F314" s="25">
        <f>ESP!G83</f>
        <v>0</v>
      </c>
      <c r="G314" s="25">
        <f>'VA114-CirBm'!G83</f>
        <v>0</v>
      </c>
      <c r="H314" s="25">
        <f>'VA114-CirDf'!G83</f>
        <v>0</v>
      </c>
      <c r="I314" s="25">
        <f>EnergyPlus!G83</f>
        <v>6052.4886886800987</v>
      </c>
      <c r="J314" s="25">
        <f>CODYKoZi_MZ320!G83</f>
        <v>0</v>
      </c>
      <c r="K314" s="25">
        <f>K!G83</f>
        <v>0</v>
      </c>
      <c r="L314" s="25">
        <f>L!G83</f>
        <v>0</v>
      </c>
      <c r="M314" s="25">
        <f>YourData!G83</f>
        <v>0</v>
      </c>
      <c r="N314" s="24"/>
      <c r="O314" s="5"/>
      <c r="T314" s="5"/>
      <c r="U314" s="5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>
      <c r="A315" s="99" t="s">
        <v>157</v>
      </c>
      <c r="B315" s="25">
        <f>'HTB2'!G84</f>
        <v>0</v>
      </c>
      <c r="C315" s="25">
        <f>'TRNSYS-TUD'!G84</f>
        <v>0</v>
      </c>
      <c r="D315" s="25">
        <f>'TRNSYS-16'!G84</f>
        <v>0</v>
      </c>
      <c r="E315" s="25">
        <f>Comfie_MZ320!G84</f>
        <v>0</v>
      </c>
      <c r="F315" s="25">
        <f>ESP!G84</f>
        <v>0</v>
      </c>
      <c r="G315" s="25">
        <f>'VA114-CirBm'!G84</f>
        <v>6420</v>
      </c>
      <c r="H315" s="25">
        <f>'VA114-CirDf'!G84</f>
        <v>6668</v>
      </c>
      <c r="I315" s="25">
        <f>EnergyPlus!G84</f>
        <v>6052.7135003591038</v>
      </c>
      <c r="J315" s="25">
        <f>CODYKoZi_MZ320!G84</f>
        <v>0</v>
      </c>
      <c r="K315" s="25">
        <f>K!G84</f>
        <v>0</v>
      </c>
      <c r="L315" s="25">
        <f>L!G84</f>
        <v>0</v>
      </c>
      <c r="M315" s="25">
        <f>YourData!G84</f>
        <v>0</v>
      </c>
      <c r="N315" s="24"/>
      <c r="O315" s="5"/>
      <c r="T315" s="5"/>
      <c r="U315" s="5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>
      <c r="A316" s="99" t="s">
        <v>158</v>
      </c>
      <c r="B316" s="25">
        <f>'HTB2'!G85</f>
        <v>62081.91</v>
      </c>
      <c r="C316" s="25">
        <f>'TRNSYS-TUD'!G85</f>
        <v>63511.784215964712</v>
      </c>
      <c r="D316" s="25">
        <f>'TRNSYS-16'!G85</f>
        <v>54129.919517340917</v>
      </c>
      <c r="E316" s="25">
        <f>Comfie_MZ320!G85</f>
        <v>0</v>
      </c>
      <c r="F316" s="25">
        <f>ESP!G85</f>
        <v>57988</v>
      </c>
      <c r="G316" s="25">
        <f>'VA114-CirBm'!G85</f>
        <v>58213</v>
      </c>
      <c r="H316" s="25">
        <f>'VA114-CirDf'!G85</f>
        <v>57751</v>
      </c>
      <c r="I316" s="25">
        <f>EnergyPlus!G85</f>
        <v>59410.732441847176</v>
      </c>
      <c r="J316" s="25">
        <f>CODYKoZi_MZ320!G85</f>
        <v>0</v>
      </c>
      <c r="K316" s="25">
        <f>K!G85</f>
        <v>0</v>
      </c>
      <c r="L316" s="25">
        <f>L!G85</f>
        <v>0</v>
      </c>
      <c r="M316" s="25">
        <f>YourData!G85</f>
        <v>0</v>
      </c>
      <c r="N316" s="24"/>
      <c r="O316" s="5"/>
      <c r="T316" s="5"/>
      <c r="U316" s="5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>
      <c r="O317" s="5"/>
      <c r="T317" s="5"/>
      <c r="U317" s="5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>
      <c r="A318" s="2" t="s">
        <v>181</v>
      </c>
      <c r="B318" s="3"/>
      <c r="C318" s="3"/>
      <c r="D318" s="3"/>
      <c r="E318" s="3"/>
      <c r="F318" s="3"/>
      <c r="G318" s="3"/>
      <c r="H318" s="4"/>
      <c r="O318" s="5"/>
      <c r="T318" s="5"/>
      <c r="U318" s="5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>
      <c r="A319" s="2"/>
      <c r="B319" s="3" t="s">
        <v>83</v>
      </c>
      <c r="C319" s="3" t="s">
        <v>72</v>
      </c>
      <c r="D319" s="3" t="s">
        <v>404</v>
      </c>
      <c r="E319" s="3"/>
      <c r="F319" s="3" t="s">
        <v>102</v>
      </c>
      <c r="G319" s="3" t="s">
        <v>561</v>
      </c>
      <c r="H319" s="3" t="s">
        <v>937</v>
      </c>
      <c r="I319" s="3" t="s">
        <v>292</v>
      </c>
      <c r="J319" s="3"/>
      <c r="K319" s="3" t="s">
        <v>76</v>
      </c>
      <c r="L319" s="3" t="s">
        <v>76</v>
      </c>
      <c r="M319" s="3" t="s">
        <v>75</v>
      </c>
      <c r="O319" s="5"/>
      <c r="T319" s="5"/>
      <c r="U319" s="5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>
      <c r="A320" s="23" t="s">
        <v>152</v>
      </c>
      <c r="B320" s="25">
        <f>'HTB2'!H79</f>
        <v>12352.83</v>
      </c>
      <c r="C320" s="25">
        <f>'TRNSYS-TUD'!H79</f>
        <v>12454.1</v>
      </c>
      <c r="D320" s="25">
        <f>'TRNSYS-16'!H79</f>
        <v>12500.786326460562</v>
      </c>
      <c r="E320" s="25">
        <f>Comfie_MZ320!H79</f>
        <v>0</v>
      </c>
      <c r="F320" s="25">
        <f>ESP!H79</f>
        <v>12290</v>
      </c>
      <c r="G320" s="25">
        <f>'VA114-CirBm'!H79</f>
        <v>12846</v>
      </c>
      <c r="H320" s="25">
        <f>'VA114-CirDf'!H79</f>
        <v>12849</v>
      </c>
      <c r="I320" s="25">
        <f>EnergyPlus!H79</f>
        <v>12430.861678052932</v>
      </c>
      <c r="J320" s="25">
        <f>CODYKoZi_MZ320!H79</f>
        <v>0</v>
      </c>
      <c r="K320" s="25">
        <f>K!H79</f>
        <v>0</v>
      </c>
      <c r="L320" s="25">
        <f>L!H79</f>
        <v>0</v>
      </c>
      <c r="M320" s="25">
        <f>YourData!H79</f>
        <v>0</v>
      </c>
      <c r="N320" s="3"/>
      <c r="O320" s="5"/>
      <c r="T320" s="5"/>
      <c r="U320" s="5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>
      <c r="A321" s="23" t="s">
        <v>153</v>
      </c>
      <c r="B321" s="25">
        <f>'HTB2'!H80</f>
        <v>0</v>
      </c>
      <c r="C321" s="25">
        <f>'TRNSYS-TUD'!H80</f>
        <v>8634.07</v>
      </c>
      <c r="D321" s="25">
        <f>'TRNSYS-16'!H80</f>
        <v>0</v>
      </c>
      <c r="E321" s="25">
        <f>Comfie_MZ320!H80</f>
        <v>0</v>
      </c>
      <c r="F321" s="25">
        <f>ESP!H80</f>
        <v>0</v>
      </c>
      <c r="G321" s="25">
        <f>'VA114-CirBm'!H80</f>
        <v>9388</v>
      </c>
      <c r="H321" s="25">
        <f>'VA114-CirDf'!H80</f>
        <v>8873</v>
      </c>
      <c r="I321" s="25">
        <f>EnergyPlus!H80</f>
        <v>9191.1276674869114</v>
      </c>
      <c r="J321" s="25">
        <f>CODYKoZi_MZ320!H80</f>
        <v>0</v>
      </c>
      <c r="K321" s="25">
        <f>K!H80</f>
        <v>0</v>
      </c>
      <c r="L321" s="25">
        <f>L!H80</f>
        <v>0</v>
      </c>
      <c r="M321" s="25">
        <f>YourData!H80</f>
        <v>0</v>
      </c>
      <c r="N321" s="24"/>
      <c r="O321" s="5"/>
      <c r="T321" s="5"/>
      <c r="U321" s="5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>
      <c r="A322" s="23" t="s">
        <v>154</v>
      </c>
      <c r="B322" s="25">
        <f>'HTB2'!H81</f>
        <v>0</v>
      </c>
      <c r="C322" s="25">
        <f>'TRNSYS-TUD'!H81</f>
        <v>0</v>
      </c>
      <c r="D322" s="25">
        <f>'TRNSYS-16'!H81</f>
        <v>0</v>
      </c>
      <c r="E322" s="25">
        <f>Comfie_MZ320!H81</f>
        <v>0</v>
      </c>
      <c r="F322" s="25">
        <f>ESP!H81</f>
        <v>0</v>
      </c>
      <c r="G322" s="25">
        <f>'VA114-CirBm'!H81</f>
        <v>0</v>
      </c>
      <c r="H322" s="25">
        <f>'VA114-CirDf'!H81</f>
        <v>0</v>
      </c>
      <c r="I322" s="25">
        <f>EnergyPlus!H81</f>
        <v>9192.7481398155032</v>
      </c>
      <c r="J322" s="25">
        <f>CODYKoZi_MZ320!H81</f>
        <v>0</v>
      </c>
      <c r="K322" s="25">
        <f>K!H81</f>
        <v>0</v>
      </c>
      <c r="L322" s="25">
        <f>L!H81</f>
        <v>0</v>
      </c>
      <c r="M322" s="25">
        <f>YourData!H81</f>
        <v>0</v>
      </c>
      <c r="N322" s="24"/>
      <c r="O322" s="5"/>
      <c r="T322" s="5"/>
      <c r="U322" s="5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>
      <c r="A323" s="23" t="s">
        <v>155</v>
      </c>
      <c r="B323" s="25">
        <f>'HTB2'!H82</f>
        <v>0</v>
      </c>
      <c r="C323" s="25">
        <f>'TRNSYS-TUD'!H82</f>
        <v>0</v>
      </c>
      <c r="D323" s="25">
        <f>'TRNSYS-16'!H82</f>
        <v>8666.7343206217247</v>
      </c>
      <c r="E323" s="25">
        <f>Comfie_MZ320!H82</f>
        <v>0</v>
      </c>
      <c r="F323" s="25">
        <f>ESP!H82</f>
        <v>8485</v>
      </c>
      <c r="G323" s="25">
        <f>'VA114-CirBm'!H82</f>
        <v>0</v>
      </c>
      <c r="H323" s="25">
        <f>'VA114-CirDf'!H82</f>
        <v>0</v>
      </c>
      <c r="I323" s="25">
        <f>EnergyPlus!H82</f>
        <v>9192.7481398155032</v>
      </c>
      <c r="J323" s="25">
        <f>CODYKoZi_MZ320!H82</f>
        <v>0</v>
      </c>
      <c r="K323" s="25">
        <f>K!H82</f>
        <v>0</v>
      </c>
      <c r="L323" s="25">
        <f>L!H82</f>
        <v>0</v>
      </c>
      <c r="M323" s="25">
        <f>YourData!H82</f>
        <v>0</v>
      </c>
      <c r="N323" s="24"/>
      <c r="O323" s="5"/>
      <c r="T323" s="5"/>
      <c r="U323" s="5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>
      <c r="A324" s="23" t="s">
        <v>156</v>
      </c>
      <c r="B324" s="25">
        <f>'HTB2'!H83</f>
        <v>8567.02</v>
      </c>
      <c r="C324" s="25">
        <f>'TRNSYS-TUD'!H83</f>
        <v>0</v>
      </c>
      <c r="D324" s="25">
        <f>'TRNSYS-16'!H83</f>
        <v>0</v>
      </c>
      <c r="E324" s="25">
        <f>Comfie_MZ320!H83</f>
        <v>0</v>
      </c>
      <c r="F324" s="25">
        <f>ESP!H83</f>
        <v>0</v>
      </c>
      <c r="G324" s="25">
        <f>'VA114-CirBm'!H83</f>
        <v>0</v>
      </c>
      <c r="H324" s="25">
        <f>'VA114-CirDf'!H83</f>
        <v>0</v>
      </c>
      <c r="I324" s="25">
        <f>EnergyPlus!H83</f>
        <v>9192.7481398155032</v>
      </c>
      <c r="J324" s="25">
        <f>CODYKoZi_MZ320!H83</f>
        <v>0</v>
      </c>
      <c r="K324" s="25">
        <f>K!H83</f>
        <v>0</v>
      </c>
      <c r="L324" s="25">
        <f>L!H83</f>
        <v>0</v>
      </c>
      <c r="M324" s="25">
        <f>YourData!H83</f>
        <v>0</v>
      </c>
      <c r="N324" s="24"/>
      <c r="O324" s="5"/>
      <c r="T324" s="5"/>
      <c r="U324" s="5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>
      <c r="A325" s="99" t="s">
        <v>157</v>
      </c>
      <c r="B325" s="100" t="s">
        <v>92</v>
      </c>
      <c r="C325" s="100" t="s">
        <v>92</v>
      </c>
      <c r="D325" s="100" t="s">
        <v>92</v>
      </c>
      <c r="E325" s="100" t="s">
        <v>92</v>
      </c>
      <c r="F325" s="100" t="s">
        <v>92</v>
      </c>
      <c r="G325" s="100" t="s">
        <v>92</v>
      </c>
      <c r="H325" s="100" t="s">
        <v>92</v>
      </c>
      <c r="I325" s="100" t="s">
        <v>92</v>
      </c>
      <c r="J325" s="100" t="s">
        <v>92</v>
      </c>
      <c r="K325" s="100" t="s">
        <v>92</v>
      </c>
      <c r="L325" s="100" t="s">
        <v>92</v>
      </c>
      <c r="M325" s="100" t="s">
        <v>92</v>
      </c>
      <c r="N325" s="24"/>
      <c r="O325" s="5"/>
      <c r="T325" s="5"/>
      <c r="U325" s="5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>
      <c r="A326" s="99" t="s">
        <v>158</v>
      </c>
      <c r="B326" s="25" t="e">
        <f>'HTB2'!H85</f>
        <v>#N/A</v>
      </c>
      <c r="C326" s="25">
        <f>'TRNSYS-TUD'!H85</f>
        <v>10996.748791618591</v>
      </c>
      <c r="D326" s="25">
        <f>'TRNSYS-16'!H85</f>
        <v>8549.5799849900795</v>
      </c>
      <c r="E326" s="25">
        <f>Comfie_MZ320!H85</f>
        <v>0</v>
      </c>
      <c r="F326" s="25">
        <f>ESP!H85</f>
        <v>20147</v>
      </c>
      <c r="G326" s="25">
        <f>'VA114-CirBm'!H85</f>
        <v>27905</v>
      </c>
      <c r="H326" s="25">
        <f>'VA114-CirDf'!H85</f>
        <v>28421</v>
      </c>
      <c r="I326" s="25">
        <f>EnergyPlus!H85</f>
        <v>10014.480680736136</v>
      </c>
      <c r="J326" s="25">
        <f>CODYKoZi_MZ320!H85</f>
        <v>0</v>
      </c>
      <c r="K326" s="25">
        <f>K!H85</f>
        <v>0</v>
      </c>
      <c r="L326" s="25">
        <f>L!H85</f>
        <v>0</v>
      </c>
      <c r="M326" s="25">
        <f>YourData!H85</f>
        <v>0</v>
      </c>
      <c r="N326" s="24"/>
      <c r="O326" s="5"/>
      <c r="T326" s="5"/>
      <c r="U326" s="5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>
      <c r="O327" s="5"/>
      <c r="T327" s="5"/>
      <c r="U327" s="5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>
      <c r="A328" s="2" t="s">
        <v>182</v>
      </c>
      <c r="B328" s="3"/>
      <c r="C328" s="3"/>
      <c r="D328" s="3"/>
      <c r="E328" s="3"/>
      <c r="F328" s="3"/>
      <c r="G328" s="3"/>
      <c r="H328" s="4"/>
      <c r="O328" s="5"/>
      <c r="T328" s="5"/>
      <c r="U328" s="5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>
      <c r="A329" s="2"/>
      <c r="B329" s="3" t="s">
        <v>83</v>
      </c>
      <c r="C329" s="3" t="s">
        <v>72</v>
      </c>
      <c r="D329" s="3" t="s">
        <v>404</v>
      </c>
      <c r="E329" s="3"/>
      <c r="F329" s="3" t="s">
        <v>102</v>
      </c>
      <c r="G329" s="3" t="s">
        <v>561</v>
      </c>
      <c r="H329" s="3" t="s">
        <v>937</v>
      </c>
      <c r="I329" s="3" t="s">
        <v>292</v>
      </c>
      <c r="J329" s="3"/>
      <c r="K329" s="3" t="s">
        <v>76</v>
      </c>
      <c r="L329" s="3" t="s">
        <v>76</v>
      </c>
      <c r="M329" s="3" t="s">
        <v>75</v>
      </c>
      <c r="O329" s="5"/>
      <c r="T329" s="5"/>
      <c r="U329" s="5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>
      <c r="A330" s="23" t="s">
        <v>152</v>
      </c>
      <c r="B330" s="25">
        <f>'HTB2'!I79</f>
        <v>12352.83</v>
      </c>
      <c r="C330" s="25">
        <f>'TRNSYS-TUD'!I79</f>
        <v>12454.1</v>
      </c>
      <c r="D330" s="25">
        <f>'TRNSYS-16'!I79</f>
        <v>12501.047294495162</v>
      </c>
      <c r="E330" s="25">
        <f>Comfie_MZ320!I79</f>
        <v>0</v>
      </c>
      <c r="F330" s="25">
        <f>ESP!I79</f>
        <v>12290</v>
      </c>
      <c r="G330" s="25">
        <f>'VA114-CirBm'!I79</f>
        <v>12846</v>
      </c>
      <c r="H330" s="25">
        <f>'VA114-CirDf'!I79</f>
        <v>12849</v>
      </c>
      <c r="I330" s="25">
        <f>EnergyPlus!I79</f>
        <v>12430.861678052937</v>
      </c>
      <c r="J330" s="25">
        <f>CODYKoZi_MZ320!I79</f>
        <v>0</v>
      </c>
      <c r="K330" s="25">
        <f>K!I79</f>
        <v>0</v>
      </c>
      <c r="L330" s="25">
        <f>L!I79</f>
        <v>0</v>
      </c>
      <c r="M330" s="25">
        <f>YourData!I79</f>
        <v>0</v>
      </c>
      <c r="N330" s="3"/>
      <c r="O330" s="5"/>
      <c r="T330" s="5"/>
      <c r="U330" s="5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>
      <c r="A331" s="23" t="s">
        <v>153</v>
      </c>
      <c r="B331" s="25">
        <f>'HTB2'!I80</f>
        <v>0</v>
      </c>
      <c r="C331" s="25">
        <f>'TRNSYS-TUD'!I80</f>
        <v>8713.52</v>
      </c>
      <c r="D331" s="25">
        <f>'TRNSYS-16'!I80</f>
        <v>0</v>
      </c>
      <c r="E331" s="25">
        <f>Comfie_MZ320!I80</f>
        <v>0</v>
      </c>
      <c r="F331" s="25">
        <f>ESP!I80</f>
        <v>0</v>
      </c>
      <c r="G331" s="25">
        <f>'VA114-CirBm'!I80</f>
        <v>9044</v>
      </c>
      <c r="H331" s="25">
        <f>'VA114-CirDf'!I80</f>
        <v>9113</v>
      </c>
      <c r="I331" s="25">
        <f>EnergyPlus!I80</f>
        <v>8642.1131382175827</v>
      </c>
      <c r="J331" s="25">
        <f>CODYKoZi_MZ320!I80</f>
        <v>0</v>
      </c>
      <c r="K331" s="25">
        <f>K!I80</f>
        <v>0</v>
      </c>
      <c r="L331" s="25">
        <f>L!I80</f>
        <v>0</v>
      </c>
      <c r="M331" s="25">
        <f>YourData!I80</f>
        <v>0</v>
      </c>
      <c r="N331" s="24"/>
      <c r="O331" s="5"/>
      <c r="T331" s="5"/>
      <c r="U331" s="5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>
      <c r="A332" s="23" t="s">
        <v>154</v>
      </c>
      <c r="B332" s="25">
        <f>'HTB2'!I81</f>
        <v>0</v>
      </c>
      <c r="C332" s="25">
        <f>'TRNSYS-TUD'!I81</f>
        <v>0</v>
      </c>
      <c r="D332" s="25">
        <f>'TRNSYS-16'!I81</f>
        <v>0</v>
      </c>
      <c r="E332" s="25">
        <f>Comfie_MZ320!I81</f>
        <v>0</v>
      </c>
      <c r="F332" s="25">
        <f>ESP!I81</f>
        <v>0</v>
      </c>
      <c r="G332" s="25">
        <f>'VA114-CirBm'!I81</f>
        <v>0</v>
      </c>
      <c r="H332" s="25">
        <f>'VA114-CirDf'!I81</f>
        <v>0</v>
      </c>
      <c r="I332" s="25">
        <f>EnergyPlus!I81</f>
        <v>8642.1129916672344</v>
      </c>
      <c r="J332" s="25">
        <f>CODYKoZi_MZ320!I81</f>
        <v>0</v>
      </c>
      <c r="K332" s="25">
        <f>K!I81</f>
        <v>0</v>
      </c>
      <c r="L332" s="25">
        <f>L!I81</f>
        <v>0</v>
      </c>
      <c r="M332" s="25">
        <f>YourData!I81</f>
        <v>0</v>
      </c>
      <c r="N332" s="24"/>
      <c r="O332" s="5"/>
      <c r="T332" s="5"/>
      <c r="U332" s="5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>
      <c r="A333" s="23" t="s">
        <v>155</v>
      </c>
      <c r="B333" s="25">
        <f>'HTB2'!I82</f>
        <v>0</v>
      </c>
      <c r="C333" s="25">
        <f>'TRNSYS-TUD'!I82</f>
        <v>0</v>
      </c>
      <c r="D333" s="25">
        <f>'TRNSYS-16'!I82</f>
        <v>8696.3990170812067</v>
      </c>
      <c r="E333" s="25">
        <f>Comfie_MZ320!I82</f>
        <v>0</v>
      </c>
      <c r="F333" s="25">
        <f>ESP!I82</f>
        <v>8404</v>
      </c>
      <c r="G333" s="25">
        <f>'VA114-CirBm'!I82</f>
        <v>0</v>
      </c>
      <c r="H333" s="25">
        <f>'VA114-CirDf'!I82</f>
        <v>0</v>
      </c>
      <c r="I333" s="25">
        <f>EnergyPlus!I82</f>
        <v>8642.1129916672344</v>
      </c>
      <c r="J333" s="25">
        <f>CODYKoZi_MZ320!I82</f>
        <v>0</v>
      </c>
      <c r="K333" s="25">
        <f>K!I82</f>
        <v>0</v>
      </c>
      <c r="L333" s="25">
        <f>L!I82</f>
        <v>0</v>
      </c>
      <c r="M333" s="25">
        <f>YourData!I82</f>
        <v>0</v>
      </c>
      <c r="N333" s="24"/>
      <c r="O333" s="5"/>
      <c r="T333" s="5"/>
      <c r="U333" s="5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>
      <c r="A334" s="23" t="s">
        <v>156</v>
      </c>
      <c r="B334" s="25">
        <f>'HTB2'!I83</f>
        <v>8702.36</v>
      </c>
      <c r="C334" s="25">
        <f>'TRNSYS-TUD'!I83</f>
        <v>0</v>
      </c>
      <c r="D334" s="25">
        <f>'TRNSYS-16'!I83</f>
        <v>0</v>
      </c>
      <c r="E334" s="25">
        <f>Comfie_MZ320!I83</f>
        <v>0</v>
      </c>
      <c r="F334" s="25">
        <f>ESP!I83</f>
        <v>0</v>
      </c>
      <c r="G334" s="25">
        <f>'VA114-CirBm'!I83</f>
        <v>0</v>
      </c>
      <c r="H334" s="25">
        <f>'VA114-CirDf'!I83</f>
        <v>0</v>
      </c>
      <c r="I334" s="25">
        <f>EnergyPlus!I83</f>
        <v>8642.1129916672344</v>
      </c>
      <c r="J334" s="25">
        <f>CODYKoZi_MZ320!I83</f>
        <v>0</v>
      </c>
      <c r="K334" s="25">
        <f>K!I83</f>
        <v>0</v>
      </c>
      <c r="L334" s="25">
        <f>L!I83</f>
        <v>0</v>
      </c>
      <c r="M334" s="25">
        <f>YourData!I83</f>
        <v>0</v>
      </c>
      <c r="N334" s="24"/>
      <c r="T334" s="5"/>
      <c r="U334" s="5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>
      <c r="A335" s="99" t="s">
        <v>157</v>
      </c>
      <c r="B335" s="25">
        <f>'HTB2'!I84</f>
        <v>0</v>
      </c>
      <c r="C335" s="25">
        <f>'TRNSYS-TUD'!I84</f>
        <v>0</v>
      </c>
      <c r="D335" s="25">
        <f>'TRNSYS-16'!I84</f>
        <v>0</v>
      </c>
      <c r="E335" s="25">
        <f>Comfie_MZ320!I84</f>
        <v>0</v>
      </c>
      <c r="F335" s="25">
        <f>ESP!I84</f>
        <v>0</v>
      </c>
      <c r="G335" s="25">
        <f>'VA114-CirBm'!I84</f>
        <v>9034</v>
      </c>
      <c r="H335" s="25">
        <f>'VA114-CirDf'!I84</f>
        <v>9106</v>
      </c>
      <c r="I335" s="25">
        <f>EnergyPlus!I84</f>
        <v>8642.3693035945689</v>
      </c>
      <c r="J335" s="25">
        <f>CODYKoZi_MZ320!I84</f>
        <v>0</v>
      </c>
      <c r="K335" s="25">
        <f>K!I84</f>
        <v>0</v>
      </c>
      <c r="L335" s="25">
        <f>L!I84</f>
        <v>0</v>
      </c>
      <c r="M335" s="25">
        <f>YourData!I84</f>
        <v>0</v>
      </c>
      <c r="N335" s="24"/>
      <c r="T335" s="5"/>
      <c r="U335" s="5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>
      <c r="A336" s="99" t="s">
        <v>158</v>
      </c>
      <c r="B336" s="100" t="s">
        <v>92</v>
      </c>
      <c r="C336" s="100" t="s">
        <v>92</v>
      </c>
      <c r="D336" s="100" t="s">
        <v>92</v>
      </c>
      <c r="E336" s="100" t="s">
        <v>92</v>
      </c>
      <c r="F336" s="100" t="s">
        <v>92</v>
      </c>
      <c r="G336" s="100" t="s">
        <v>92</v>
      </c>
      <c r="H336" s="100" t="s">
        <v>92</v>
      </c>
      <c r="I336" s="100" t="s">
        <v>92</v>
      </c>
      <c r="J336" s="100" t="s">
        <v>92</v>
      </c>
      <c r="K336" s="100" t="s">
        <v>92</v>
      </c>
      <c r="L336" s="100" t="s">
        <v>92</v>
      </c>
      <c r="M336" s="100" t="s">
        <v>92</v>
      </c>
      <c r="N336" s="24"/>
      <c r="T336" s="5"/>
      <c r="U336" s="5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>
      <c r="T337" s="5"/>
      <c r="U337" s="5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>
      <c r="A338" s="2" t="s">
        <v>183</v>
      </c>
      <c r="B338" s="3"/>
      <c r="C338" s="3"/>
      <c r="D338" s="3"/>
      <c r="E338" s="3"/>
      <c r="F338" s="3"/>
      <c r="G338" s="3"/>
      <c r="H338" s="4"/>
      <c r="T338" s="5"/>
      <c r="U338" s="5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>
      <c r="A339" s="2"/>
      <c r="B339" s="3" t="s">
        <v>83</v>
      </c>
      <c r="C339" s="3" t="s">
        <v>72</v>
      </c>
      <c r="D339" s="3" t="s">
        <v>404</v>
      </c>
      <c r="E339" s="3"/>
      <c r="F339" s="3" t="s">
        <v>102</v>
      </c>
      <c r="G339" s="3" t="s">
        <v>561</v>
      </c>
      <c r="H339" s="3" t="s">
        <v>937</v>
      </c>
      <c r="I339" s="3" t="s">
        <v>292</v>
      </c>
      <c r="J339" s="3"/>
      <c r="K339" s="3" t="s">
        <v>76</v>
      </c>
      <c r="L339" s="3" t="s">
        <v>76</v>
      </c>
      <c r="M339" s="3" t="s">
        <v>75</v>
      </c>
      <c r="T339" s="5"/>
      <c r="U339" s="5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>
      <c r="A340" s="23" t="s">
        <v>152</v>
      </c>
      <c r="B340" s="25">
        <f>'HTB2'!J79</f>
        <v>12352.8</v>
      </c>
      <c r="C340" s="25">
        <f>'TRNSYS-TUD'!J79</f>
        <v>12454.1</v>
      </c>
      <c r="D340" s="25">
        <f>'TRNSYS-16'!J79</f>
        <v>12500.986447435345</v>
      </c>
      <c r="E340" s="25">
        <f>Comfie_MZ320!J79</f>
        <v>0</v>
      </c>
      <c r="F340" s="25">
        <f>ESP!J79</f>
        <v>12290</v>
      </c>
      <c r="G340" s="25">
        <f>'VA114-CirBm'!J79</f>
        <v>12846</v>
      </c>
      <c r="H340" s="25">
        <f>'VA114-CirDf'!J79</f>
        <v>12849</v>
      </c>
      <c r="I340" s="25">
        <f>EnergyPlus!J79</f>
        <v>12430.861678052916</v>
      </c>
      <c r="J340" s="25">
        <f>CODYKoZi_MZ320!J79</f>
        <v>0</v>
      </c>
      <c r="K340" s="25">
        <f>K!J79</f>
        <v>0</v>
      </c>
      <c r="L340" s="25">
        <f>L!J79</f>
        <v>0</v>
      </c>
      <c r="M340" s="25">
        <f>YourData!J79</f>
        <v>0</v>
      </c>
      <c r="N340" s="3"/>
      <c r="O340" s="5"/>
      <c r="T340" s="5"/>
      <c r="U340" s="5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>
      <c r="A341" s="23" t="s">
        <v>153</v>
      </c>
      <c r="B341" s="25">
        <f>'HTB2'!J80</f>
        <v>0</v>
      </c>
      <c r="C341" s="25">
        <f>'TRNSYS-TUD'!J80</f>
        <v>6535.28</v>
      </c>
      <c r="D341" s="25">
        <f>'TRNSYS-16'!J80</f>
        <v>0</v>
      </c>
      <c r="E341" s="25">
        <f>Comfie_MZ320!J80</f>
        <v>0</v>
      </c>
      <c r="F341" s="25">
        <f>ESP!J80</f>
        <v>0</v>
      </c>
      <c r="G341" s="25">
        <f>'VA114-CirBm'!J80</f>
        <v>6685</v>
      </c>
      <c r="H341" s="25">
        <f>'VA114-CirDf'!J80</f>
        <v>6895</v>
      </c>
      <c r="I341" s="25">
        <f>EnergyPlus!J80</f>
        <v>6290.8199285301716</v>
      </c>
      <c r="J341" s="25">
        <f>CODYKoZi_MZ320!J80</f>
        <v>0</v>
      </c>
      <c r="K341" s="25">
        <f>K!J80</f>
        <v>0</v>
      </c>
      <c r="L341" s="25">
        <f>L!J80</f>
        <v>0</v>
      </c>
      <c r="M341" s="25">
        <f>YourData!J80</f>
        <v>0</v>
      </c>
      <c r="N341" s="24"/>
      <c r="O341" s="4"/>
      <c r="T341" s="5"/>
      <c r="U341" s="5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>
      <c r="A342" s="23" t="s">
        <v>154</v>
      </c>
      <c r="B342" s="25">
        <f>'HTB2'!J81</f>
        <v>0</v>
      </c>
      <c r="C342" s="25">
        <f>'TRNSYS-TUD'!J81</f>
        <v>0</v>
      </c>
      <c r="D342" s="25">
        <f>'TRNSYS-16'!J81</f>
        <v>0</v>
      </c>
      <c r="E342" s="25">
        <f>Comfie_MZ320!J81</f>
        <v>0</v>
      </c>
      <c r="F342" s="25">
        <f>ESP!J81</f>
        <v>0</v>
      </c>
      <c r="G342" s="25">
        <f>'VA114-CirBm'!J81</f>
        <v>0</v>
      </c>
      <c r="H342" s="25">
        <f>'VA114-CirDf'!J81</f>
        <v>0</v>
      </c>
      <c r="I342" s="25">
        <f>EnergyPlus!J81</f>
        <v>6290.81993003964</v>
      </c>
      <c r="J342" s="25">
        <f>CODYKoZi_MZ320!J81</f>
        <v>0</v>
      </c>
      <c r="K342" s="25">
        <f>K!J81</f>
        <v>0</v>
      </c>
      <c r="L342" s="25">
        <f>L!J81</f>
        <v>0</v>
      </c>
      <c r="M342" s="25">
        <f>YourData!J81</f>
        <v>0</v>
      </c>
      <c r="N342" s="24"/>
      <c r="O342" s="4"/>
      <c r="T342" s="5"/>
      <c r="U342" s="5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>
      <c r="A343" s="23" t="s">
        <v>155</v>
      </c>
      <c r="B343" s="25">
        <f>'HTB2'!J82</f>
        <v>0</v>
      </c>
      <c r="C343" s="25">
        <f>'TRNSYS-TUD'!J82</f>
        <v>0</v>
      </c>
      <c r="D343" s="25">
        <f>'TRNSYS-16'!J82</f>
        <v>6533.9683403723384</v>
      </c>
      <c r="E343" s="25">
        <f>Comfie_MZ320!J82</f>
        <v>0</v>
      </c>
      <c r="F343" s="25">
        <f>ESP!J82</f>
        <v>6098</v>
      </c>
      <c r="G343" s="25">
        <f>'VA114-CirBm'!J82</f>
        <v>0</v>
      </c>
      <c r="H343" s="25">
        <f>'VA114-CirDf'!J82</f>
        <v>0</v>
      </c>
      <c r="I343" s="25">
        <f>EnergyPlus!J82</f>
        <v>6290.81993003964</v>
      </c>
      <c r="J343" s="25">
        <f>CODYKoZi_MZ320!J82</f>
        <v>0</v>
      </c>
      <c r="K343" s="25">
        <f>K!J82</f>
        <v>0</v>
      </c>
      <c r="L343" s="25">
        <f>L!J82</f>
        <v>0</v>
      </c>
      <c r="M343" s="25">
        <f>YourData!J82</f>
        <v>0</v>
      </c>
      <c r="N343" s="24"/>
      <c r="O343" s="5"/>
      <c r="T343" s="5"/>
      <c r="U343" s="5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>
      <c r="A344" s="23" t="s">
        <v>156</v>
      </c>
      <c r="B344" s="25">
        <f>'HTB2'!J83</f>
        <v>6459.9</v>
      </c>
      <c r="C344" s="25">
        <f>'TRNSYS-TUD'!J83</f>
        <v>0</v>
      </c>
      <c r="D344" s="25">
        <f>'TRNSYS-16'!J83</f>
        <v>0</v>
      </c>
      <c r="E344" s="25">
        <f>Comfie_MZ320!J83</f>
        <v>0</v>
      </c>
      <c r="F344" s="25">
        <f>ESP!J83</f>
        <v>0</v>
      </c>
      <c r="G344" s="25">
        <f>'VA114-CirBm'!J83</f>
        <v>0</v>
      </c>
      <c r="H344" s="25">
        <f>'VA114-CirDf'!J83</f>
        <v>0</v>
      </c>
      <c r="I344" s="25">
        <f>EnergyPlus!J83</f>
        <v>6290.81993003964</v>
      </c>
      <c r="J344" s="25">
        <f>CODYKoZi_MZ320!J83</f>
        <v>0</v>
      </c>
      <c r="K344" s="25">
        <f>K!J83</f>
        <v>0</v>
      </c>
      <c r="L344" s="25">
        <f>L!J83</f>
        <v>0</v>
      </c>
      <c r="M344" s="25">
        <f>YourData!J83</f>
        <v>0</v>
      </c>
      <c r="N344" s="24"/>
      <c r="O344" s="5"/>
      <c r="T344" s="5"/>
      <c r="U344" s="5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>
      <c r="A345" s="99" t="s">
        <v>157</v>
      </c>
      <c r="B345" s="25">
        <f>'HTB2'!J84</f>
        <v>0</v>
      </c>
      <c r="C345" s="25">
        <f>'TRNSYS-TUD'!J84</f>
        <v>0</v>
      </c>
      <c r="D345" s="25">
        <f>'TRNSYS-16'!J84</f>
        <v>0</v>
      </c>
      <c r="E345" s="25">
        <f>Comfie_MZ320!J84</f>
        <v>0</v>
      </c>
      <c r="F345" s="25">
        <f>ESP!J84</f>
        <v>0</v>
      </c>
      <c r="G345" s="25">
        <f>'VA114-CirBm'!J84</f>
        <v>6685</v>
      </c>
      <c r="H345" s="25">
        <f>'VA114-CirDf'!J84</f>
        <v>6895</v>
      </c>
      <c r="I345" s="25">
        <f>EnergyPlus!J84</f>
        <v>6291.045455782024</v>
      </c>
      <c r="J345" s="25">
        <f>CODYKoZi_MZ320!J84</f>
        <v>0</v>
      </c>
      <c r="K345" s="25">
        <f>K!J84</f>
        <v>0</v>
      </c>
      <c r="L345" s="25">
        <f>L!J84</f>
        <v>0</v>
      </c>
      <c r="M345" s="25">
        <f>YourData!J84</f>
        <v>0</v>
      </c>
      <c r="N345" s="24"/>
      <c r="O345" s="5"/>
      <c r="T345" s="5"/>
      <c r="U345" s="5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>
      <c r="A346" s="99" t="s">
        <v>158</v>
      </c>
      <c r="B346" s="100" t="s">
        <v>92</v>
      </c>
      <c r="C346" s="100" t="s">
        <v>92</v>
      </c>
      <c r="D346" s="100" t="s">
        <v>92</v>
      </c>
      <c r="E346" s="100" t="s">
        <v>92</v>
      </c>
      <c r="F346" s="100" t="s">
        <v>92</v>
      </c>
      <c r="G346" s="100" t="s">
        <v>92</v>
      </c>
      <c r="H346" s="100" t="s">
        <v>92</v>
      </c>
      <c r="I346" s="100" t="s">
        <v>92</v>
      </c>
      <c r="J346" s="100" t="s">
        <v>92</v>
      </c>
      <c r="K346" s="100" t="s">
        <v>92</v>
      </c>
      <c r="L346" s="100" t="s">
        <v>92</v>
      </c>
      <c r="M346" s="100" t="s">
        <v>92</v>
      </c>
      <c r="N346" s="24"/>
      <c r="O346" s="5"/>
      <c r="T346" s="5"/>
      <c r="U346" s="5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>
      <c r="N347" s="5"/>
      <c r="O347" s="5"/>
      <c r="T347" s="5"/>
      <c r="U347" s="5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>
      <c r="A348" s="2" t="s">
        <v>184</v>
      </c>
      <c r="B348" s="3"/>
      <c r="C348" s="3"/>
      <c r="D348" s="3"/>
      <c r="E348" s="3"/>
      <c r="F348" s="3"/>
      <c r="G348" s="3"/>
      <c r="H348" s="4"/>
      <c r="N348" s="5"/>
      <c r="O348" s="5"/>
      <c r="T348" s="5"/>
      <c r="U348" s="5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>
      <c r="A349" s="2"/>
      <c r="B349" s="3" t="s">
        <v>83</v>
      </c>
      <c r="C349" s="3" t="s">
        <v>72</v>
      </c>
      <c r="D349" s="3" t="s">
        <v>404</v>
      </c>
      <c r="E349" s="3"/>
      <c r="F349" s="3" t="s">
        <v>102</v>
      </c>
      <c r="G349" s="3" t="s">
        <v>561</v>
      </c>
      <c r="H349" s="3" t="s">
        <v>937</v>
      </c>
      <c r="I349" s="3" t="s">
        <v>292</v>
      </c>
      <c r="J349" s="3"/>
      <c r="K349" s="3" t="s">
        <v>76</v>
      </c>
      <c r="L349" s="3" t="s">
        <v>76</v>
      </c>
      <c r="M349" s="3" t="s">
        <v>75</v>
      </c>
      <c r="N349" s="5"/>
      <c r="O349" s="5"/>
      <c r="T349" s="5"/>
      <c r="U349" s="5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>
      <c r="A350" s="23" t="s">
        <v>152</v>
      </c>
      <c r="B350" s="25">
        <f>'HTB2'!K79</f>
        <v>12352.83</v>
      </c>
      <c r="C350" s="25">
        <f>'TRNSYS-TUD'!K79</f>
        <v>12454.1</v>
      </c>
      <c r="D350" s="25">
        <f>'TRNSYS-16'!K79</f>
        <v>12501.118081120301</v>
      </c>
      <c r="E350" s="25">
        <f>Comfie_MZ320!K79</f>
        <v>0</v>
      </c>
      <c r="F350" s="25">
        <f>ESP!K79</f>
        <v>12290</v>
      </c>
      <c r="G350" s="25">
        <f>'VA114-CirBm'!K79</f>
        <v>12846</v>
      </c>
      <c r="H350" s="25">
        <f>'VA114-CirDf'!K79</f>
        <v>12849</v>
      </c>
      <c r="I350" s="25">
        <f>EnergyPlus!K79</f>
        <v>12430.861678052932</v>
      </c>
      <c r="J350" s="25">
        <f>CODYKoZi_MZ320!K79</f>
        <v>0</v>
      </c>
      <c r="K350" s="25">
        <f>K!K79</f>
        <v>0</v>
      </c>
      <c r="L350" s="25">
        <f>L!K79</f>
        <v>0</v>
      </c>
      <c r="M350" s="25">
        <f>YourData!K79</f>
        <v>0</v>
      </c>
      <c r="N350" s="5"/>
      <c r="O350" s="5"/>
      <c r="T350" s="5"/>
      <c r="U350" s="5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>
      <c r="A351" s="23" t="s">
        <v>153</v>
      </c>
      <c r="B351" s="25">
        <f>'HTB2'!K80</f>
        <v>0</v>
      </c>
      <c r="C351" s="25">
        <f>'TRNSYS-TUD'!K80</f>
        <v>8708.2800000000007</v>
      </c>
      <c r="D351" s="25">
        <f>'TRNSYS-16'!K80</f>
        <v>0</v>
      </c>
      <c r="E351" s="25">
        <f>Comfie_MZ320!K80</f>
        <v>0</v>
      </c>
      <c r="F351" s="25">
        <f>ESP!K80</f>
        <v>0</v>
      </c>
      <c r="G351" s="25">
        <f>'VA114-CirBm'!K80</f>
        <v>9452</v>
      </c>
      <c r="H351" s="25">
        <f>'VA114-CirDf'!K80</f>
        <v>8935</v>
      </c>
      <c r="I351" s="25">
        <f>EnergyPlus!K80</f>
        <v>9264.3875967924141</v>
      </c>
      <c r="J351" s="25">
        <f>CODYKoZi_MZ320!K80</f>
        <v>0</v>
      </c>
      <c r="K351" s="25">
        <f>K!K80</f>
        <v>0</v>
      </c>
      <c r="L351" s="25">
        <f>L!K80</f>
        <v>0</v>
      </c>
      <c r="M351" s="25">
        <f>YourData!K80</f>
        <v>0</v>
      </c>
      <c r="N351" s="5"/>
      <c r="O351" s="5"/>
      <c r="T351" s="5"/>
      <c r="U351" s="5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>
      <c r="A352" s="23" t="s">
        <v>154</v>
      </c>
      <c r="B352" s="25">
        <f>'HTB2'!K81</f>
        <v>0</v>
      </c>
      <c r="C352" s="25">
        <f>'TRNSYS-TUD'!K81</f>
        <v>0</v>
      </c>
      <c r="D352" s="25">
        <f>'TRNSYS-16'!K81</f>
        <v>0</v>
      </c>
      <c r="E352" s="25">
        <f>Comfie_MZ320!K81</f>
        <v>0</v>
      </c>
      <c r="F352" s="25">
        <f>ESP!K81</f>
        <v>0</v>
      </c>
      <c r="G352" s="25">
        <f>'VA114-CirBm'!K81</f>
        <v>0</v>
      </c>
      <c r="H352" s="25">
        <f>'VA114-CirDf'!K81</f>
        <v>0</v>
      </c>
      <c r="I352" s="25">
        <f>EnergyPlus!K81</f>
        <v>9264.3874048288944</v>
      </c>
      <c r="J352" s="25">
        <f>CODYKoZi_MZ320!K81</f>
        <v>0</v>
      </c>
      <c r="K352" s="25">
        <f>K!K81</f>
        <v>0</v>
      </c>
      <c r="L352" s="25">
        <f>L!K81</f>
        <v>0</v>
      </c>
      <c r="M352" s="25">
        <f>YourData!K81</f>
        <v>0</v>
      </c>
      <c r="N352" s="5"/>
      <c r="O352" s="5"/>
      <c r="T352" s="5"/>
      <c r="U352" s="5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>
      <c r="A353" s="23" t="s">
        <v>155</v>
      </c>
      <c r="B353" s="25">
        <f>'HTB2'!K82</f>
        <v>0</v>
      </c>
      <c r="C353" s="25">
        <f>'TRNSYS-TUD'!K82</f>
        <v>0</v>
      </c>
      <c r="D353" s="25">
        <f>'TRNSYS-16'!K82</f>
        <v>8731.7868149761889</v>
      </c>
      <c r="E353" s="25">
        <f>Comfie_MZ320!K82</f>
        <v>0</v>
      </c>
      <c r="F353" s="25">
        <f>ESP!K82</f>
        <v>8582</v>
      </c>
      <c r="G353" s="25">
        <f>'VA114-CirBm'!K82</f>
        <v>0</v>
      </c>
      <c r="H353" s="25">
        <f>'VA114-CirDf'!K82</f>
        <v>0</v>
      </c>
      <c r="I353" s="25">
        <f>EnergyPlus!K82</f>
        <v>9264.3874048288944</v>
      </c>
      <c r="J353" s="25">
        <f>CODYKoZi_MZ320!K82</f>
        <v>0</v>
      </c>
      <c r="K353" s="25">
        <f>K!K82</f>
        <v>0</v>
      </c>
      <c r="L353" s="25">
        <f>L!K82</f>
        <v>0</v>
      </c>
      <c r="M353" s="25">
        <f>YourData!K82</f>
        <v>0</v>
      </c>
      <c r="N353" s="5"/>
      <c r="O353" s="5"/>
      <c r="T353" s="5"/>
      <c r="U353" s="5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>
      <c r="A354" s="23" t="s">
        <v>156</v>
      </c>
      <c r="B354" s="25">
        <f>'HTB2'!K83</f>
        <v>8638.7199999999993</v>
      </c>
      <c r="C354" s="25">
        <f>'TRNSYS-TUD'!K83</f>
        <v>0</v>
      </c>
      <c r="D354" s="25">
        <f>'TRNSYS-16'!K83</f>
        <v>0</v>
      </c>
      <c r="E354" s="25">
        <f>Comfie_MZ320!K83</f>
        <v>0</v>
      </c>
      <c r="F354" s="25">
        <f>ESP!K83</f>
        <v>0</v>
      </c>
      <c r="G354" s="25">
        <f>'VA114-CirBm'!K83</f>
        <v>0</v>
      </c>
      <c r="H354" s="25">
        <f>'VA114-CirDf'!K83</f>
        <v>0</v>
      </c>
      <c r="I354" s="25">
        <f>EnergyPlus!K83</f>
        <v>9264.3874048288944</v>
      </c>
      <c r="J354" s="25">
        <f>CODYKoZi_MZ320!K83</f>
        <v>0</v>
      </c>
      <c r="K354" s="25">
        <f>K!K83</f>
        <v>0</v>
      </c>
      <c r="L354" s="25">
        <f>L!K83</f>
        <v>0</v>
      </c>
      <c r="M354" s="25">
        <f>YourData!K83</f>
        <v>0</v>
      </c>
      <c r="N354" s="5"/>
      <c r="O354" s="5"/>
      <c r="T354" s="5"/>
      <c r="U354" s="5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>
      <c r="A355" s="99" t="s">
        <v>157</v>
      </c>
      <c r="B355" s="100" t="s">
        <v>92</v>
      </c>
      <c r="C355" s="100" t="s">
        <v>92</v>
      </c>
      <c r="D355" s="100" t="s">
        <v>92</v>
      </c>
      <c r="E355" s="100" t="s">
        <v>92</v>
      </c>
      <c r="F355" s="100" t="s">
        <v>92</v>
      </c>
      <c r="G355" s="100" t="s">
        <v>92</v>
      </c>
      <c r="H355" s="100" t="s">
        <v>92</v>
      </c>
      <c r="I355" s="100" t="s">
        <v>92</v>
      </c>
      <c r="J355" s="100" t="s">
        <v>92</v>
      </c>
      <c r="K355" s="100" t="s">
        <v>92</v>
      </c>
      <c r="L355" s="100" t="s">
        <v>92</v>
      </c>
      <c r="M355" s="100" t="s">
        <v>92</v>
      </c>
      <c r="N355" s="5"/>
      <c r="O355" s="5"/>
      <c r="T355" s="5"/>
      <c r="U355" s="5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>
      <c r="A356" s="99" t="s">
        <v>158</v>
      </c>
      <c r="B356" s="100" t="s">
        <v>92</v>
      </c>
      <c r="C356" s="100" t="s">
        <v>92</v>
      </c>
      <c r="D356" s="100" t="s">
        <v>92</v>
      </c>
      <c r="E356" s="100" t="s">
        <v>92</v>
      </c>
      <c r="F356" s="100" t="s">
        <v>92</v>
      </c>
      <c r="G356" s="100" t="s">
        <v>92</v>
      </c>
      <c r="H356" s="100" t="s">
        <v>92</v>
      </c>
      <c r="I356" s="100" t="s">
        <v>92</v>
      </c>
      <c r="J356" s="100" t="s">
        <v>92</v>
      </c>
      <c r="K356" s="100" t="s">
        <v>92</v>
      </c>
      <c r="L356" s="100" t="s">
        <v>92</v>
      </c>
      <c r="M356" s="100" t="s">
        <v>92</v>
      </c>
      <c r="N356" s="5"/>
      <c r="O356" s="5"/>
      <c r="T356" s="5"/>
      <c r="U356" s="5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>
      <c r="N357" s="5"/>
      <c r="O357" s="5"/>
      <c r="T357" s="5"/>
      <c r="U357" s="5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>
      <c r="A358" s="2" t="s">
        <v>407</v>
      </c>
      <c r="B358" s="3"/>
      <c r="C358" s="3"/>
      <c r="D358" s="3"/>
      <c r="E358" s="3"/>
      <c r="F358" s="3"/>
      <c r="G358" s="3"/>
      <c r="H358" s="4"/>
      <c r="N358" s="5"/>
      <c r="O358" s="5"/>
      <c r="T358" s="5"/>
      <c r="U358" s="5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>
      <c r="A359" s="2"/>
      <c r="B359" s="3" t="s">
        <v>83</v>
      </c>
      <c r="C359" s="3" t="s">
        <v>72</v>
      </c>
      <c r="D359" s="3" t="s">
        <v>404</v>
      </c>
      <c r="E359" s="3"/>
      <c r="F359" s="3" t="s">
        <v>102</v>
      </c>
      <c r="G359" s="3" t="s">
        <v>561</v>
      </c>
      <c r="H359" s="3" t="s">
        <v>937</v>
      </c>
      <c r="I359" s="3" t="s">
        <v>292</v>
      </c>
      <c r="J359" s="3"/>
      <c r="K359" s="3" t="s">
        <v>76</v>
      </c>
      <c r="L359" s="3" t="s">
        <v>76</v>
      </c>
      <c r="M359" s="3" t="s">
        <v>75</v>
      </c>
      <c r="N359" s="5"/>
      <c r="O359" s="5"/>
      <c r="T359" s="5"/>
      <c r="U359" s="5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>
      <c r="A360" s="23" t="s">
        <v>152</v>
      </c>
      <c r="B360" s="25">
        <f>'HTB2'!L79</f>
        <v>772.05200000000002</v>
      </c>
      <c r="C360" s="25">
        <f>'TRNSYS-TUD'!L79</f>
        <v>778.38267949799911</v>
      </c>
      <c r="D360" s="25">
        <f>'TRNSYS-16'!L79</f>
        <v>781.4922345948828</v>
      </c>
      <c r="E360" s="25">
        <f>Comfie_MZ320!L79</f>
        <v>0</v>
      </c>
      <c r="F360" s="25">
        <f>ESP!L79</f>
        <v>768.1</v>
      </c>
      <c r="G360" s="25">
        <f>'VA114-CirBm'!L79</f>
        <v>804</v>
      </c>
      <c r="H360" s="25">
        <f>'VA114-CirDf'!L79</f>
        <v>804</v>
      </c>
      <c r="I360" s="25">
        <f>EnergyPlus!L79</f>
        <v>782.35714253754043</v>
      </c>
      <c r="J360" s="25">
        <f>CODYKoZi_MZ320!L79</f>
        <v>0</v>
      </c>
      <c r="K360" s="25">
        <f>K!L79</f>
        <v>0</v>
      </c>
      <c r="L360" s="25">
        <f>L!L79</f>
        <v>0</v>
      </c>
      <c r="M360" s="25">
        <f>YourData!L79</f>
        <v>0</v>
      </c>
      <c r="N360" s="5"/>
      <c r="O360" s="5"/>
      <c r="T360" s="5"/>
      <c r="U360" s="5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>
      <c r="A361" s="23" t="s">
        <v>153</v>
      </c>
      <c r="B361" s="100" t="s">
        <v>92</v>
      </c>
      <c r="C361" s="100" t="s">
        <v>92</v>
      </c>
      <c r="D361" s="100" t="s">
        <v>92</v>
      </c>
      <c r="E361" s="100" t="s">
        <v>92</v>
      </c>
      <c r="F361" s="100" t="s">
        <v>92</v>
      </c>
      <c r="G361" s="100" t="s">
        <v>92</v>
      </c>
      <c r="H361" s="100" t="s">
        <v>92</v>
      </c>
      <c r="I361" s="100" t="s">
        <v>92</v>
      </c>
      <c r="J361" s="100" t="s">
        <v>92</v>
      </c>
      <c r="K361" s="100" t="s">
        <v>92</v>
      </c>
      <c r="L361" s="100" t="s">
        <v>92</v>
      </c>
      <c r="M361" s="100" t="s">
        <v>92</v>
      </c>
      <c r="N361" s="5"/>
      <c r="O361" s="5"/>
      <c r="T361" s="5"/>
      <c r="U361" s="5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>
      <c r="A362" s="23" t="s">
        <v>154</v>
      </c>
      <c r="B362" s="100" t="s">
        <v>92</v>
      </c>
      <c r="C362" s="100" t="s">
        <v>92</v>
      </c>
      <c r="D362" s="100" t="s">
        <v>92</v>
      </c>
      <c r="E362" s="100" t="s">
        <v>92</v>
      </c>
      <c r="F362" s="100" t="s">
        <v>92</v>
      </c>
      <c r="G362" s="100" t="s">
        <v>92</v>
      </c>
      <c r="H362" s="100" t="s">
        <v>92</v>
      </c>
      <c r="I362" s="100" t="s">
        <v>92</v>
      </c>
      <c r="J362" s="100" t="s">
        <v>92</v>
      </c>
      <c r="K362" s="100" t="s">
        <v>92</v>
      </c>
      <c r="L362" s="100" t="s">
        <v>92</v>
      </c>
      <c r="M362" s="100" t="s">
        <v>92</v>
      </c>
      <c r="N362" s="5"/>
      <c r="O362" s="5"/>
      <c r="T362" s="5"/>
      <c r="U362" s="5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>
      <c r="A363" s="23" t="s">
        <v>155</v>
      </c>
      <c r="B363" s="100" t="s">
        <v>92</v>
      </c>
      <c r="C363" s="100" t="s">
        <v>92</v>
      </c>
      <c r="D363" s="100" t="s">
        <v>92</v>
      </c>
      <c r="E363" s="100" t="s">
        <v>92</v>
      </c>
      <c r="F363" s="100" t="s">
        <v>92</v>
      </c>
      <c r="G363" s="100" t="s">
        <v>92</v>
      </c>
      <c r="H363" s="100" t="s">
        <v>92</v>
      </c>
      <c r="I363" s="100" t="s">
        <v>92</v>
      </c>
      <c r="J363" s="100" t="s">
        <v>92</v>
      </c>
      <c r="K363" s="100" t="s">
        <v>92</v>
      </c>
      <c r="L363" s="100" t="s">
        <v>92</v>
      </c>
      <c r="M363" s="100" t="s">
        <v>92</v>
      </c>
      <c r="N363" s="5"/>
      <c r="O363" s="5"/>
      <c r="T363" s="5"/>
      <c r="U363" s="5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>
      <c r="A364" s="23" t="s">
        <v>156</v>
      </c>
      <c r="B364" s="100" t="s">
        <v>92</v>
      </c>
      <c r="C364" s="100" t="s">
        <v>92</v>
      </c>
      <c r="D364" s="100" t="s">
        <v>92</v>
      </c>
      <c r="E364" s="100" t="s">
        <v>92</v>
      </c>
      <c r="F364" s="100" t="s">
        <v>92</v>
      </c>
      <c r="G364" s="100" t="s">
        <v>92</v>
      </c>
      <c r="H364" s="100" t="s">
        <v>92</v>
      </c>
      <c r="I364" s="100" t="s">
        <v>92</v>
      </c>
      <c r="J364" s="100" t="s">
        <v>92</v>
      </c>
      <c r="K364" s="100" t="s">
        <v>92</v>
      </c>
      <c r="L364" s="100" t="s">
        <v>92</v>
      </c>
      <c r="M364" s="100" t="s">
        <v>92</v>
      </c>
      <c r="N364" s="5"/>
      <c r="O364" s="5"/>
      <c r="T364" s="5"/>
      <c r="U364" s="5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>
      <c r="A365" s="99" t="s">
        <v>157</v>
      </c>
      <c r="B365" s="100" t="s">
        <v>92</v>
      </c>
      <c r="C365" s="100" t="s">
        <v>92</v>
      </c>
      <c r="D365" s="100" t="s">
        <v>92</v>
      </c>
      <c r="E365" s="100" t="s">
        <v>92</v>
      </c>
      <c r="F365" s="100" t="s">
        <v>92</v>
      </c>
      <c r="G365" s="100" t="s">
        <v>92</v>
      </c>
      <c r="H365" s="100" t="s">
        <v>92</v>
      </c>
      <c r="I365" s="100" t="s">
        <v>92</v>
      </c>
      <c r="J365" s="100" t="s">
        <v>92</v>
      </c>
      <c r="K365" s="100" t="s">
        <v>92</v>
      </c>
      <c r="L365" s="100" t="s">
        <v>92</v>
      </c>
      <c r="M365" s="100" t="s">
        <v>92</v>
      </c>
      <c r="N365" s="5"/>
      <c r="O365" s="5"/>
      <c r="T365" s="5"/>
      <c r="U365" s="5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>
      <c r="A366" s="99" t="s">
        <v>158</v>
      </c>
      <c r="B366" s="25">
        <f>'HTB2'!L85</f>
        <v>874.86099999999999</v>
      </c>
      <c r="C366" s="25">
        <f>'TRNSYS-TUD'!L85</f>
        <v>880.0180718638868</v>
      </c>
      <c r="D366" s="25">
        <f>'TRNSYS-16'!L85</f>
        <v>887.45173054535383</v>
      </c>
      <c r="E366" s="25">
        <f>Comfie_MZ320!L85</f>
        <v>0</v>
      </c>
      <c r="F366" s="25">
        <f>ESP!L85</f>
        <v>904.6</v>
      </c>
      <c r="G366" s="25">
        <f>'VA114-CirBm'!L85</f>
        <v>931</v>
      </c>
      <c r="H366" s="25">
        <f>'VA114-CirDf'!L85</f>
        <v>931</v>
      </c>
      <c r="I366" s="25">
        <f>EnergyPlus!L85</f>
        <v>905.13907881277532</v>
      </c>
      <c r="J366" s="25">
        <f>CODYKoZi_MZ320!L85</f>
        <v>0</v>
      </c>
      <c r="K366" s="25">
        <f>K!L85</f>
        <v>0</v>
      </c>
      <c r="L366" s="25">
        <f>L!L85</f>
        <v>0</v>
      </c>
      <c r="M366" s="25">
        <f>YourData!L85</f>
        <v>0</v>
      </c>
      <c r="N366" s="5"/>
      <c r="O366" s="5"/>
      <c r="T366" s="5"/>
      <c r="U366" s="5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>
      <c r="N367" s="5"/>
      <c r="O367" s="5"/>
      <c r="T367" s="5"/>
      <c r="U367" s="5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>
      <c r="A368" s="2" t="s">
        <v>408</v>
      </c>
      <c r="B368" s="3"/>
      <c r="C368" s="3"/>
      <c r="D368" s="3"/>
      <c r="E368" s="3"/>
      <c r="F368" s="3"/>
      <c r="G368" s="3"/>
      <c r="H368" s="4"/>
      <c r="N368" s="5"/>
      <c r="O368" s="5"/>
      <c r="T368" s="5"/>
      <c r="U368" s="5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>
      <c r="A369" s="2"/>
      <c r="B369" s="3" t="s">
        <v>83</v>
      </c>
      <c r="C369" s="3" t="s">
        <v>72</v>
      </c>
      <c r="D369" s="3" t="s">
        <v>404</v>
      </c>
      <c r="E369" s="3"/>
      <c r="F369" s="3" t="s">
        <v>102</v>
      </c>
      <c r="G369" s="3" t="s">
        <v>561</v>
      </c>
      <c r="H369" s="3" t="s">
        <v>937</v>
      </c>
      <c r="I369" s="3" t="s">
        <v>292</v>
      </c>
      <c r="J369" s="3"/>
      <c r="K369" s="3" t="s">
        <v>76</v>
      </c>
      <c r="L369" s="3" t="s">
        <v>76</v>
      </c>
      <c r="M369" s="3" t="s">
        <v>75</v>
      </c>
      <c r="N369" s="5"/>
      <c r="O369" s="5"/>
      <c r="T369" s="5"/>
      <c r="U369" s="5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>
      <c r="A370" s="23" t="s">
        <v>152</v>
      </c>
      <c r="B370" s="25" t="e">
        <f>'HTB2'!M79</f>
        <v>#N/A</v>
      </c>
      <c r="C370" s="25">
        <f>'TRNSYS-TUD'!M79</f>
        <v>370.81217297540093</v>
      </c>
      <c r="D370" s="25">
        <f>'TRNSYS-16'!M79</f>
        <v>370.6132230307112</v>
      </c>
      <c r="E370" s="25">
        <f>Comfie_MZ320!M79</f>
        <v>0</v>
      </c>
      <c r="F370" s="25">
        <f>ESP!M79</f>
        <v>360.5</v>
      </c>
      <c r="G370" s="25">
        <f>'VA114-CirBm'!M79</f>
        <v>361</v>
      </c>
      <c r="H370" s="25">
        <f>'VA114-CirDf'!M79</f>
        <v>361</v>
      </c>
      <c r="I370" s="25">
        <f>EnergyPlus!M79</f>
        <v>368.53484272042283</v>
      </c>
      <c r="J370" s="25">
        <f>CODYKoZi_MZ320!M79</f>
        <v>0</v>
      </c>
      <c r="K370" s="25">
        <f>K!M79</f>
        <v>0</v>
      </c>
      <c r="L370" s="25">
        <f>L!M79</f>
        <v>0</v>
      </c>
      <c r="M370" s="25">
        <f>YourData!M79</f>
        <v>0</v>
      </c>
      <c r="N370" s="5"/>
      <c r="O370" s="5"/>
      <c r="T370" s="5"/>
      <c r="U370" s="5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>
      <c r="A371" s="23" t="s">
        <v>153</v>
      </c>
      <c r="B371" s="100" t="s">
        <v>92</v>
      </c>
      <c r="C371" s="100" t="s">
        <v>92</v>
      </c>
      <c r="D371" s="100" t="s">
        <v>92</v>
      </c>
      <c r="E371" s="100" t="s">
        <v>92</v>
      </c>
      <c r="F371" s="100" t="s">
        <v>92</v>
      </c>
      <c r="G371" s="100" t="s">
        <v>92</v>
      </c>
      <c r="H371" s="100" t="s">
        <v>92</v>
      </c>
      <c r="I371" s="100" t="s">
        <v>92</v>
      </c>
      <c r="J371" s="100" t="s">
        <v>92</v>
      </c>
      <c r="K371" s="100" t="s">
        <v>92</v>
      </c>
      <c r="L371" s="100" t="s">
        <v>92</v>
      </c>
      <c r="M371" s="100" t="s">
        <v>92</v>
      </c>
      <c r="N371" s="5"/>
      <c r="O371" s="5"/>
      <c r="T371" s="5"/>
      <c r="U371" s="5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>
      <c r="A372" s="23" t="s">
        <v>154</v>
      </c>
      <c r="B372" s="100" t="s">
        <v>92</v>
      </c>
      <c r="C372" s="100" t="s">
        <v>92</v>
      </c>
      <c r="D372" s="100" t="s">
        <v>92</v>
      </c>
      <c r="E372" s="100" t="s">
        <v>92</v>
      </c>
      <c r="F372" s="100" t="s">
        <v>92</v>
      </c>
      <c r="G372" s="100" t="s">
        <v>92</v>
      </c>
      <c r="H372" s="100" t="s">
        <v>92</v>
      </c>
      <c r="I372" s="100" t="s">
        <v>92</v>
      </c>
      <c r="J372" s="100" t="s">
        <v>92</v>
      </c>
      <c r="K372" s="100" t="s">
        <v>92</v>
      </c>
      <c r="L372" s="100" t="s">
        <v>92</v>
      </c>
      <c r="M372" s="100" t="s">
        <v>92</v>
      </c>
      <c r="N372" s="5"/>
      <c r="O372" s="5"/>
      <c r="T372" s="5"/>
      <c r="U372" s="5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>
      <c r="A373" s="23" t="s">
        <v>155</v>
      </c>
      <c r="B373" s="100" t="s">
        <v>92</v>
      </c>
      <c r="C373" s="100" t="s">
        <v>92</v>
      </c>
      <c r="D373" s="100" t="s">
        <v>92</v>
      </c>
      <c r="E373" s="100" t="s">
        <v>92</v>
      </c>
      <c r="F373" s="100" t="s">
        <v>92</v>
      </c>
      <c r="G373" s="100" t="s">
        <v>92</v>
      </c>
      <c r="H373" s="100" t="s">
        <v>92</v>
      </c>
      <c r="I373" s="100" t="s">
        <v>92</v>
      </c>
      <c r="J373" s="100" t="s">
        <v>92</v>
      </c>
      <c r="K373" s="100" t="s">
        <v>92</v>
      </c>
      <c r="L373" s="100" t="s">
        <v>92</v>
      </c>
      <c r="M373" s="100" t="s">
        <v>92</v>
      </c>
      <c r="N373" s="5"/>
      <c r="O373" s="5"/>
      <c r="T373" s="5"/>
      <c r="U373" s="5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>
      <c r="A374" s="23" t="s">
        <v>156</v>
      </c>
      <c r="B374" s="100" t="s">
        <v>92</v>
      </c>
      <c r="C374" s="100" t="s">
        <v>92</v>
      </c>
      <c r="D374" s="100" t="s">
        <v>92</v>
      </c>
      <c r="E374" s="100" t="s">
        <v>92</v>
      </c>
      <c r="F374" s="100" t="s">
        <v>92</v>
      </c>
      <c r="G374" s="100" t="s">
        <v>92</v>
      </c>
      <c r="H374" s="100" t="s">
        <v>92</v>
      </c>
      <c r="I374" s="100" t="s">
        <v>92</v>
      </c>
      <c r="J374" s="100" t="s">
        <v>92</v>
      </c>
      <c r="K374" s="100" t="s">
        <v>92</v>
      </c>
      <c r="L374" s="100" t="s">
        <v>92</v>
      </c>
      <c r="M374" s="100" t="s">
        <v>92</v>
      </c>
      <c r="N374" s="5"/>
      <c r="O374" s="5"/>
      <c r="T374" s="5"/>
      <c r="U374" s="5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>
      <c r="A375" s="99" t="s">
        <v>157</v>
      </c>
      <c r="B375" s="100" t="s">
        <v>92</v>
      </c>
      <c r="C375" s="100" t="s">
        <v>92</v>
      </c>
      <c r="D375" s="100" t="s">
        <v>92</v>
      </c>
      <c r="E375" s="100" t="s">
        <v>92</v>
      </c>
      <c r="F375" s="100" t="s">
        <v>92</v>
      </c>
      <c r="G375" s="100" t="s">
        <v>92</v>
      </c>
      <c r="H375" s="100" t="s">
        <v>92</v>
      </c>
      <c r="I375" s="100" t="s">
        <v>92</v>
      </c>
      <c r="J375" s="100" t="s">
        <v>92</v>
      </c>
      <c r="K375" s="100" t="s">
        <v>92</v>
      </c>
      <c r="L375" s="100" t="s">
        <v>92</v>
      </c>
      <c r="M375" s="100" t="s">
        <v>92</v>
      </c>
      <c r="N375" s="5"/>
      <c r="O375" s="5"/>
      <c r="T375" s="5"/>
      <c r="U375" s="5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>
      <c r="A376" s="99" t="s">
        <v>158</v>
      </c>
      <c r="B376" s="25" t="e">
        <f>'HTB2'!M85</f>
        <v>#N/A</v>
      </c>
      <c r="C376" s="25">
        <f>'TRNSYS-TUD'!M85</f>
        <v>472.43640837056705</v>
      </c>
      <c r="D376" s="25">
        <f>'TRNSYS-16'!M85</f>
        <v>476.57</v>
      </c>
      <c r="E376" s="25">
        <f>Comfie_MZ320!M85</f>
        <v>0</v>
      </c>
      <c r="F376" s="25">
        <f>ESP!M85</f>
        <v>466.4</v>
      </c>
      <c r="G376" s="25">
        <f>'VA114-CirBm'!M85</f>
        <v>464</v>
      </c>
      <c r="H376" s="25">
        <f>'VA114-CirDf'!M85</f>
        <v>464</v>
      </c>
      <c r="I376" s="25">
        <f>EnergyPlus!M85</f>
        <v>469.19409457599704</v>
      </c>
      <c r="J376" s="25">
        <f>CODYKoZi_MZ320!M85</f>
        <v>0</v>
      </c>
      <c r="K376" s="25">
        <f>K!M85</f>
        <v>0</v>
      </c>
      <c r="L376" s="25">
        <f>L!M85</f>
        <v>0</v>
      </c>
      <c r="M376" s="25">
        <f>YourData!M85</f>
        <v>0</v>
      </c>
      <c r="N376" s="5"/>
      <c r="O376" s="5"/>
      <c r="T376" s="5"/>
      <c r="U376" s="5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>
      <c r="N377" s="5"/>
      <c r="O377" s="5"/>
      <c r="T377" s="5"/>
      <c r="U377" s="5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>
      <c r="A378" s="2" t="s">
        <v>409</v>
      </c>
      <c r="B378" s="3"/>
      <c r="C378" s="3"/>
      <c r="D378" s="3"/>
      <c r="E378" s="3"/>
      <c r="F378" s="3"/>
      <c r="G378" s="3"/>
      <c r="H378" s="4"/>
      <c r="N378" s="5"/>
      <c r="O378" s="5"/>
      <c r="T378" s="5"/>
      <c r="U378" s="5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>
      <c r="A379" s="2"/>
      <c r="B379" s="3" t="s">
        <v>83</v>
      </c>
      <c r="C379" s="3" t="s">
        <v>72</v>
      </c>
      <c r="D379" s="3" t="s">
        <v>404</v>
      </c>
      <c r="E379" s="3"/>
      <c r="F379" s="3" t="s">
        <v>102</v>
      </c>
      <c r="G379" s="3" t="s">
        <v>561</v>
      </c>
      <c r="H379" s="3" t="s">
        <v>937</v>
      </c>
      <c r="I379" s="3" t="s">
        <v>292</v>
      </c>
      <c r="J379" s="3"/>
      <c r="K379" s="3" t="s">
        <v>76</v>
      </c>
      <c r="L379" s="3" t="s">
        <v>76</v>
      </c>
      <c r="M379" s="3" t="s">
        <v>75</v>
      </c>
      <c r="N379" s="5"/>
      <c r="O379" s="5"/>
      <c r="T379" s="5"/>
      <c r="U379" s="5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>
      <c r="A380" s="23" t="s">
        <v>152</v>
      </c>
      <c r="B380" s="25" t="e">
        <f>'HTB2'!N79</f>
        <v>#N/A</v>
      </c>
      <c r="C380" s="25">
        <f>'TRNSYS-TUD'!N79</f>
        <v>407.57050652259818</v>
      </c>
      <c r="D380" s="25">
        <f>'TRNSYS-16'!N79</f>
        <v>410.87901156417308</v>
      </c>
      <c r="E380" s="25">
        <f>Comfie_MZ320!N79</f>
        <v>0</v>
      </c>
      <c r="F380" s="25">
        <f>ESP!N79</f>
        <v>407.6</v>
      </c>
      <c r="G380" s="25">
        <f>'VA114-CirBm'!N79</f>
        <v>443</v>
      </c>
      <c r="H380" s="25">
        <f>'VA114-CirDf'!N79</f>
        <v>443</v>
      </c>
      <c r="I380" s="25">
        <f>EnergyPlus!N79</f>
        <v>413.82229981711902</v>
      </c>
      <c r="J380" s="25">
        <f>CODYKoZi_MZ320!N79</f>
        <v>0</v>
      </c>
      <c r="K380" s="25">
        <f>K!N79</f>
        <v>0</v>
      </c>
      <c r="L380" s="25">
        <f>L!N79</f>
        <v>0</v>
      </c>
      <c r="M380" s="25">
        <f>YourData!N79</f>
        <v>0</v>
      </c>
      <c r="N380" s="5"/>
      <c r="O380" s="5"/>
      <c r="T380" s="5"/>
      <c r="U380" s="5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>
      <c r="A381" s="23" t="s">
        <v>153</v>
      </c>
      <c r="B381" s="100" t="s">
        <v>92</v>
      </c>
      <c r="C381" s="100" t="s">
        <v>92</v>
      </c>
      <c r="D381" s="100" t="s">
        <v>92</v>
      </c>
      <c r="E381" s="100" t="s">
        <v>92</v>
      </c>
      <c r="F381" s="100" t="s">
        <v>92</v>
      </c>
      <c r="G381" s="100" t="s">
        <v>92</v>
      </c>
      <c r="H381" s="100" t="s">
        <v>92</v>
      </c>
      <c r="I381" s="100" t="s">
        <v>92</v>
      </c>
      <c r="J381" s="100" t="s">
        <v>92</v>
      </c>
      <c r="K381" s="100" t="s">
        <v>92</v>
      </c>
      <c r="L381" s="100" t="s">
        <v>92</v>
      </c>
      <c r="M381" s="100" t="s">
        <v>92</v>
      </c>
      <c r="N381" s="5"/>
      <c r="O381" s="5"/>
      <c r="T381" s="5"/>
      <c r="U381" s="5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>
      <c r="A382" s="23" t="s">
        <v>154</v>
      </c>
      <c r="B382" s="100" t="s">
        <v>92</v>
      </c>
      <c r="C382" s="100" t="s">
        <v>92</v>
      </c>
      <c r="D382" s="100" t="s">
        <v>92</v>
      </c>
      <c r="E382" s="100" t="s">
        <v>92</v>
      </c>
      <c r="F382" s="100" t="s">
        <v>92</v>
      </c>
      <c r="G382" s="100" t="s">
        <v>92</v>
      </c>
      <c r="H382" s="100" t="s">
        <v>92</v>
      </c>
      <c r="I382" s="100" t="s">
        <v>92</v>
      </c>
      <c r="J382" s="100" t="s">
        <v>92</v>
      </c>
      <c r="K382" s="100" t="s">
        <v>92</v>
      </c>
      <c r="L382" s="100" t="s">
        <v>92</v>
      </c>
      <c r="M382" s="100" t="s">
        <v>92</v>
      </c>
      <c r="N382" s="5"/>
      <c r="O382" s="5"/>
      <c r="T382" s="5"/>
      <c r="U382" s="5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>
      <c r="A383" s="23" t="s">
        <v>155</v>
      </c>
      <c r="B383" s="100" t="s">
        <v>92</v>
      </c>
      <c r="C383" s="100" t="s">
        <v>92</v>
      </c>
      <c r="D383" s="100" t="s">
        <v>92</v>
      </c>
      <c r="E383" s="100" t="s">
        <v>92</v>
      </c>
      <c r="F383" s="100" t="s">
        <v>92</v>
      </c>
      <c r="G383" s="100" t="s">
        <v>92</v>
      </c>
      <c r="H383" s="100" t="s">
        <v>92</v>
      </c>
      <c r="I383" s="100" t="s">
        <v>92</v>
      </c>
      <c r="J383" s="100" t="s">
        <v>92</v>
      </c>
      <c r="K383" s="100" t="s">
        <v>92</v>
      </c>
      <c r="L383" s="100" t="s">
        <v>92</v>
      </c>
      <c r="M383" s="100" t="s">
        <v>92</v>
      </c>
      <c r="N383" s="5"/>
      <c r="O383" s="5"/>
      <c r="T383" s="5"/>
      <c r="U383" s="5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>
      <c r="A384" s="23" t="s">
        <v>156</v>
      </c>
      <c r="B384" s="100" t="s">
        <v>92</v>
      </c>
      <c r="C384" s="100" t="s">
        <v>92</v>
      </c>
      <c r="D384" s="100" t="s">
        <v>92</v>
      </c>
      <c r="E384" s="100" t="s">
        <v>92</v>
      </c>
      <c r="F384" s="100" t="s">
        <v>92</v>
      </c>
      <c r="G384" s="100" t="s">
        <v>92</v>
      </c>
      <c r="H384" s="100" t="s">
        <v>92</v>
      </c>
      <c r="I384" s="100" t="s">
        <v>92</v>
      </c>
      <c r="J384" s="100" t="s">
        <v>92</v>
      </c>
      <c r="K384" s="100" t="s">
        <v>92</v>
      </c>
      <c r="L384" s="100" t="s">
        <v>92</v>
      </c>
      <c r="M384" s="100" t="s">
        <v>92</v>
      </c>
      <c r="N384" s="5"/>
      <c r="O384" s="5"/>
      <c r="T384" s="5"/>
      <c r="U384" s="5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>
      <c r="A385" s="99" t="s">
        <v>157</v>
      </c>
      <c r="B385" s="100" t="s">
        <v>92</v>
      </c>
      <c r="C385" s="100" t="s">
        <v>92</v>
      </c>
      <c r="D385" s="100" t="s">
        <v>92</v>
      </c>
      <c r="E385" s="100" t="s">
        <v>92</v>
      </c>
      <c r="F385" s="100" t="s">
        <v>92</v>
      </c>
      <c r="G385" s="100" t="s">
        <v>92</v>
      </c>
      <c r="H385" s="100" t="s">
        <v>92</v>
      </c>
      <c r="I385" s="100" t="s">
        <v>92</v>
      </c>
      <c r="J385" s="100" t="s">
        <v>92</v>
      </c>
      <c r="K385" s="100" t="s">
        <v>92</v>
      </c>
      <c r="L385" s="100" t="s">
        <v>92</v>
      </c>
      <c r="M385" s="100" t="s">
        <v>92</v>
      </c>
      <c r="N385" s="5"/>
      <c r="O385" s="5"/>
      <c r="T385" s="5"/>
      <c r="U385" s="5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>
      <c r="A386" s="99" t="s">
        <v>158</v>
      </c>
      <c r="B386" s="25" t="e">
        <f>'HTB2'!N85</f>
        <v>#N/A</v>
      </c>
      <c r="C386" s="25">
        <f>'TRNSYS-TUD'!N85</f>
        <v>407.58166349331975</v>
      </c>
      <c r="D386" s="25">
        <f>'TRNSYS-16'!N85</f>
        <v>410.88</v>
      </c>
      <c r="E386" s="25">
        <f>Comfie_MZ320!N85</f>
        <v>0</v>
      </c>
      <c r="F386" s="25">
        <f>ESP!N85</f>
        <v>438.2</v>
      </c>
      <c r="G386" s="25">
        <f>'VA114-CirBm'!N85</f>
        <v>467</v>
      </c>
      <c r="H386" s="25">
        <f>'VA114-CirDf'!N85</f>
        <v>467</v>
      </c>
      <c r="I386" s="25">
        <f>EnergyPlus!N85</f>
        <v>435.94498423678249</v>
      </c>
      <c r="J386" s="25">
        <f>CODYKoZi_MZ320!N85</f>
        <v>0</v>
      </c>
      <c r="K386" s="25">
        <f>K!N85</f>
        <v>0</v>
      </c>
      <c r="L386" s="25">
        <f>L!N85</f>
        <v>0</v>
      </c>
      <c r="M386" s="25">
        <f>YourData!N85</f>
        <v>0</v>
      </c>
      <c r="N386" s="5"/>
      <c r="O386" s="5"/>
      <c r="T386" s="5"/>
      <c r="U386" s="5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>
      <c r="N387" s="5"/>
      <c r="O387" s="5"/>
      <c r="T387" s="5"/>
      <c r="U387" s="5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>
      <c r="A388" s="2" t="s">
        <v>405</v>
      </c>
      <c r="B388" s="3"/>
      <c r="C388" s="3"/>
      <c r="D388" s="3"/>
      <c r="E388" s="3"/>
      <c r="F388" s="3"/>
      <c r="G388" s="3"/>
      <c r="H388" s="4"/>
      <c r="N388" s="5"/>
      <c r="O388" s="5"/>
      <c r="T388" s="5"/>
      <c r="U388" s="5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>
      <c r="A389" s="2"/>
      <c r="B389" s="3" t="s">
        <v>83</v>
      </c>
      <c r="C389" s="3" t="s">
        <v>72</v>
      </c>
      <c r="D389" s="3" t="s">
        <v>404</v>
      </c>
      <c r="E389" s="3"/>
      <c r="F389" s="3" t="s">
        <v>102</v>
      </c>
      <c r="G389" s="3" t="s">
        <v>561</v>
      </c>
      <c r="H389" s="3" t="s">
        <v>937</v>
      </c>
      <c r="I389" s="3" t="s">
        <v>292</v>
      </c>
      <c r="J389" s="3"/>
      <c r="K389" s="3" t="s">
        <v>76</v>
      </c>
      <c r="L389" s="3" t="s">
        <v>76</v>
      </c>
      <c r="M389" s="3" t="s">
        <v>75</v>
      </c>
      <c r="N389" s="5"/>
      <c r="O389" s="5"/>
      <c r="T389" s="5"/>
      <c r="U389" s="5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>
      <c r="A390" s="23" t="s">
        <v>152</v>
      </c>
      <c r="B390" s="25">
        <f>'HTB2'!O79</f>
        <v>12352.799748999989</v>
      </c>
      <c r="C390" s="25">
        <f>'TRNSYS-TUD'!O79</f>
        <v>12454.1</v>
      </c>
      <c r="D390" s="25">
        <f>'TRNSYS-16'!O79</f>
        <v>12503.875753518125</v>
      </c>
      <c r="E390" s="25">
        <f>Comfie_MZ320!O79</f>
        <v>0</v>
      </c>
      <c r="F390" s="25">
        <f>ESP!O79</f>
        <v>12290</v>
      </c>
      <c r="G390" s="25">
        <f>'VA114-CirBm'!O79</f>
        <v>12844</v>
      </c>
      <c r="H390" s="25">
        <f>'VA114-CirDf'!O79</f>
        <v>12847</v>
      </c>
      <c r="I390" s="25">
        <f>EnergyPlus!O79</f>
        <v>12428.840141640052</v>
      </c>
      <c r="J390" s="25">
        <f>CODYKoZi_MZ320!O79</f>
        <v>0</v>
      </c>
      <c r="K390" s="25">
        <f>K!O79</f>
        <v>0</v>
      </c>
      <c r="L390" s="25">
        <f>L!O79</f>
        <v>0</v>
      </c>
      <c r="M390" s="25">
        <f>YourData!O79</f>
        <v>0</v>
      </c>
      <c r="N390" s="5"/>
      <c r="O390" s="5"/>
      <c r="T390" s="5"/>
      <c r="U390" s="5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>
      <c r="A391" s="23" t="s">
        <v>153</v>
      </c>
      <c r="B391" s="25">
        <f>'HTB2'!O80</f>
        <v>0</v>
      </c>
      <c r="C391" s="25">
        <f>'TRNSYS-TUD'!O80</f>
        <v>8338.44</v>
      </c>
      <c r="D391" s="25">
        <f>'TRNSYS-16'!O80</f>
        <v>0</v>
      </c>
      <c r="E391" s="25">
        <f>Comfie_MZ320!O80</f>
        <v>0</v>
      </c>
      <c r="F391" s="25">
        <f>ESP!O80</f>
        <v>0</v>
      </c>
      <c r="G391" s="25">
        <f>'VA114-CirBm'!O80</f>
        <v>8623</v>
      </c>
      <c r="H391" s="25">
        <f>'VA114-CirDf'!O80</f>
        <v>8728</v>
      </c>
      <c r="I391" s="25">
        <f>EnergyPlus!O80</f>
        <v>8257.2837547733998</v>
      </c>
      <c r="J391" s="25">
        <f>CODYKoZi_MZ320!O80</f>
        <v>0</v>
      </c>
      <c r="K391" s="25">
        <f>K!O80</f>
        <v>0</v>
      </c>
      <c r="L391" s="25">
        <f>L!O80</f>
        <v>0</v>
      </c>
      <c r="M391" s="25">
        <f>YourData!O80</f>
        <v>0</v>
      </c>
      <c r="N391" s="5"/>
      <c r="O391" s="5"/>
      <c r="T391" s="5"/>
      <c r="U391" s="5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>
      <c r="A392" s="23" t="s">
        <v>154</v>
      </c>
      <c r="B392" s="25">
        <f>'HTB2'!O81</f>
        <v>0</v>
      </c>
      <c r="C392" s="25">
        <f>'TRNSYS-TUD'!O81</f>
        <v>0</v>
      </c>
      <c r="D392" s="25">
        <f>'TRNSYS-16'!O81</f>
        <v>0</v>
      </c>
      <c r="E392" s="25">
        <f>Comfie_MZ320!O81</f>
        <v>0</v>
      </c>
      <c r="F392" s="25">
        <f>ESP!O81</f>
        <v>0</v>
      </c>
      <c r="G392" s="25">
        <f>'VA114-CirBm'!O81</f>
        <v>0</v>
      </c>
      <c r="H392" s="25">
        <f>'VA114-CirDf'!O81</f>
        <v>0</v>
      </c>
      <c r="I392" s="25">
        <f>EnergyPlus!O81</f>
        <v>8257.2837547733998</v>
      </c>
      <c r="J392" s="25">
        <f>CODYKoZi_MZ320!O81</f>
        <v>0</v>
      </c>
      <c r="K392" s="25">
        <f>K!O81</f>
        <v>0</v>
      </c>
      <c r="L392" s="25">
        <f>L!O81</f>
        <v>0</v>
      </c>
      <c r="M392" s="25">
        <f>YourData!O81</f>
        <v>0</v>
      </c>
      <c r="N392" s="5"/>
      <c r="O392" s="5"/>
      <c r="T392" s="5"/>
      <c r="U392" s="5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>
      <c r="A393" s="23" t="s">
        <v>155</v>
      </c>
      <c r="B393" s="25">
        <f>'HTB2'!O82</f>
        <v>0</v>
      </c>
      <c r="C393" s="25">
        <f>'TRNSYS-TUD'!O82</f>
        <v>0</v>
      </c>
      <c r="D393" s="25">
        <f>'TRNSYS-16'!O82</f>
        <v>8323.2506073288332</v>
      </c>
      <c r="E393" s="25">
        <f>Comfie_MZ320!O82</f>
        <v>0</v>
      </c>
      <c r="F393" s="25">
        <f>ESP!O82</f>
        <v>8011</v>
      </c>
      <c r="G393" s="25">
        <f>'VA114-CirBm'!O82</f>
        <v>0</v>
      </c>
      <c r="H393" s="25">
        <f>'VA114-CirDf'!O82</f>
        <v>0</v>
      </c>
      <c r="I393" s="25">
        <f>EnergyPlus!O82</f>
        <v>8257.2837547733998</v>
      </c>
      <c r="J393" s="25">
        <f>CODYKoZi_MZ320!O82</f>
        <v>0</v>
      </c>
      <c r="K393" s="25">
        <f>K!O82</f>
        <v>0</v>
      </c>
      <c r="L393" s="25">
        <f>L!O82</f>
        <v>0</v>
      </c>
      <c r="M393" s="25">
        <f>YourData!O82</f>
        <v>0</v>
      </c>
      <c r="N393" s="5"/>
      <c r="O393" s="5"/>
      <c r="T393" s="5"/>
      <c r="U393" s="5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>
      <c r="A394" s="23" t="s">
        <v>156</v>
      </c>
      <c r="B394" s="25">
        <f>'HTB2'!O83</f>
        <v>8337.4072811999813</v>
      </c>
      <c r="C394" s="25">
        <f>'TRNSYS-TUD'!O83</f>
        <v>0</v>
      </c>
      <c r="D394" s="25">
        <f>'TRNSYS-16'!O83</f>
        <v>0</v>
      </c>
      <c r="E394" s="25">
        <f>Comfie_MZ320!O83</f>
        <v>0</v>
      </c>
      <c r="F394" s="25">
        <f>ESP!O83</f>
        <v>0</v>
      </c>
      <c r="G394" s="25">
        <f>'VA114-CirBm'!O83</f>
        <v>0</v>
      </c>
      <c r="H394" s="25">
        <f>'VA114-CirDf'!O83</f>
        <v>0</v>
      </c>
      <c r="I394" s="25">
        <f>EnergyPlus!O83</f>
        <v>8257.2837547733998</v>
      </c>
      <c r="J394" s="25">
        <f>CODYKoZi_MZ320!O83</f>
        <v>0</v>
      </c>
      <c r="K394" s="25">
        <f>K!O83</f>
        <v>0</v>
      </c>
      <c r="L394" s="25">
        <f>L!O83</f>
        <v>0</v>
      </c>
      <c r="M394" s="25">
        <f>YourData!O83</f>
        <v>0</v>
      </c>
      <c r="N394" s="5"/>
      <c r="O394" s="5"/>
      <c r="T394" s="5"/>
      <c r="U394" s="5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>
      <c r="A395" s="99" t="s">
        <v>157</v>
      </c>
      <c r="B395" s="25">
        <f>'HTB2'!O84</f>
        <v>0</v>
      </c>
      <c r="C395" s="25">
        <f>'TRNSYS-TUD'!O84</f>
        <v>0</v>
      </c>
      <c r="D395" s="25">
        <f>'TRNSYS-16'!O84</f>
        <v>0</v>
      </c>
      <c r="E395" s="25">
        <f>Comfie_MZ320!O84</f>
        <v>0</v>
      </c>
      <c r="F395" s="25">
        <f>ESP!O84</f>
        <v>0</v>
      </c>
      <c r="G395" s="25">
        <f>'VA114-CirBm'!O84</f>
        <v>8618</v>
      </c>
      <c r="H395" s="25">
        <f>'VA114-CirDf'!O84</f>
        <v>8724</v>
      </c>
      <c r="I395" s="25">
        <f>EnergyPlus!O84</f>
        <v>8257.2837547733998</v>
      </c>
      <c r="J395" s="25">
        <f>CODYKoZi_MZ320!O84</f>
        <v>0</v>
      </c>
      <c r="K395" s="25">
        <f>K!O84</f>
        <v>0</v>
      </c>
      <c r="L395" s="25">
        <f>L!O84</f>
        <v>0</v>
      </c>
      <c r="M395" s="25">
        <f>YourData!O84</f>
        <v>0</v>
      </c>
      <c r="N395" s="5"/>
      <c r="O395" s="5"/>
      <c r="T395" s="5"/>
      <c r="U395" s="5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>
      <c r="A396" s="99" t="s">
        <v>158</v>
      </c>
      <c r="B396" s="25">
        <f>'HTB2'!O85</f>
        <v>121815.60743899994</v>
      </c>
      <c r="C396" s="25">
        <f>'TRNSYS-TUD'!O85</f>
        <v>122533.71494229982</v>
      </c>
      <c r="D396" s="25">
        <f>'TRNSYS-16'!O85</f>
        <v>123568.77896113528</v>
      </c>
      <c r="E396" s="25">
        <f>Comfie_MZ320!O85</f>
        <v>0</v>
      </c>
      <c r="F396" s="25">
        <f>ESP!O85</f>
        <v>125312</v>
      </c>
      <c r="G396" s="25">
        <f>'VA114-CirBm'!O85</f>
        <v>129589</v>
      </c>
      <c r="H396" s="25">
        <f>'VA114-CirDf'!O85</f>
        <v>129595</v>
      </c>
      <c r="I396" s="25">
        <f>EnergyPlus!O85</f>
        <v>125148.03342916007</v>
      </c>
      <c r="J396" s="25">
        <f>CODYKoZi_MZ320!O85</f>
        <v>0</v>
      </c>
      <c r="K396" s="25">
        <f>K!O85</f>
        <v>0</v>
      </c>
      <c r="L396" s="25">
        <f>L!O85</f>
        <v>0</v>
      </c>
      <c r="M396" s="25">
        <f>YourData!O85</f>
        <v>0</v>
      </c>
      <c r="N396" s="5"/>
      <c r="O396" s="5"/>
      <c r="T396" s="5"/>
      <c r="U396" s="5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>
      <c r="N397" s="5"/>
      <c r="O397" s="5"/>
      <c r="T397" s="5"/>
      <c r="U397" s="5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>
      <c r="A398" s="2" t="s">
        <v>410</v>
      </c>
      <c r="B398" s="3"/>
      <c r="C398" s="3"/>
      <c r="D398" s="3"/>
      <c r="E398" s="3"/>
      <c r="F398" s="3"/>
      <c r="G398" s="3"/>
      <c r="H398" s="4"/>
      <c r="N398" s="5"/>
      <c r="O398" s="5"/>
      <c r="T398" s="5"/>
      <c r="U398" s="5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>
      <c r="A399" s="2"/>
      <c r="B399" s="3" t="s">
        <v>83</v>
      </c>
      <c r="C399" s="3" t="s">
        <v>72</v>
      </c>
      <c r="D399" s="3" t="s">
        <v>404</v>
      </c>
      <c r="E399" s="3"/>
      <c r="F399" s="3" t="s">
        <v>102</v>
      </c>
      <c r="G399" s="3" t="s">
        <v>561</v>
      </c>
      <c r="H399" s="3" t="s">
        <v>937</v>
      </c>
      <c r="I399" s="3" t="s">
        <v>292</v>
      </c>
      <c r="J399" s="3"/>
      <c r="K399" s="3" t="s">
        <v>76</v>
      </c>
      <c r="L399" s="3" t="s">
        <v>76</v>
      </c>
      <c r="M399" s="3" t="s">
        <v>75</v>
      </c>
      <c r="N399" s="5"/>
      <c r="O399" s="5"/>
      <c r="T399" s="5"/>
      <c r="U399" s="5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>
      <c r="A400" s="23" t="s">
        <v>152</v>
      </c>
      <c r="B400" s="25">
        <f>'HTB2'!P79</f>
        <v>5894.013319000006</v>
      </c>
      <c r="C400" s="25">
        <f>'TRNSYS-TUD'!P79</f>
        <v>5932.9920000000002</v>
      </c>
      <c r="D400" s="25">
        <f>'TRNSYS-16'!P79</f>
        <v>5929.8115684913791</v>
      </c>
      <c r="E400" s="25">
        <f>Comfie_MZ320!P79</f>
        <v>0</v>
      </c>
      <c r="F400" s="25">
        <f>ESP!P79</f>
        <v>5768</v>
      </c>
      <c r="G400" s="25">
        <f>'VA114-CirBm'!P79</f>
        <v>5769</v>
      </c>
      <c r="H400" s="25">
        <f>'VA114-CirDf'!P79</f>
        <v>5769</v>
      </c>
      <c r="I400" s="25">
        <f>EnergyPlus!P79</f>
        <v>5875.0506079250263</v>
      </c>
      <c r="J400" s="25">
        <f>CODYKoZi_MZ320!P79</f>
        <v>0</v>
      </c>
      <c r="K400" s="25">
        <f>K!P79</f>
        <v>0</v>
      </c>
      <c r="L400" s="25">
        <f>L!P79</f>
        <v>0</v>
      </c>
      <c r="M400" s="25">
        <f>YourData!P79</f>
        <v>0</v>
      </c>
      <c r="N400" s="5"/>
      <c r="O400" s="5"/>
      <c r="T400" s="5"/>
      <c r="U400" s="5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>
      <c r="A401" s="23" t="s">
        <v>153</v>
      </c>
      <c r="B401" s="25">
        <f>'HTB2'!P80</f>
        <v>0</v>
      </c>
      <c r="C401" s="25">
        <f>'TRNSYS-TUD'!P80</f>
        <v>3625.3119999999999</v>
      </c>
      <c r="D401" s="25">
        <f>'TRNSYS-16'!P80</f>
        <v>0</v>
      </c>
      <c r="E401" s="25">
        <f>Comfie_MZ320!P80</f>
        <v>0</v>
      </c>
      <c r="F401" s="25">
        <f>ESP!P80</f>
        <v>0</v>
      </c>
      <c r="G401" s="25">
        <f>'VA114-CirBm'!P80</f>
        <v>3531</v>
      </c>
      <c r="H401" s="25">
        <f>'VA114-CirDf'!P80</f>
        <v>3531</v>
      </c>
      <c r="I401" s="25">
        <f>EnergyPlus!P80</f>
        <v>3612.7771511870128</v>
      </c>
      <c r="J401" s="25">
        <f>CODYKoZi_MZ320!P80</f>
        <v>0</v>
      </c>
      <c r="K401" s="25">
        <f>K!P80</f>
        <v>0</v>
      </c>
      <c r="L401" s="25">
        <f>L!P80</f>
        <v>0</v>
      </c>
      <c r="M401" s="25">
        <f>YourData!P80</f>
        <v>0</v>
      </c>
      <c r="N401" s="5"/>
      <c r="O401" s="5"/>
      <c r="T401" s="5"/>
      <c r="U401" s="5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>
      <c r="A402" s="23" t="s">
        <v>154</v>
      </c>
      <c r="B402" s="25">
        <f>'HTB2'!P81</f>
        <v>0</v>
      </c>
      <c r="C402" s="25">
        <f>'TRNSYS-TUD'!P81</f>
        <v>0</v>
      </c>
      <c r="D402" s="25">
        <f>'TRNSYS-16'!P81</f>
        <v>0</v>
      </c>
      <c r="E402" s="25">
        <f>Comfie_MZ320!P81</f>
        <v>0</v>
      </c>
      <c r="F402" s="25">
        <f>ESP!P81</f>
        <v>0</v>
      </c>
      <c r="G402" s="25">
        <f>'VA114-CirBm'!P81</f>
        <v>0</v>
      </c>
      <c r="H402" s="25">
        <f>'VA114-CirDf'!P81</f>
        <v>0</v>
      </c>
      <c r="I402" s="25">
        <f>EnergyPlus!P81</f>
        <v>3612.7771511870128</v>
      </c>
      <c r="J402" s="25">
        <f>CODYKoZi_MZ320!P81</f>
        <v>0</v>
      </c>
      <c r="K402" s="25">
        <f>K!P81</f>
        <v>0</v>
      </c>
      <c r="L402" s="25">
        <f>L!P81</f>
        <v>0</v>
      </c>
      <c r="M402" s="25">
        <f>YourData!P81</f>
        <v>0</v>
      </c>
      <c r="N402" s="5"/>
      <c r="O402" s="5"/>
      <c r="T402" s="5"/>
      <c r="U402" s="5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>
      <c r="A403" s="23" t="s">
        <v>155</v>
      </c>
      <c r="B403" s="25">
        <f>'HTB2'!P82</f>
        <v>0</v>
      </c>
      <c r="C403" s="25">
        <f>'TRNSYS-TUD'!P82</f>
        <v>0</v>
      </c>
      <c r="D403" s="25">
        <f>'TRNSYS-16'!P82</f>
        <v>3571.8643619097134</v>
      </c>
      <c r="E403" s="25">
        <f>Comfie_MZ320!P82</f>
        <v>0</v>
      </c>
      <c r="F403" s="25">
        <f>ESP!P82</f>
        <v>3556</v>
      </c>
      <c r="G403" s="25">
        <f>'VA114-CirBm'!P82</f>
        <v>0</v>
      </c>
      <c r="H403" s="25">
        <f>'VA114-CirDf'!P82</f>
        <v>0</v>
      </c>
      <c r="I403" s="25">
        <f>EnergyPlus!P82</f>
        <v>3612.7771511870128</v>
      </c>
      <c r="J403" s="25">
        <f>CODYKoZi_MZ320!P82</f>
        <v>0</v>
      </c>
      <c r="K403" s="25">
        <f>K!P82</f>
        <v>0</v>
      </c>
      <c r="L403" s="25">
        <f>L!P82</f>
        <v>0</v>
      </c>
      <c r="M403" s="25">
        <f>YourData!P82</f>
        <v>0</v>
      </c>
      <c r="N403" s="5"/>
      <c r="O403" s="5"/>
      <c r="T403" s="5"/>
      <c r="U403" s="5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>
      <c r="A404" s="23" t="s">
        <v>156</v>
      </c>
      <c r="B404" s="25">
        <f>'HTB2'!P83</f>
        <v>3673.6114629999829</v>
      </c>
      <c r="C404" s="25">
        <f>'TRNSYS-TUD'!P83</f>
        <v>0</v>
      </c>
      <c r="D404" s="25">
        <f>'TRNSYS-16'!P83</f>
        <v>0</v>
      </c>
      <c r="E404" s="25">
        <f>Comfie_MZ320!P83</f>
        <v>0</v>
      </c>
      <c r="F404" s="25">
        <f>ESP!P83</f>
        <v>0</v>
      </c>
      <c r="G404" s="25">
        <f>'VA114-CirBm'!P83</f>
        <v>0</v>
      </c>
      <c r="H404" s="25">
        <f>'VA114-CirDf'!P83</f>
        <v>0</v>
      </c>
      <c r="I404" s="25">
        <f>EnergyPlus!P83</f>
        <v>3612.7771511870128</v>
      </c>
      <c r="J404" s="25">
        <f>CODYKoZi_MZ320!P83</f>
        <v>0</v>
      </c>
      <c r="K404" s="25">
        <f>K!P83</f>
        <v>0</v>
      </c>
      <c r="L404" s="25">
        <f>L!P83</f>
        <v>0</v>
      </c>
      <c r="M404" s="25">
        <f>YourData!P83</f>
        <v>0</v>
      </c>
      <c r="N404" s="5"/>
      <c r="O404" s="5"/>
      <c r="T404" s="5"/>
      <c r="U404" s="5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>
      <c r="A405" s="99" t="s">
        <v>157</v>
      </c>
      <c r="B405" s="25">
        <f>'HTB2'!P84</f>
        <v>0</v>
      </c>
      <c r="C405" s="25">
        <f>'TRNSYS-TUD'!P84</f>
        <v>0</v>
      </c>
      <c r="D405" s="25">
        <f>'TRNSYS-16'!P84</f>
        <v>0</v>
      </c>
      <c r="E405" s="25">
        <f>Comfie_MZ320!P84</f>
        <v>0</v>
      </c>
      <c r="F405" s="25">
        <f>ESP!P84</f>
        <v>0</v>
      </c>
      <c r="G405" s="25">
        <f>'VA114-CirBm'!P84</f>
        <v>3527</v>
      </c>
      <c r="H405" s="25">
        <f>'VA114-CirDf'!P84</f>
        <v>3527</v>
      </c>
      <c r="I405" s="25">
        <f>EnergyPlus!P84</f>
        <v>3612.7771511870128</v>
      </c>
      <c r="J405" s="25">
        <f>CODYKoZi_MZ320!P84</f>
        <v>0</v>
      </c>
      <c r="K405" s="25">
        <f>K!P84</f>
        <v>0</v>
      </c>
      <c r="L405" s="25">
        <f>L!P84</f>
        <v>0</v>
      </c>
      <c r="M405" s="25">
        <f>YourData!P84</f>
        <v>0</v>
      </c>
      <c r="N405" s="5"/>
      <c r="O405" s="5"/>
      <c r="T405" s="5"/>
      <c r="U405" s="5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>
      <c r="A406" s="99" t="s">
        <v>158</v>
      </c>
      <c r="B406" s="25">
        <f>'HTB2'!P85</f>
        <v>65821.900844999793</v>
      </c>
      <c r="C406" s="25">
        <f>'TRNSYS-TUD'!P85</f>
        <v>65782.046717075355</v>
      </c>
      <c r="D406" s="25">
        <f>'TRNSYS-16'!P85</f>
        <v>66358.110142214791</v>
      </c>
      <c r="E406" s="25">
        <f>Comfie_MZ320!P85</f>
        <v>0</v>
      </c>
      <c r="F406" s="25">
        <f>ESP!P85</f>
        <v>64605</v>
      </c>
      <c r="G406" s="25">
        <f>'VA114-CirBm'!P85</f>
        <v>64578</v>
      </c>
      <c r="H406" s="25">
        <f>'VA114-CirDf'!P85</f>
        <v>64578</v>
      </c>
      <c r="I406" s="25">
        <f>EnergyPlus!P85</f>
        <v>65064.658723676977</v>
      </c>
      <c r="J406" s="25">
        <f>CODYKoZi_MZ320!P85</f>
        <v>0</v>
      </c>
      <c r="K406" s="25">
        <f>K!P85</f>
        <v>0</v>
      </c>
      <c r="L406" s="25">
        <f>L!P85</f>
        <v>0</v>
      </c>
      <c r="M406" s="25">
        <f>YourData!P85</f>
        <v>0</v>
      </c>
      <c r="N406" s="5"/>
      <c r="O406" s="5"/>
      <c r="T406" s="5"/>
      <c r="U406" s="5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>
      <c r="N407" s="5"/>
      <c r="O407" s="5"/>
      <c r="T407" s="5"/>
      <c r="U407" s="5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>
      <c r="A408" s="2" t="s">
        <v>411</v>
      </c>
      <c r="B408" s="3"/>
      <c r="C408" s="3"/>
      <c r="D408" s="3"/>
      <c r="E408" s="3"/>
      <c r="F408" s="3"/>
      <c r="G408" s="3"/>
      <c r="H408" s="4"/>
      <c r="N408" s="5"/>
      <c r="O408" s="5"/>
      <c r="T408" s="5"/>
      <c r="U408" s="5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>
      <c r="A409" s="2"/>
      <c r="B409" s="3" t="s">
        <v>83</v>
      </c>
      <c r="C409" s="3" t="s">
        <v>72</v>
      </c>
      <c r="D409" s="3" t="s">
        <v>404</v>
      </c>
      <c r="E409" s="3"/>
      <c r="F409" s="3" t="s">
        <v>102</v>
      </c>
      <c r="G409" s="3" t="s">
        <v>561</v>
      </c>
      <c r="H409" s="3" t="s">
        <v>937</v>
      </c>
      <c r="I409" s="3" t="s">
        <v>292</v>
      </c>
      <c r="J409" s="3"/>
      <c r="K409" s="3" t="s">
        <v>76</v>
      </c>
      <c r="L409" s="3" t="s">
        <v>76</v>
      </c>
      <c r="M409" s="3" t="s">
        <v>75</v>
      </c>
      <c r="N409" s="5"/>
      <c r="O409" s="5"/>
      <c r="T409" s="5"/>
      <c r="U409" s="5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>
      <c r="A410" s="23" t="s">
        <v>152</v>
      </c>
      <c r="B410" s="25">
        <f>'HTB2'!Q79</f>
        <v>6458.7864299999828</v>
      </c>
      <c r="C410" s="25">
        <f>'TRNSYS-TUD'!Q79</f>
        <v>6521.1360000000004</v>
      </c>
      <c r="D410" s="25">
        <f>'TRNSYS-16'!Q79</f>
        <v>6574.0641850267693</v>
      </c>
      <c r="E410" s="25">
        <f>Comfie_MZ320!Q79</f>
        <v>0</v>
      </c>
      <c r="F410" s="25">
        <f>ESP!Q79</f>
        <v>6522</v>
      </c>
      <c r="G410" s="25">
        <f>'VA114-CirBm'!Q79</f>
        <v>7076</v>
      </c>
      <c r="H410" s="25">
        <f>'VA114-CirDf'!Q79</f>
        <v>7078</v>
      </c>
      <c r="I410" s="25">
        <f>EnergyPlus!Q79</f>
        <v>6553.7895337150267</v>
      </c>
      <c r="J410" s="25">
        <f>CODYKoZi_MZ320!Q79</f>
        <v>0</v>
      </c>
      <c r="K410" s="25">
        <f>K!Q79</f>
        <v>0</v>
      </c>
      <c r="L410" s="25">
        <f>L!Q79</f>
        <v>0</v>
      </c>
      <c r="M410" s="25">
        <f>YourData!Q79</f>
        <v>0</v>
      </c>
      <c r="N410" s="5"/>
      <c r="O410" s="5"/>
      <c r="T410" s="5"/>
      <c r="U410" s="5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>
      <c r="A411" s="23" t="s">
        <v>153</v>
      </c>
      <c r="B411" s="25">
        <f>'HTB2'!Q80</f>
        <v>0</v>
      </c>
      <c r="C411" s="25">
        <f>'TRNSYS-TUD'!Q80</f>
        <v>4713.12</v>
      </c>
      <c r="D411" s="25">
        <f>'TRNSYS-16'!Q80</f>
        <v>0</v>
      </c>
      <c r="E411" s="25">
        <f>Comfie_MZ320!Q80</f>
        <v>0</v>
      </c>
      <c r="F411" s="25">
        <f>ESP!Q80</f>
        <v>0</v>
      </c>
      <c r="G411" s="25">
        <f>'VA114-CirBm'!Q80</f>
        <v>5092</v>
      </c>
      <c r="H411" s="25">
        <f>'VA114-CirDf'!Q80</f>
        <v>5197</v>
      </c>
      <c r="I411" s="25">
        <f>EnergyPlus!Q80</f>
        <v>4644.5066035863865</v>
      </c>
      <c r="J411" s="25">
        <f>CODYKoZi_MZ320!Q80</f>
        <v>0</v>
      </c>
      <c r="K411" s="25">
        <f>K!Q80</f>
        <v>0</v>
      </c>
      <c r="L411" s="25">
        <f>L!Q80</f>
        <v>0</v>
      </c>
      <c r="M411" s="25">
        <f>YourData!Q80</f>
        <v>0</v>
      </c>
      <c r="N411" s="5"/>
      <c r="O411" s="5"/>
      <c r="T411" s="5"/>
      <c r="U411" s="5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>
      <c r="A412" s="23" t="s">
        <v>154</v>
      </c>
      <c r="B412" s="25">
        <f>'HTB2'!Q81</f>
        <v>0</v>
      </c>
      <c r="C412" s="25">
        <f>'TRNSYS-TUD'!Q81</f>
        <v>0</v>
      </c>
      <c r="D412" s="25">
        <f>'TRNSYS-16'!Q81</f>
        <v>0</v>
      </c>
      <c r="E412" s="25">
        <f>Comfie_MZ320!Q81</f>
        <v>0</v>
      </c>
      <c r="F412" s="25">
        <f>ESP!Q81</f>
        <v>0</v>
      </c>
      <c r="G412" s="25">
        <f>'VA114-CirBm'!Q81</f>
        <v>0</v>
      </c>
      <c r="H412" s="25">
        <f>'VA114-CirDf'!Q81</f>
        <v>0</v>
      </c>
      <c r="I412" s="25">
        <f>EnergyPlus!Q81</f>
        <v>4644.5066035863865</v>
      </c>
      <c r="J412" s="25">
        <f>CODYKoZi_MZ320!Q81</f>
        <v>0</v>
      </c>
      <c r="K412" s="25">
        <f>K!Q81</f>
        <v>0</v>
      </c>
      <c r="L412" s="25">
        <f>L!Q81</f>
        <v>0</v>
      </c>
      <c r="M412" s="25">
        <f>YourData!Q81</f>
        <v>0</v>
      </c>
      <c r="N412" s="5"/>
      <c r="O412" s="5"/>
      <c r="T412" s="5"/>
      <c r="U412" s="5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>
      <c r="A413" s="23" t="s">
        <v>155</v>
      </c>
      <c r="B413" s="25">
        <f>'HTB2'!Q82</f>
        <v>0</v>
      </c>
      <c r="C413" s="25">
        <f>'TRNSYS-TUD'!Q82</f>
        <v>0</v>
      </c>
      <c r="D413" s="25">
        <f>'TRNSYS-16'!Q82</f>
        <v>4751.3862454191576</v>
      </c>
      <c r="E413" s="25">
        <f>Comfie_MZ320!Q82</f>
        <v>0</v>
      </c>
      <c r="F413" s="25">
        <f>ESP!Q82</f>
        <v>4455</v>
      </c>
      <c r="G413" s="25">
        <f>'VA114-CirBm'!Q82</f>
        <v>0</v>
      </c>
      <c r="H413" s="25">
        <f>'VA114-CirDf'!Q82</f>
        <v>0</v>
      </c>
      <c r="I413" s="25">
        <f>EnergyPlus!Q82</f>
        <v>4644.5066035863865</v>
      </c>
      <c r="J413" s="25">
        <f>CODYKoZi_MZ320!Q82</f>
        <v>0</v>
      </c>
      <c r="K413" s="25">
        <f>K!Q82</f>
        <v>0</v>
      </c>
      <c r="L413" s="25">
        <f>L!Q82</f>
        <v>0</v>
      </c>
      <c r="M413" s="25">
        <f>YourData!Q82</f>
        <v>0</v>
      </c>
      <c r="N413" s="5"/>
      <c r="O413" s="5"/>
      <c r="T413" s="5"/>
      <c r="U413" s="5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>
      <c r="A414" s="23" t="s">
        <v>156</v>
      </c>
      <c r="B414" s="25">
        <f>'HTB2'!Q83</f>
        <v>4663.7958181999984</v>
      </c>
      <c r="C414" s="25">
        <f>'TRNSYS-TUD'!Q83</f>
        <v>0</v>
      </c>
      <c r="D414" s="25">
        <f>'TRNSYS-16'!Q83</f>
        <v>0</v>
      </c>
      <c r="E414" s="25">
        <f>Comfie_MZ320!Q83</f>
        <v>0</v>
      </c>
      <c r="F414" s="25">
        <f>ESP!Q83</f>
        <v>0</v>
      </c>
      <c r="G414" s="25">
        <f>'VA114-CirBm'!Q83</f>
        <v>0</v>
      </c>
      <c r="H414" s="25">
        <f>'VA114-CirDf'!Q83</f>
        <v>0</v>
      </c>
      <c r="I414" s="25">
        <f>EnergyPlus!Q83</f>
        <v>4644.5066035863865</v>
      </c>
      <c r="J414" s="25">
        <f>CODYKoZi_MZ320!Q83</f>
        <v>0</v>
      </c>
      <c r="K414" s="25">
        <f>K!Q83</f>
        <v>0</v>
      </c>
      <c r="L414" s="25">
        <f>L!Q83</f>
        <v>0</v>
      </c>
      <c r="M414" s="25">
        <f>YourData!Q83</f>
        <v>0</v>
      </c>
      <c r="N414" s="5"/>
      <c r="O414" s="5"/>
      <c r="T414" s="5"/>
      <c r="U414" s="5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>
      <c r="A415" s="99" t="s">
        <v>157</v>
      </c>
      <c r="B415" s="25">
        <f>'HTB2'!Q84</f>
        <v>0</v>
      </c>
      <c r="C415" s="25">
        <f>'TRNSYS-TUD'!Q84</f>
        <v>0</v>
      </c>
      <c r="D415" s="25">
        <f>'TRNSYS-16'!Q84</f>
        <v>0</v>
      </c>
      <c r="E415" s="25">
        <f>Comfie_MZ320!Q84</f>
        <v>0</v>
      </c>
      <c r="F415" s="25">
        <f>ESP!Q84</f>
        <v>0</v>
      </c>
      <c r="G415" s="25">
        <f>'VA114-CirBm'!Q84</f>
        <v>5091</v>
      </c>
      <c r="H415" s="25">
        <f>'VA114-CirDf'!Q84</f>
        <v>5197</v>
      </c>
      <c r="I415" s="25">
        <f>EnergyPlus!Q84</f>
        <v>4644.5066035863865</v>
      </c>
      <c r="J415" s="25">
        <f>CODYKoZi_MZ320!Q84</f>
        <v>0</v>
      </c>
      <c r="K415" s="25">
        <f>K!Q84</f>
        <v>0</v>
      </c>
      <c r="L415" s="25">
        <f>L!Q84</f>
        <v>0</v>
      </c>
      <c r="M415" s="25">
        <f>YourData!Q84</f>
        <v>0</v>
      </c>
      <c r="N415" s="5"/>
      <c r="O415" s="5"/>
      <c r="T415" s="5"/>
      <c r="U415" s="5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>
      <c r="A416" s="99" t="s">
        <v>158</v>
      </c>
      <c r="B416" s="25">
        <f>'HTB2'!Q85</f>
        <v>55993.706594000148</v>
      </c>
      <c r="C416" s="25">
        <f>'TRNSYS-TUD'!Q85</f>
        <v>56751.667088538583</v>
      </c>
      <c r="D416" s="25">
        <f>'TRNSYS-16'!Q85</f>
        <v>57210.668818920582</v>
      </c>
      <c r="E416" s="25">
        <f>Comfie_MZ320!Q85</f>
        <v>0</v>
      </c>
      <c r="F416" s="25">
        <f>ESP!Q85</f>
        <v>60707</v>
      </c>
      <c r="G416" s="25">
        <f>'VA114-CirBm'!Q85</f>
        <v>65011</v>
      </c>
      <c r="H416" s="25">
        <f>'VA114-CirDf'!Q85</f>
        <v>65017</v>
      </c>
      <c r="I416" s="25">
        <f>EnergyPlus!Q85</f>
        <v>60083.374705483104</v>
      </c>
      <c r="J416" s="25">
        <f>CODYKoZi_MZ320!Q85</f>
        <v>0</v>
      </c>
      <c r="K416" s="25">
        <f>K!Q85</f>
        <v>0</v>
      </c>
      <c r="L416" s="25">
        <f>L!Q85</f>
        <v>0</v>
      </c>
      <c r="M416" s="25">
        <f>YourData!Q85</f>
        <v>0</v>
      </c>
      <c r="N416" s="5"/>
      <c r="O416" s="5"/>
      <c r="T416" s="5"/>
      <c r="U416" s="5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>
      <c r="N417" s="5"/>
      <c r="O417" s="5"/>
      <c r="T417" s="5"/>
      <c r="U417" s="5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>
      <c r="A418" s="2" t="s">
        <v>406</v>
      </c>
      <c r="B418" s="3"/>
      <c r="C418" s="3"/>
      <c r="D418" s="3"/>
      <c r="E418" s="3"/>
      <c r="F418" s="3"/>
      <c r="G418" s="3"/>
      <c r="H418" s="4"/>
      <c r="N418" s="5"/>
      <c r="O418" s="5"/>
      <c r="T418" s="5"/>
      <c r="U418" s="5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>
      <c r="A419" s="2"/>
      <c r="B419" s="3" t="s">
        <v>83</v>
      </c>
      <c r="C419" s="3" t="s">
        <v>72</v>
      </c>
      <c r="D419" s="3" t="s">
        <v>404</v>
      </c>
      <c r="E419" s="3"/>
      <c r="F419" s="3" t="s">
        <v>102</v>
      </c>
      <c r="G419" s="3" t="s">
        <v>561</v>
      </c>
      <c r="H419" s="3" t="s">
        <v>937</v>
      </c>
      <c r="I419" s="3" t="s">
        <v>292</v>
      </c>
      <c r="J419" s="3"/>
      <c r="K419" s="3" t="s">
        <v>76</v>
      </c>
      <c r="L419" s="3" t="s">
        <v>76</v>
      </c>
      <c r="M419" s="3" t="s">
        <v>75</v>
      </c>
      <c r="N419" s="5"/>
      <c r="O419" s="5"/>
      <c r="T419" s="5"/>
      <c r="U419" s="5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>
      <c r="A420" s="23" t="s">
        <v>152</v>
      </c>
      <c r="B420" s="25">
        <f>'HTB2'!R79</f>
        <v>12352.799748999989</v>
      </c>
      <c r="C420" s="25">
        <f>'TRNSYS-TUD'!R79</f>
        <v>12454.1</v>
      </c>
      <c r="D420" s="25">
        <f>'TRNSYS-16'!R79</f>
        <v>12503.875753518125</v>
      </c>
      <c r="E420" s="25">
        <f>Comfie_MZ320!R79</f>
        <v>0</v>
      </c>
      <c r="F420" s="25">
        <f>ESP!R79</f>
        <v>12290</v>
      </c>
      <c r="G420" s="25">
        <f>'VA114-CirBm'!R79</f>
        <v>12844</v>
      </c>
      <c r="H420" s="25">
        <f>'VA114-CirDf'!R79</f>
        <v>12847</v>
      </c>
      <c r="I420" s="25">
        <f>EnergyPlus!R79</f>
        <v>12428.840141640052</v>
      </c>
      <c r="J420" s="25">
        <f>CODYKoZi_MZ320!R79</f>
        <v>0</v>
      </c>
      <c r="K420" s="25">
        <f>K!R79</f>
        <v>0</v>
      </c>
      <c r="L420" s="25">
        <f>L!R79</f>
        <v>0</v>
      </c>
      <c r="M420" s="25">
        <f>YourData!R79</f>
        <v>0</v>
      </c>
      <c r="N420" s="5"/>
      <c r="O420" s="5"/>
      <c r="T420" s="5"/>
      <c r="U420" s="5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>
      <c r="A421" s="23" t="s">
        <v>153</v>
      </c>
      <c r="B421" s="25">
        <f>'HTB2'!R80</f>
        <v>0</v>
      </c>
      <c r="C421" s="25">
        <f>'TRNSYS-TUD'!R80</f>
        <v>6319.2</v>
      </c>
      <c r="D421" s="25">
        <f>'TRNSYS-16'!R80</f>
        <v>0</v>
      </c>
      <c r="E421" s="25">
        <f>Comfie_MZ320!R80</f>
        <v>0</v>
      </c>
      <c r="F421" s="25">
        <f>ESP!R80</f>
        <v>0</v>
      </c>
      <c r="G421" s="25">
        <f>'VA114-CirBm'!R80</f>
        <v>6423</v>
      </c>
      <c r="H421" s="25">
        <f>'VA114-CirDf'!R80</f>
        <v>6669</v>
      </c>
      <c r="I421" s="25">
        <f>EnergyPlus!R80</f>
        <v>6051.7651485346514</v>
      </c>
      <c r="J421" s="25">
        <f>CODYKoZi_MZ320!R80</f>
        <v>0</v>
      </c>
      <c r="K421" s="25">
        <f>K!R80</f>
        <v>0</v>
      </c>
      <c r="L421" s="25">
        <f>L!R80</f>
        <v>0</v>
      </c>
      <c r="M421" s="25">
        <f>YourData!R80</f>
        <v>0</v>
      </c>
      <c r="N421" s="5"/>
      <c r="O421" s="5"/>
      <c r="T421" s="5"/>
      <c r="U421" s="5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>
      <c r="A422" s="23" t="s">
        <v>154</v>
      </c>
      <c r="B422" s="25">
        <f>'HTB2'!R81</f>
        <v>0</v>
      </c>
      <c r="C422" s="25">
        <f>'TRNSYS-TUD'!R81</f>
        <v>0</v>
      </c>
      <c r="D422" s="25">
        <f>'TRNSYS-16'!R81</f>
        <v>0</v>
      </c>
      <c r="E422" s="25">
        <f>Comfie_MZ320!R81</f>
        <v>0</v>
      </c>
      <c r="F422" s="25">
        <f>ESP!R81</f>
        <v>0</v>
      </c>
      <c r="G422" s="25">
        <f>'VA114-CirBm'!R81</f>
        <v>0</v>
      </c>
      <c r="H422" s="25">
        <f>'VA114-CirDf'!R81</f>
        <v>0</v>
      </c>
      <c r="I422" s="25">
        <f>EnergyPlus!R81</f>
        <v>6051.7651485346514</v>
      </c>
      <c r="J422" s="25">
        <f>CODYKoZi_MZ320!R81</f>
        <v>0</v>
      </c>
      <c r="K422" s="25">
        <f>K!R81</f>
        <v>0</v>
      </c>
      <c r="L422" s="25">
        <f>L!R81</f>
        <v>0</v>
      </c>
      <c r="M422" s="25">
        <f>YourData!R81</f>
        <v>0</v>
      </c>
      <c r="N422" s="5"/>
      <c r="O422" s="5"/>
      <c r="T422" s="5"/>
      <c r="U422" s="5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>
      <c r="A423" s="23" t="s">
        <v>155</v>
      </c>
      <c r="B423" s="25">
        <f>'HTB2'!R82</f>
        <v>0</v>
      </c>
      <c r="C423" s="25">
        <f>'TRNSYS-TUD'!R82</f>
        <v>0</v>
      </c>
      <c r="D423" s="25">
        <f>'TRNSYS-16'!R82</f>
        <v>6316.7484009793288</v>
      </c>
      <c r="E423" s="25">
        <f>Comfie_MZ320!R82</f>
        <v>0</v>
      </c>
      <c r="F423" s="25">
        <f>ESP!R82</f>
        <v>5867</v>
      </c>
      <c r="G423" s="25">
        <f>'VA114-CirBm'!R82</f>
        <v>0</v>
      </c>
      <c r="H423" s="25">
        <f>'VA114-CirDf'!R82</f>
        <v>0</v>
      </c>
      <c r="I423" s="25">
        <f>EnergyPlus!R82</f>
        <v>6051.7651485346514</v>
      </c>
      <c r="J423" s="25">
        <f>CODYKoZi_MZ320!R82</f>
        <v>0</v>
      </c>
      <c r="K423" s="25">
        <f>K!R82</f>
        <v>0</v>
      </c>
      <c r="L423" s="25">
        <f>L!R82</f>
        <v>0</v>
      </c>
      <c r="M423" s="25">
        <f>YourData!R82</f>
        <v>0</v>
      </c>
      <c r="N423" s="5"/>
      <c r="O423" s="5"/>
      <c r="T423" s="5"/>
      <c r="U423" s="5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>
      <c r="A424" s="23" t="s">
        <v>156</v>
      </c>
      <c r="B424" s="25">
        <f>'HTB2'!R83</f>
        <v>6247.281860269989</v>
      </c>
      <c r="C424" s="25">
        <f>'TRNSYS-TUD'!R83</f>
        <v>0</v>
      </c>
      <c r="D424" s="25">
        <f>'TRNSYS-16'!R83</f>
        <v>0</v>
      </c>
      <c r="E424" s="25">
        <f>Comfie_MZ320!R83</f>
        <v>0</v>
      </c>
      <c r="F424" s="25">
        <f>ESP!R83</f>
        <v>0</v>
      </c>
      <c r="G424" s="25">
        <f>'VA114-CirBm'!R83</f>
        <v>0</v>
      </c>
      <c r="H424" s="25">
        <f>'VA114-CirDf'!R83</f>
        <v>0</v>
      </c>
      <c r="I424" s="25">
        <f>EnergyPlus!R83</f>
        <v>6051.7651485346514</v>
      </c>
      <c r="J424" s="25">
        <f>CODYKoZi_MZ320!R83</f>
        <v>0</v>
      </c>
      <c r="K424" s="25">
        <f>K!R83</f>
        <v>0</v>
      </c>
      <c r="L424" s="25">
        <f>L!R83</f>
        <v>0</v>
      </c>
      <c r="M424" s="25">
        <f>YourData!R83</f>
        <v>0</v>
      </c>
      <c r="N424" s="5"/>
      <c r="O424" s="5"/>
      <c r="T424" s="5"/>
      <c r="U424" s="5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>
      <c r="A425" s="99" t="s">
        <v>157</v>
      </c>
      <c r="B425" s="25">
        <f>'HTB2'!R84</f>
        <v>0</v>
      </c>
      <c r="C425" s="25">
        <f>'TRNSYS-TUD'!R84</f>
        <v>0</v>
      </c>
      <c r="D425" s="25">
        <f>'TRNSYS-16'!R84</f>
        <v>0</v>
      </c>
      <c r="E425" s="25">
        <f>Comfie_MZ320!R84</f>
        <v>0</v>
      </c>
      <c r="F425" s="25">
        <f>ESP!R84</f>
        <v>0</v>
      </c>
      <c r="G425" s="25">
        <f>'VA114-CirBm'!R84</f>
        <v>6418</v>
      </c>
      <c r="H425" s="25">
        <f>'VA114-CirDf'!R84</f>
        <v>6666</v>
      </c>
      <c r="I425" s="25">
        <f>EnergyPlus!R84</f>
        <v>6051.7651485346514</v>
      </c>
      <c r="J425" s="25">
        <f>CODYKoZi_MZ320!R84</f>
        <v>0</v>
      </c>
      <c r="K425" s="25">
        <f>K!R84</f>
        <v>0</v>
      </c>
      <c r="L425" s="25">
        <f>L!R84</f>
        <v>0</v>
      </c>
      <c r="M425" s="25">
        <f>YourData!R84</f>
        <v>0</v>
      </c>
      <c r="N425" s="5"/>
      <c r="O425" s="5"/>
      <c r="T425" s="5"/>
      <c r="U425" s="5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>
      <c r="A426" s="99" t="s">
        <v>158</v>
      </c>
      <c r="B426" s="25">
        <f>'HTB2'!R85</f>
        <v>62081.904950000004</v>
      </c>
      <c r="C426" s="25">
        <f>'TRNSYS-TUD'!R85</f>
        <v>74508.569366900134</v>
      </c>
      <c r="D426" s="25">
        <f>'TRNSYS-16'!R85</f>
        <v>62801.731237754633</v>
      </c>
      <c r="E426" s="25">
        <f>Comfie_MZ320!R85</f>
        <v>0</v>
      </c>
      <c r="F426" s="25">
        <f>ESP!R85</f>
        <v>78135</v>
      </c>
      <c r="G426" s="25">
        <f>'VA114-CirBm'!R85</f>
        <v>86092</v>
      </c>
      <c r="H426" s="25">
        <f>'VA114-CirDf'!R85</f>
        <v>86147</v>
      </c>
      <c r="I426" s="25">
        <f>EnergyPlus!R85</f>
        <v>44095.323205840614</v>
      </c>
      <c r="J426" s="25">
        <f>CODYKoZi_MZ320!R85</f>
        <v>0</v>
      </c>
      <c r="K426" s="25">
        <f>K!R85</f>
        <v>0</v>
      </c>
      <c r="L426" s="25">
        <f>L!R85</f>
        <v>0</v>
      </c>
      <c r="M426" s="25">
        <f>YourData!R85</f>
        <v>0</v>
      </c>
      <c r="N426" s="5"/>
      <c r="O426" s="5"/>
      <c r="T426" s="5"/>
      <c r="U426" s="5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>
      <c r="N427" s="5"/>
      <c r="O427" s="5"/>
      <c r="T427" s="5"/>
      <c r="U427" s="5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>
      <c r="A428" s="2" t="s">
        <v>412</v>
      </c>
      <c r="B428" s="3"/>
      <c r="C428" s="3"/>
      <c r="D428" s="3"/>
      <c r="E428" s="3"/>
      <c r="F428" s="3"/>
      <c r="G428" s="3"/>
      <c r="H428" s="4"/>
      <c r="N428" s="5"/>
      <c r="O428" s="5"/>
      <c r="T428" s="5"/>
      <c r="U428" s="5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>
      <c r="A429" s="2"/>
      <c r="B429" s="3" t="s">
        <v>83</v>
      </c>
      <c r="C429" s="3" t="s">
        <v>72</v>
      </c>
      <c r="D429" s="3" t="s">
        <v>404</v>
      </c>
      <c r="E429" s="3"/>
      <c r="F429" s="3" t="s">
        <v>102</v>
      </c>
      <c r="G429" s="3" t="s">
        <v>561</v>
      </c>
      <c r="H429" s="3" t="s">
        <v>937</v>
      </c>
      <c r="I429" s="3" t="s">
        <v>292</v>
      </c>
      <c r="J429" s="3"/>
      <c r="K429" s="3" t="s">
        <v>76</v>
      </c>
      <c r="L429" s="3" t="s">
        <v>76</v>
      </c>
      <c r="M429" s="3" t="s">
        <v>75</v>
      </c>
      <c r="N429" s="5"/>
      <c r="O429" s="5"/>
      <c r="T429" s="5"/>
      <c r="U429" s="5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>
      <c r="A430" s="23" t="s">
        <v>152</v>
      </c>
      <c r="B430" s="25">
        <f>'HTB2'!S79</f>
        <v>5894.013319000006</v>
      </c>
      <c r="C430" s="25">
        <f>'TRNSYS-TUD'!S79</f>
        <v>5932.9920000000002</v>
      </c>
      <c r="D430" s="25">
        <f>'TRNSYS-16'!S79</f>
        <v>5929.8115684913791</v>
      </c>
      <c r="E430" s="25">
        <f>Comfie_MZ320!S79</f>
        <v>0</v>
      </c>
      <c r="F430" s="25">
        <f>ESP!S79</f>
        <v>5768</v>
      </c>
      <c r="G430" s="25">
        <f>'VA114-CirBm'!S79</f>
        <v>5769</v>
      </c>
      <c r="H430" s="25">
        <f>'VA114-CirDf'!S79</f>
        <v>5769</v>
      </c>
      <c r="I430" s="25">
        <f>EnergyPlus!S79</f>
        <v>5875.0506079250263</v>
      </c>
      <c r="J430" s="25">
        <f>CODYKoZi_MZ320!S79</f>
        <v>0</v>
      </c>
      <c r="K430" s="25">
        <f>K!S79</f>
        <v>0</v>
      </c>
      <c r="L430" s="25">
        <f>L!S79</f>
        <v>0</v>
      </c>
      <c r="M430" s="25">
        <f>YourData!S79</f>
        <v>0</v>
      </c>
      <c r="N430" s="5"/>
      <c r="O430" s="5"/>
      <c r="T430" s="5"/>
      <c r="U430" s="5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>
      <c r="A431" s="23" t="s">
        <v>153</v>
      </c>
      <c r="B431" s="25">
        <f>'HTB2'!S80</f>
        <v>0</v>
      </c>
      <c r="C431" s="25">
        <f>'TRNSYS-TUD'!S80</f>
        <v>2431.424</v>
      </c>
      <c r="D431" s="25">
        <f>'TRNSYS-16'!S80</f>
        <v>0</v>
      </c>
      <c r="E431" s="25">
        <f>Comfie_MZ320!S80</f>
        <v>0</v>
      </c>
      <c r="F431" s="25">
        <f>ESP!S80</f>
        <v>0</v>
      </c>
      <c r="G431" s="25">
        <f>'VA114-CirBm'!S80</f>
        <v>2385</v>
      </c>
      <c r="H431" s="25">
        <f>'VA114-CirDf'!S80</f>
        <v>2385</v>
      </c>
      <c r="I431" s="25">
        <f>EnergyPlus!S80</f>
        <v>2428.3030543877148</v>
      </c>
      <c r="J431" s="25">
        <f>CODYKoZi_MZ320!S80</f>
        <v>0</v>
      </c>
      <c r="K431" s="25">
        <f>K!S80</f>
        <v>0</v>
      </c>
      <c r="L431" s="25">
        <f>L!S80</f>
        <v>0</v>
      </c>
      <c r="M431" s="25">
        <f>YourData!S80</f>
        <v>0</v>
      </c>
      <c r="N431" s="5"/>
      <c r="O431" s="5"/>
      <c r="T431" s="5"/>
      <c r="U431" s="5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>
      <c r="A432" s="23" t="s">
        <v>154</v>
      </c>
      <c r="B432" s="25">
        <f>'HTB2'!S81</f>
        <v>0</v>
      </c>
      <c r="C432" s="25">
        <f>'TRNSYS-TUD'!S81</f>
        <v>0</v>
      </c>
      <c r="D432" s="25">
        <f>'TRNSYS-16'!S81</f>
        <v>0</v>
      </c>
      <c r="E432" s="25">
        <f>Comfie_MZ320!S81</f>
        <v>0</v>
      </c>
      <c r="F432" s="25">
        <f>ESP!S81</f>
        <v>0</v>
      </c>
      <c r="G432" s="25">
        <f>'VA114-CirBm'!S81</f>
        <v>0</v>
      </c>
      <c r="H432" s="25">
        <f>'VA114-CirDf'!S81</f>
        <v>0</v>
      </c>
      <c r="I432" s="25">
        <f>EnergyPlus!S81</f>
        <v>2428.3030543877148</v>
      </c>
      <c r="J432" s="25">
        <f>CODYKoZi_MZ320!S81</f>
        <v>0</v>
      </c>
      <c r="K432" s="25">
        <f>K!S81</f>
        <v>0</v>
      </c>
      <c r="L432" s="25">
        <f>L!S81</f>
        <v>0</v>
      </c>
      <c r="M432" s="25">
        <f>YourData!S81</f>
        <v>0</v>
      </c>
      <c r="N432" s="5"/>
      <c r="O432" s="5"/>
      <c r="T432" s="5"/>
      <c r="U432" s="5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>
      <c r="A433" s="23" t="s">
        <v>155</v>
      </c>
      <c r="B433" s="25">
        <f>'HTB2'!S82</f>
        <v>0</v>
      </c>
      <c r="C433" s="25">
        <f>'TRNSYS-TUD'!S82</f>
        <v>0</v>
      </c>
      <c r="D433" s="25">
        <f>'TRNSYS-16'!S82</f>
        <v>2397.4009410497015</v>
      </c>
      <c r="E433" s="25">
        <f>Comfie_MZ320!S82</f>
        <v>0</v>
      </c>
      <c r="F433" s="25">
        <f>ESP!S82</f>
        <v>2397</v>
      </c>
      <c r="G433" s="25">
        <f>'VA114-CirBm'!S82</f>
        <v>0</v>
      </c>
      <c r="H433" s="25">
        <f>'VA114-CirDf'!S82</f>
        <v>0</v>
      </c>
      <c r="I433" s="25">
        <f>EnergyPlus!S82</f>
        <v>2428.3030543877148</v>
      </c>
      <c r="J433" s="25">
        <f>CODYKoZi_MZ320!S82</f>
        <v>0</v>
      </c>
      <c r="K433" s="25">
        <f>K!S82</f>
        <v>0</v>
      </c>
      <c r="L433" s="25">
        <f>L!S82</f>
        <v>0</v>
      </c>
      <c r="M433" s="25">
        <f>YourData!S82</f>
        <v>0</v>
      </c>
      <c r="N433" s="5"/>
      <c r="O433" s="5"/>
      <c r="T433" s="5"/>
      <c r="U433" s="5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>
      <c r="A434" s="23" t="s">
        <v>156</v>
      </c>
      <c r="B434" s="25">
        <f>'HTB2'!S83</f>
        <v>2426.0070759999794</v>
      </c>
      <c r="C434" s="25">
        <f>'TRNSYS-TUD'!S83</f>
        <v>0</v>
      </c>
      <c r="D434" s="25">
        <f>'TRNSYS-16'!S83</f>
        <v>0</v>
      </c>
      <c r="E434" s="25">
        <f>Comfie_MZ320!S83</f>
        <v>0</v>
      </c>
      <c r="F434" s="25">
        <f>ESP!S83</f>
        <v>0</v>
      </c>
      <c r="G434" s="25">
        <f>'VA114-CirBm'!S83</f>
        <v>0</v>
      </c>
      <c r="H434" s="25">
        <f>'VA114-CirDf'!S83</f>
        <v>0</v>
      </c>
      <c r="I434" s="25">
        <f>EnergyPlus!S83</f>
        <v>2428.3030543877148</v>
      </c>
      <c r="J434" s="25">
        <f>CODYKoZi_MZ320!S83</f>
        <v>0</v>
      </c>
      <c r="K434" s="25">
        <f>K!S83</f>
        <v>0</v>
      </c>
      <c r="L434" s="25">
        <f>L!S83</f>
        <v>0</v>
      </c>
      <c r="M434" s="25">
        <f>YourData!S83</f>
        <v>0</v>
      </c>
      <c r="N434" s="5"/>
      <c r="O434" s="5"/>
      <c r="T434" s="5"/>
      <c r="U434" s="5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>
      <c r="A435" s="99" t="s">
        <v>157</v>
      </c>
      <c r="B435" s="25">
        <f>'HTB2'!S84</f>
        <v>0</v>
      </c>
      <c r="C435" s="25">
        <f>'TRNSYS-TUD'!S84</f>
        <v>0</v>
      </c>
      <c r="D435" s="25">
        <f>'TRNSYS-16'!S84</f>
        <v>0</v>
      </c>
      <c r="E435" s="25">
        <f>Comfie_MZ320!S84</f>
        <v>0</v>
      </c>
      <c r="F435" s="25">
        <f>ESP!S84</f>
        <v>0</v>
      </c>
      <c r="G435" s="25">
        <f>'VA114-CirBm'!S84</f>
        <v>2382</v>
      </c>
      <c r="H435" s="25">
        <f>'VA114-CirDf'!S84</f>
        <v>2382</v>
      </c>
      <c r="I435" s="25">
        <f>EnergyPlus!S84</f>
        <v>2428.3030543877148</v>
      </c>
      <c r="J435" s="25">
        <f>CODYKoZi_MZ320!S84</f>
        <v>0</v>
      </c>
      <c r="K435" s="25">
        <f>K!S84</f>
        <v>0</v>
      </c>
      <c r="L435" s="25">
        <f>L!S84</f>
        <v>0</v>
      </c>
      <c r="M435" s="25">
        <f>YourData!S84</f>
        <v>0</v>
      </c>
      <c r="N435" s="5"/>
      <c r="O435" s="5"/>
      <c r="T435" s="5"/>
      <c r="U435" s="5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>
      <c r="A436" s="99" t="s">
        <v>158</v>
      </c>
      <c r="B436" s="25">
        <f>'HTB2'!S85</f>
        <v>45417.111647999976</v>
      </c>
      <c r="C436" s="25">
        <f>'TRNSYS-TUD'!S85</f>
        <v>45665.477146847283</v>
      </c>
      <c r="D436" s="25">
        <f>'TRNSYS-16'!S85</f>
        <v>33725.381391908013</v>
      </c>
      <c r="E436" s="25">
        <f>Comfie_MZ320!S85</f>
        <v>0</v>
      </c>
      <c r="F436" s="25">
        <f>ESP!S85</f>
        <v>46668</v>
      </c>
      <c r="G436" s="25">
        <f>'VA114-CirBm'!S85</f>
        <v>43095</v>
      </c>
      <c r="H436" s="25">
        <f>'VA114-CirDf'!S85</f>
        <v>43095</v>
      </c>
      <c r="I436" s="25">
        <f>EnergyPlus!S85</f>
        <v>43257.137573186861</v>
      </c>
      <c r="J436" s="25">
        <f>CODYKoZi_MZ320!S85</f>
        <v>0</v>
      </c>
      <c r="K436" s="25">
        <f>K!S85</f>
        <v>0</v>
      </c>
      <c r="L436" s="25">
        <f>L!S85</f>
        <v>0</v>
      </c>
      <c r="M436" s="25">
        <f>YourData!S85</f>
        <v>0</v>
      </c>
      <c r="N436" s="5"/>
      <c r="O436" s="5"/>
      <c r="T436" s="5"/>
      <c r="U436" s="5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5"/>
      <c r="O437" s="5"/>
      <c r="T437" s="5"/>
      <c r="U437" s="5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>
      <c r="A438" s="2" t="s">
        <v>413</v>
      </c>
      <c r="B438" s="420"/>
      <c r="C438" s="420"/>
      <c r="D438" s="420"/>
      <c r="E438" s="420"/>
      <c r="F438" s="420"/>
      <c r="G438" s="420"/>
      <c r="H438" s="420"/>
      <c r="I438" s="97"/>
      <c r="J438" s="97"/>
      <c r="K438" s="97"/>
      <c r="L438" s="97"/>
      <c r="M438" s="97"/>
      <c r="N438" s="5"/>
      <c r="O438" s="5"/>
      <c r="T438" s="5"/>
      <c r="U438" s="5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>
      <c r="A439" s="2"/>
      <c r="B439" s="420" t="s">
        <v>83</v>
      </c>
      <c r="C439" s="420" t="s">
        <v>72</v>
      </c>
      <c r="D439" s="420" t="s">
        <v>404</v>
      </c>
      <c r="E439" s="3"/>
      <c r="F439" s="3" t="s">
        <v>102</v>
      </c>
      <c r="G439" s="3" t="s">
        <v>561</v>
      </c>
      <c r="H439" s="3" t="s">
        <v>937</v>
      </c>
      <c r="I439" s="3" t="s">
        <v>292</v>
      </c>
      <c r="J439" s="3"/>
      <c r="K439" s="420" t="s">
        <v>76</v>
      </c>
      <c r="L439" s="420" t="s">
        <v>76</v>
      </c>
      <c r="M439" s="420" t="s">
        <v>75</v>
      </c>
      <c r="N439" s="5"/>
      <c r="O439" s="5"/>
      <c r="T439" s="5"/>
      <c r="U439" s="5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>
      <c r="A440" s="23" t="s">
        <v>152</v>
      </c>
      <c r="B440" s="25">
        <f>'HTB2'!T79</f>
        <v>6458.7864299999828</v>
      </c>
      <c r="C440" s="25">
        <f>'TRNSYS-TUD'!T79</f>
        <v>6521.1360000000004</v>
      </c>
      <c r="D440" s="25">
        <f>'TRNSYS-16'!T79</f>
        <v>6574.0641850267693</v>
      </c>
      <c r="E440" s="25">
        <f>Comfie_MZ320!T79</f>
        <v>0</v>
      </c>
      <c r="F440" s="25">
        <f>ESP!T79</f>
        <v>6522</v>
      </c>
      <c r="G440" s="25">
        <f>'VA114-CirBm'!T79</f>
        <v>7076</v>
      </c>
      <c r="H440" s="25">
        <f>'VA114-CirDf'!T79</f>
        <v>7078</v>
      </c>
      <c r="I440" s="25">
        <f>EnergyPlus!T79</f>
        <v>6553.7895337150267</v>
      </c>
      <c r="J440" s="25">
        <f>CODYKoZi_MZ320!T79</f>
        <v>0</v>
      </c>
      <c r="K440" s="25">
        <f>K!T79</f>
        <v>0</v>
      </c>
      <c r="L440" s="25">
        <f>L!T79</f>
        <v>0</v>
      </c>
      <c r="M440" s="25">
        <f>YourData!T79</f>
        <v>0</v>
      </c>
      <c r="N440" s="5"/>
      <c r="O440" s="5"/>
      <c r="T440" s="5"/>
      <c r="U440" s="5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>
      <c r="A441" s="23" t="s">
        <v>153</v>
      </c>
      <c r="B441" s="25">
        <f>'HTB2'!T80</f>
        <v>0</v>
      </c>
      <c r="C441" s="25">
        <f>'TRNSYS-TUD'!T80</f>
        <v>3887.7919999999999</v>
      </c>
      <c r="D441" s="25">
        <f>'TRNSYS-16'!T80</f>
        <v>0</v>
      </c>
      <c r="E441" s="25">
        <f>Comfie_MZ320!T80</f>
        <v>0</v>
      </c>
      <c r="F441" s="25">
        <f>ESP!T80</f>
        <v>0</v>
      </c>
      <c r="G441" s="25">
        <f>'VA114-CirBm'!T80</f>
        <v>4038</v>
      </c>
      <c r="H441" s="25">
        <f>'VA114-CirDf'!T80</f>
        <v>4284</v>
      </c>
      <c r="I441" s="25">
        <f>EnergyPlus!T80</f>
        <v>3623.4620941469366</v>
      </c>
      <c r="J441" s="25">
        <f>CODYKoZi_MZ320!T80</f>
        <v>0</v>
      </c>
      <c r="K441" s="25">
        <f>K!T80</f>
        <v>0</v>
      </c>
      <c r="L441" s="25">
        <f>L!T80</f>
        <v>0</v>
      </c>
      <c r="M441" s="25">
        <f>YourData!T80</f>
        <v>0</v>
      </c>
      <c r="N441" s="5"/>
      <c r="O441" s="5"/>
      <c r="T441" s="5"/>
      <c r="U441" s="5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>
      <c r="A442" s="23" t="s">
        <v>154</v>
      </c>
      <c r="B442" s="25">
        <f>'HTB2'!T81</f>
        <v>0</v>
      </c>
      <c r="C442" s="25">
        <f>'TRNSYS-TUD'!T81</f>
        <v>0</v>
      </c>
      <c r="D442" s="25">
        <f>'TRNSYS-16'!T81</f>
        <v>0</v>
      </c>
      <c r="E442" s="25">
        <f>Comfie_MZ320!T81</f>
        <v>0</v>
      </c>
      <c r="F442" s="25">
        <f>ESP!T81</f>
        <v>0</v>
      </c>
      <c r="G442" s="25">
        <f>'VA114-CirBm'!T81</f>
        <v>0</v>
      </c>
      <c r="H442" s="25">
        <f>'VA114-CirDf'!T81</f>
        <v>0</v>
      </c>
      <c r="I442" s="25">
        <f>EnergyPlus!T81</f>
        <v>3623.4620941469366</v>
      </c>
      <c r="J442" s="25">
        <f>CODYKoZi_MZ320!T81</f>
        <v>0</v>
      </c>
      <c r="K442" s="25">
        <f>K!T81</f>
        <v>0</v>
      </c>
      <c r="L442" s="25">
        <f>L!T81</f>
        <v>0</v>
      </c>
      <c r="M442" s="25">
        <f>YourData!T81</f>
        <v>0</v>
      </c>
      <c r="N442" s="5"/>
      <c r="O442" s="5"/>
      <c r="T442" s="5"/>
      <c r="U442" s="5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>
      <c r="A443" s="23" t="s">
        <v>155</v>
      </c>
      <c r="B443" s="25">
        <f>'HTB2'!T82</f>
        <v>0</v>
      </c>
      <c r="C443" s="25">
        <f>'TRNSYS-TUD'!T82</f>
        <v>0</v>
      </c>
      <c r="D443" s="25">
        <f>'TRNSYS-16'!T82</f>
        <v>3919.3474599296192</v>
      </c>
      <c r="E443" s="25">
        <f>Comfie_MZ320!T82</f>
        <v>0</v>
      </c>
      <c r="F443" s="25">
        <f>ESP!T82</f>
        <v>3470</v>
      </c>
      <c r="G443" s="25">
        <f>'VA114-CirBm'!T82</f>
        <v>0</v>
      </c>
      <c r="H443" s="25">
        <f>'VA114-CirDf'!T82</f>
        <v>0</v>
      </c>
      <c r="I443" s="25">
        <f>EnergyPlus!T82</f>
        <v>3623.4620941469366</v>
      </c>
      <c r="J443" s="25">
        <f>CODYKoZi_MZ320!T82</f>
        <v>0</v>
      </c>
      <c r="K443" s="25">
        <f>K!T82</f>
        <v>0</v>
      </c>
      <c r="L443" s="25">
        <f>L!T82</f>
        <v>0</v>
      </c>
      <c r="M443" s="25">
        <f>YourData!T82</f>
        <v>0</v>
      </c>
      <c r="N443" s="5"/>
      <c r="O443" s="5"/>
      <c r="T443" s="5"/>
      <c r="U443" s="5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>
      <c r="A444" s="23" t="s">
        <v>156</v>
      </c>
      <c r="B444" s="25">
        <f>'HTB2'!T83</f>
        <v>3821.2747842700096</v>
      </c>
      <c r="C444" s="25">
        <f>'TRNSYS-TUD'!T83</f>
        <v>0</v>
      </c>
      <c r="D444" s="25">
        <f>'TRNSYS-16'!T83</f>
        <v>0</v>
      </c>
      <c r="E444" s="25">
        <f>Comfie_MZ320!T83</f>
        <v>0</v>
      </c>
      <c r="F444" s="25">
        <f>ESP!T83</f>
        <v>0</v>
      </c>
      <c r="G444" s="25">
        <f>'VA114-CirBm'!T83</f>
        <v>0</v>
      </c>
      <c r="H444" s="25">
        <f>'VA114-CirDf'!T83</f>
        <v>0</v>
      </c>
      <c r="I444" s="25">
        <f>EnergyPlus!T83</f>
        <v>3623.4620941469366</v>
      </c>
      <c r="J444" s="25">
        <f>CODYKoZi_MZ320!T83</f>
        <v>0</v>
      </c>
      <c r="K444" s="25">
        <f>K!T83</f>
        <v>0</v>
      </c>
      <c r="L444" s="25">
        <f>L!T83</f>
        <v>0</v>
      </c>
      <c r="M444" s="25">
        <f>YourData!T83</f>
        <v>0</v>
      </c>
      <c r="N444" s="5"/>
      <c r="O444" s="5"/>
      <c r="T444" s="5"/>
      <c r="U444" s="5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>
      <c r="A445" s="99" t="s">
        <v>157</v>
      </c>
      <c r="B445" s="25">
        <f>'HTB2'!T84</f>
        <v>0</v>
      </c>
      <c r="C445" s="25">
        <f>'TRNSYS-TUD'!T84</f>
        <v>0</v>
      </c>
      <c r="D445" s="25">
        <f>'TRNSYS-16'!T84</f>
        <v>0</v>
      </c>
      <c r="E445" s="25">
        <f>Comfie_MZ320!T84</f>
        <v>0</v>
      </c>
      <c r="F445" s="25">
        <f>ESP!T84</f>
        <v>0</v>
      </c>
      <c r="G445" s="25">
        <f>'VA114-CirBm'!T84</f>
        <v>4036</v>
      </c>
      <c r="H445" s="25">
        <f>'VA114-CirDf'!T84</f>
        <v>4284</v>
      </c>
      <c r="I445" s="25">
        <f>EnergyPlus!T84</f>
        <v>3623.4620941469366</v>
      </c>
      <c r="J445" s="25">
        <f>CODYKoZi_MZ320!T84</f>
        <v>0</v>
      </c>
      <c r="K445" s="25">
        <f>K!T84</f>
        <v>0</v>
      </c>
      <c r="L445" s="25">
        <f>L!T84</f>
        <v>0</v>
      </c>
      <c r="M445" s="25">
        <f>YourData!T84</f>
        <v>0</v>
      </c>
      <c r="N445" s="5"/>
      <c r="O445" s="5"/>
      <c r="T445" s="5"/>
      <c r="U445" s="5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>
      <c r="A446" s="99" t="s">
        <v>158</v>
      </c>
      <c r="B446" s="25">
        <f>'HTB2'!T85</f>
        <v>16664.793302000024</v>
      </c>
      <c r="C446" s="25">
        <f>'TRNSYS-TUD'!T85</f>
        <v>28843.092379999958</v>
      </c>
      <c r="D446" s="25">
        <f>'TRNSYS-16'!T85</f>
        <v>29076.3498458465</v>
      </c>
      <c r="E446" s="25">
        <f>Comfie_MZ320!T85</f>
        <v>0</v>
      </c>
      <c r="F446" s="25">
        <f>ESP!T85</f>
        <v>31467</v>
      </c>
      <c r="G446" s="25">
        <f>'VA114-CirBm'!T85</f>
        <v>42997</v>
      </c>
      <c r="H446" s="25">
        <f>'VA114-CirDf'!T85</f>
        <v>43052</v>
      </c>
      <c r="I446" s="25">
        <f>EnergyPlus!T85</f>
        <v>838.1856326537519</v>
      </c>
      <c r="J446" s="25">
        <f>CODYKoZi_MZ320!T85</f>
        <v>0</v>
      </c>
      <c r="K446" s="25">
        <f>K!T85</f>
        <v>0</v>
      </c>
      <c r="L446" s="25">
        <f>L!T85</f>
        <v>0</v>
      </c>
      <c r="M446" s="25">
        <f>YourData!T85</f>
        <v>0</v>
      </c>
      <c r="N446" s="5"/>
      <c r="O446" s="5"/>
      <c r="T446" s="5"/>
      <c r="U446" s="5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5"/>
      <c r="O447" s="5"/>
      <c r="T447" s="5"/>
      <c r="U447" s="5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>
      <c r="A448" s="2" t="s">
        <v>414</v>
      </c>
      <c r="B448" s="420"/>
      <c r="C448" s="420"/>
      <c r="D448" s="420"/>
      <c r="E448" s="420"/>
      <c r="F448" s="420"/>
      <c r="G448" s="420"/>
      <c r="H448" s="420"/>
      <c r="I448" s="97"/>
      <c r="J448" s="97"/>
      <c r="K448" s="97"/>
      <c r="L448" s="97"/>
      <c r="M448" s="97"/>
      <c r="N448" s="5"/>
      <c r="O448" s="5"/>
      <c r="T448" s="5"/>
      <c r="U448" s="5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>
      <c r="A449" s="2"/>
      <c r="B449" s="420" t="s">
        <v>83</v>
      </c>
      <c r="C449" s="420" t="s">
        <v>72</v>
      </c>
      <c r="D449" s="420" t="s">
        <v>404</v>
      </c>
      <c r="E449" s="3"/>
      <c r="F449" s="3" t="s">
        <v>102</v>
      </c>
      <c r="G449" s="3" t="s">
        <v>561</v>
      </c>
      <c r="H449" s="3" t="s">
        <v>937</v>
      </c>
      <c r="I449" s="3" t="s">
        <v>292</v>
      </c>
      <c r="J449" s="3"/>
      <c r="K449" s="420" t="s">
        <v>76</v>
      </c>
      <c r="L449" s="420" t="s">
        <v>76</v>
      </c>
      <c r="M449" s="420" t="s">
        <v>75</v>
      </c>
      <c r="N449" s="5"/>
      <c r="O449" s="5"/>
      <c r="T449" s="5"/>
      <c r="U449" s="5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>
      <c r="A450" s="23" t="s">
        <v>152</v>
      </c>
      <c r="B450" s="25">
        <f>'HTB2'!U79</f>
        <v>12352.799748999989</v>
      </c>
      <c r="C450" s="25">
        <f>'TRNSYS-TUD'!U79</f>
        <v>12454.1</v>
      </c>
      <c r="D450" s="25">
        <f>'TRNSYS-16'!U79</f>
        <v>12503.875753518125</v>
      </c>
      <c r="E450" s="25">
        <f>Comfie_MZ320!U79</f>
        <v>0</v>
      </c>
      <c r="F450" s="25">
        <f>ESP!U79</f>
        <v>12290</v>
      </c>
      <c r="G450" s="25">
        <f>'VA114-CirBm'!U79</f>
        <v>12844</v>
      </c>
      <c r="H450" s="25">
        <f>'VA114-CirDf'!U79</f>
        <v>12847</v>
      </c>
      <c r="I450" s="25">
        <f>EnergyPlus!U79</f>
        <v>12428.840141640052</v>
      </c>
      <c r="J450" s="25">
        <f>CODYKoZi_MZ320!U79</f>
        <v>0</v>
      </c>
      <c r="K450" s="25">
        <f>K!U79</f>
        <v>0</v>
      </c>
      <c r="L450" s="25">
        <f>L!U79</f>
        <v>0</v>
      </c>
      <c r="M450" s="25">
        <f>YourData!U79</f>
        <v>0</v>
      </c>
      <c r="N450" s="5"/>
      <c r="O450" s="5"/>
      <c r="T450" s="5"/>
      <c r="U450" s="5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>
      <c r="A451" s="23" t="s">
        <v>153</v>
      </c>
      <c r="B451" s="25">
        <f>'HTB2'!U80</f>
        <v>0</v>
      </c>
      <c r="C451" s="25">
        <f>'TRNSYS-TUD'!U80</f>
        <v>8634.07</v>
      </c>
      <c r="D451" s="25">
        <f>'TRNSYS-16'!U80</f>
        <v>0</v>
      </c>
      <c r="E451" s="25">
        <f>Comfie_MZ320!U80</f>
        <v>0</v>
      </c>
      <c r="F451" s="25">
        <f>ESP!U80</f>
        <v>0</v>
      </c>
      <c r="G451" s="25">
        <f>'VA114-CirBm'!U80</f>
        <v>9386</v>
      </c>
      <c r="H451" s="25">
        <f>'VA114-CirDf'!U80</f>
        <v>8871</v>
      </c>
      <c r="I451" s="25">
        <f>EnergyPlus!U80</f>
        <v>9190.2462546046554</v>
      </c>
      <c r="J451" s="25">
        <f>CODYKoZi_MZ320!U80</f>
        <v>0</v>
      </c>
      <c r="K451" s="25">
        <f>K!U80</f>
        <v>0</v>
      </c>
      <c r="L451" s="25">
        <f>L!U80</f>
        <v>0</v>
      </c>
      <c r="M451" s="25">
        <f>YourData!U80</f>
        <v>0</v>
      </c>
      <c r="N451" s="5"/>
      <c r="O451" s="5"/>
      <c r="T451" s="5"/>
      <c r="U451" s="5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>
      <c r="A452" s="23" t="s">
        <v>154</v>
      </c>
      <c r="B452" s="25">
        <f>'HTB2'!U81</f>
        <v>0</v>
      </c>
      <c r="C452" s="25">
        <f>'TRNSYS-TUD'!U81</f>
        <v>0</v>
      </c>
      <c r="D452" s="25">
        <f>'TRNSYS-16'!U81</f>
        <v>0</v>
      </c>
      <c r="E452" s="25">
        <f>Comfie_MZ320!U81</f>
        <v>0</v>
      </c>
      <c r="F452" s="25">
        <f>ESP!U81</f>
        <v>0</v>
      </c>
      <c r="G452" s="25">
        <f>'VA114-CirBm'!U81</f>
        <v>0</v>
      </c>
      <c r="H452" s="25">
        <f>'VA114-CirDf'!U81</f>
        <v>0</v>
      </c>
      <c r="I452" s="25">
        <f>EnergyPlus!U81</f>
        <v>9191.8668489866232</v>
      </c>
      <c r="J452" s="25">
        <f>CODYKoZi_MZ320!U81</f>
        <v>0</v>
      </c>
      <c r="K452" s="25">
        <f>K!U81</f>
        <v>0</v>
      </c>
      <c r="L452" s="25">
        <f>L!U81</f>
        <v>0</v>
      </c>
      <c r="M452" s="25">
        <f>YourData!U81</f>
        <v>0</v>
      </c>
      <c r="N452" s="5"/>
      <c r="O452" s="5"/>
      <c r="T452" s="5"/>
      <c r="U452" s="5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>
      <c r="A453" s="23" t="s">
        <v>155</v>
      </c>
      <c r="B453" s="25">
        <f>'HTB2'!U82</f>
        <v>0</v>
      </c>
      <c r="C453" s="25">
        <f>'TRNSYS-TUD'!U82</f>
        <v>0</v>
      </c>
      <c r="D453" s="25">
        <f>'TRNSYS-16'!U82</f>
        <v>8666.857302812954</v>
      </c>
      <c r="E453" s="25">
        <f>Comfie_MZ320!U82</f>
        <v>0</v>
      </c>
      <c r="F453" s="25">
        <f>ESP!U82</f>
        <v>8485</v>
      </c>
      <c r="G453" s="25">
        <f>'VA114-CirBm'!U82</f>
        <v>0</v>
      </c>
      <c r="H453" s="25">
        <f>'VA114-CirDf'!U82</f>
        <v>0</v>
      </c>
      <c r="I453" s="25">
        <f>EnergyPlus!U82</f>
        <v>9191.8668489866232</v>
      </c>
      <c r="J453" s="25">
        <f>CODYKoZi_MZ320!U82</f>
        <v>0</v>
      </c>
      <c r="K453" s="25">
        <f>K!U82</f>
        <v>0</v>
      </c>
      <c r="L453" s="25">
        <f>L!U82</f>
        <v>0</v>
      </c>
      <c r="M453" s="25">
        <f>YourData!U82</f>
        <v>0</v>
      </c>
      <c r="N453" s="5"/>
      <c r="O453" s="5"/>
      <c r="T453" s="5"/>
      <c r="U453" s="5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>
      <c r="A454" s="23" t="s">
        <v>156</v>
      </c>
      <c r="B454" s="25">
        <f>'HTB2'!U83</f>
        <v>8567.040791320007</v>
      </c>
      <c r="C454" s="25">
        <f>'TRNSYS-TUD'!U83</f>
        <v>0</v>
      </c>
      <c r="D454" s="25">
        <f>'TRNSYS-16'!U83</f>
        <v>0</v>
      </c>
      <c r="E454" s="25">
        <f>Comfie_MZ320!U83</f>
        <v>0</v>
      </c>
      <c r="F454" s="25">
        <f>ESP!U83</f>
        <v>0</v>
      </c>
      <c r="G454" s="25">
        <f>'VA114-CirBm'!U83</f>
        <v>0</v>
      </c>
      <c r="H454" s="25">
        <f>'VA114-CirDf'!U83</f>
        <v>0</v>
      </c>
      <c r="I454" s="25">
        <f>EnergyPlus!U83</f>
        <v>9191.8668489866232</v>
      </c>
      <c r="J454" s="25">
        <f>CODYKoZi_MZ320!U83</f>
        <v>0</v>
      </c>
      <c r="K454" s="25">
        <f>K!U83</f>
        <v>0</v>
      </c>
      <c r="L454" s="25">
        <f>L!U83</f>
        <v>0</v>
      </c>
      <c r="M454" s="25">
        <f>YourData!U83</f>
        <v>0</v>
      </c>
      <c r="N454" s="5"/>
      <c r="O454" s="5"/>
      <c r="T454" s="5"/>
      <c r="U454" s="5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>
      <c r="A455" s="99" t="s">
        <v>157</v>
      </c>
      <c r="B455" s="100" t="s">
        <v>92</v>
      </c>
      <c r="C455" s="100" t="s">
        <v>92</v>
      </c>
      <c r="D455" s="100" t="s">
        <v>92</v>
      </c>
      <c r="E455" s="100" t="s">
        <v>92</v>
      </c>
      <c r="F455" s="100" t="s">
        <v>92</v>
      </c>
      <c r="G455" s="100" t="s">
        <v>92</v>
      </c>
      <c r="H455" s="100" t="s">
        <v>92</v>
      </c>
      <c r="I455" s="100" t="s">
        <v>92</v>
      </c>
      <c r="J455" s="100" t="s">
        <v>92</v>
      </c>
      <c r="K455" s="100" t="s">
        <v>92</v>
      </c>
      <c r="L455" s="100" t="s">
        <v>92</v>
      </c>
      <c r="M455" s="100" t="s">
        <v>92</v>
      </c>
      <c r="N455" s="5"/>
      <c r="O455" s="5"/>
      <c r="T455" s="5"/>
      <c r="U455" s="5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>
      <c r="A456" s="99" t="s">
        <v>158</v>
      </c>
      <c r="B456" s="25" t="e">
        <f>'HTB2'!U85</f>
        <v>#N/A</v>
      </c>
      <c r="C456" s="25">
        <f>'TRNSYS-TUD'!U85</f>
        <v>10996.746936580003</v>
      </c>
      <c r="D456" s="25">
        <f>'TRNSYS-16'!U85</f>
        <v>9268.9075133802162</v>
      </c>
      <c r="E456" s="25">
        <f>Comfie_MZ320!U85</f>
        <v>0</v>
      </c>
      <c r="F456" s="25">
        <f>ESP!U85</f>
        <v>20147</v>
      </c>
      <c r="G456" s="25">
        <f>'VA114-CirBm'!U85</f>
        <v>27898</v>
      </c>
      <c r="H456" s="25">
        <f>'VA114-CirDf'!U85</f>
        <v>28415</v>
      </c>
      <c r="I456" s="25">
        <f>EnergyPlus!U85</f>
        <v>3682.642241378805</v>
      </c>
      <c r="J456" s="25">
        <f>CODYKoZi_MZ320!U85</f>
        <v>0</v>
      </c>
      <c r="K456" s="25">
        <f>K!U85</f>
        <v>0</v>
      </c>
      <c r="L456" s="25">
        <f>L!U85</f>
        <v>0</v>
      </c>
      <c r="M456" s="25">
        <f>YourData!U85</f>
        <v>0</v>
      </c>
      <c r="N456" s="5"/>
      <c r="O456" s="5"/>
      <c r="T456" s="5"/>
      <c r="U456" s="5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5"/>
      <c r="O457" s="5"/>
      <c r="T457" s="5"/>
      <c r="U457" s="5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>
      <c r="A458" s="2" t="s">
        <v>415</v>
      </c>
      <c r="B458" s="420"/>
      <c r="C458" s="420"/>
      <c r="D458" s="420"/>
      <c r="E458" s="420"/>
      <c r="F458" s="420"/>
      <c r="G458" s="420"/>
      <c r="H458" s="420"/>
      <c r="I458" s="97"/>
      <c r="J458" s="97"/>
      <c r="K458" s="97"/>
      <c r="L458" s="97"/>
      <c r="M458" s="97"/>
      <c r="N458" s="5"/>
      <c r="O458" s="5"/>
      <c r="T458" s="5"/>
      <c r="U458" s="5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>
      <c r="A459" s="2"/>
      <c r="B459" s="420" t="s">
        <v>83</v>
      </c>
      <c r="C459" s="420" t="s">
        <v>72</v>
      </c>
      <c r="D459" s="420" t="s">
        <v>404</v>
      </c>
      <c r="E459" s="3"/>
      <c r="F459" s="3" t="s">
        <v>102</v>
      </c>
      <c r="G459" s="3" t="s">
        <v>561</v>
      </c>
      <c r="H459" s="3" t="s">
        <v>937</v>
      </c>
      <c r="I459" s="3" t="s">
        <v>292</v>
      </c>
      <c r="J459" s="3"/>
      <c r="K459" s="420" t="s">
        <v>76</v>
      </c>
      <c r="L459" s="420" t="s">
        <v>76</v>
      </c>
      <c r="M459" s="420" t="s">
        <v>75</v>
      </c>
      <c r="N459" s="5"/>
      <c r="O459" s="5"/>
      <c r="T459" s="5"/>
      <c r="U459" s="5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>
      <c r="A460" s="23" t="s">
        <v>152</v>
      </c>
      <c r="B460" s="25">
        <f>'HTB2'!V79</f>
        <v>5894.013319000006</v>
      </c>
      <c r="C460" s="25">
        <f>'TRNSYS-TUD'!V79</f>
        <v>5932.9920000000002</v>
      </c>
      <c r="D460" s="25">
        <f>'TRNSYS-16'!V79</f>
        <v>5929.8115684913791</v>
      </c>
      <c r="E460" s="25">
        <f>Comfie_MZ320!V79</f>
        <v>0</v>
      </c>
      <c r="F460" s="25">
        <f>ESP!V79</f>
        <v>5768</v>
      </c>
      <c r="G460" s="25">
        <f>'VA114-CirBm'!V79</f>
        <v>5769</v>
      </c>
      <c r="H460" s="25">
        <f>'VA114-CirDf'!V79</f>
        <v>5769</v>
      </c>
      <c r="I460" s="25">
        <f>EnergyPlus!V79</f>
        <v>5875.0506079250263</v>
      </c>
      <c r="J460" s="25">
        <f>CODYKoZi_MZ320!V79</f>
        <v>0</v>
      </c>
      <c r="K460" s="25">
        <f>K!V79</f>
        <v>0</v>
      </c>
      <c r="L460" s="25">
        <f>L!V79</f>
        <v>0</v>
      </c>
      <c r="M460" s="25">
        <f>YourData!V79</f>
        <v>0</v>
      </c>
      <c r="N460" s="5"/>
      <c r="O460" s="5"/>
      <c r="T460" s="5"/>
      <c r="U460" s="5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>
      <c r="A461" s="23" t="s">
        <v>153</v>
      </c>
      <c r="B461" s="25">
        <f>'HTB2'!V80</f>
        <v>0</v>
      </c>
      <c r="C461" s="25">
        <f>'TRNSYS-TUD'!V80</f>
        <v>5056.16</v>
      </c>
      <c r="D461" s="25">
        <f>'TRNSYS-16'!V80</f>
        <v>0</v>
      </c>
      <c r="E461" s="25">
        <f>Comfie_MZ320!V80</f>
        <v>0</v>
      </c>
      <c r="F461" s="25">
        <f>ESP!V80</f>
        <v>0</v>
      </c>
      <c r="G461" s="25">
        <f>'VA114-CirBm'!V80</f>
        <v>4911</v>
      </c>
      <c r="H461" s="25">
        <f>'VA114-CirDf'!V80</f>
        <v>4911</v>
      </c>
      <c r="I461" s="25">
        <f>EnergyPlus!V80</f>
        <v>4986.74116230236</v>
      </c>
      <c r="J461" s="25">
        <f>CODYKoZi_MZ320!V80</f>
        <v>0</v>
      </c>
      <c r="K461" s="25">
        <f>K!V80</f>
        <v>0</v>
      </c>
      <c r="L461" s="25">
        <f>L!V80</f>
        <v>0</v>
      </c>
      <c r="M461" s="25">
        <f>YourData!V80</f>
        <v>0</v>
      </c>
      <c r="N461" s="5"/>
      <c r="O461" s="5"/>
      <c r="T461" s="5"/>
      <c r="U461" s="5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>
      <c r="A462" s="23" t="s">
        <v>154</v>
      </c>
      <c r="B462" s="25">
        <f>'HTB2'!V81</f>
        <v>0</v>
      </c>
      <c r="C462" s="25">
        <f>'TRNSYS-TUD'!V81</f>
        <v>0</v>
      </c>
      <c r="D462" s="25">
        <f>'TRNSYS-16'!V81</f>
        <v>0</v>
      </c>
      <c r="E462" s="25">
        <f>Comfie_MZ320!V81</f>
        <v>0</v>
      </c>
      <c r="F462" s="25">
        <f>ESP!V81</f>
        <v>0</v>
      </c>
      <c r="G462" s="25">
        <f>'VA114-CirBm'!V81</f>
        <v>0</v>
      </c>
      <c r="H462" s="25">
        <f>'VA114-CirDf'!V81</f>
        <v>0</v>
      </c>
      <c r="I462" s="25">
        <f>EnergyPlus!V81</f>
        <v>4987.6015193427938</v>
      </c>
      <c r="J462" s="25">
        <f>CODYKoZi_MZ320!V81</f>
        <v>0</v>
      </c>
      <c r="K462" s="25">
        <f>K!V81</f>
        <v>0</v>
      </c>
      <c r="L462" s="25">
        <f>L!V81</f>
        <v>0</v>
      </c>
      <c r="M462" s="25">
        <f>YourData!V81</f>
        <v>0</v>
      </c>
      <c r="N462" s="5"/>
      <c r="O462" s="5"/>
      <c r="T462" s="5"/>
      <c r="U462" s="5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>
      <c r="A463" s="23" t="s">
        <v>155</v>
      </c>
      <c r="B463" s="25">
        <f>'HTB2'!V82</f>
        <v>0</v>
      </c>
      <c r="C463" s="25">
        <f>'TRNSYS-TUD'!V82</f>
        <v>0</v>
      </c>
      <c r="D463" s="25">
        <f>'TRNSYS-16'!V82</f>
        <v>5059.904870577403</v>
      </c>
      <c r="E463" s="25">
        <f>Comfie_MZ320!V82</f>
        <v>0</v>
      </c>
      <c r="F463" s="25">
        <f>ESP!V82</f>
        <v>4602</v>
      </c>
      <c r="G463" s="25">
        <f>'VA114-CirBm'!V82</f>
        <v>0</v>
      </c>
      <c r="H463" s="25">
        <f>'VA114-CirDf'!V82</f>
        <v>0</v>
      </c>
      <c r="I463" s="25">
        <f>EnergyPlus!V82</f>
        <v>4987.6015193427938</v>
      </c>
      <c r="J463" s="25">
        <f>CODYKoZi_MZ320!V82</f>
        <v>0</v>
      </c>
      <c r="K463" s="25">
        <f>K!V82</f>
        <v>0</v>
      </c>
      <c r="L463" s="25">
        <f>L!V82</f>
        <v>0</v>
      </c>
      <c r="M463" s="25">
        <f>YourData!V82</f>
        <v>0</v>
      </c>
      <c r="N463" s="5"/>
      <c r="O463" s="5"/>
      <c r="T463" s="5"/>
      <c r="U463" s="5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>
      <c r="A464" s="23" t="s">
        <v>156</v>
      </c>
      <c r="B464" s="25">
        <f>'HTB2'!V83</f>
        <v>5031.8470820000211</v>
      </c>
      <c r="C464" s="25">
        <f>'TRNSYS-TUD'!V83</f>
        <v>0</v>
      </c>
      <c r="D464" s="25">
        <f>'TRNSYS-16'!V83</f>
        <v>0</v>
      </c>
      <c r="E464" s="25">
        <f>Comfie_MZ320!V83</f>
        <v>0</v>
      </c>
      <c r="F464" s="25">
        <f>ESP!V83</f>
        <v>0</v>
      </c>
      <c r="G464" s="25">
        <f>'VA114-CirBm'!V83</f>
        <v>0</v>
      </c>
      <c r="H464" s="25">
        <f>'VA114-CirDf'!V83</f>
        <v>0</v>
      </c>
      <c r="I464" s="25">
        <f>EnergyPlus!V83</f>
        <v>4987.6015193427938</v>
      </c>
      <c r="J464" s="25">
        <f>CODYKoZi_MZ320!V83</f>
        <v>0</v>
      </c>
      <c r="K464" s="25">
        <f>K!V83</f>
        <v>0</v>
      </c>
      <c r="L464" s="25">
        <f>L!V83</f>
        <v>0</v>
      </c>
      <c r="M464" s="25">
        <f>YourData!V83</f>
        <v>0</v>
      </c>
      <c r="N464" s="5"/>
      <c r="O464" s="5"/>
      <c r="T464" s="5"/>
      <c r="U464" s="5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>
      <c r="A465" s="99" t="s">
        <v>157</v>
      </c>
      <c r="B465" s="100" t="s">
        <v>92</v>
      </c>
      <c r="C465" s="100" t="s">
        <v>92</v>
      </c>
      <c r="D465" s="100" t="s">
        <v>92</v>
      </c>
      <c r="E465" s="100" t="s">
        <v>92</v>
      </c>
      <c r="F465" s="100" t="s">
        <v>92</v>
      </c>
      <c r="G465" s="100" t="s">
        <v>92</v>
      </c>
      <c r="H465" s="100" t="s">
        <v>92</v>
      </c>
      <c r="I465" s="100" t="s">
        <v>92</v>
      </c>
      <c r="J465" s="100" t="s">
        <v>92</v>
      </c>
      <c r="K465" s="100" t="s">
        <v>92</v>
      </c>
      <c r="L465" s="100" t="s">
        <v>92</v>
      </c>
      <c r="M465" s="100" t="s">
        <v>92</v>
      </c>
      <c r="N465" s="5"/>
      <c r="O465" s="5"/>
      <c r="T465" s="5"/>
      <c r="U465" s="5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>
      <c r="A466" s="99" t="s">
        <v>158</v>
      </c>
      <c r="B466" s="25" t="e">
        <f>'HTB2'!V85</f>
        <v>#N/A</v>
      </c>
      <c r="C466" s="25">
        <f>'TRNSYS-TUD'!V85</f>
        <v>0</v>
      </c>
      <c r="D466" s="25">
        <f>'TRNSYS-16'!V85</f>
        <v>4977.5290396317223</v>
      </c>
      <c r="E466" s="25">
        <f>Comfie_MZ320!V85</f>
        <v>0</v>
      </c>
      <c r="F466" s="25">
        <f>ESP!V85</f>
        <v>15505</v>
      </c>
      <c r="G466" s="25">
        <f>'VA114-CirBm'!V85</f>
        <v>13769</v>
      </c>
      <c r="H466" s="25">
        <f>'VA114-CirDf'!V85</f>
        <v>13769</v>
      </c>
      <c r="I466" s="25">
        <f>EnergyPlus!V85</f>
        <v>0</v>
      </c>
      <c r="J466" s="25">
        <f>CODYKoZi_MZ320!V85</f>
        <v>0</v>
      </c>
      <c r="K466" s="25">
        <f>K!V85</f>
        <v>0</v>
      </c>
      <c r="L466" s="25">
        <f>L!V85</f>
        <v>0</v>
      </c>
      <c r="M466" s="25">
        <f>YourData!V85</f>
        <v>0</v>
      </c>
      <c r="N466" s="5"/>
      <c r="O466" s="5"/>
      <c r="T466" s="5"/>
      <c r="U466" s="5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5"/>
      <c r="O467" s="5"/>
      <c r="T467" s="5"/>
      <c r="U467" s="5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>
      <c r="A468" s="2" t="s">
        <v>416</v>
      </c>
      <c r="B468" s="420"/>
      <c r="C468" s="420"/>
      <c r="D468" s="420"/>
      <c r="E468" s="420"/>
      <c r="F468" s="420"/>
      <c r="G468" s="420"/>
      <c r="H468" s="420"/>
      <c r="I468" s="97"/>
      <c r="J468" s="97"/>
      <c r="K468" s="97"/>
      <c r="L468" s="97"/>
      <c r="M468" s="97"/>
      <c r="N468" s="5"/>
      <c r="O468" s="5"/>
      <c r="T468" s="5"/>
      <c r="U468" s="5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>
      <c r="A469" s="2"/>
      <c r="B469" s="420" t="s">
        <v>83</v>
      </c>
      <c r="C469" s="420" t="s">
        <v>72</v>
      </c>
      <c r="D469" s="420" t="s">
        <v>404</v>
      </c>
      <c r="E469" s="3"/>
      <c r="F469" s="3" t="s">
        <v>102</v>
      </c>
      <c r="G469" s="3" t="s">
        <v>561</v>
      </c>
      <c r="H469" s="3" t="s">
        <v>937</v>
      </c>
      <c r="I469" s="3" t="s">
        <v>292</v>
      </c>
      <c r="J469" s="3"/>
      <c r="K469" s="420" t="s">
        <v>76</v>
      </c>
      <c r="L469" s="420" t="s">
        <v>76</v>
      </c>
      <c r="M469" s="420" t="s">
        <v>75</v>
      </c>
      <c r="N469" s="5"/>
      <c r="O469" s="5"/>
      <c r="T469" s="5"/>
      <c r="U469" s="5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>
      <c r="A470" s="23" t="s">
        <v>152</v>
      </c>
      <c r="B470" s="25">
        <f>'HTB2'!W79</f>
        <v>6458.7864299999828</v>
      </c>
      <c r="C470" s="25">
        <f>'TRNSYS-TUD'!W79</f>
        <v>6521.1360000000004</v>
      </c>
      <c r="D470" s="25">
        <f>'TRNSYS-16'!W79</f>
        <v>6574.0641850267693</v>
      </c>
      <c r="E470" s="25">
        <f>Comfie_MZ320!W79</f>
        <v>0</v>
      </c>
      <c r="F470" s="25">
        <f>ESP!W79</f>
        <v>6522</v>
      </c>
      <c r="G470" s="25">
        <f>'VA114-CirBm'!W79</f>
        <v>7076</v>
      </c>
      <c r="H470" s="25">
        <f>'VA114-CirDf'!W79</f>
        <v>7078</v>
      </c>
      <c r="I470" s="25">
        <f>EnergyPlus!W79</f>
        <v>6553.7895337150267</v>
      </c>
      <c r="J470" s="25">
        <f>CODYKoZi_MZ320!W79</f>
        <v>0</v>
      </c>
      <c r="K470" s="25">
        <f>K!W79</f>
        <v>0</v>
      </c>
      <c r="L470" s="25">
        <f>L!W79</f>
        <v>0</v>
      </c>
      <c r="M470" s="25">
        <f>YourData!W79</f>
        <v>0</v>
      </c>
      <c r="N470" s="5"/>
      <c r="O470" s="5"/>
      <c r="T470" s="5"/>
      <c r="U470" s="5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>
      <c r="A471" s="23" t="s">
        <v>153</v>
      </c>
      <c r="B471" s="25">
        <f>'HTB2'!W80</f>
        <v>0</v>
      </c>
      <c r="C471" s="25">
        <f>'TRNSYS-TUD'!W80</f>
        <v>3577.904</v>
      </c>
      <c r="D471" s="25">
        <f>'TRNSYS-16'!W80</f>
        <v>0</v>
      </c>
      <c r="E471" s="25">
        <f>Comfie_MZ320!W80</f>
        <v>0</v>
      </c>
      <c r="F471" s="25">
        <f>ESP!W80</f>
        <v>0</v>
      </c>
      <c r="G471" s="25">
        <f>'VA114-CirBm'!W80</f>
        <v>4475</v>
      </c>
      <c r="H471" s="25">
        <f>'VA114-CirDf'!W80</f>
        <v>3960</v>
      </c>
      <c r="I471" s="25">
        <f>EnergyPlus!W80</f>
        <v>4203.5050923022955</v>
      </c>
      <c r="J471" s="25">
        <f>CODYKoZi_MZ320!W80</f>
        <v>0</v>
      </c>
      <c r="K471" s="25">
        <f>K!W80</f>
        <v>0</v>
      </c>
      <c r="L471" s="25">
        <f>L!W80</f>
        <v>0</v>
      </c>
      <c r="M471" s="25">
        <f>YourData!W80</f>
        <v>0</v>
      </c>
      <c r="N471" s="5"/>
      <c r="O471" s="5"/>
      <c r="T471" s="5"/>
      <c r="U471" s="5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>
      <c r="A472" s="23" t="s">
        <v>154</v>
      </c>
      <c r="B472" s="25">
        <f>'HTB2'!W81</f>
        <v>0</v>
      </c>
      <c r="C472" s="25">
        <f>'TRNSYS-TUD'!W81</f>
        <v>0</v>
      </c>
      <c r="D472" s="25">
        <f>'TRNSYS-16'!W81</f>
        <v>0</v>
      </c>
      <c r="E472" s="25">
        <f>Comfie_MZ320!W81</f>
        <v>0</v>
      </c>
      <c r="F472" s="25">
        <f>ESP!W81</f>
        <v>0</v>
      </c>
      <c r="G472" s="25">
        <f>'VA114-CirBm'!W81</f>
        <v>0</v>
      </c>
      <c r="H472" s="25">
        <f>'VA114-CirDf'!W81</f>
        <v>0</v>
      </c>
      <c r="I472" s="25">
        <f>EnergyPlus!W81</f>
        <v>4204.2653296438293</v>
      </c>
      <c r="J472" s="25">
        <f>CODYKoZi_MZ320!W81</f>
        <v>0</v>
      </c>
      <c r="K472" s="25">
        <f>K!W81</f>
        <v>0</v>
      </c>
      <c r="L472" s="25">
        <f>L!W81</f>
        <v>0</v>
      </c>
      <c r="M472" s="25">
        <f>YourData!W81</f>
        <v>0</v>
      </c>
      <c r="N472" s="5"/>
      <c r="O472" s="5"/>
      <c r="T472" s="5"/>
      <c r="U472" s="5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>
      <c r="A473" s="23" t="s">
        <v>155</v>
      </c>
      <c r="B473" s="25">
        <f>'HTB2'!W82</f>
        <v>0</v>
      </c>
      <c r="C473" s="25">
        <f>'TRNSYS-TUD'!W82</f>
        <v>0</v>
      </c>
      <c r="D473" s="25">
        <f>'TRNSYS-16'!W82</f>
        <v>3606.9524322355819</v>
      </c>
      <c r="E473" s="25">
        <f>Comfie_MZ320!W82</f>
        <v>0</v>
      </c>
      <c r="F473" s="25">
        <f>ESP!W82</f>
        <v>3883</v>
      </c>
      <c r="G473" s="25">
        <f>'VA114-CirBm'!W82</f>
        <v>0</v>
      </c>
      <c r="H473" s="25">
        <f>'VA114-CirDf'!W82</f>
        <v>0</v>
      </c>
      <c r="I473" s="25">
        <f>EnergyPlus!W82</f>
        <v>4204.2653296438293</v>
      </c>
      <c r="J473" s="25">
        <f>CODYKoZi_MZ320!W82</f>
        <v>0</v>
      </c>
      <c r="K473" s="25">
        <f>K!W82</f>
        <v>0</v>
      </c>
      <c r="L473" s="25">
        <f>L!W82</f>
        <v>0</v>
      </c>
      <c r="M473" s="25">
        <f>YourData!W82</f>
        <v>0</v>
      </c>
      <c r="N473" s="5"/>
      <c r="O473" s="5"/>
      <c r="T473" s="5"/>
      <c r="U473" s="5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>
      <c r="A474" s="23" t="s">
        <v>156</v>
      </c>
      <c r="B474" s="25">
        <f>'HTB2'!W83</f>
        <v>3535.1937093199858</v>
      </c>
      <c r="C474" s="25">
        <f>'TRNSYS-TUD'!W83</f>
        <v>0</v>
      </c>
      <c r="D474" s="25">
        <f>'TRNSYS-16'!W83</f>
        <v>0</v>
      </c>
      <c r="E474" s="25">
        <f>Comfie_MZ320!W83</f>
        <v>0</v>
      </c>
      <c r="F474" s="25">
        <f>ESP!W83</f>
        <v>0</v>
      </c>
      <c r="G474" s="25">
        <f>'VA114-CirBm'!W83</f>
        <v>0</v>
      </c>
      <c r="H474" s="25">
        <f>'VA114-CirDf'!W83</f>
        <v>0</v>
      </c>
      <c r="I474" s="25">
        <f>EnergyPlus!W83</f>
        <v>4204.2653296438293</v>
      </c>
      <c r="J474" s="25">
        <f>CODYKoZi_MZ320!W83</f>
        <v>0</v>
      </c>
      <c r="K474" s="25">
        <f>K!W83</f>
        <v>0</v>
      </c>
      <c r="L474" s="25">
        <f>L!W83</f>
        <v>0</v>
      </c>
      <c r="M474" s="25">
        <f>YourData!W83</f>
        <v>0</v>
      </c>
      <c r="N474" s="5"/>
      <c r="O474" s="5"/>
      <c r="T474" s="5"/>
      <c r="U474" s="5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>
      <c r="A475" s="99" t="s">
        <v>157</v>
      </c>
      <c r="B475" s="100" t="s">
        <v>92</v>
      </c>
      <c r="C475" s="100" t="s">
        <v>92</v>
      </c>
      <c r="D475" s="100" t="s">
        <v>92</v>
      </c>
      <c r="E475" s="100" t="s">
        <v>92</v>
      </c>
      <c r="F475" s="100" t="s">
        <v>92</v>
      </c>
      <c r="G475" s="100" t="s">
        <v>92</v>
      </c>
      <c r="H475" s="100" t="s">
        <v>92</v>
      </c>
      <c r="I475" s="100" t="s">
        <v>92</v>
      </c>
      <c r="J475" s="100" t="s">
        <v>92</v>
      </c>
      <c r="K475" s="100" t="s">
        <v>92</v>
      </c>
      <c r="L475" s="100" t="s">
        <v>92</v>
      </c>
      <c r="M475" s="100" t="s">
        <v>92</v>
      </c>
      <c r="N475" s="5"/>
      <c r="O475" s="5"/>
      <c r="T475" s="5"/>
      <c r="U475" s="5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>
      <c r="A476" s="99" t="s">
        <v>158</v>
      </c>
      <c r="B476" s="25" t="e">
        <f>'HTB2'!W85</f>
        <v>#N/A</v>
      </c>
      <c r="C476" s="25">
        <f>'TRNSYS-TUD'!W85</f>
        <v>10996.746504920411</v>
      </c>
      <c r="D476" s="25">
        <f>'TRNSYS-16'!W85</f>
        <v>4291.3784737484539</v>
      </c>
      <c r="E476" s="25">
        <f>Comfie_MZ320!W85</f>
        <v>0</v>
      </c>
      <c r="F476" s="25">
        <f>ESP!W85</f>
        <v>4642</v>
      </c>
      <c r="G476" s="25">
        <f>'VA114-CirBm'!W85</f>
        <v>14130</v>
      </c>
      <c r="H476" s="25">
        <f>'VA114-CirDf'!W85</f>
        <v>14646</v>
      </c>
      <c r="I476" s="25">
        <f>EnergyPlus!W85</f>
        <v>3682.642241378805</v>
      </c>
      <c r="J476" s="25">
        <f>CODYKoZi_MZ320!W85</f>
        <v>0</v>
      </c>
      <c r="K476" s="25">
        <f>K!W85</f>
        <v>0</v>
      </c>
      <c r="L476" s="25">
        <f>L!W85</f>
        <v>0</v>
      </c>
      <c r="M476" s="25">
        <f>YourData!W85</f>
        <v>0</v>
      </c>
      <c r="N476" s="5"/>
      <c r="O476" s="5"/>
      <c r="T476" s="5"/>
      <c r="U476" s="5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5"/>
      <c r="O477" s="5"/>
      <c r="T477" s="5"/>
      <c r="U477" s="5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>
      <c r="A478" s="2" t="s">
        <v>417</v>
      </c>
      <c r="B478" s="420"/>
      <c r="C478" s="420"/>
      <c r="D478" s="420"/>
      <c r="E478" s="420"/>
      <c r="F478" s="420"/>
      <c r="G478" s="420"/>
      <c r="H478" s="420"/>
      <c r="I478" s="97"/>
      <c r="J478" s="97"/>
      <c r="K478" s="97"/>
      <c r="L478" s="97"/>
      <c r="M478" s="97"/>
      <c r="N478" s="5"/>
      <c r="O478" s="5"/>
      <c r="T478" s="5"/>
      <c r="U478" s="5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>
      <c r="A479" s="2"/>
      <c r="B479" s="420" t="s">
        <v>83</v>
      </c>
      <c r="C479" s="420" t="s">
        <v>72</v>
      </c>
      <c r="D479" s="420" t="s">
        <v>404</v>
      </c>
      <c r="E479" s="3"/>
      <c r="F479" s="3" t="s">
        <v>102</v>
      </c>
      <c r="G479" s="3" t="s">
        <v>561</v>
      </c>
      <c r="H479" s="3" t="s">
        <v>937</v>
      </c>
      <c r="I479" s="3" t="s">
        <v>292</v>
      </c>
      <c r="J479" s="3"/>
      <c r="K479" s="420" t="s">
        <v>76</v>
      </c>
      <c r="L479" s="420" t="s">
        <v>76</v>
      </c>
      <c r="M479" s="420" t="s">
        <v>75</v>
      </c>
      <c r="N479" s="5"/>
      <c r="O479" s="5"/>
      <c r="T479" s="5"/>
      <c r="U479" s="5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>
      <c r="A480" s="23" t="s">
        <v>152</v>
      </c>
      <c r="B480" s="25">
        <f>'HTB2'!X79</f>
        <v>12352.799748999989</v>
      </c>
      <c r="C480" s="25">
        <f>'TRNSYS-TUD'!X79</f>
        <v>12454.1</v>
      </c>
      <c r="D480" s="25">
        <f>'TRNSYS-16'!X79</f>
        <v>12503.875753518125</v>
      </c>
      <c r="E480" s="25">
        <f>Comfie_MZ320!X79</f>
        <v>0</v>
      </c>
      <c r="F480" s="25">
        <f>ESP!X79</f>
        <v>12290</v>
      </c>
      <c r="G480" s="25">
        <f>'VA114-CirBm'!X79</f>
        <v>12844</v>
      </c>
      <c r="H480" s="25">
        <f>'VA114-CirDf'!X79</f>
        <v>12847</v>
      </c>
      <c r="I480" s="25">
        <f>EnergyPlus!X79</f>
        <v>12428.840141640052</v>
      </c>
      <c r="J480" s="25">
        <f>CODYKoZi_MZ320!X79</f>
        <v>0</v>
      </c>
      <c r="K480" s="25">
        <f>K!X79</f>
        <v>0</v>
      </c>
      <c r="L480" s="25">
        <f>L!X79</f>
        <v>0</v>
      </c>
      <c r="M480" s="25">
        <f>YourData!X79</f>
        <v>0</v>
      </c>
      <c r="N480" s="5"/>
      <c r="O480" s="5"/>
      <c r="T480" s="5"/>
      <c r="U480" s="5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>
      <c r="A481" s="23" t="s">
        <v>153</v>
      </c>
      <c r="B481" s="25">
        <f>'HTB2'!X80</f>
        <v>0</v>
      </c>
      <c r="C481" s="25">
        <f>'TRNSYS-TUD'!X80</f>
        <v>8713.52</v>
      </c>
      <c r="D481" s="25">
        <f>'TRNSYS-16'!X80</f>
        <v>0</v>
      </c>
      <c r="E481" s="25">
        <f>Comfie_MZ320!X80</f>
        <v>0</v>
      </c>
      <c r="F481" s="25">
        <f>ESP!X80</f>
        <v>0</v>
      </c>
      <c r="G481" s="25">
        <f>'VA114-CirBm'!X80</f>
        <v>9041</v>
      </c>
      <c r="H481" s="25">
        <f>'VA114-CirDf'!X80</f>
        <v>9111</v>
      </c>
      <c r="I481" s="25">
        <f>EnergyPlus!X80</f>
        <v>8641.1076470016651</v>
      </c>
      <c r="J481" s="25">
        <f>CODYKoZi_MZ320!X80</f>
        <v>0</v>
      </c>
      <c r="K481" s="25">
        <f>K!X80</f>
        <v>0</v>
      </c>
      <c r="L481" s="25">
        <f>L!X80</f>
        <v>0</v>
      </c>
      <c r="M481" s="25">
        <f>YourData!X80</f>
        <v>0</v>
      </c>
      <c r="N481" s="5"/>
      <c r="O481" s="5"/>
      <c r="T481" s="5"/>
      <c r="U481" s="5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>
      <c r="A482" s="23" t="s">
        <v>154</v>
      </c>
      <c r="B482" s="25">
        <f>'HTB2'!X81</f>
        <v>0</v>
      </c>
      <c r="C482" s="25">
        <f>'TRNSYS-TUD'!X81</f>
        <v>0</v>
      </c>
      <c r="D482" s="25">
        <f>'TRNSYS-16'!X81</f>
        <v>0</v>
      </c>
      <c r="E482" s="25">
        <f>Comfie_MZ320!X81</f>
        <v>0</v>
      </c>
      <c r="F482" s="25">
        <f>ESP!X81</f>
        <v>0</v>
      </c>
      <c r="G482" s="25">
        <f>'VA114-CirBm'!X81</f>
        <v>0</v>
      </c>
      <c r="H482" s="25">
        <f>'VA114-CirDf'!X81</f>
        <v>0</v>
      </c>
      <c r="I482" s="25">
        <f>EnergyPlus!X81</f>
        <v>8641.1076470016651</v>
      </c>
      <c r="J482" s="25">
        <f>CODYKoZi_MZ320!X81</f>
        <v>0</v>
      </c>
      <c r="K482" s="25">
        <f>K!X81</f>
        <v>0</v>
      </c>
      <c r="L482" s="25">
        <f>L!X81</f>
        <v>0</v>
      </c>
      <c r="M482" s="25">
        <f>YourData!X81</f>
        <v>0</v>
      </c>
      <c r="N482" s="5"/>
      <c r="O482" s="5"/>
      <c r="T482" s="5"/>
      <c r="U482" s="5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>
      <c r="A483" s="23" t="s">
        <v>155</v>
      </c>
      <c r="B483" s="25">
        <f>'HTB2'!X82</f>
        <v>0</v>
      </c>
      <c r="C483" s="25">
        <f>'TRNSYS-TUD'!X82</f>
        <v>0</v>
      </c>
      <c r="D483" s="25">
        <f>'TRNSYS-16'!X82</f>
        <v>8696.293142508981</v>
      </c>
      <c r="E483" s="25">
        <f>Comfie_MZ320!X82</f>
        <v>0</v>
      </c>
      <c r="F483" s="25">
        <f>ESP!X82</f>
        <v>8404</v>
      </c>
      <c r="G483" s="25">
        <f>'VA114-CirBm'!X82</f>
        <v>0</v>
      </c>
      <c r="H483" s="25">
        <f>'VA114-CirDf'!X82</f>
        <v>0</v>
      </c>
      <c r="I483" s="25">
        <f>EnergyPlus!X82</f>
        <v>8641.1076470016651</v>
      </c>
      <c r="J483" s="25">
        <f>CODYKoZi_MZ320!X82</f>
        <v>0</v>
      </c>
      <c r="K483" s="25">
        <f>K!X82</f>
        <v>0</v>
      </c>
      <c r="L483" s="25">
        <f>L!X82</f>
        <v>0</v>
      </c>
      <c r="M483" s="25">
        <f>YourData!X82</f>
        <v>0</v>
      </c>
      <c r="N483" s="5"/>
      <c r="O483" s="5"/>
      <c r="T483" s="5"/>
      <c r="U483" s="5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>
      <c r="A484" s="23" t="s">
        <v>156</v>
      </c>
      <c r="B484" s="25">
        <f>'HTB2'!X83</f>
        <v>8702.358919359991</v>
      </c>
      <c r="C484" s="25">
        <f>'TRNSYS-TUD'!X83</f>
        <v>0</v>
      </c>
      <c r="D484" s="25">
        <f>'TRNSYS-16'!X83</f>
        <v>0</v>
      </c>
      <c r="E484" s="25">
        <f>Comfie_MZ320!X83</f>
        <v>0</v>
      </c>
      <c r="F484" s="25">
        <f>ESP!X83</f>
        <v>0</v>
      </c>
      <c r="G484" s="25">
        <f>'VA114-CirBm'!X83</f>
        <v>0</v>
      </c>
      <c r="H484" s="25">
        <f>'VA114-CirDf'!X83</f>
        <v>0</v>
      </c>
      <c r="I484" s="25">
        <f>EnergyPlus!X83</f>
        <v>8641.1076470016651</v>
      </c>
      <c r="J484" s="25">
        <f>CODYKoZi_MZ320!X83</f>
        <v>0</v>
      </c>
      <c r="K484" s="25">
        <f>K!X83</f>
        <v>0</v>
      </c>
      <c r="L484" s="25">
        <f>L!X83</f>
        <v>0</v>
      </c>
      <c r="M484" s="25">
        <f>YourData!X83</f>
        <v>0</v>
      </c>
      <c r="N484" s="5"/>
      <c r="O484" s="5"/>
      <c r="T484" s="5"/>
      <c r="U484" s="5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>
      <c r="A485" s="99" t="s">
        <v>157</v>
      </c>
      <c r="B485" s="25">
        <f>'HTB2'!X84</f>
        <v>0</v>
      </c>
      <c r="C485" s="25">
        <f>'TRNSYS-TUD'!X84</f>
        <v>0</v>
      </c>
      <c r="D485" s="25">
        <f>'TRNSYS-16'!X84</f>
        <v>0</v>
      </c>
      <c r="E485" s="25">
        <f>Comfie_MZ320!X84</f>
        <v>0</v>
      </c>
      <c r="F485" s="25">
        <f>ESP!X84</f>
        <v>0</v>
      </c>
      <c r="G485" s="25">
        <f>'VA114-CirBm'!X84</f>
        <v>9032</v>
      </c>
      <c r="H485" s="25">
        <f>'VA114-CirDf'!X84</f>
        <v>9104</v>
      </c>
      <c r="I485" s="25">
        <f>EnergyPlus!X84</f>
        <v>8641.1076470016651</v>
      </c>
      <c r="J485" s="25">
        <f>CODYKoZi_MZ320!X84</f>
        <v>0</v>
      </c>
      <c r="K485" s="25">
        <f>K!X84</f>
        <v>0</v>
      </c>
      <c r="L485" s="25">
        <f>L!X84</f>
        <v>0</v>
      </c>
      <c r="M485" s="25">
        <f>YourData!X84</f>
        <v>0</v>
      </c>
      <c r="N485" s="5"/>
      <c r="O485" s="5"/>
      <c r="T485" s="5"/>
      <c r="U485" s="5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>
      <c r="A486" s="99" t="s">
        <v>158</v>
      </c>
      <c r="B486" s="100" t="s">
        <v>92</v>
      </c>
      <c r="C486" s="100" t="s">
        <v>92</v>
      </c>
      <c r="D486" s="100" t="s">
        <v>92</v>
      </c>
      <c r="E486" s="100" t="s">
        <v>92</v>
      </c>
      <c r="F486" s="100" t="s">
        <v>92</v>
      </c>
      <c r="G486" s="100" t="s">
        <v>92</v>
      </c>
      <c r="H486" s="100" t="s">
        <v>92</v>
      </c>
      <c r="I486" s="100" t="s">
        <v>92</v>
      </c>
      <c r="J486" s="100" t="s">
        <v>92</v>
      </c>
      <c r="K486" s="100" t="s">
        <v>92</v>
      </c>
      <c r="L486" s="100" t="s">
        <v>92</v>
      </c>
      <c r="M486" s="100" t="s">
        <v>92</v>
      </c>
      <c r="N486" s="5"/>
      <c r="O486" s="5"/>
      <c r="T486" s="5"/>
      <c r="U486" s="5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>
      <c r="A487" s="99"/>
      <c r="B487" s="102"/>
      <c r="C487" s="102"/>
      <c r="D487" s="102"/>
      <c r="E487" s="102"/>
      <c r="G487" s="102"/>
      <c r="H487" s="102"/>
      <c r="I487" s="102"/>
      <c r="J487" s="102"/>
      <c r="K487" s="102"/>
      <c r="L487" s="102"/>
      <c r="M487" s="102"/>
      <c r="N487" s="5"/>
      <c r="O487" s="5"/>
      <c r="T487" s="5"/>
      <c r="U487" s="5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>
      <c r="A488" s="2" t="s">
        <v>418</v>
      </c>
      <c r="B488" s="420"/>
      <c r="C488" s="420"/>
      <c r="D488" s="420"/>
      <c r="E488" s="420"/>
      <c r="F488" s="420"/>
      <c r="G488" s="420"/>
      <c r="H488" s="420"/>
      <c r="I488" s="97"/>
      <c r="J488" s="97"/>
      <c r="K488" s="97"/>
      <c r="L488" s="97"/>
      <c r="M488" s="97"/>
      <c r="N488" s="5"/>
      <c r="O488" s="5"/>
      <c r="T488" s="5"/>
      <c r="U488" s="5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>
      <c r="A489" s="2"/>
      <c r="B489" s="420" t="s">
        <v>83</v>
      </c>
      <c r="C489" s="420" t="s">
        <v>72</v>
      </c>
      <c r="D489" s="420" t="s">
        <v>404</v>
      </c>
      <c r="E489" s="3"/>
      <c r="F489" s="3" t="s">
        <v>102</v>
      </c>
      <c r="G489" s="3" t="s">
        <v>561</v>
      </c>
      <c r="H489" s="3" t="s">
        <v>937</v>
      </c>
      <c r="I489" s="3" t="s">
        <v>292</v>
      </c>
      <c r="J489" s="3"/>
      <c r="K489" s="420" t="s">
        <v>76</v>
      </c>
      <c r="L489" s="420" t="s">
        <v>76</v>
      </c>
      <c r="M489" s="420" t="s">
        <v>75</v>
      </c>
      <c r="N489" s="5"/>
      <c r="O489" s="5"/>
      <c r="T489" s="5"/>
      <c r="U489" s="5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>
      <c r="A490" s="23" t="s">
        <v>152</v>
      </c>
      <c r="B490" s="25">
        <f>'HTB2'!Y79</f>
        <v>5894.013319000006</v>
      </c>
      <c r="C490" s="25">
        <f>'TRNSYS-TUD'!Y79</f>
        <v>5932.9920000000002</v>
      </c>
      <c r="D490" s="25">
        <f>'TRNSYS-16'!Y79</f>
        <v>5929.8115684913791</v>
      </c>
      <c r="E490" s="25">
        <f>Comfie_MZ320!Y79</f>
        <v>0</v>
      </c>
      <c r="F490" s="25">
        <f>ESP!Y79</f>
        <v>5768</v>
      </c>
      <c r="G490" s="25">
        <f>'VA114-CirBm'!Y79</f>
        <v>5769</v>
      </c>
      <c r="H490" s="25">
        <f>'VA114-CirDf'!Y79</f>
        <v>5769</v>
      </c>
      <c r="I490" s="25">
        <f>EnergyPlus!Y79</f>
        <v>5875.0506079250263</v>
      </c>
      <c r="J490" s="25">
        <f>CODYKoZi_MZ320!Y79</f>
        <v>0</v>
      </c>
      <c r="K490" s="25">
        <f>K!Y79</f>
        <v>0</v>
      </c>
      <c r="L490" s="25">
        <f>L!Y79</f>
        <v>0</v>
      </c>
      <c r="M490" s="25">
        <f>YourData!Y79</f>
        <v>0</v>
      </c>
      <c r="N490" s="5"/>
      <c r="O490" s="5"/>
      <c r="T490" s="5"/>
      <c r="U490" s="5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>
      <c r="A491" s="23" t="s">
        <v>153</v>
      </c>
      <c r="B491" s="25">
        <f>'HTB2'!Y80</f>
        <v>0</v>
      </c>
      <c r="C491" s="25">
        <f>'TRNSYS-TUD'!Y80</f>
        <v>3872.96</v>
      </c>
      <c r="D491" s="25">
        <f>'TRNSYS-16'!Y80</f>
        <v>0</v>
      </c>
      <c r="E491" s="25">
        <f>Comfie_MZ320!Y80</f>
        <v>0</v>
      </c>
      <c r="F491" s="25">
        <f>ESP!Y80</f>
        <v>0</v>
      </c>
      <c r="G491" s="25">
        <f>'VA114-CirBm'!Y80</f>
        <v>3782</v>
      </c>
      <c r="H491" s="25">
        <f>'VA114-CirDf'!Y80</f>
        <v>3782</v>
      </c>
      <c r="I491" s="25">
        <f>EnergyPlus!Y80</f>
        <v>3857.0684054131211</v>
      </c>
      <c r="J491" s="25">
        <f>CODYKoZi_MZ320!Y80</f>
        <v>0</v>
      </c>
      <c r="K491" s="25">
        <f>K!Y80</f>
        <v>0</v>
      </c>
      <c r="L491" s="25">
        <f>L!Y80</f>
        <v>0</v>
      </c>
      <c r="M491" s="25">
        <f>YourData!Y80</f>
        <v>0</v>
      </c>
      <c r="N491" s="5"/>
      <c r="O491" s="5"/>
      <c r="T491" s="5"/>
      <c r="U491" s="5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>
      <c r="A492" s="23" t="s">
        <v>154</v>
      </c>
      <c r="B492" s="25">
        <f>'HTB2'!Y81</f>
        <v>0</v>
      </c>
      <c r="C492" s="25">
        <f>'TRNSYS-TUD'!Y81</f>
        <v>0</v>
      </c>
      <c r="D492" s="25">
        <f>'TRNSYS-16'!Y81</f>
        <v>0</v>
      </c>
      <c r="E492" s="25">
        <f>Comfie_MZ320!Y81</f>
        <v>0</v>
      </c>
      <c r="F492" s="25">
        <f>ESP!Y81</f>
        <v>0</v>
      </c>
      <c r="G492" s="25">
        <f>'VA114-CirBm'!Y81</f>
        <v>0</v>
      </c>
      <c r="H492" s="25">
        <f>'VA114-CirDf'!Y81</f>
        <v>0</v>
      </c>
      <c r="I492" s="25">
        <f>EnergyPlus!Y81</f>
        <v>3857.0684054131211</v>
      </c>
      <c r="J492" s="25">
        <f>CODYKoZi_MZ320!Y81</f>
        <v>0</v>
      </c>
      <c r="K492" s="25">
        <f>K!Y81</f>
        <v>0</v>
      </c>
      <c r="L492" s="25">
        <f>L!Y81</f>
        <v>0</v>
      </c>
      <c r="M492" s="25">
        <f>YourData!Y81</f>
        <v>0</v>
      </c>
      <c r="N492" s="5"/>
      <c r="O492" s="5"/>
      <c r="T492" s="5"/>
      <c r="U492" s="5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>
      <c r="A493" s="23" t="s">
        <v>155</v>
      </c>
      <c r="B493" s="25">
        <f>'HTB2'!Y82</f>
        <v>0</v>
      </c>
      <c r="C493" s="25">
        <f>'TRNSYS-TUD'!Y82</f>
        <v>0</v>
      </c>
      <c r="D493" s="25">
        <f>'TRNSYS-16'!Y82</f>
        <v>3816.4387723541704</v>
      </c>
      <c r="E493" s="25">
        <f>Comfie_MZ320!Y82</f>
        <v>0</v>
      </c>
      <c r="F493" s="25">
        <f>ESP!Y82</f>
        <v>3796</v>
      </c>
      <c r="G493" s="25">
        <f>'VA114-CirBm'!Y82</f>
        <v>0</v>
      </c>
      <c r="H493" s="25">
        <f>'VA114-CirDf'!Y82</f>
        <v>0</v>
      </c>
      <c r="I493" s="25">
        <f>EnergyPlus!Y82</f>
        <v>3857.0684054131211</v>
      </c>
      <c r="J493" s="25">
        <f>CODYKoZi_MZ320!Y82</f>
        <v>0</v>
      </c>
      <c r="K493" s="25">
        <f>K!Y82</f>
        <v>0</v>
      </c>
      <c r="L493" s="25">
        <f>L!Y82</f>
        <v>0</v>
      </c>
      <c r="M493" s="25">
        <f>YourData!Y82</f>
        <v>0</v>
      </c>
      <c r="N493" s="5"/>
      <c r="O493" s="5"/>
      <c r="T493" s="5"/>
      <c r="U493" s="5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>
      <c r="A494" s="23" t="s">
        <v>156</v>
      </c>
      <c r="B494" s="25">
        <f>'HTB2'!Y83</f>
        <v>3918.8451749999986</v>
      </c>
      <c r="C494" s="25">
        <f>'TRNSYS-TUD'!Y83</f>
        <v>0</v>
      </c>
      <c r="D494" s="25">
        <f>'TRNSYS-16'!Y83</f>
        <v>0</v>
      </c>
      <c r="E494" s="25">
        <f>Comfie_MZ320!Y83</f>
        <v>0</v>
      </c>
      <c r="F494" s="25">
        <f>ESP!Y83</f>
        <v>0</v>
      </c>
      <c r="G494" s="25">
        <f>'VA114-CirBm'!Y83</f>
        <v>0</v>
      </c>
      <c r="H494" s="25">
        <f>'VA114-CirDf'!Y83</f>
        <v>0</v>
      </c>
      <c r="I494" s="25">
        <f>EnergyPlus!Y83</f>
        <v>3857.0684054131211</v>
      </c>
      <c r="J494" s="25">
        <f>CODYKoZi_MZ320!Y83</f>
        <v>0</v>
      </c>
      <c r="K494" s="25">
        <f>K!Y83</f>
        <v>0</v>
      </c>
      <c r="L494" s="25">
        <f>L!Y83</f>
        <v>0</v>
      </c>
      <c r="M494" s="25">
        <f>YourData!Y83</f>
        <v>0</v>
      </c>
      <c r="N494" s="5"/>
      <c r="O494" s="5"/>
      <c r="T494" s="5"/>
      <c r="U494" s="5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>
      <c r="A495" s="99" t="s">
        <v>157</v>
      </c>
      <c r="B495" s="25">
        <f>'HTB2'!Y84</f>
        <v>0</v>
      </c>
      <c r="C495" s="25">
        <f>'TRNSYS-TUD'!Y84</f>
        <v>0</v>
      </c>
      <c r="D495" s="25">
        <f>'TRNSYS-16'!Y84</f>
        <v>0</v>
      </c>
      <c r="E495" s="25">
        <f>Comfie_MZ320!Y84</f>
        <v>0</v>
      </c>
      <c r="F495" s="25">
        <f>ESP!Y84</f>
        <v>0</v>
      </c>
      <c r="G495" s="25">
        <f>'VA114-CirBm'!Y84</f>
        <v>3774</v>
      </c>
      <c r="H495" s="25">
        <f>'VA114-CirDf'!Y84</f>
        <v>3774</v>
      </c>
      <c r="I495" s="25">
        <f>EnergyPlus!Y84</f>
        <v>3857.0684054131211</v>
      </c>
      <c r="J495" s="25">
        <f>CODYKoZi_MZ320!Y84</f>
        <v>0</v>
      </c>
      <c r="K495" s="25">
        <f>K!Y84</f>
        <v>0</v>
      </c>
      <c r="L495" s="25">
        <f>L!Y84</f>
        <v>0</v>
      </c>
      <c r="M495" s="25">
        <f>YourData!Y84</f>
        <v>0</v>
      </c>
      <c r="N495" s="5"/>
      <c r="O495" s="5"/>
      <c r="T495" s="5"/>
      <c r="U495" s="5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>
      <c r="A496" s="99" t="s">
        <v>158</v>
      </c>
      <c r="B496" s="100" t="s">
        <v>92</v>
      </c>
      <c r="C496" s="100" t="s">
        <v>92</v>
      </c>
      <c r="D496" s="100" t="s">
        <v>92</v>
      </c>
      <c r="E496" s="100" t="s">
        <v>92</v>
      </c>
      <c r="F496" s="100" t="s">
        <v>92</v>
      </c>
      <c r="G496" s="100" t="s">
        <v>92</v>
      </c>
      <c r="H496" s="100" t="s">
        <v>92</v>
      </c>
      <c r="I496" s="100" t="s">
        <v>92</v>
      </c>
      <c r="J496" s="100" t="s">
        <v>92</v>
      </c>
      <c r="K496" s="100" t="s">
        <v>92</v>
      </c>
      <c r="L496" s="100" t="s">
        <v>92</v>
      </c>
      <c r="M496" s="100" t="s">
        <v>92</v>
      </c>
      <c r="N496" s="5"/>
      <c r="O496" s="5"/>
      <c r="T496" s="5"/>
      <c r="U496" s="5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>
      <c r="A497" s="99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5"/>
      <c r="O497" s="5"/>
      <c r="T497" s="5"/>
      <c r="U497" s="5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>
      <c r="A498" s="2" t="s">
        <v>419</v>
      </c>
      <c r="B498" s="420"/>
      <c r="C498" s="420"/>
      <c r="D498" s="420"/>
      <c r="E498" s="420"/>
      <c r="F498" s="420"/>
      <c r="G498" s="420"/>
      <c r="H498" s="420"/>
      <c r="I498" s="97"/>
      <c r="J498" s="97"/>
      <c r="K498" s="97"/>
      <c r="L498" s="97"/>
      <c r="M498" s="97"/>
      <c r="N498" s="5"/>
      <c r="O498" s="5"/>
      <c r="T498" s="5"/>
      <c r="U498" s="5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>
      <c r="A499" s="2"/>
      <c r="B499" s="420" t="s">
        <v>83</v>
      </c>
      <c r="C499" s="420" t="s">
        <v>72</v>
      </c>
      <c r="D499" s="420" t="s">
        <v>404</v>
      </c>
      <c r="E499" s="3"/>
      <c r="F499" s="3" t="s">
        <v>102</v>
      </c>
      <c r="G499" s="3" t="s">
        <v>561</v>
      </c>
      <c r="H499" s="3" t="s">
        <v>937</v>
      </c>
      <c r="I499" s="3" t="s">
        <v>292</v>
      </c>
      <c r="J499" s="3"/>
      <c r="K499" s="420" t="s">
        <v>76</v>
      </c>
      <c r="L499" s="420" t="s">
        <v>76</v>
      </c>
      <c r="M499" s="420" t="s">
        <v>75</v>
      </c>
      <c r="N499" s="5"/>
      <c r="O499" s="5"/>
      <c r="T499" s="5"/>
      <c r="U499" s="5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>
      <c r="A500" s="23" t="s">
        <v>152</v>
      </c>
      <c r="B500" s="25">
        <f>'HTB2'!Z79</f>
        <v>6458.7864299999828</v>
      </c>
      <c r="C500" s="25">
        <f>'TRNSYS-TUD'!Z79</f>
        <v>6521.1360000000004</v>
      </c>
      <c r="D500" s="25">
        <f>'TRNSYS-16'!Z79</f>
        <v>6574.0641850267693</v>
      </c>
      <c r="E500" s="25">
        <f>Comfie_MZ320!Z79</f>
        <v>0</v>
      </c>
      <c r="F500" s="25">
        <f>ESP!Z79</f>
        <v>6522</v>
      </c>
      <c r="G500" s="25">
        <f>'VA114-CirBm'!Z79</f>
        <v>7076</v>
      </c>
      <c r="H500" s="25">
        <f>'VA114-CirDf'!Z79</f>
        <v>7078</v>
      </c>
      <c r="I500" s="25">
        <f>EnergyPlus!Z79</f>
        <v>6553.7895337150267</v>
      </c>
      <c r="J500" s="25">
        <f>CODYKoZi_MZ320!Z79</f>
        <v>0</v>
      </c>
      <c r="K500" s="25">
        <f>K!Z79</f>
        <v>0</v>
      </c>
      <c r="L500" s="25">
        <f>L!Z79</f>
        <v>0</v>
      </c>
      <c r="M500" s="25">
        <f>YourData!Z79</f>
        <v>0</v>
      </c>
      <c r="N500" s="5"/>
      <c r="O500" s="5"/>
      <c r="T500" s="5"/>
      <c r="U500" s="5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>
      <c r="A501" s="23" t="s">
        <v>153</v>
      </c>
      <c r="B501" s="25">
        <f>'HTB2'!Z80</f>
        <v>0</v>
      </c>
      <c r="C501" s="25">
        <f>'TRNSYS-TUD'!Z80</f>
        <v>4840.5600000000004</v>
      </c>
      <c r="D501" s="25">
        <f>'TRNSYS-16'!Z80</f>
        <v>0</v>
      </c>
      <c r="E501" s="25">
        <f>Comfie_MZ320!Z80</f>
        <v>0</v>
      </c>
      <c r="F501" s="25">
        <f>ESP!Z80</f>
        <v>0</v>
      </c>
      <c r="G501" s="25">
        <f>'VA114-CirBm'!Z80</f>
        <v>5259</v>
      </c>
      <c r="H501" s="25">
        <f>'VA114-CirDf'!Z80</f>
        <v>5329</v>
      </c>
      <c r="I501" s="25">
        <f>EnergyPlus!Z80</f>
        <v>4784.0392415885444</v>
      </c>
      <c r="J501" s="25">
        <f>CODYKoZi_MZ320!Z80</f>
        <v>0</v>
      </c>
      <c r="K501" s="25">
        <f>K!Z80</f>
        <v>0</v>
      </c>
      <c r="L501" s="25">
        <f>L!Z80</f>
        <v>0</v>
      </c>
      <c r="M501" s="25">
        <f>YourData!Z80</f>
        <v>0</v>
      </c>
      <c r="N501" s="5"/>
      <c r="O501" s="5"/>
      <c r="T501" s="5"/>
      <c r="U501" s="5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>
      <c r="A502" s="23" t="s">
        <v>154</v>
      </c>
      <c r="B502" s="25">
        <f>'HTB2'!Z81</f>
        <v>0</v>
      </c>
      <c r="C502" s="25">
        <f>'TRNSYS-TUD'!Z81</f>
        <v>0</v>
      </c>
      <c r="D502" s="25">
        <f>'TRNSYS-16'!Z81</f>
        <v>0</v>
      </c>
      <c r="E502" s="25">
        <f>Comfie_MZ320!Z81</f>
        <v>0</v>
      </c>
      <c r="F502" s="25">
        <f>ESP!Z81</f>
        <v>0</v>
      </c>
      <c r="G502" s="25">
        <f>'VA114-CirBm'!Z81</f>
        <v>0</v>
      </c>
      <c r="H502" s="25">
        <f>'VA114-CirDf'!Z81</f>
        <v>0</v>
      </c>
      <c r="I502" s="25">
        <f>EnergyPlus!Z81</f>
        <v>4784.0392415885444</v>
      </c>
      <c r="J502" s="25">
        <f>CODYKoZi_MZ320!Z81</f>
        <v>0</v>
      </c>
      <c r="K502" s="25">
        <f>K!Z81</f>
        <v>0</v>
      </c>
      <c r="L502" s="25">
        <f>L!Z81</f>
        <v>0</v>
      </c>
      <c r="M502" s="25">
        <f>YourData!Z81</f>
        <v>0</v>
      </c>
      <c r="N502" s="5"/>
      <c r="O502" s="5"/>
      <c r="T502" s="5"/>
      <c r="U502" s="5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>
      <c r="A503" s="23" t="s">
        <v>155</v>
      </c>
      <c r="B503" s="25">
        <f>'HTB2'!Z82</f>
        <v>0</v>
      </c>
      <c r="C503" s="25">
        <f>'TRNSYS-TUD'!Z82</f>
        <v>0</v>
      </c>
      <c r="D503" s="25">
        <f>'TRNSYS-16'!Z82</f>
        <v>4879.8543701548415</v>
      </c>
      <c r="E503" s="25">
        <f>Comfie_MZ320!Z82</f>
        <v>0</v>
      </c>
      <c r="F503" s="25">
        <f>ESP!Z82</f>
        <v>4608</v>
      </c>
      <c r="G503" s="25">
        <f>'VA114-CirBm'!Z82</f>
        <v>0</v>
      </c>
      <c r="H503" s="25">
        <f>'VA114-CirDf'!Z82</f>
        <v>0</v>
      </c>
      <c r="I503" s="25">
        <f>EnergyPlus!Z82</f>
        <v>4784.0392415885444</v>
      </c>
      <c r="J503" s="25">
        <f>CODYKoZi_MZ320!Z82</f>
        <v>0</v>
      </c>
      <c r="K503" s="25">
        <f>K!Z82</f>
        <v>0</v>
      </c>
      <c r="L503" s="25">
        <f>L!Z82</f>
        <v>0</v>
      </c>
      <c r="M503" s="25">
        <f>YourData!Z82</f>
        <v>0</v>
      </c>
      <c r="N503" s="5"/>
      <c r="O503" s="5"/>
      <c r="T503" s="5"/>
      <c r="U503" s="5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>
      <c r="A504" s="23" t="s">
        <v>156</v>
      </c>
      <c r="B504" s="25">
        <f>'HTB2'!Z83</f>
        <v>4783.5137443599924</v>
      </c>
      <c r="C504" s="25">
        <f>'TRNSYS-TUD'!Z83</f>
        <v>0</v>
      </c>
      <c r="D504" s="25">
        <f>'TRNSYS-16'!Z83</f>
        <v>0</v>
      </c>
      <c r="E504" s="25">
        <f>Comfie_MZ320!Z83</f>
        <v>0</v>
      </c>
      <c r="F504" s="25">
        <f>ESP!Z83</f>
        <v>0</v>
      </c>
      <c r="G504" s="25">
        <f>'VA114-CirBm'!Z83</f>
        <v>0</v>
      </c>
      <c r="H504" s="25">
        <f>'VA114-CirDf'!Z83</f>
        <v>0</v>
      </c>
      <c r="I504" s="25">
        <f>EnergyPlus!Z83</f>
        <v>4784.0392415885444</v>
      </c>
      <c r="J504" s="25">
        <f>CODYKoZi_MZ320!Z83</f>
        <v>0</v>
      </c>
      <c r="K504" s="25">
        <f>K!Z83</f>
        <v>0</v>
      </c>
      <c r="L504" s="25">
        <f>L!Z83</f>
        <v>0</v>
      </c>
      <c r="M504" s="25">
        <f>YourData!Z83</f>
        <v>0</v>
      </c>
      <c r="N504" s="5"/>
      <c r="O504" s="5"/>
      <c r="T504" s="5"/>
      <c r="U504" s="5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>
      <c r="A505" s="99" t="s">
        <v>157</v>
      </c>
      <c r="B505" s="25">
        <f>'HTB2'!Z84</f>
        <v>0</v>
      </c>
      <c r="C505" s="25">
        <f>'TRNSYS-TUD'!Z84</f>
        <v>0</v>
      </c>
      <c r="D505" s="25">
        <f>'TRNSYS-16'!Z84</f>
        <v>0</v>
      </c>
      <c r="E505" s="25">
        <f>Comfie_MZ320!Z84</f>
        <v>0</v>
      </c>
      <c r="F505" s="25">
        <f>ESP!Z84</f>
        <v>0</v>
      </c>
      <c r="G505" s="25">
        <f>'VA114-CirBm'!Z84</f>
        <v>5258</v>
      </c>
      <c r="H505" s="25">
        <f>'VA114-CirDf'!Z84</f>
        <v>5329</v>
      </c>
      <c r="I505" s="25">
        <f>EnergyPlus!Z84</f>
        <v>4784.0392415885444</v>
      </c>
      <c r="J505" s="25">
        <f>CODYKoZi_MZ320!Z84</f>
        <v>0</v>
      </c>
      <c r="K505" s="25">
        <f>K!Z84</f>
        <v>0</v>
      </c>
      <c r="L505" s="25">
        <f>L!Z84</f>
        <v>0</v>
      </c>
      <c r="M505" s="25">
        <f>YourData!Z84</f>
        <v>0</v>
      </c>
      <c r="N505" s="5"/>
      <c r="O505" s="5"/>
      <c r="T505" s="5"/>
      <c r="U505" s="5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>
      <c r="A506" s="99" t="s">
        <v>158</v>
      </c>
      <c r="B506" s="100" t="s">
        <v>92</v>
      </c>
      <c r="C506" s="100" t="s">
        <v>92</v>
      </c>
      <c r="D506" s="100" t="s">
        <v>92</v>
      </c>
      <c r="E506" s="100" t="s">
        <v>92</v>
      </c>
      <c r="F506" s="100" t="s">
        <v>92</v>
      </c>
      <c r="G506" s="100" t="s">
        <v>92</v>
      </c>
      <c r="H506" s="100" t="s">
        <v>92</v>
      </c>
      <c r="I506" s="100" t="s">
        <v>92</v>
      </c>
      <c r="J506" s="100" t="s">
        <v>92</v>
      </c>
      <c r="K506" s="100" t="s">
        <v>92</v>
      </c>
      <c r="L506" s="100" t="s">
        <v>92</v>
      </c>
      <c r="M506" s="100" t="s">
        <v>92</v>
      </c>
      <c r="N506" s="5"/>
      <c r="O506" s="5"/>
      <c r="T506" s="5"/>
      <c r="U506" s="5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>
      <c r="B507" s="102"/>
      <c r="C507" s="102"/>
      <c r="D507" s="102"/>
      <c r="E507" s="102"/>
      <c r="G507" s="102"/>
      <c r="H507" s="102"/>
      <c r="I507" s="102"/>
      <c r="J507" s="102"/>
      <c r="K507" s="102"/>
      <c r="L507" s="102"/>
      <c r="M507" s="102"/>
      <c r="N507" s="5"/>
      <c r="O507" s="5"/>
      <c r="T507" s="5"/>
      <c r="U507" s="5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>
      <c r="A508" s="2" t="s">
        <v>420</v>
      </c>
      <c r="B508" s="420"/>
      <c r="C508" s="420"/>
      <c r="D508" s="420"/>
      <c r="E508" s="420"/>
      <c r="F508" s="420"/>
      <c r="G508" s="420"/>
      <c r="H508" s="420"/>
      <c r="I508" s="97"/>
      <c r="J508" s="97"/>
      <c r="K508" s="97"/>
      <c r="L508" s="97"/>
      <c r="M508" s="97"/>
      <c r="N508" s="5"/>
      <c r="O508" s="5"/>
      <c r="T508" s="5"/>
      <c r="U508" s="5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>
      <c r="A509" s="2"/>
      <c r="B509" s="420" t="s">
        <v>83</v>
      </c>
      <c r="C509" s="420" t="s">
        <v>72</v>
      </c>
      <c r="D509" s="420" t="s">
        <v>404</v>
      </c>
      <c r="E509" s="3"/>
      <c r="F509" s="3" t="s">
        <v>102</v>
      </c>
      <c r="G509" s="3" t="s">
        <v>561</v>
      </c>
      <c r="H509" s="3" t="s">
        <v>937</v>
      </c>
      <c r="I509" s="3" t="s">
        <v>292</v>
      </c>
      <c r="J509" s="3"/>
      <c r="K509" s="420" t="s">
        <v>76</v>
      </c>
      <c r="L509" s="420" t="s">
        <v>76</v>
      </c>
      <c r="M509" s="420" t="s">
        <v>75</v>
      </c>
      <c r="N509" s="5"/>
      <c r="O509" s="5"/>
      <c r="T509" s="5"/>
      <c r="U509" s="5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>
      <c r="A510" s="23" t="s">
        <v>152</v>
      </c>
      <c r="B510" s="25">
        <f>'HTB2'!AA79</f>
        <v>12352.799748999989</v>
      </c>
      <c r="C510" s="25">
        <f>'TRNSYS-TUD'!AA79</f>
        <v>12454.1</v>
      </c>
      <c r="D510" s="25">
        <f>'TRNSYS-16'!AA79</f>
        <v>12503.875753518125</v>
      </c>
      <c r="E510" s="25">
        <f>Comfie_MZ320!AA79</f>
        <v>0</v>
      </c>
      <c r="F510" s="25">
        <f>ESP!AA79</f>
        <v>12290</v>
      </c>
      <c r="G510" s="25">
        <f>'VA114-CirBm'!AA79</f>
        <v>12844</v>
      </c>
      <c r="H510" s="25">
        <f>'VA114-CirDf'!AA79</f>
        <v>12847</v>
      </c>
      <c r="I510" s="25">
        <f>EnergyPlus!AA79</f>
        <v>12428.840141640052</v>
      </c>
      <c r="J510" s="25">
        <f>CODYKoZi_MZ320!AA79</f>
        <v>0</v>
      </c>
      <c r="K510" s="25">
        <f>K!AA79</f>
        <v>0</v>
      </c>
      <c r="L510" s="25">
        <f>L!AA79</f>
        <v>0</v>
      </c>
      <c r="M510" s="25">
        <f>YourData!AA79</f>
        <v>0</v>
      </c>
      <c r="N510" s="5"/>
      <c r="O510" s="5"/>
      <c r="T510" s="5"/>
      <c r="U510" s="5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>
      <c r="A511" s="23" t="s">
        <v>153</v>
      </c>
      <c r="B511" s="25">
        <f>'HTB2'!AA80</f>
        <v>0</v>
      </c>
      <c r="C511" s="25">
        <f>'TRNSYS-TUD'!AA80</f>
        <v>6535.28</v>
      </c>
      <c r="D511" s="25">
        <f>'TRNSYS-16'!AA80</f>
        <v>0</v>
      </c>
      <c r="E511" s="25">
        <f>Comfie_MZ320!AA80</f>
        <v>0</v>
      </c>
      <c r="F511" s="25">
        <f>ESP!AA80</f>
        <v>0</v>
      </c>
      <c r="G511" s="25">
        <f>'VA114-CirBm'!AA80</f>
        <v>6683</v>
      </c>
      <c r="H511" s="25">
        <f>'VA114-CirDf'!AA80</f>
        <v>6893</v>
      </c>
      <c r="I511" s="25">
        <f>EnergyPlus!AA80</f>
        <v>6290.0628498753158</v>
      </c>
      <c r="J511" s="25">
        <f>CODYKoZi_MZ320!AA80</f>
        <v>0</v>
      </c>
      <c r="K511" s="25">
        <f>K!AA80</f>
        <v>0</v>
      </c>
      <c r="L511" s="25">
        <f>L!AA80</f>
        <v>0</v>
      </c>
      <c r="M511" s="25">
        <f>YourData!AA80</f>
        <v>0</v>
      </c>
      <c r="N511" s="5"/>
      <c r="O511" s="5"/>
      <c r="T511" s="5"/>
      <c r="U511" s="5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>
      <c r="A512" s="23" t="s">
        <v>154</v>
      </c>
      <c r="B512" s="25">
        <f>'HTB2'!AA81</f>
        <v>0</v>
      </c>
      <c r="C512" s="25">
        <f>'TRNSYS-TUD'!AA81</f>
        <v>0</v>
      </c>
      <c r="D512" s="25">
        <f>'TRNSYS-16'!AA81</f>
        <v>0</v>
      </c>
      <c r="E512" s="25">
        <f>Comfie_MZ320!AA81</f>
        <v>0</v>
      </c>
      <c r="F512" s="25">
        <f>ESP!AA81</f>
        <v>0</v>
      </c>
      <c r="G512" s="25">
        <f>'VA114-CirBm'!AA81</f>
        <v>0</v>
      </c>
      <c r="H512" s="25">
        <f>'VA114-CirDf'!AA81</f>
        <v>0</v>
      </c>
      <c r="I512" s="25">
        <f>EnergyPlus!AA81</f>
        <v>6290.0628498753158</v>
      </c>
      <c r="J512" s="25">
        <f>CODYKoZi_MZ320!AA81</f>
        <v>0</v>
      </c>
      <c r="K512" s="25">
        <f>K!AA81</f>
        <v>0</v>
      </c>
      <c r="L512" s="25">
        <f>L!AA81</f>
        <v>0</v>
      </c>
      <c r="M512" s="25">
        <f>YourData!AA81</f>
        <v>0</v>
      </c>
      <c r="N512" s="5"/>
      <c r="O512" s="5"/>
      <c r="T512" s="5"/>
      <c r="U512" s="5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>
      <c r="A513" s="23" t="s">
        <v>155</v>
      </c>
      <c r="B513" s="25">
        <f>'HTB2'!AA82</f>
        <v>0</v>
      </c>
      <c r="C513" s="25">
        <f>'TRNSYS-TUD'!AA82</f>
        <v>0</v>
      </c>
      <c r="D513" s="25">
        <f>'TRNSYS-16'!AA82</f>
        <v>6533.8370696975617</v>
      </c>
      <c r="E513" s="25">
        <f>Comfie_MZ320!AA82</f>
        <v>0</v>
      </c>
      <c r="F513" s="25">
        <f>ESP!AA82</f>
        <v>6098</v>
      </c>
      <c r="G513" s="25">
        <f>'VA114-CirBm'!AA82</f>
        <v>0</v>
      </c>
      <c r="H513" s="25">
        <f>'VA114-CirDf'!AA82</f>
        <v>0</v>
      </c>
      <c r="I513" s="25">
        <f>EnergyPlus!AA82</f>
        <v>6290.0628498753158</v>
      </c>
      <c r="J513" s="25">
        <f>CODYKoZi_MZ320!AA82</f>
        <v>0</v>
      </c>
      <c r="K513" s="25">
        <f>K!AA82</f>
        <v>0</v>
      </c>
      <c r="L513" s="25">
        <f>L!AA82</f>
        <v>0</v>
      </c>
      <c r="M513" s="25">
        <f>YourData!AA82</f>
        <v>0</v>
      </c>
      <c r="N513" s="5"/>
      <c r="O513" s="5"/>
      <c r="T513" s="5"/>
      <c r="U513" s="5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>
      <c r="A514" s="23" t="s">
        <v>156</v>
      </c>
      <c r="B514" s="25">
        <f>'HTB2'!AA83</f>
        <v>6459.9105941400039</v>
      </c>
      <c r="C514" s="25">
        <f>'TRNSYS-TUD'!AA83</f>
        <v>0</v>
      </c>
      <c r="D514" s="25">
        <f>'TRNSYS-16'!AA83</f>
        <v>0</v>
      </c>
      <c r="E514" s="25">
        <f>Comfie_MZ320!AA83</f>
        <v>0</v>
      </c>
      <c r="F514" s="25">
        <f>ESP!AA83</f>
        <v>0</v>
      </c>
      <c r="G514" s="25">
        <f>'VA114-CirBm'!AA83</f>
        <v>0</v>
      </c>
      <c r="H514" s="25">
        <f>'VA114-CirDf'!AA83</f>
        <v>0</v>
      </c>
      <c r="I514" s="25">
        <f>EnergyPlus!AA83</f>
        <v>6290.0628498753158</v>
      </c>
      <c r="J514" s="25">
        <f>CODYKoZi_MZ320!AA83</f>
        <v>0</v>
      </c>
      <c r="K514" s="25">
        <f>K!AA83</f>
        <v>0</v>
      </c>
      <c r="L514" s="25">
        <f>L!AA83</f>
        <v>0</v>
      </c>
      <c r="M514" s="25">
        <f>YourData!AA83</f>
        <v>0</v>
      </c>
      <c r="N514" s="5"/>
      <c r="O514" s="5"/>
      <c r="T514" s="5"/>
      <c r="U514" s="5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>
      <c r="A515" s="99" t="s">
        <v>157</v>
      </c>
      <c r="B515" s="25">
        <f>'HTB2'!AA84</f>
        <v>0</v>
      </c>
      <c r="C515" s="25">
        <f>'TRNSYS-TUD'!AA84</f>
        <v>0</v>
      </c>
      <c r="D515" s="25">
        <f>'TRNSYS-16'!AA84</f>
        <v>0</v>
      </c>
      <c r="E515" s="25">
        <f>Comfie_MZ320!AA84</f>
        <v>0</v>
      </c>
      <c r="F515" s="25">
        <f>ESP!AA84</f>
        <v>0</v>
      </c>
      <c r="G515" s="25">
        <f>'VA114-CirBm'!AA84</f>
        <v>6683</v>
      </c>
      <c r="H515" s="25">
        <f>'VA114-CirDf'!AA84</f>
        <v>6893</v>
      </c>
      <c r="I515" s="25">
        <f>EnergyPlus!AA84</f>
        <v>6290.0628498753158</v>
      </c>
      <c r="J515" s="25">
        <f>CODYKoZi_MZ320!AA84</f>
        <v>0</v>
      </c>
      <c r="K515" s="25">
        <f>K!AA84</f>
        <v>0</v>
      </c>
      <c r="L515" s="25">
        <f>L!AA84</f>
        <v>0</v>
      </c>
      <c r="M515" s="25">
        <f>YourData!AA84</f>
        <v>0</v>
      </c>
      <c r="N515" s="5"/>
      <c r="O515" s="5"/>
      <c r="T515" s="5"/>
      <c r="U515" s="5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>
      <c r="A516" s="99" t="s">
        <v>158</v>
      </c>
      <c r="B516" s="100" t="s">
        <v>92</v>
      </c>
      <c r="C516" s="100" t="s">
        <v>92</v>
      </c>
      <c r="D516" s="100" t="s">
        <v>92</v>
      </c>
      <c r="E516" s="100" t="s">
        <v>92</v>
      </c>
      <c r="F516" s="100" t="s">
        <v>92</v>
      </c>
      <c r="G516" s="100" t="s">
        <v>92</v>
      </c>
      <c r="H516" s="100" t="s">
        <v>92</v>
      </c>
      <c r="I516" s="100" t="s">
        <v>92</v>
      </c>
      <c r="J516" s="100" t="s">
        <v>92</v>
      </c>
      <c r="K516" s="100" t="s">
        <v>92</v>
      </c>
      <c r="L516" s="100" t="s">
        <v>92</v>
      </c>
      <c r="M516" s="100" t="s">
        <v>92</v>
      </c>
      <c r="N516" s="5"/>
      <c r="O516" s="5"/>
      <c r="T516" s="5"/>
      <c r="U516" s="5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>
      <c r="A517" s="99"/>
      <c r="B517" s="102"/>
      <c r="C517" s="102"/>
      <c r="D517" s="102"/>
      <c r="E517" s="102"/>
      <c r="G517" s="102"/>
      <c r="H517" s="102"/>
      <c r="I517" s="102"/>
      <c r="J517" s="102"/>
      <c r="K517" s="102"/>
      <c r="L517" s="102"/>
      <c r="M517" s="102"/>
      <c r="N517" s="5"/>
      <c r="O517" s="5"/>
      <c r="T517" s="5"/>
      <c r="U517" s="5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>
      <c r="A518" s="2" t="s">
        <v>421</v>
      </c>
      <c r="B518" s="420"/>
      <c r="C518" s="420"/>
      <c r="D518" s="420"/>
      <c r="E518" s="420"/>
      <c r="F518" s="420"/>
      <c r="G518" s="420"/>
      <c r="H518" s="420"/>
      <c r="I518" s="97"/>
      <c r="J518" s="97"/>
      <c r="K518" s="97"/>
      <c r="L518" s="97"/>
      <c r="M518" s="97"/>
      <c r="N518" s="5"/>
      <c r="O518" s="5"/>
      <c r="T518" s="5"/>
      <c r="U518" s="5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>
      <c r="A519" s="2"/>
      <c r="B519" s="420" t="s">
        <v>83</v>
      </c>
      <c r="C519" s="420" t="s">
        <v>72</v>
      </c>
      <c r="D519" s="420" t="s">
        <v>404</v>
      </c>
      <c r="E519" s="3"/>
      <c r="F519" s="3" t="s">
        <v>102</v>
      </c>
      <c r="G519" s="3" t="s">
        <v>561</v>
      </c>
      <c r="H519" s="3" t="s">
        <v>937</v>
      </c>
      <c r="I519" s="3" t="s">
        <v>292</v>
      </c>
      <c r="J519" s="3"/>
      <c r="K519" s="420" t="s">
        <v>76</v>
      </c>
      <c r="L519" s="420" t="s">
        <v>76</v>
      </c>
      <c r="M519" s="420" t="s">
        <v>75</v>
      </c>
      <c r="N519" s="5"/>
      <c r="O519" s="5"/>
      <c r="T519" s="5"/>
      <c r="U519" s="5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>
      <c r="A520" s="23" t="s">
        <v>152</v>
      </c>
      <c r="B520" s="25">
        <f>'HTB2'!AB79</f>
        <v>5894.013319000006</v>
      </c>
      <c r="C520" s="25">
        <f>'TRNSYS-TUD'!AB79</f>
        <v>5932.9920000000002</v>
      </c>
      <c r="D520" s="25">
        <f>'TRNSYS-16'!AB79</f>
        <v>5929.8115684913791</v>
      </c>
      <c r="E520" s="25">
        <f>Comfie_MZ320!AB79</f>
        <v>0</v>
      </c>
      <c r="F520" s="25">
        <f>ESP!AB79</f>
        <v>5768</v>
      </c>
      <c r="G520" s="25">
        <f>'VA114-CirBm'!AB79</f>
        <v>5769</v>
      </c>
      <c r="H520" s="25">
        <f>'VA114-CirDf'!AB79</f>
        <v>5769</v>
      </c>
      <c r="I520" s="25">
        <f>EnergyPlus!AB79</f>
        <v>5875.0506079250263</v>
      </c>
      <c r="J520" s="25">
        <f>CODYKoZi_MZ320!AB79</f>
        <v>0</v>
      </c>
      <c r="K520" s="25">
        <f>K!AB79</f>
        <v>0</v>
      </c>
      <c r="L520" s="25">
        <f>L!AB79</f>
        <v>0</v>
      </c>
      <c r="M520" s="25">
        <f>YourData!AB79</f>
        <v>0</v>
      </c>
      <c r="N520" s="5"/>
      <c r="O520" s="5"/>
      <c r="T520" s="5"/>
      <c r="U520" s="5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>
      <c r="A521" s="23" t="s">
        <v>153</v>
      </c>
      <c r="B521" s="25">
        <f>'HTB2'!AB80</f>
        <v>0</v>
      </c>
      <c r="C521" s="25">
        <f>'TRNSYS-TUD'!AB80</f>
        <v>2579.1039999999998</v>
      </c>
      <c r="D521" s="25">
        <f>'TRNSYS-16'!AB80</f>
        <v>0</v>
      </c>
      <c r="E521" s="25">
        <f>Comfie_MZ320!AB80</f>
        <v>0</v>
      </c>
      <c r="F521" s="25">
        <f>ESP!AB80</f>
        <v>0</v>
      </c>
      <c r="G521" s="25">
        <f>'VA114-CirBm'!AB80</f>
        <v>2537</v>
      </c>
      <c r="H521" s="25">
        <f>'VA114-CirDf'!AB80</f>
        <v>2537</v>
      </c>
      <c r="I521" s="25">
        <f>EnergyPlus!AB80</f>
        <v>2574.4159627285012</v>
      </c>
      <c r="J521" s="25">
        <f>CODYKoZi_MZ320!AB80</f>
        <v>0</v>
      </c>
      <c r="K521" s="25">
        <f>K!AB80</f>
        <v>0</v>
      </c>
      <c r="L521" s="25">
        <f>L!AB80</f>
        <v>0</v>
      </c>
      <c r="M521" s="25">
        <f>YourData!AB80</f>
        <v>0</v>
      </c>
      <c r="N521" s="5"/>
      <c r="O521" s="5"/>
      <c r="T521" s="5"/>
      <c r="U521" s="5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>
      <c r="A522" s="23" t="s">
        <v>154</v>
      </c>
      <c r="B522" s="25">
        <f>'HTB2'!AB81</f>
        <v>0</v>
      </c>
      <c r="C522" s="25">
        <f>'TRNSYS-TUD'!AB81</f>
        <v>0</v>
      </c>
      <c r="D522" s="25">
        <f>'TRNSYS-16'!AB81</f>
        <v>0</v>
      </c>
      <c r="E522" s="25">
        <f>Comfie_MZ320!AB81</f>
        <v>0</v>
      </c>
      <c r="F522" s="25">
        <f>ESP!AB81</f>
        <v>0</v>
      </c>
      <c r="G522" s="25">
        <f>'VA114-CirBm'!AB81</f>
        <v>0</v>
      </c>
      <c r="H522" s="25">
        <f>'VA114-CirDf'!AB81</f>
        <v>0</v>
      </c>
      <c r="I522" s="25">
        <f>EnergyPlus!AB81</f>
        <v>2574.4159627285012</v>
      </c>
      <c r="J522" s="25">
        <f>CODYKoZi_MZ320!AB81</f>
        <v>0</v>
      </c>
      <c r="K522" s="25">
        <f>K!AB81</f>
        <v>0</v>
      </c>
      <c r="L522" s="25">
        <f>L!AB81</f>
        <v>0</v>
      </c>
      <c r="M522" s="25">
        <f>YourData!AB81</f>
        <v>0</v>
      </c>
      <c r="N522" s="5"/>
      <c r="O522" s="5"/>
      <c r="T522" s="5"/>
      <c r="U522" s="5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>
      <c r="A523" s="23" t="s">
        <v>155</v>
      </c>
      <c r="B523" s="25">
        <f>'HTB2'!AB82</f>
        <v>0</v>
      </c>
      <c r="C523" s="25">
        <f>'TRNSYS-TUD'!AB82</f>
        <v>0</v>
      </c>
      <c r="D523" s="25">
        <f>'TRNSYS-16'!AB82</f>
        <v>2545.5458515759651</v>
      </c>
      <c r="E523" s="25">
        <f>Comfie_MZ320!AB82</f>
        <v>0</v>
      </c>
      <c r="F523" s="25">
        <f>ESP!AB82</f>
        <v>2541</v>
      </c>
      <c r="G523" s="25">
        <f>'VA114-CirBm'!AB82</f>
        <v>0</v>
      </c>
      <c r="H523" s="25">
        <f>'VA114-CirDf'!AB82</f>
        <v>0</v>
      </c>
      <c r="I523" s="25">
        <f>EnergyPlus!AB82</f>
        <v>2574.4159627285012</v>
      </c>
      <c r="J523" s="25">
        <f>CODYKoZi_MZ320!AB82</f>
        <v>0</v>
      </c>
      <c r="K523" s="25">
        <f>K!AB82</f>
        <v>0</v>
      </c>
      <c r="L523" s="25">
        <f>L!AB82</f>
        <v>0</v>
      </c>
      <c r="M523" s="25">
        <f>YourData!AB82</f>
        <v>0</v>
      </c>
      <c r="N523" s="5"/>
      <c r="O523" s="5"/>
      <c r="T523" s="5"/>
      <c r="U523" s="5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>
      <c r="A524" s="23" t="s">
        <v>156</v>
      </c>
      <c r="B524" s="25">
        <f>'HTB2'!AB83</f>
        <v>2574.4511009999969</v>
      </c>
      <c r="C524" s="25">
        <f>'TRNSYS-TUD'!AB83</f>
        <v>0</v>
      </c>
      <c r="D524" s="25">
        <f>'TRNSYS-16'!AB83</f>
        <v>0</v>
      </c>
      <c r="E524" s="25">
        <f>Comfie_MZ320!AB83</f>
        <v>0</v>
      </c>
      <c r="F524" s="25">
        <f>ESP!AB83</f>
        <v>0</v>
      </c>
      <c r="G524" s="25">
        <f>'VA114-CirBm'!AB83</f>
        <v>0</v>
      </c>
      <c r="H524" s="25">
        <f>'VA114-CirDf'!AB83</f>
        <v>0</v>
      </c>
      <c r="I524" s="25">
        <f>EnergyPlus!AB83</f>
        <v>2574.4159627285012</v>
      </c>
      <c r="J524" s="25">
        <f>CODYKoZi_MZ320!AB83</f>
        <v>0</v>
      </c>
      <c r="K524" s="25">
        <f>K!AB83</f>
        <v>0</v>
      </c>
      <c r="L524" s="25">
        <f>L!AB83</f>
        <v>0</v>
      </c>
      <c r="M524" s="25">
        <f>YourData!AB83</f>
        <v>0</v>
      </c>
      <c r="N524" s="5"/>
      <c r="O524" s="5"/>
      <c r="T524" s="5"/>
      <c r="U524" s="5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>
      <c r="A525" s="99" t="s">
        <v>157</v>
      </c>
      <c r="B525" s="25">
        <f>'HTB2'!AB84</f>
        <v>0</v>
      </c>
      <c r="C525" s="25">
        <f>'TRNSYS-TUD'!AB84</f>
        <v>0</v>
      </c>
      <c r="D525" s="25">
        <f>'TRNSYS-16'!AB84</f>
        <v>0</v>
      </c>
      <c r="E525" s="25">
        <f>Comfie_MZ320!AB84</f>
        <v>0</v>
      </c>
      <c r="F525" s="25">
        <f>ESP!AB84</f>
        <v>0</v>
      </c>
      <c r="G525" s="25">
        <f>'VA114-CirBm'!AB84</f>
        <v>2537</v>
      </c>
      <c r="H525" s="25">
        <f>'VA114-CirDf'!AB84</f>
        <v>2537</v>
      </c>
      <c r="I525" s="25">
        <f>EnergyPlus!AB84</f>
        <v>2574.4159627285012</v>
      </c>
      <c r="J525" s="25">
        <f>CODYKoZi_MZ320!AB84</f>
        <v>0</v>
      </c>
      <c r="K525" s="25">
        <f>K!AB84</f>
        <v>0</v>
      </c>
      <c r="L525" s="25">
        <f>L!AB84</f>
        <v>0</v>
      </c>
      <c r="M525" s="25">
        <f>YourData!AB84</f>
        <v>0</v>
      </c>
      <c r="N525" s="5"/>
      <c r="O525" s="5"/>
      <c r="T525" s="5"/>
      <c r="U525" s="5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>
      <c r="A526" s="99" t="s">
        <v>158</v>
      </c>
      <c r="B526" s="100" t="s">
        <v>92</v>
      </c>
      <c r="C526" s="100" t="s">
        <v>92</v>
      </c>
      <c r="D526" s="100" t="s">
        <v>92</v>
      </c>
      <c r="E526" s="100" t="s">
        <v>92</v>
      </c>
      <c r="F526" s="100" t="s">
        <v>92</v>
      </c>
      <c r="G526" s="100" t="s">
        <v>92</v>
      </c>
      <c r="H526" s="100" t="s">
        <v>92</v>
      </c>
      <c r="I526" s="100" t="s">
        <v>92</v>
      </c>
      <c r="J526" s="100" t="s">
        <v>92</v>
      </c>
      <c r="K526" s="100" t="s">
        <v>92</v>
      </c>
      <c r="L526" s="100" t="s">
        <v>92</v>
      </c>
      <c r="M526" s="100" t="s">
        <v>92</v>
      </c>
      <c r="N526" s="5"/>
      <c r="O526" s="5"/>
      <c r="T526" s="5"/>
      <c r="U526" s="5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>
      <c r="A527" s="99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5"/>
      <c r="O527" s="5"/>
      <c r="T527" s="5"/>
      <c r="U527" s="5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>
      <c r="A528" s="2" t="s">
        <v>422</v>
      </c>
      <c r="B528" s="420"/>
      <c r="C528" s="420"/>
      <c r="D528" s="420"/>
      <c r="E528" s="420"/>
      <c r="F528" s="420"/>
      <c r="G528" s="420"/>
      <c r="H528" s="420"/>
      <c r="I528" s="97"/>
      <c r="J528" s="97"/>
      <c r="K528" s="97"/>
      <c r="L528" s="97"/>
      <c r="M528" s="97"/>
      <c r="N528" s="5"/>
      <c r="O528" s="5"/>
      <c r="T528" s="5"/>
      <c r="U528" s="5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>
      <c r="A529" s="2"/>
      <c r="B529" s="420" t="s">
        <v>83</v>
      </c>
      <c r="C529" s="420" t="s">
        <v>72</v>
      </c>
      <c r="D529" s="420" t="s">
        <v>404</v>
      </c>
      <c r="E529" s="3"/>
      <c r="F529" s="3" t="s">
        <v>102</v>
      </c>
      <c r="G529" s="3" t="s">
        <v>561</v>
      </c>
      <c r="H529" s="3" t="s">
        <v>937</v>
      </c>
      <c r="I529" s="3" t="s">
        <v>292</v>
      </c>
      <c r="J529" s="3"/>
      <c r="K529" s="420" t="s">
        <v>76</v>
      </c>
      <c r="L529" s="420" t="s">
        <v>76</v>
      </c>
      <c r="M529" s="420" t="s">
        <v>75</v>
      </c>
      <c r="N529" s="5"/>
      <c r="O529" s="5"/>
      <c r="T529" s="5"/>
      <c r="U529" s="5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>
      <c r="A530" s="23" t="s">
        <v>152</v>
      </c>
      <c r="B530" s="25">
        <f>'HTB2'!AC79</f>
        <v>6458.7864299999828</v>
      </c>
      <c r="C530" s="25">
        <f>'TRNSYS-TUD'!AC79</f>
        <v>6521.1360000000004</v>
      </c>
      <c r="D530" s="25">
        <f>'TRNSYS-16'!AC79</f>
        <v>6574.0641850267693</v>
      </c>
      <c r="E530" s="25">
        <f>Comfie_MZ320!AC79</f>
        <v>0</v>
      </c>
      <c r="F530" s="25">
        <f>ESP!AC79</f>
        <v>6522</v>
      </c>
      <c r="G530" s="25">
        <f>'VA114-CirBm'!AC79</f>
        <v>7076</v>
      </c>
      <c r="H530" s="25">
        <f>'VA114-CirDf'!AC79</f>
        <v>7078</v>
      </c>
      <c r="I530" s="25">
        <f>EnergyPlus!AC79</f>
        <v>6553.7895337150267</v>
      </c>
      <c r="J530" s="25">
        <f>CODYKoZi_MZ320!AC79</f>
        <v>0</v>
      </c>
      <c r="K530" s="25">
        <f>K!AC79</f>
        <v>0</v>
      </c>
      <c r="L530" s="25">
        <f>L!AC79</f>
        <v>0</v>
      </c>
      <c r="M530" s="25">
        <f>YourData!AC79</f>
        <v>0</v>
      </c>
      <c r="N530" s="5"/>
      <c r="O530" s="5"/>
      <c r="T530" s="5"/>
      <c r="U530" s="5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>
      <c r="A531" s="23" t="s">
        <v>153</v>
      </c>
      <c r="B531" s="25">
        <f>'HTB2'!AC80</f>
        <v>0</v>
      </c>
      <c r="C531" s="25">
        <f>'TRNSYS-TUD'!AC80</f>
        <v>3956.1759999999999</v>
      </c>
      <c r="D531" s="25">
        <f>'TRNSYS-16'!AC80</f>
        <v>0</v>
      </c>
      <c r="E531" s="25">
        <f>Comfie_MZ320!AC80</f>
        <v>0</v>
      </c>
      <c r="F531" s="25">
        <f>ESP!AC80</f>
        <v>0</v>
      </c>
      <c r="G531" s="25">
        <f>'VA114-CirBm'!AC80</f>
        <v>4146</v>
      </c>
      <c r="H531" s="25">
        <f>'VA114-CirDf'!AC80</f>
        <v>4355</v>
      </c>
      <c r="I531" s="25">
        <f>EnergyPlus!AC80</f>
        <v>3715.6468871468151</v>
      </c>
      <c r="J531" s="25">
        <f>CODYKoZi_MZ320!AC80</f>
        <v>0</v>
      </c>
      <c r="K531" s="25">
        <f>K!AC80</f>
        <v>0</v>
      </c>
      <c r="L531" s="25">
        <f>L!AC80</f>
        <v>0</v>
      </c>
      <c r="M531" s="25">
        <f>YourData!AC80</f>
        <v>0</v>
      </c>
      <c r="N531" s="5"/>
      <c r="O531" s="5"/>
      <c r="T531" s="5"/>
      <c r="U531" s="5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>
      <c r="A532" s="23" t="s">
        <v>154</v>
      </c>
      <c r="B532" s="25">
        <f>'HTB2'!AC81</f>
        <v>0</v>
      </c>
      <c r="C532" s="25">
        <f>'TRNSYS-TUD'!AC81</f>
        <v>0</v>
      </c>
      <c r="D532" s="25">
        <f>'TRNSYS-16'!AC81</f>
        <v>0</v>
      </c>
      <c r="E532" s="25">
        <f>Comfie_MZ320!AC81</f>
        <v>0</v>
      </c>
      <c r="F532" s="25">
        <f>ESP!AC81</f>
        <v>0</v>
      </c>
      <c r="G532" s="25">
        <f>'VA114-CirBm'!AC81</f>
        <v>0</v>
      </c>
      <c r="H532" s="25">
        <f>'VA114-CirDf'!AC81</f>
        <v>0</v>
      </c>
      <c r="I532" s="25">
        <f>EnergyPlus!AC81</f>
        <v>3715.6468871468151</v>
      </c>
      <c r="J532" s="25">
        <f>CODYKoZi_MZ320!AC81</f>
        <v>0</v>
      </c>
      <c r="K532" s="25">
        <f>K!AC81</f>
        <v>0</v>
      </c>
      <c r="L532" s="25">
        <f>L!AC81</f>
        <v>0</v>
      </c>
      <c r="M532" s="25">
        <f>YourData!AC81</f>
        <v>0</v>
      </c>
      <c r="N532" s="5"/>
      <c r="O532" s="5"/>
      <c r="T532" s="5"/>
      <c r="U532" s="5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>
      <c r="A533" s="23" t="s">
        <v>155</v>
      </c>
      <c r="B533" s="25">
        <f>'HTB2'!AC82</f>
        <v>0</v>
      </c>
      <c r="C533" s="25">
        <f>'TRNSYS-TUD'!AC82</f>
        <v>0</v>
      </c>
      <c r="D533" s="25">
        <f>'TRNSYS-16'!AC82</f>
        <v>3988.2912181215856</v>
      </c>
      <c r="E533" s="25">
        <f>Comfie_MZ320!AC82</f>
        <v>0</v>
      </c>
      <c r="F533" s="25">
        <f>ESP!AC82</f>
        <v>3557</v>
      </c>
      <c r="G533" s="25">
        <f>'VA114-CirBm'!AC82</f>
        <v>0</v>
      </c>
      <c r="H533" s="25">
        <f>'VA114-CirDf'!AC82</f>
        <v>0</v>
      </c>
      <c r="I533" s="25">
        <f>EnergyPlus!AC82</f>
        <v>3715.6468871468151</v>
      </c>
      <c r="J533" s="25">
        <f>CODYKoZi_MZ320!AC82</f>
        <v>0</v>
      </c>
      <c r="K533" s="25">
        <f>K!AC82</f>
        <v>0</v>
      </c>
      <c r="L533" s="25">
        <f>L!AC82</f>
        <v>0</v>
      </c>
      <c r="M533" s="25">
        <f>YourData!AC82</f>
        <v>0</v>
      </c>
      <c r="N533" s="5"/>
      <c r="O533" s="5"/>
      <c r="T533" s="5"/>
      <c r="U533" s="5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>
      <c r="A534" s="23" t="s">
        <v>156</v>
      </c>
      <c r="B534" s="25">
        <f>'HTB2'!AC83</f>
        <v>3885.459493140007</v>
      </c>
      <c r="C534" s="25">
        <f>'TRNSYS-TUD'!AC83</f>
        <v>0</v>
      </c>
      <c r="D534" s="25">
        <f>'TRNSYS-16'!AC83</f>
        <v>0</v>
      </c>
      <c r="E534" s="25">
        <f>Comfie_MZ320!AC83</f>
        <v>0</v>
      </c>
      <c r="F534" s="25">
        <f>ESP!AC83</f>
        <v>0</v>
      </c>
      <c r="G534" s="25">
        <f>'VA114-CirBm'!AC83</f>
        <v>0</v>
      </c>
      <c r="H534" s="25">
        <f>'VA114-CirDf'!AC83</f>
        <v>0</v>
      </c>
      <c r="I534" s="25">
        <f>EnergyPlus!AC83</f>
        <v>3715.6468871468151</v>
      </c>
      <c r="J534" s="25">
        <f>CODYKoZi_MZ320!AC83</f>
        <v>0</v>
      </c>
      <c r="K534" s="25">
        <f>K!AC83</f>
        <v>0</v>
      </c>
      <c r="L534" s="25">
        <f>L!AC83</f>
        <v>0</v>
      </c>
      <c r="M534" s="25">
        <f>YourData!AC83</f>
        <v>0</v>
      </c>
      <c r="N534" s="5"/>
      <c r="O534" s="5"/>
      <c r="T534" s="5"/>
      <c r="U534" s="5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>
      <c r="A535" s="99" t="s">
        <v>157</v>
      </c>
      <c r="B535" s="25">
        <f>'HTB2'!AC84</f>
        <v>0</v>
      </c>
      <c r="C535" s="25">
        <f>'TRNSYS-TUD'!AC84</f>
        <v>0</v>
      </c>
      <c r="D535" s="25">
        <f>'TRNSYS-16'!AC84</f>
        <v>0</v>
      </c>
      <c r="E535" s="25">
        <f>Comfie_MZ320!AC84</f>
        <v>0</v>
      </c>
      <c r="F535" s="25">
        <f>ESP!AC84</f>
        <v>0</v>
      </c>
      <c r="G535" s="25">
        <f>'VA114-CirBm'!AC84</f>
        <v>4146</v>
      </c>
      <c r="H535" s="25">
        <f>'VA114-CirDf'!AC84</f>
        <v>4355</v>
      </c>
      <c r="I535" s="25">
        <f>EnergyPlus!AC84</f>
        <v>3715.6468871468151</v>
      </c>
      <c r="J535" s="25">
        <f>CODYKoZi_MZ320!AC84</f>
        <v>0</v>
      </c>
      <c r="K535" s="25">
        <f>K!AC84</f>
        <v>0</v>
      </c>
      <c r="L535" s="25">
        <f>L!AC84</f>
        <v>0</v>
      </c>
      <c r="M535" s="25">
        <f>YourData!AC84</f>
        <v>0</v>
      </c>
      <c r="N535" s="5"/>
      <c r="O535" s="5"/>
      <c r="T535" s="5"/>
      <c r="U535" s="5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>
      <c r="A536" s="99" t="s">
        <v>158</v>
      </c>
      <c r="B536" s="100" t="s">
        <v>92</v>
      </c>
      <c r="C536" s="100" t="s">
        <v>92</v>
      </c>
      <c r="D536" s="100" t="s">
        <v>92</v>
      </c>
      <c r="E536" s="100" t="s">
        <v>92</v>
      </c>
      <c r="F536" s="100" t="s">
        <v>92</v>
      </c>
      <c r="G536" s="100" t="s">
        <v>92</v>
      </c>
      <c r="H536" s="100" t="s">
        <v>92</v>
      </c>
      <c r="I536" s="100" t="s">
        <v>92</v>
      </c>
      <c r="J536" s="100" t="s">
        <v>92</v>
      </c>
      <c r="K536" s="100" t="s">
        <v>92</v>
      </c>
      <c r="L536" s="100" t="s">
        <v>92</v>
      </c>
      <c r="M536" s="100" t="s">
        <v>92</v>
      </c>
      <c r="N536" s="5"/>
      <c r="O536" s="5"/>
      <c r="T536" s="5"/>
      <c r="U536" s="5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>
      <c r="A537" s="99"/>
      <c r="B537" s="102"/>
      <c r="C537" s="102"/>
      <c r="D537" s="102"/>
      <c r="E537" s="102"/>
      <c r="G537" s="102"/>
      <c r="H537" s="102"/>
      <c r="I537" s="102"/>
      <c r="J537" s="102"/>
      <c r="K537" s="102"/>
      <c r="L537" s="102"/>
      <c r="M537" s="102"/>
      <c r="N537" s="5"/>
      <c r="O537" s="5"/>
      <c r="T537" s="5"/>
      <c r="U537" s="5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>
      <c r="A538" s="2" t="s">
        <v>423</v>
      </c>
      <c r="B538" s="420"/>
      <c r="C538" s="420"/>
      <c r="D538" s="420"/>
      <c r="E538" s="420"/>
      <c r="F538" s="420"/>
      <c r="G538" s="420"/>
      <c r="H538" s="420"/>
      <c r="I538" s="97"/>
      <c r="J538" s="97"/>
      <c r="K538" s="97"/>
      <c r="L538" s="97"/>
      <c r="M538" s="97"/>
      <c r="N538" s="5"/>
      <c r="O538" s="5"/>
      <c r="T538" s="5"/>
      <c r="U538" s="5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>
      <c r="A539" s="2"/>
      <c r="B539" s="420" t="s">
        <v>83</v>
      </c>
      <c r="C539" s="420" t="s">
        <v>72</v>
      </c>
      <c r="D539" s="420" t="s">
        <v>404</v>
      </c>
      <c r="E539" s="3"/>
      <c r="F539" s="3" t="s">
        <v>102</v>
      </c>
      <c r="G539" s="3" t="s">
        <v>561</v>
      </c>
      <c r="H539" s="3" t="s">
        <v>937</v>
      </c>
      <c r="I539" s="3" t="s">
        <v>292</v>
      </c>
      <c r="J539" s="3"/>
      <c r="K539" s="420" t="s">
        <v>76</v>
      </c>
      <c r="L539" s="420" t="s">
        <v>76</v>
      </c>
      <c r="M539" s="420" t="s">
        <v>75</v>
      </c>
      <c r="N539" s="5"/>
      <c r="O539" s="5"/>
      <c r="T539" s="5"/>
      <c r="U539" s="5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>
      <c r="A540" s="23" t="s">
        <v>152</v>
      </c>
      <c r="B540" s="25">
        <f>'HTB2'!AD79</f>
        <v>12352.799748999989</v>
      </c>
      <c r="C540" s="25">
        <f>'TRNSYS-TUD'!AD79</f>
        <v>12454.1</v>
      </c>
      <c r="D540" s="25">
        <f>'TRNSYS-16'!AD79</f>
        <v>12503.875753518125</v>
      </c>
      <c r="E540" s="25">
        <f>Comfie_MZ320!AD79</f>
        <v>0</v>
      </c>
      <c r="F540" s="25">
        <f>ESP!AD79</f>
        <v>12290</v>
      </c>
      <c r="G540" s="25">
        <f>'VA114-CirBm'!AD79</f>
        <v>12844</v>
      </c>
      <c r="H540" s="25">
        <f>'VA114-CirDf'!AD79</f>
        <v>12847</v>
      </c>
      <c r="I540" s="25">
        <f>EnergyPlus!AD79</f>
        <v>12428.840141640052</v>
      </c>
      <c r="J540" s="25">
        <f>CODYKoZi_MZ320!AD79</f>
        <v>0</v>
      </c>
      <c r="K540" s="25">
        <f>K!AD79</f>
        <v>0</v>
      </c>
      <c r="L540" s="25">
        <f>L!AD79</f>
        <v>0</v>
      </c>
      <c r="M540" s="25">
        <f>YourData!AD79</f>
        <v>0</v>
      </c>
      <c r="N540" s="5"/>
      <c r="O540" s="5"/>
      <c r="T540" s="5"/>
      <c r="U540" s="5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>
      <c r="A541" s="23" t="s">
        <v>153</v>
      </c>
      <c r="B541" s="25">
        <f>'HTB2'!AD80</f>
        <v>0</v>
      </c>
      <c r="C541" s="25">
        <f>'TRNSYS-TUD'!AD80</f>
        <v>8708.2900000000009</v>
      </c>
      <c r="D541" s="25">
        <f>'TRNSYS-16'!AD80</f>
        <v>0</v>
      </c>
      <c r="E541" s="25">
        <f>Comfie_MZ320!AD80</f>
        <v>0</v>
      </c>
      <c r="F541" s="25">
        <f>ESP!AD80</f>
        <v>0</v>
      </c>
      <c r="G541" s="25">
        <f>'VA114-CirBm'!AD80</f>
        <v>9450</v>
      </c>
      <c r="H541" s="25">
        <f>'VA114-CirDf'!AD80</f>
        <v>8932</v>
      </c>
      <c r="I541" s="25">
        <f>EnergyPlus!AD80</f>
        <v>9263.4936596135685</v>
      </c>
      <c r="J541" s="25">
        <f>CODYKoZi_MZ320!AD80</f>
        <v>0</v>
      </c>
      <c r="K541" s="25">
        <f>K!AD80</f>
        <v>0</v>
      </c>
      <c r="L541" s="25">
        <f>L!AD80</f>
        <v>0</v>
      </c>
      <c r="M541" s="25">
        <f>YourData!AD80</f>
        <v>0</v>
      </c>
      <c r="N541" s="5"/>
      <c r="O541" s="5"/>
      <c r="T541" s="5"/>
      <c r="U541" s="5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>
      <c r="A542" s="23" t="s">
        <v>154</v>
      </c>
      <c r="B542" s="25">
        <f>'HTB2'!AD81</f>
        <v>0</v>
      </c>
      <c r="C542" s="25">
        <f>'TRNSYS-TUD'!AD81</f>
        <v>0</v>
      </c>
      <c r="D542" s="25">
        <f>'TRNSYS-16'!AD81</f>
        <v>0</v>
      </c>
      <c r="E542" s="25">
        <f>Comfie_MZ320!AD81</f>
        <v>0</v>
      </c>
      <c r="F542" s="25">
        <f>ESP!AD81</f>
        <v>0</v>
      </c>
      <c r="G542" s="25">
        <f>'VA114-CirBm'!AD81</f>
        <v>0</v>
      </c>
      <c r="H542" s="25">
        <f>'VA114-CirDf'!AD81</f>
        <v>0</v>
      </c>
      <c r="I542" s="25">
        <f>EnergyPlus!AD81</f>
        <v>9263.4936596135685</v>
      </c>
      <c r="J542" s="25">
        <f>CODYKoZi_MZ320!AD81</f>
        <v>0</v>
      </c>
      <c r="K542" s="25">
        <f>K!AD81</f>
        <v>0</v>
      </c>
      <c r="L542" s="25">
        <f>L!AD81</f>
        <v>0</v>
      </c>
      <c r="M542" s="25">
        <f>YourData!AD81</f>
        <v>0</v>
      </c>
      <c r="N542" s="5"/>
      <c r="O542" s="5"/>
      <c r="T542" s="5"/>
      <c r="U542" s="5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>
      <c r="A543" s="23" t="s">
        <v>155</v>
      </c>
      <c r="B543" s="25">
        <f>'HTB2'!AD82</f>
        <v>0</v>
      </c>
      <c r="C543" s="25">
        <f>'TRNSYS-TUD'!AD82</f>
        <v>0</v>
      </c>
      <c r="D543" s="25">
        <f>'TRNSYS-16'!AD82</f>
        <v>8731.5809739446468</v>
      </c>
      <c r="E543" s="25">
        <f>Comfie_MZ320!AD82</f>
        <v>0</v>
      </c>
      <c r="F543" s="25">
        <f>ESP!AD82</f>
        <v>8582</v>
      </c>
      <c r="G543" s="25">
        <f>'VA114-CirBm'!AD82</f>
        <v>0</v>
      </c>
      <c r="H543" s="25">
        <f>'VA114-CirDf'!AD82</f>
        <v>0</v>
      </c>
      <c r="I543" s="25">
        <f>EnergyPlus!AD82</f>
        <v>9263.4936596135685</v>
      </c>
      <c r="J543" s="25">
        <f>CODYKoZi_MZ320!AD82</f>
        <v>0</v>
      </c>
      <c r="K543" s="25">
        <f>K!AD82</f>
        <v>0</v>
      </c>
      <c r="L543" s="25">
        <f>L!AD82</f>
        <v>0</v>
      </c>
      <c r="M543" s="25">
        <f>YourData!AD82</f>
        <v>0</v>
      </c>
      <c r="N543" s="5"/>
      <c r="O543" s="5"/>
      <c r="T543" s="5"/>
      <c r="U543" s="5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>
      <c r="A544" s="23" t="s">
        <v>156</v>
      </c>
      <c r="B544" s="25">
        <f>'HTB2'!AD83</f>
        <v>8638.7270387999906</v>
      </c>
      <c r="C544" s="25">
        <f>'TRNSYS-TUD'!AD83</f>
        <v>0</v>
      </c>
      <c r="D544" s="25">
        <f>'TRNSYS-16'!AD83</f>
        <v>0</v>
      </c>
      <c r="E544" s="25">
        <f>Comfie_MZ320!AD83</f>
        <v>0</v>
      </c>
      <c r="F544" s="25">
        <f>ESP!AD83</f>
        <v>0</v>
      </c>
      <c r="G544" s="25">
        <f>'VA114-CirBm'!AD83</f>
        <v>0</v>
      </c>
      <c r="H544" s="25">
        <f>'VA114-CirDf'!AD83</f>
        <v>0</v>
      </c>
      <c r="I544" s="25">
        <f>EnergyPlus!AD83</f>
        <v>9263.4936596135685</v>
      </c>
      <c r="J544" s="25">
        <f>CODYKoZi_MZ320!AD83</f>
        <v>0</v>
      </c>
      <c r="K544" s="25">
        <f>K!AD83</f>
        <v>0</v>
      </c>
      <c r="L544" s="25">
        <f>L!AD83</f>
        <v>0</v>
      </c>
      <c r="M544" s="25">
        <f>YourData!AD83</f>
        <v>0</v>
      </c>
      <c r="N544" s="5"/>
      <c r="O544" s="5"/>
      <c r="T544" s="5"/>
      <c r="U544" s="5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>
      <c r="A545" s="99" t="s">
        <v>157</v>
      </c>
      <c r="B545" s="100" t="s">
        <v>92</v>
      </c>
      <c r="C545" s="100" t="s">
        <v>92</v>
      </c>
      <c r="D545" s="100" t="s">
        <v>92</v>
      </c>
      <c r="E545" s="100" t="s">
        <v>92</v>
      </c>
      <c r="F545" s="100" t="s">
        <v>92</v>
      </c>
      <c r="G545" s="100" t="s">
        <v>92</v>
      </c>
      <c r="H545" s="100" t="s">
        <v>92</v>
      </c>
      <c r="I545" s="100" t="s">
        <v>92</v>
      </c>
      <c r="J545" s="100" t="s">
        <v>92</v>
      </c>
      <c r="K545" s="100" t="s">
        <v>92</v>
      </c>
      <c r="L545" s="100" t="s">
        <v>92</v>
      </c>
      <c r="M545" s="100" t="s">
        <v>92</v>
      </c>
      <c r="N545" s="5"/>
      <c r="O545" s="5"/>
      <c r="T545" s="5"/>
      <c r="U545" s="5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>
      <c r="A546" s="99" t="s">
        <v>158</v>
      </c>
      <c r="B546" s="100" t="s">
        <v>92</v>
      </c>
      <c r="C546" s="100" t="s">
        <v>92</v>
      </c>
      <c r="D546" s="100" t="s">
        <v>92</v>
      </c>
      <c r="E546" s="100" t="s">
        <v>92</v>
      </c>
      <c r="F546" s="100" t="s">
        <v>92</v>
      </c>
      <c r="G546" s="100" t="s">
        <v>92</v>
      </c>
      <c r="H546" s="100" t="s">
        <v>92</v>
      </c>
      <c r="I546" s="100" t="s">
        <v>92</v>
      </c>
      <c r="J546" s="100" t="s">
        <v>92</v>
      </c>
      <c r="K546" s="100" t="s">
        <v>92</v>
      </c>
      <c r="L546" s="100" t="s">
        <v>92</v>
      </c>
      <c r="M546" s="100" t="s">
        <v>92</v>
      </c>
      <c r="N546" s="5"/>
      <c r="O546" s="5"/>
      <c r="T546" s="5"/>
      <c r="U546" s="5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>
      <c r="A547" s="99"/>
      <c r="B547" s="102"/>
      <c r="C547" s="102"/>
      <c r="D547" s="102"/>
      <c r="E547" s="102"/>
      <c r="G547" s="102"/>
      <c r="H547" s="102"/>
      <c r="I547" s="102"/>
      <c r="J547" s="102"/>
      <c r="K547" s="102"/>
      <c r="L547" s="102"/>
      <c r="M547" s="102"/>
      <c r="N547" s="5"/>
      <c r="O547" s="5"/>
      <c r="T547" s="5"/>
      <c r="U547" s="5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>
      <c r="A548" s="2" t="s">
        <v>424</v>
      </c>
      <c r="B548" s="420"/>
      <c r="C548" s="420"/>
      <c r="D548" s="420"/>
      <c r="E548" s="420"/>
      <c r="F548" s="420"/>
      <c r="G548" s="420"/>
      <c r="H548" s="420"/>
      <c r="I548" s="97"/>
      <c r="J548" s="97"/>
      <c r="K548" s="97"/>
      <c r="L548" s="97"/>
      <c r="M548" s="97"/>
      <c r="N548" s="5"/>
      <c r="O548" s="5"/>
      <c r="T548" s="5"/>
      <c r="U548" s="5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>
      <c r="A549" s="2"/>
      <c r="B549" s="420" t="s">
        <v>83</v>
      </c>
      <c r="C549" s="420" t="s">
        <v>72</v>
      </c>
      <c r="D549" s="420" t="s">
        <v>404</v>
      </c>
      <c r="E549" s="3"/>
      <c r="F549" s="3" t="s">
        <v>102</v>
      </c>
      <c r="G549" s="3" t="s">
        <v>561</v>
      </c>
      <c r="H549" s="3" t="s">
        <v>937</v>
      </c>
      <c r="I549" s="3" t="s">
        <v>292</v>
      </c>
      <c r="J549" s="3"/>
      <c r="K549" s="420" t="s">
        <v>76</v>
      </c>
      <c r="L549" s="420" t="s">
        <v>76</v>
      </c>
      <c r="M549" s="420" t="s">
        <v>75</v>
      </c>
      <c r="N549" s="5"/>
      <c r="O549" s="5"/>
      <c r="T549" s="5"/>
      <c r="U549" s="5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>
      <c r="A550" s="23" t="s">
        <v>152</v>
      </c>
      <c r="B550" s="25">
        <f>'HTB2'!AE79</f>
        <v>5894.013319000006</v>
      </c>
      <c r="C550" s="25">
        <f>'TRNSYS-TUD'!AE79</f>
        <v>5932.9920000000002</v>
      </c>
      <c r="D550" s="25">
        <f>'TRNSYS-16'!AE79</f>
        <v>5929.8115684913791</v>
      </c>
      <c r="E550" s="25">
        <f>Comfie_MZ320!AE79</f>
        <v>0</v>
      </c>
      <c r="F550" s="25">
        <f>ESP!AE79</f>
        <v>5768</v>
      </c>
      <c r="G550" s="25">
        <f>'VA114-CirBm'!AE79</f>
        <v>5769</v>
      </c>
      <c r="H550" s="25">
        <f>'VA114-CirDf'!AE79</f>
        <v>5769</v>
      </c>
      <c r="I550" s="25">
        <f>EnergyPlus!AE79</f>
        <v>5875.0506079250263</v>
      </c>
      <c r="J550" s="25">
        <f>CODYKoZi_MZ320!AE79</f>
        <v>0</v>
      </c>
      <c r="K550" s="25">
        <f>K!AE79</f>
        <v>0</v>
      </c>
      <c r="L550" s="25">
        <f>L!AE79</f>
        <v>0</v>
      </c>
      <c r="M550" s="25">
        <f>YourData!AE79</f>
        <v>0</v>
      </c>
      <c r="N550" s="5"/>
      <c r="O550" s="5"/>
      <c r="T550" s="5"/>
      <c r="U550" s="5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>
      <c r="A551" s="23" t="s">
        <v>153</v>
      </c>
      <c r="B551" s="25">
        <f>'HTB2'!AE80</f>
        <v>0</v>
      </c>
      <c r="C551" s="25">
        <f>'TRNSYS-TUD'!AE80</f>
        <v>5094.5439999999999</v>
      </c>
      <c r="D551" s="25">
        <f>'TRNSYS-16'!AE80</f>
        <v>0</v>
      </c>
      <c r="E551" s="25">
        <f>Comfie_MZ320!AE80</f>
        <v>0</v>
      </c>
      <c r="F551" s="25">
        <f>ESP!AE80</f>
        <v>0</v>
      </c>
      <c r="G551" s="25">
        <f>'VA114-CirBm'!AE80</f>
        <v>4939</v>
      </c>
      <c r="H551" s="25">
        <f>'VA114-CirDf'!AE80</f>
        <v>4939</v>
      </c>
      <c r="I551" s="25">
        <f>EnergyPlus!AE80</f>
        <v>5025.7926017902037</v>
      </c>
      <c r="J551" s="25">
        <f>CODYKoZi_MZ320!AE80</f>
        <v>0</v>
      </c>
      <c r="K551" s="25">
        <f>K!AE80</f>
        <v>0</v>
      </c>
      <c r="L551" s="25">
        <f>L!AE80</f>
        <v>0</v>
      </c>
      <c r="M551" s="25">
        <f>YourData!AE80</f>
        <v>0</v>
      </c>
      <c r="N551" s="5"/>
      <c r="O551" s="5"/>
      <c r="T551" s="5"/>
      <c r="U551" s="5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>
      <c r="A552" s="23" t="s">
        <v>154</v>
      </c>
      <c r="B552" s="25">
        <f>'HTB2'!AE81</f>
        <v>0</v>
      </c>
      <c r="C552" s="25">
        <f>'TRNSYS-TUD'!AE81</f>
        <v>0</v>
      </c>
      <c r="D552" s="25">
        <f>'TRNSYS-16'!AE81</f>
        <v>0</v>
      </c>
      <c r="E552" s="25">
        <f>Comfie_MZ320!AE81</f>
        <v>0</v>
      </c>
      <c r="F552" s="25">
        <f>ESP!AE81</f>
        <v>0</v>
      </c>
      <c r="G552" s="25">
        <f>'VA114-CirBm'!AE81</f>
        <v>0</v>
      </c>
      <c r="H552" s="25">
        <f>'VA114-CirDf'!AE81</f>
        <v>0</v>
      </c>
      <c r="I552" s="25">
        <f>EnergyPlus!AE81</f>
        <v>5025.7926017902037</v>
      </c>
      <c r="J552" s="25">
        <f>CODYKoZi_MZ320!AE81</f>
        <v>0</v>
      </c>
      <c r="K552" s="25">
        <f>K!AE81</f>
        <v>0</v>
      </c>
      <c r="L552" s="25">
        <f>L!AE81</f>
        <v>0</v>
      </c>
      <c r="M552" s="25">
        <f>YourData!AE81</f>
        <v>0</v>
      </c>
      <c r="N552" s="5"/>
      <c r="O552" s="5"/>
      <c r="T552" s="5"/>
      <c r="U552" s="5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>
      <c r="A553" s="23" t="s">
        <v>155</v>
      </c>
      <c r="B553" s="25">
        <f>'HTB2'!AE82</f>
        <v>0</v>
      </c>
      <c r="C553" s="25">
        <f>'TRNSYS-TUD'!AE82</f>
        <v>0</v>
      </c>
      <c r="D553" s="25">
        <f>'TRNSYS-16'!AE82</f>
        <v>5088.5100077790621</v>
      </c>
      <c r="E553" s="25">
        <f>Comfie_MZ320!AE82</f>
        <v>0</v>
      </c>
      <c r="F553" s="25">
        <f>ESP!AE82</f>
        <v>4631</v>
      </c>
      <c r="G553" s="25">
        <f>'VA114-CirBm'!AE82</f>
        <v>0</v>
      </c>
      <c r="H553" s="25">
        <f>'VA114-CirDf'!AE82</f>
        <v>0</v>
      </c>
      <c r="I553" s="25">
        <f>EnergyPlus!AE82</f>
        <v>5025.7926017902037</v>
      </c>
      <c r="J553" s="25">
        <f>CODYKoZi_MZ320!AE82</f>
        <v>0</v>
      </c>
      <c r="K553" s="25">
        <f>K!AE82</f>
        <v>0</v>
      </c>
      <c r="L553" s="25">
        <f>L!AE82</f>
        <v>0</v>
      </c>
      <c r="M553" s="25">
        <f>YourData!AE82</f>
        <v>0</v>
      </c>
      <c r="N553" s="5"/>
      <c r="O553" s="5"/>
      <c r="T553" s="5"/>
      <c r="U553" s="5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>
      <c r="A554" s="23" t="s">
        <v>156</v>
      </c>
      <c r="B554" s="25">
        <f>'HTB2'!AE83</f>
        <v>5068.4834829999909</v>
      </c>
      <c r="C554" s="25">
        <f>'TRNSYS-TUD'!AE83</f>
        <v>0</v>
      </c>
      <c r="D554" s="25">
        <f>'TRNSYS-16'!AE83</f>
        <v>0</v>
      </c>
      <c r="E554" s="25">
        <f>Comfie_MZ320!AE83</f>
        <v>0</v>
      </c>
      <c r="F554" s="25">
        <f>ESP!AE83</f>
        <v>0</v>
      </c>
      <c r="G554" s="25">
        <f>'VA114-CirBm'!AE83</f>
        <v>0</v>
      </c>
      <c r="H554" s="25">
        <f>'VA114-CirDf'!AE83</f>
        <v>0</v>
      </c>
      <c r="I554" s="25">
        <f>EnergyPlus!AE83</f>
        <v>5025.7926017902037</v>
      </c>
      <c r="J554" s="25">
        <f>CODYKoZi_MZ320!AE83</f>
        <v>0</v>
      </c>
      <c r="K554" s="25">
        <f>K!AE83</f>
        <v>0</v>
      </c>
      <c r="L554" s="25">
        <f>L!AE83</f>
        <v>0</v>
      </c>
      <c r="M554" s="25">
        <f>YourData!AE83</f>
        <v>0</v>
      </c>
      <c r="N554" s="5"/>
      <c r="O554" s="5"/>
      <c r="T554" s="5"/>
      <c r="U554" s="5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>
      <c r="A555" s="99" t="s">
        <v>157</v>
      </c>
      <c r="B555" s="100" t="s">
        <v>92</v>
      </c>
      <c r="C555" s="100" t="s">
        <v>92</v>
      </c>
      <c r="D555" s="100" t="s">
        <v>92</v>
      </c>
      <c r="E555" s="100" t="s">
        <v>92</v>
      </c>
      <c r="F555" s="100" t="s">
        <v>92</v>
      </c>
      <c r="G555" s="100" t="s">
        <v>92</v>
      </c>
      <c r="H555" s="100" t="s">
        <v>92</v>
      </c>
      <c r="I555" s="100" t="s">
        <v>92</v>
      </c>
      <c r="J555" s="100" t="s">
        <v>92</v>
      </c>
      <c r="K555" s="100" t="s">
        <v>92</v>
      </c>
      <c r="L555" s="100" t="s">
        <v>92</v>
      </c>
      <c r="M555" s="100" t="s">
        <v>92</v>
      </c>
      <c r="N555" s="5"/>
      <c r="O555" s="5"/>
      <c r="T555" s="5"/>
      <c r="U555" s="5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>
      <c r="A556" s="99" t="s">
        <v>158</v>
      </c>
      <c r="B556" s="100" t="s">
        <v>92</v>
      </c>
      <c r="C556" s="100" t="s">
        <v>92</v>
      </c>
      <c r="D556" s="100" t="s">
        <v>92</v>
      </c>
      <c r="E556" s="100" t="s">
        <v>92</v>
      </c>
      <c r="F556" s="100" t="s">
        <v>92</v>
      </c>
      <c r="G556" s="100" t="s">
        <v>92</v>
      </c>
      <c r="H556" s="100" t="s">
        <v>92</v>
      </c>
      <c r="I556" s="100" t="s">
        <v>92</v>
      </c>
      <c r="J556" s="100" t="s">
        <v>92</v>
      </c>
      <c r="K556" s="100" t="s">
        <v>92</v>
      </c>
      <c r="L556" s="100" t="s">
        <v>92</v>
      </c>
      <c r="M556" s="100" t="s">
        <v>92</v>
      </c>
      <c r="N556" s="5"/>
      <c r="O556" s="5"/>
      <c r="T556" s="5"/>
      <c r="U556" s="5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>
      <c r="A557" s="99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5"/>
      <c r="O557" s="5"/>
      <c r="T557" s="5"/>
      <c r="U557" s="5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>
      <c r="A558" s="2" t="s">
        <v>425</v>
      </c>
      <c r="B558" s="420"/>
      <c r="C558" s="420"/>
      <c r="D558" s="420"/>
      <c r="E558" s="420"/>
      <c r="F558" s="420"/>
      <c r="G558" s="420"/>
      <c r="H558" s="420"/>
      <c r="I558" s="97"/>
      <c r="J558" s="97"/>
      <c r="K558" s="97"/>
      <c r="L558" s="97"/>
      <c r="M558" s="97"/>
      <c r="N558" s="5"/>
      <c r="O558" s="5"/>
      <c r="T558" s="5"/>
      <c r="U558" s="5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>
      <c r="A559" s="2"/>
      <c r="B559" s="420" t="s">
        <v>83</v>
      </c>
      <c r="C559" s="420" t="s">
        <v>72</v>
      </c>
      <c r="D559" s="420" t="s">
        <v>404</v>
      </c>
      <c r="E559" s="3"/>
      <c r="F559" s="3" t="s">
        <v>102</v>
      </c>
      <c r="G559" s="3" t="s">
        <v>561</v>
      </c>
      <c r="H559" s="3" t="s">
        <v>937</v>
      </c>
      <c r="I559" s="3" t="s">
        <v>292</v>
      </c>
      <c r="J559" s="3"/>
      <c r="K559" s="420" t="s">
        <v>76</v>
      </c>
      <c r="L559" s="420" t="s">
        <v>76</v>
      </c>
      <c r="M559" s="420" t="s">
        <v>75</v>
      </c>
      <c r="N559" s="5"/>
      <c r="O559" s="5"/>
      <c r="T559" s="5"/>
      <c r="U559" s="5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>
      <c r="A560" s="23" t="s">
        <v>152</v>
      </c>
      <c r="B560" s="25">
        <f>'HTB2'!AF79</f>
        <v>6458.7864299999828</v>
      </c>
      <c r="C560" s="25">
        <f>'TRNSYS-TUD'!AF79</f>
        <v>6521.1360000000004</v>
      </c>
      <c r="D560" s="25">
        <f>'TRNSYS-16'!AF79</f>
        <v>6574.0641850267693</v>
      </c>
      <c r="E560" s="25">
        <f>Comfie_MZ320!AF79</f>
        <v>0</v>
      </c>
      <c r="F560" s="25">
        <f>ESP!AF79</f>
        <v>6522</v>
      </c>
      <c r="G560" s="25">
        <f>'VA114-CirBm'!AF79</f>
        <v>7076</v>
      </c>
      <c r="H560" s="25">
        <f>'VA114-CirDf'!AF79</f>
        <v>7078</v>
      </c>
      <c r="I560" s="25">
        <f>EnergyPlus!AF79</f>
        <v>6553.7895337150267</v>
      </c>
      <c r="J560" s="25">
        <f>CODYKoZi_MZ320!AF79</f>
        <v>0</v>
      </c>
      <c r="K560" s="25">
        <f>K!AF79</f>
        <v>0</v>
      </c>
      <c r="L560" s="25">
        <f>L!AF79</f>
        <v>0</v>
      </c>
      <c r="M560" s="25">
        <f>YourData!AF79</f>
        <v>0</v>
      </c>
      <c r="N560" s="5"/>
      <c r="O560" s="5"/>
      <c r="T560" s="5"/>
      <c r="U560" s="5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>
      <c r="A561" s="23" t="s">
        <v>153</v>
      </c>
      <c r="B561" s="25">
        <f>'HTB2'!AF80</f>
        <v>0</v>
      </c>
      <c r="C561" s="25">
        <f>'TRNSYS-TUD'!AF80</f>
        <v>3613.7440000000001</v>
      </c>
      <c r="D561" s="25">
        <f>'TRNSYS-16'!AF80</f>
        <v>0</v>
      </c>
      <c r="E561" s="25">
        <f>Comfie_MZ320!AF80</f>
        <v>0</v>
      </c>
      <c r="F561" s="25">
        <f>ESP!AF80</f>
        <v>0</v>
      </c>
      <c r="G561" s="25">
        <f>'VA114-CirBm'!AF80</f>
        <v>4511</v>
      </c>
      <c r="H561" s="25">
        <f>'VA114-CirDf'!AF80</f>
        <v>3994</v>
      </c>
      <c r="I561" s="25">
        <f>EnergyPlus!AF80</f>
        <v>4237.7010578233649</v>
      </c>
      <c r="J561" s="25">
        <f>CODYKoZi_MZ320!AF80</f>
        <v>0</v>
      </c>
      <c r="K561" s="25">
        <f>K!AF80</f>
        <v>0</v>
      </c>
      <c r="L561" s="25">
        <f>L!AF80</f>
        <v>0</v>
      </c>
      <c r="M561" s="25">
        <f>YourData!AF80</f>
        <v>0</v>
      </c>
      <c r="N561" s="5"/>
      <c r="O561" s="5"/>
      <c r="T561" s="5"/>
      <c r="U561" s="5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>
      <c r="A562" s="23" t="s">
        <v>154</v>
      </c>
      <c r="B562" s="25">
        <f>'HTB2'!AF81</f>
        <v>0</v>
      </c>
      <c r="C562" s="25">
        <f>'TRNSYS-TUD'!AF81</f>
        <v>0</v>
      </c>
      <c r="D562" s="25">
        <f>'TRNSYS-16'!AF81</f>
        <v>0</v>
      </c>
      <c r="E562" s="25">
        <f>Comfie_MZ320!AF81</f>
        <v>0</v>
      </c>
      <c r="F562" s="25">
        <f>ESP!AF81</f>
        <v>0</v>
      </c>
      <c r="G562" s="25">
        <f>'VA114-CirBm'!AF81</f>
        <v>0</v>
      </c>
      <c r="H562" s="25">
        <f>'VA114-CirDf'!AF81</f>
        <v>0</v>
      </c>
      <c r="I562" s="25">
        <f>EnergyPlus!AF81</f>
        <v>4237.7010578233649</v>
      </c>
      <c r="J562" s="25">
        <f>CODYKoZi_MZ320!AF81</f>
        <v>0</v>
      </c>
      <c r="K562" s="25">
        <f>K!AF81</f>
        <v>0</v>
      </c>
      <c r="L562" s="25">
        <f>L!AF81</f>
        <v>0</v>
      </c>
      <c r="M562" s="25">
        <f>YourData!AF81</f>
        <v>0</v>
      </c>
      <c r="N562" s="5"/>
      <c r="O562" s="5"/>
      <c r="T562" s="5"/>
      <c r="U562" s="5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>
      <c r="A563" s="23" t="s">
        <v>155</v>
      </c>
      <c r="B563" s="25">
        <f>'HTB2'!AF82</f>
        <v>0</v>
      </c>
      <c r="C563" s="25">
        <f>'TRNSYS-TUD'!AF82</f>
        <v>0</v>
      </c>
      <c r="D563" s="25">
        <f>'TRNSYS-16'!AF82</f>
        <v>3643.0709661655992</v>
      </c>
      <c r="E563" s="25">
        <f>Comfie_MZ320!AF82</f>
        <v>0</v>
      </c>
      <c r="F563" s="25">
        <f>ESP!AF82</f>
        <v>3951</v>
      </c>
      <c r="G563" s="25">
        <f>'VA114-CirBm'!AF82</f>
        <v>0</v>
      </c>
      <c r="H563" s="25">
        <f>'VA114-CirDf'!AF82</f>
        <v>0</v>
      </c>
      <c r="I563" s="25">
        <f>EnergyPlus!AF82</f>
        <v>4237.7010578233649</v>
      </c>
      <c r="J563" s="25">
        <f>CODYKoZi_MZ320!AF82</f>
        <v>0</v>
      </c>
      <c r="K563" s="25">
        <f>K!AF82</f>
        <v>0</v>
      </c>
      <c r="L563" s="25">
        <f>L!AF82</f>
        <v>0</v>
      </c>
      <c r="M563" s="25">
        <f>YourData!AF82</f>
        <v>0</v>
      </c>
      <c r="N563" s="5"/>
      <c r="O563" s="5"/>
      <c r="T563" s="5"/>
      <c r="U563" s="5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>
      <c r="A564" s="23" t="s">
        <v>156</v>
      </c>
      <c r="B564" s="25">
        <f>'HTB2'!AF83</f>
        <v>3570.2435557999997</v>
      </c>
      <c r="C564" s="25">
        <f>'TRNSYS-TUD'!AF83</f>
        <v>0</v>
      </c>
      <c r="D564" s="25">
        <f>'TRNSYS-16'!AF83</f>
        <v>0</v>
      </c>
      <c r="E564" s="25">
        <f>Comfie_MZ320!AF83</f>
        <v>0</v>
      </c>
      <c r="F564" s="25">
        <f>ESP!AF83</f>
        <v>0</v>
      </c>
      <c r="G564" s="25">
        <f>'VA114-CirBm'!AF83</f>
        <v>0</v>
      </c>
      <c r="H564" s="25">
        <f>'VA114-CirDf'!AF83</f>
        <v>0</v>
      </c>
      <c r="I564" s="25">
        <f>EnergyPlus!AF83</f>
        <v>4237.7010578233649</v>
      </c>
      <c r="J564" s="25">
        <f>CODYKoZi_MZ320!AF83</f>
        <v>0</v>
      </c>
      <c r="K564" s="25">
        <f>K!AF83</f>
        <v>0</v>
      </c>
      <c r="L564" s="25">
        <f>L!AF83</f>
        <v>0</v>
      </c>
      <c r="M564" s="25">
        <f>YourData!AF83</f>
        <v>0</v>
      </c>
      <c r="N564" s="5"/>
      <c r="O564" s="5"/>
      <c r="T564" s="5"/>
      <c r="U564" s="5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>
      <c r="A565" s="99" t="s">
        <v>157</v>
      </c>
      <c r="B565" s="100" t="s">
        <v>92</v>
      </c>
      <c r="C565" s="100" t="s">
        <v>92</v>
      </c>
      <c r="D565" s="100" t="s">
        <v>92</v>
      </c>
      <c r="E565" s="100" t="s">
        <v>92</v>
      </c>
      <c r="F565" s="100" t="s">
        <v>92</v>
      </c>
      <c r="G565" s="100" t="s">
        <v>92</v>
      </c>
      <c r="H565" s="100" t="s">
        <v>92</v>
      </c>
      <c r="I565" s="100" t="s">
        <v>92</v>
      </c>
      <c r="J565" s="100" t="s">
        <v>92</v>
      </c>
      <c r="K565" s="100" t="s">
        <v>92</v>
      </c>
      <c r="L565" s="100" t="s">
        <v>92</v>
      </c>
      <c r="M565" s="100" t="s">
        <v>92</v>
      </c>
      <c r="N565" s="5"/>
      <c r="O565" s="5"/>
      <c r="T565" s="5"/>
      <c r="U565" s="5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>
      <c r="A566" s="99" t="s">
        <v>158</v>
      </c>
      <c r="B566" s="100" t="s">
        <v>92</v>
      </c>
      <c r="C566" s="100" t="s">
        <v>92</v>
      </c>
      <c r="D566" s="100" t="s">
        <v>92</v>
      </c>
      <c r="E566" s="100" t="s">
        <v>92</v>
      </c>
      <c r="F566" s="100" t="s">
        <v>92</v>
      </c>
      <c r="G566" s="100" t="s">
        <v>92</v>
      </c>
      <c r="H566" s="100" t="s">
        <v>92</v>
      </c>
      <c r="I566" s="100" t="s">
        <v>92</v>
      </c>
      <c r="J566" s="100" t="s">
        <v>92</v>
      </c>
      <c r="K566" s="100" t="s">
        <v>92</v>
      </c>
      <c r="L566" s="100" t="s">
        <v>92</v>
      </c>
      <c r="M566" s="100" t="s">
        <v>92</v>
      </c>
      <c r="N566" s="5"/>
      <c r="O566" s="5"/>
      <c r="T566" s="5"/>
      <c r="U566" s="5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>
      <c r="A567" s="99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5"/>
      <c r="O567" s="5"/>
      <c r="T567" s="5"/>
      <c r="U567" s="5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>
      <c r="A568" s="2" t="s">
        <v>185</v>
      </c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5"/>
      <c r="O568" s="5"/>
      <c r="T568" s="5"/>
      <c r="U568" s="5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>
      <c r="A569" s="2"/>
      <c r="B569" s="420" t="s">
        <v>83</v>
      </c>
      <c r="C569" s="420" t="s">
        <v>72</v>
      </c>
      <c r="D569" s="420" t="s">
        <v>404</v>
      </c>
      <c r="E569" s="3"/>
      <c r="F569" s="3" t="s">
        <v>102</v>
      </c>
      <c r="G569" s="3" t="s">
        <v>561</v>
      </c>
      <c r="H569" s="3" t="s">
        <v>937</v>
      </c>
      <c r="I569" s="3" t="s">
        <v>292</v>
      </c>
      <c r="J569" s="3"/>
      <c r="K569" s="420" t="s">
        <v>76</v>
      </c>
      <c r="L569" s="420" t="s">
        <v>76</v>
      </c>
      <c r="M569" s="420" t="s">
        <v>75</v>
      </c>
      <c r="N569" s="5"/>
      <c r="O569" s="5"/>
      <c r="T569" s="5"/>
      <c r="U569" s="5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>
      <c r="A570" s="23" t="s">
        <v>152</v>
      </c>
      <c r="B570" s="24">
        <f>'HTB2'!AG79</f>
        <v>20</v>
      </c>
      <c r="C570" s="24">
        <f>'TRNSYS-TUD'!AG79</f>
        <v>19.999998698630137</v>
      </c>
      <c r="D570" s="24">
        <f>'TRNSYS-16'!AG79</f>
        <v>19.99998719601259</v>
      </c>
      <c r="E570" s="24">
        <f>Comfie_MZ320!AG79</f>
        <v>0</v>
      </c>
      <c r="F570" s="24">
        <f>ESP!AG79</f>
        <v>20</v>
      </c>
      <c r="G570" s="24">
        <f>'VA114-CirBm'!AG79</f>
        <v>20</v>
      </c>
      <c r="H570" s="24">
        <f>'VA114-CirDf'!AG79</f>
        <v>20</v>
      </c>
      <c r="I570" s="24">
        <f>EnergyPlus!AG79</f>
        <v>19.9999999874892</v>
      </c>
      <c r="J570" s="24">
        <f>CODYKoZi_MZ320!AG79</f>
        <v>0</v>
      </c>
      <c r="K570" s="24">
        <f>K!AG79</f>
        <v>0</v>
      </c>
      <c r="L570" s="24">
        <f>L!AG79</f>
        <v>0</v>
      </c>
      <c r="M570" s="24">
        <f>YourData!AG79</f>
        <v>0</v>
      </c>
      <c r="N570" s="5"/>
      <c r="O570" s="5"/>
      <c r="T570" s="5"/>
      <c r="U570" s="5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>
      <c r="A571" s="23" t="s">
        <v>153</v>
      </c>
      <c r="B571" s="24">
        <f>'HTB2'!AG80</f>
        <v>0</v>
      </c>
      <c r="C571" s="24">
        <f>'TRNSYS-TUD'!AG80</f>
        <v>19.999998698630137</v>
      </c>
      <c r="D571" s="24">
        <f>'TRNSYS-16'!AG80</f>
        <v>0</v>
      </c>
      <c r="E571" s="24">
        <f>Comfie_MZ320!AG80</f>
        <v>0</v>
      </c>
      <c r="F571" s="24">
        <f>ESP!AG80</f>
        <v>0</v>
      </c>
      <c r="G571" s="24">
        <f>'VA114-CirBm'!AG80</f>
        <v>20</v>
      </c>
      <c r="H571" s="24">
        <f>'VA114-CirDf'!AG80</f>
        <v>20</v>
      </c>
      <c r="I571" s="24">
        <f>EnergyPlus!AG80</f>
        <v>19.999999987457695</v>
      </c>
      <c r="J571" s="24">
        <f>CODYKoZi_MZ320!AG80</f>
        <v>0</v>
      </c>
      <c r="K571" s="24">
        <f>K!AG80</f>
        <v>0</v>
      </c>
      <c r="L571" s="24">
        <f>L!AG80</f>
        <v>0</v>
      </c>
      <c r="M571" s="24">
        <f>YourData!AG80</f>
        <v>0</v>
      </c>
      <c r="N571" s="5"/>
      <c r="O571" s="5"/>
      <c r="T571" s="5"/>
      <c r="U571" s="5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>
      <c r="A572" s="23" t="s">
        <v>154</v>
      </c>
      <c r="B572" s="24">
        <f>'HTB2'!AG81</f>
        <v>0</v>
      </c>
      <c r="C572" s="24">
        <f>'TRNSYS-TUD'!AG81</f>
        <v>0</v>
      </c>
      <c r="D572" s="24">
        <f>'TRNSYS-16'!AG81</f>
        <v>0</v>
      </c>
      <c r="E572" s="24">
        <f>Comfie_MZ320!AG81</f>
        <v>0</v>
      </c>
      <c r="F572" s="24">
        <f>ESP!AG81</f>
        <v>0</v>
      </c>
      <c r="G572" s="24">
        <f>'VA114-CirBm'!AG81</f>
        <v>0</v>
      </c>
      <c r="H572" s="24">
        <f>'VA114-CirDf'!AG81</f>
        <v>0</v>
      </c>
      <c r="I572" s="24">
        <f>EnergyPlus!AG81</f>
        <v>19.999999987457695</v>
      </c>
      <c r="J572" s="24">
        <f>CODYKoZi_MZ320!AG81</f>
        <v>0</v>
      </c>
      <c r="K572" s="24">
        <f>K!AG81</f>
        <v>0</v>
      </c>
      <c r="L572" s="24">
        <f>L!AG81</f>
        <v>0</v>
      </c>
      <c r="M572" s="24">
        <f>YourData!AG81</f>
        <v>0</v>
      </c>
      <c r="N572" s="5"/>
      <c r="O572" s="5"/>
      <c r="T572" s="5"/>
      <c r="U572" s="5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>
      <c r="A573" s="23" t="s">
        <v>155</v>
      </c>
      <c r="B573" s="24">
        <f>'HTB2'!AG82</f>
        <v>0</v>
      </c>
      <c r="C573" s="24">
        <f>'TRNSYS-TUD'!AG82</f>
        <v>0</v>
      </c>
      <c r="D573" s="24">
        <f>'TRNSYS-16'!AG82</f>
        <v>19.999995434902658</v>
      </c>
      <c r="E573" s="24">
        <f>Comfie_MZ320!AG82</f>
        <v>0</v>
      </c>
      <c r="F573" s="24">
        <f>ESP!AG82</f>
        <v>20</v>
      </c>
      <c r="G573" s="24">
        <f>'VA114-CirBm'!AG82</f>
        <v>0</v>
      </c>
      <c r="H573" s="24">
        <f>'VA114-CirDf'!AG82</f>
        <v>0</v>
      </c>
      <c r="I573" s="24">
        <f>EnergyPlus!AG82</f>
        <v>19.999999987457695</v>
      </c>
      <c r="J573" s="24">
        <f>CODYKoZi_MZ320!AG82</f>
        <v>0</v>
      </c>
      <c r="K573" s="24">
        <f>K!AG82</f>
        <v>0</v>
      </c>
      <c r="L573" s="24">
        <f>L!AG82</f>
        <v>0</v>
      </c>
      <c r="M573" s="24">
        <f>YourData!AG82</f>
        <v>0</v>
      </c>
      <c r="N573" s="5"/>
      <c r="O573" s="5"/>
      <c r="T573" s="5"/>
      <c r="U573" s="5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>
      <c r="A574" s="23" t="s">
        <v>156</v>
      </c>
      <c r="B574" s="24">
        <f>'HTB2'!AG83</f>
        <v>20</v>
      </c>
      <c r="C574" s="24">
        <f>'TRNSYS-TUD'!AG83</f>
        <v>0</v>
      </c>
      <c r="D574" s="24">
        <f>'TRNSYS-16'!AG83</f>
        <v>0</v>
      </c>
      <c r="E574" s="24">
        <f>Comfie_MZ320!AG83</f>
        <v>0</v>
      </c>
      <c r="F574" s="24">
        <f>ESP!AG83</f>
        <v>0</v>
      </c>
      <c r="G574" s="24">
        <f>'VA114-CirBm'!AG83</f>
        <v>0</v>
      </c>
      <c r="H574" s="24">
        <f>'VA114-CirDf'!AG83</f>
        <v>0</v>
      </c>
      <c r="I574" s="24">
        <f>EnergyPlus!AG83</f>
        <v>19.999999987457695</v>
      </c>
      <c r="J574" s="24">
        <f>CODYKoZi_MZ320!AG83</f>
        <v>0</v>
      </c>
      <c r="K574" s="24">
        <f>K!AG83</f>
        <v>0</v>
      </c>
      <c r="L574" s="24">
        <f>L!AG83</f>
        <v>0</v>
      </c>
      <c r="M574" s="24">
        <f>YourData!AG83</f>
        <v>0</v>
      </c>
      <c r="N574" s="5"/>
      <c r="O574" s="5"/>
      <c r="T574" s="5"/>
      <c r="U574" s="5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>
      <c r="A575" s="99" t="s">
        <v>157</v>
      </c>
      <c r="B575" s="24">
        <f>'HTB2'!AG84</f>
        <v>0</v>
      </c>
      <c r="C575" s="24">
        <f>'TRNSYS-TUD'!AG84</f>
        <v>0</v>
      </c>
      <c r="D575" s="24">
        <f>'TRNSYS-16'!AG84</f>
        <v>0</v>
      </c>
      <c r="E575" s="24">
        <f>Comfie_MZ320!AG84</f>
        <v>0</v>
      </c>
      <c r="F575" s="24">
        <f>ESP!AG84</f>
        <v>0</v>
      </c>
      <c r="G575" s="24">
        <f>'VA114-CirBm'!AG84</f>
        <v>20</v>
      </c>
      <c r="H575" s="24">
        <f>'VA114-CirDf'!AG84</f>
        <v>20</v>
      </c>
      <c r="I575" s="24">
        <f>EnergyPlus!AG84</f>
        <v>19.99999998745778</v>
      </c>
      <c r="J575" s="24">
        <f>CODYKoZi_MZ320!AG84</f>
        <v>0</v>
      </c>
      <c r="K575" s="24">
        <f>K!AG84</f>
        <v>0</v>
      </c>
      <c r="L575" s="24">
        <f>L!AG84</f>
        <v>0</v>
      </c>
      <c r="M575" s="24">
        <f>YourData!AG84</f>
        <v>0</v>
      </c>
      <c r="N575" s="5"/>
      <c r="O575" s="5"/>
      <c r="T575" s="5"/>
      <c r="U575" s="5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>
      <c r="A576" s="99" t="s">
        <v>158</v>
      </c>
      <c r="B576" s="24">
        <f>'HTB2'!AG85</f>
        <v>20</v>
      </c>
      <c r="C576" s="24">
        <f>'TRNSYS-TUD'!AG85</f>
        <v>20</v>
      </c>
      <c r="D576" s="24">
        <f>'TRNSYS-16'!AG85</f>
        <v>19.999988556859908</v>
      </c>
      <c r="E576" s="24">
        <f>Comfie_MZ320!AG85</f>
        <v>0</v>
      </c>
      <c r="F576" s="24">
        <f>ESP!AG85</f>
        <v>20</v>
      </c>
      <c r="G576" s="24">
        <f>'VA114-CirBm'!AG85</f>
        <v>20</v>
      </c>
      <c r="H576" s="24">
        <f>'VA114-CirDf'!AG85</f>
        <v>20</v>
      </c>
      <c r="I576" s="24">
        <f>EnergyPlus!AG85</f>
        <v>19.999999968835919</v>
      </c>
      <c r="J576" s="24">
        <f>CODYKoZi_MZ320!AG85</f>
        <v>0</v>
      </c>
      <c r="K576" s="24">
        <f>K!AG85</f>
        <v>0</v>
      </c>
      <c r="L576" s="24">
        <f>L!AG85</f>
        <v>0</v>
      </c>
      <c r="M576" s="24">
        <f>YourData!AG85</f>
        <v>0</v>
      </c>
      <c r="N576" s="5"/>
      <c r="O576" s="5"/>
      <c r="T576" s="5"/>
      <c r="U576" s="5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>
      <c r="A577" s="99"/>
      <c r="B577" s="102"/>
      <c r="C577" s="102"/>
      <c r="D577" s="102"/>
      <c r="E577" s="102"/>
      <c r="G577" s="102"/>
      <c r="H577" s="102"/>
      <c r="I577" s="102"/>
      <c r="J577" s="102"/>
      <c r="K577" s="102"/>
      <c r="L577" s="102"/>
      <c r="M577" s="102"/>
      <c r="N577" s="5"/>
      <c r="O577" s="5"/>
      <c r="T577" s="5"/>
      <c r="U577" s="5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>
      <c r="A578" s="2" t="s">
        <v>186</v>
      </c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5"/>
      <c r="O578" s="5"/>
      <c r="T578" s="5"/>
      <c r="U578" s="5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>
      <c r="A579" s="2"/>
      <c r="B579" s="420" t="s">
        <v>83</v>
      </c>
      <c r="C579" s="420" t="s">
        <v>72</v>
      </c>
      <c r="D579" s="420" t="s">
        <v>404</v>
      </c>
      <c r="E579" s="3"/>
      <c r="F579" s="3" t="s">
        <v>102</v>
      </c>
      <c r="G579" s="3" t="s">
        <v>561</v>
      </c>
      <c r="H579" s="3" t="s">
        <v>937</v>
      </c>
      <c r="I579" s="3" t="s">
        <v>292</v>
      </c>
      <c r="J579" s="3"/>
      <c r="K579" s="420" t="s">
        <v>76</v>
      </c>
      <c r="L579" s="420" t="s">
        <v>76</v>
      </c>
      <c r="M579" s="420" t="s">
        <v>75</v>
      </c>
      <c r="N579" s="5"/>
      <c r="O579" s="5"/>
      <c r="T579" s="5"/>
      <c r="U579" s="5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>
      <c r="A580" s="23" t="s">
        <v>152</v>
      </c>
      <c r="B580" s="24">
        <f>'HTB2'!AH79</f>
        <v>20</v>
      </c>
      <c r="C580" s="24">
        <f>'TRNSYS-TUD'!AH79</f>
        <v>19.999998698630137</v>
      </c>
      <c r="D580" s="24">
        <f>'TRNSYS-16'!AH79</f>
        <v>19.999988505575555</v>
      </c>
      <c r="E580" s="24">
        <f>Comfie_MZ320!AH79</f>
        <v>0</v>
      </c>
      <c r="F580" s="24">
        <f>ESP!AH79</f>
        <v>20</v>
      </c>
      <c r="G580" s="24">
        <f>'VA114-CirBm'!AH79</f>
        <v>20</v>
      </c>
      <c r="H580" s="24">
        <f>'VA114-CirDf'!AH79</f>
        <v>20</v>
      </c>
      <c r="I580" s="24">
        <f>EnergyPlus!AH79</f>
        <v>19.9999999874892</v>
      </c>
      <c r="J580" s="24">
        <f>CODYKoZi_MZ320!AH79</f>
        <v>0</v>
      </c>
      <c r="K580" s="24">
        <f>K!AH79</f>
        <v>0</v>
      </c>
      <c r="L580" s="24">
        <f>L!AH79</f>
        <v>0</v>
      </c>
      <c r="M580" s="24">
        <f>YourData!AH79</f>
        <v>0</v>
      </c>
      <c r="N580" s="5"/>
      <c r="O580" s="5"/>
      <c r="T580" s="5"/>
      <c r="U580" s="5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>
      <c r="A581" s="23" t="s">
        <v>153</v>
      </c>
      <c r="B581" s="24">
        <f>'HTB2'!AH80</f>
        <v>0</v>
      </c>
      <c r="C581" s="24">
        <f>'TRNSYS-TUD'!AH80</f>
        <v>19.999998698630137</v>
      </c>
      <c r="D581" s="24">
        <f>'TRNSYS-16'!AH80</f>
        <v>0</v>
      </c>
      <c r="E581" s="24">
        <f>Comfie_MZ320!AH80</f>
        <v>0</v>
      </c>
      <c r="F581" s="24">
        <f>ESP!AH80</f>
        <v>0</v>
      </c>
      <c r="G581" s="24">
        <f>'VA114-CirBm'!AH80</f>
        <v>20</v>
      </c>
      <c r="H581" s="24">
        <f>'VA114-CirDf'!AH80</f>
        <v>20</v>
      </c>
      <c r="I581" s="24">
        <f>EnergyPlus!AH80</f>
        <v>19.999999987309675</v>
      </c>
      <c r="J581" s="24">
        <f>CODYKoZi_MZ320!AH80</f>
        <v>0</v>
      </c>
      <c r="K581" s="24">
        <f>K!AH80</f>
        <v>0</v>
      </c>
      <c r="L581" s="24">
        <f>L!AH80</f>
        <v>0</v>
      </c>
      <c r="M581" s="24">
        <f>YourData!AH80</f>
        <v>0</v>
      </c>
      <c r="N581" s="5"/>
      <c r="O581" s="5"/>
      <c r="T581" s="5"/>
      <c r="U581" s="5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>
      <c r="A582" s="23" t="s">
        <v>154</v>
      </c>
      <c r="B582" s="24">
        <f>'HTB2'!AH81</f>
        <v>0</v>
      </c>
      <c r="C582" s="24">
        <f>'TRNSYS-TUD'!AH81</f>
        <v>0</v>
      </c>
      <c r="D582" s="24">
        <f>'TRNSYS-16'!AH81</f>
        <v>0</v>
      </c>
      <c r="E582" s="24">
        <f>Comfie_MZ320!AH81</f>
        <v>0</v>
      </c>
      <c r="F582" s="24">
        <f>ESP!AH81</f>
        <v>0</v>
      </c>
      <c r="G582" s="24">
        <f>'VA114-CirBm'!AH81</f>
        <v>0</v>
      </c>
      <c r="H582" s="24">
        <f>'VA114-CirDf'!AH81</f>
        <v>0</v>
      </c>
      <c r="I582" s="24">
        <f>EnergyPlus!AH81</f>
        <v>19.999999987309675</v>
      </c>
      <c r="J582" s="24">
        <f>CODYKoZi_MZ320!AH81</f>
        <v>0</v>
      </c>
      <c r="K582" s="24">
        <f>K!AH81</f>
        <v>0</v>
      </c>
      <c r="L582" s="24">
        <f>L!AH81</f>
        <v>0</v>
      </c>
      <c r="M582" s="24">
        <f>YourData!AH81</f>
        <v>0</v>
      </c>
      <c r="N582" s="5"/>
      <c r="O582" s="5"/>
      <c r="T582" s="5"/>
      <c r="U582" s="5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>
      <c r="A583" s="23" t="s">
        <v>155</v>
      </c>
      <c r="B583" s="24">
        <f>'HTB2'!AH82</f>
        <v>0</v>
      </c>
      <c r="C583" s="24">
        <f>'TRNSYS-TUD'!AH82</f>
        <v>0</v>
      </c>
      <c r="D583" s="24">
        <f>'TRNSYS-16'!AH82</f>
        <v>19.999996335253925</v>
      </c>
      <c r="E583" s="24">
        <f>Comfie_MZ320!AH82</f>
        <v>0</v>
      </c>
      <c r="F583" s="24">
        <f>ESP!AH82</f>
        <v>20</v>
      </c>
      <c r="G583" s="24">
        <f>'VA114-CirBm'!AH82</f>
        <v>0</v>
      </c>
      <c r="H583" s="24">
        <f>'VA114-CirDf'!AH82</f>
        <v>0</v>
      </c>
      <c r="I583" s="24">
        <f>EnergyPlus!AH82</f>
        <v>19.999999987309675</v>
      </c>
      <c r="J583" s="24">
        <f>CODYKoZi_MZ320!AH82</f>
        <v>0</v>
      </c>
      <c r="K583" s="24">
        <f>K!AH82</f>
        <v>0</v>
      </c>
      <c r="L583" s="24">
        <f>L!AH82</f>
        <v>0</v>
      </c>
      <c r="M583" s="24">
        <f>YourData!AH82</f>
        <v>0</v>
      </c>
      <c r="N583" s="5"/>
      <c r="O583" s="5"/>
      <c r="T583" s="5"/>
      <c r="U583" s="5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>
      <c r="A584" s="23" t="s">
        <v>156</v>
      </c>
      <c r="B584" s="24">
        <f>'HTB2'!AH83</f>
        <v>20</v>
      </c>
      <c r="C584" s="24">
        <f>'TRNSYS-TUD'!AH83</f>
        <v>0</v>
      </c>
      <c r="D584" s="24">
        <f>'TRNSYS-16'!AH83</f>
        <v>0</v>
      </c>
      <c r="E584" s="24">
        <f>Comfie_MZ320!AH83</f>
        <v>0</v>
      </c>
      <c r="F584" s="24">
        <f>ESP!AH83</f>
        <v>0</v>
      </c>
      <c r="G584" s="24">
        <f>'VA114-CirBm'!AH83</f>
        <v>0</v>
      </c>
      <c r="H584" s="24">
        <f>'VA114-CirDf'!AH83</f>
        <v>0</v>
      </c>
      <c r="I584" s="24">
        <f>EnergyPlus!AH83</f>
        <v>19.999999987309675</v>
      </c>
      <c r="J584" s="24">
        <f>CODYKoZi_MZ320!AH83</f>
        <v>0</v>
      </c>
      <c r="K584" s="24">
        <f>K!AH83</f>
        <v>0</v>
      </c>
      <c r="L584" s="24">
        <f>L!AH83</f>
        <v>0</v>
      </c>
      <c r="M584" s="24">
        <f>YourData!AH83</f>
        <v>0</v>
      </c>
      <c r="N584" s="5"/>
      <c r="O584" s="5"/>
      <c r="T584" s="5"/>
      <c r="U584" s="5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>
      <c r="A585" s="99" t="s">
        <v>157</v>
      </c>
      <c r="B585" s="24">
        <f>'HTB2'!AH84</f>
        <v>0</v>
      </c>
      <c r="C585" s="24">
        <f>'TRNSYS-TUD'!AH84</f>
        <v>0</v>
      </c>
      <c r="D585" s="24">
        <f>'TRNSYS-16'!AH84</f>
        <v>0</v>
      </c>
      <c r="E585" s="24">
        <f>Comfie_MZ320!AH84</f>
        <v>0</v>
      </c>
      <c r="F585" s="24">
        <f>ESP!AH84</f>
        <v>0</v>
      </c>
      <c r="G585" s="24">
        <f>'VA114-CirBm'!AH84</f>
        <v>20</v>
      </c>
      <c r="H585" s="24">
        <f>'VA114-CirDf'!AH84</f>
        <v>20</v>
      </c>
      <c r="I585" s="24">
        <f>EnergyPlus!AH84</f>
        <v>19.999999987309728</v>
      </c>
      <c r="J585" s="24">
        <f>CODYKoZi_MZ320!AH84</f>
        <v>0</v>
      </c>
      <c r="K585" s="24">
        <f>K!AH84</f>
        <v>0</v>
      </c>
      <c r="L585" s="24">
        <f>L!AH84</f>
        <v>0</v>
      </c>
      <c r="M585" s="24">
        <f>YourData!AH84</f>
        <v>0</v>
      </c>
      <c r="N585" s="5"/>
      <c r="O585" s="5"/>
      <c r="T585" s="5"/>
      <c r="U585" s="5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>
      <c r="A586" s="99" t="s">
        <v>158</v>
      </c>
      <c r="B586" s="24">
        <f>'HTB2'!AH85</f>
        <v>20</v>
      </c>
      <c r="C586" s="24">
        <f>'TRNSYS-TUD'!AH85</f>
        <v>20</v>
      </c>
      <c r="D586" s="24">
        <f>'TRNSYS-16'!AH85</f>
        <v>19.99999106205766</v>
      </c>
      <c r="E586" s="24">
        <f>Comfie_MZ320!AH85</f>
        <v>0</v>
      </c>
      <c r="F586" s="24">
        <f>ESP!AH85</f>
        <v>20</v>
      </c>
      <c r="G586" s="24">
        <f>'VA114-CirBm'!AH85</f>
        <v>20</v>
      </c>
      <c r="H586" s="24">
        <f>'VA114-CirDf'!AH85</f>
        <v>20</v>
      </c>
      <c r="I586" s="24">
        <f>EnergyPlus!AH85</f>
        <v>20</v>
      </c>
      <c r="J586" s="24">
        <f>CODYKoZi_MZ320!AH85</f>
        <v>0</v>
      </c>
      <c r="K586" s="24">
        <f>K!AH85</f>
        <v>0</v>
      </c>
      <c r="L586" s="24">
        <f>L!AH85</f>
        <v>0</v>
      </c>
      <c r="M586" s="24">
        <f>YourData!AH85</f>
        <v>0</v>
      </c>
      <c r="N586" s="5"/>
      <c r="O586" s="5"/>
      <c r="T586" s="5"/>
      <c r="U586" s="5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>
      <c r="A587" s="99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5"/>
      <c r="O587" s="5"/>
      <c r="T587" s="5"/>
      <c r="U587" s="5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>
      <c r="A588" s="2" t="s">
        <v>187</v>
      </c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5"/>
      <c r="O588" s="5"/>
      <c r="T588" s="5"/>
      <c r="U588" s="5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>
      <c r="A589" s="2"/>
      <c r="B589" s="420" t="s">
        <v>83</v>
      </c>
      <c r="C589" s="420" t="s">
        <v>72</v>
      </c>
      <c r="D589" s="420" t="s">
        <v>404</v>
      </c>
      <c r="E589" s="3"/>
      <c r="F589" s="3" t="s">
        <v>102</v>
      </c>
      <c r="G589" s="3" t="s">
        <v>561</v>
      </c>
      <c r="H589" s="3" t="s">
        <v>937</v>
      </c>
      <c r="I589" s="3" t="s">
        <v>292</v>
      </c>
      <c r="J589" s="3"/>
      <c r="K589" s="420" t="s">
        <v>76</v>
      </c>
      <c r="L589" s="420" t="s">
        <v>76</v>
      </c>
      <c r="M589" s="420" t="s">
        <v>75</v>
      </c>
      <c r="N589" s="5"/>
      <c r="O589" s="5"/>
      <c r="T589" s="5"/>
      <c r="U589" s="5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>
      <c r="A590" s="23" t="s">
        <v>152</v>
      </c>
      <c r="B590" s="24">
        <f>'HTB2'!AI79</f>
        <v>20</v>
      </c>
      <c r="C590" s="24">
        <f>'TRNSYS-TUD'!AI79</f>
        <v>19.999998698630137</v>
      </c>
      <c r="D590" s="24">
        <f>'TRNSYS-16'!AI79</f>
        <v>19.999986647125638</v>
      </c>
      <c r="E590" s="24">
        <f>Comfie_MZ320!AI79</f>
        <v>0</v>
      </c>
      <c r="F590" s="24">
        <f>ESP!AI79</f>
        <v>20</v>
      </c>
      <c r="G590" s="24">
        <f>'VA114-CirBm'!AI79</f>
        <v>20</v>
      </c>
      <c r="H590" s="24">
        <f>'VA114-CirDf'!AI79</f>
        <v>20</v>
      </c>
      <c r="I590" s="24">
        <f>EnergyPlus!AI79</f>
        <v>19.9999999874892</v>
      </c>
      <c r="J590" s="24">
        <f>CODYKoZi_MZ320!AI79</f>
        <v>0</v>
      </c>
      <c r="K590" s="24">
        <f>K!AI79</f>
        <v>0</v>
      </c>
      <c r="L590" s="24">
        <f>L!AI79</f>
        <v>0</v>
      </c>
      <c r="M590" s="24">
        <f>YourData!AI79</f>
        <v>0</v>
      </c>
      <c r="N590" s="5"/>
      <c r="O590" s="5"/>
      <c r="T590" s="5"/>
      <c r="U590" s="5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>
      <c r="A591" s="23" t="s">
        <v>153</v>
      </c>
      <c r="B591" s="24">
        <f>'HTB2'!AI80</f>
        <v>0</v>
      </c>
      <c r="C591" s="24">
        <f>'TRNSYS-TUD'!AI80</f>
        <v>19.999998698630137</v>
      </c>
      <c r="D591" s="24">
        <f>'TRNSYS-16'!AI80</f>
        <v>0</v>
      </c>
      <c r="E591" s="24">
        <f>Comfie_MZ320!AI80</f>
        <v>0</v>
      </c>
      <c r="F591" s="24">
        <f>ESP!AI80</f>
        <v>0</v>
      </c>
      <c r="G591" s="24">
        <f>'VA114-CirBm'!AI80</f>
        <v>20</v>
      </c>
      <c r="H591" s="24">
        <f>'VA114-CirDf'!AI80</f>
        <v>20</v>
      </c>
      <c r="I591" s="24">
        <f>EnergyPlus!AI80</f>
        <v>19.999999987252387</v>
      </c>
      <c r="J591" s="24">
        <f>CODYKoZi_MZ320!AI80</f>
        <v>0</v>
      </c>
      <c r="K591" s="24">
        <f>K!AI80</f>
        <v>0</v>
      </c>
      <c r="L591" s="24">
        <f>L!AI80</f>
        <v>0</v>
      </c>
      <c r="M591" s="24">
        <f>YourData!AI80</f>
        <v>0</v>
      </c>
      <c r="N591" s="5"/>
      <c r="O591" s="5"/>
      <c r="T591" s="5"/>
      <c r="U591" s="5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>
      <c r="A592" s="23" t="s">
        <v>154</v>
      </c>
      <c r="B592" s="24">
        <f>'HTB2'!AI81</f>
        <v>0</v>
      </c>
      <c r="C592" s="24">
        <f>'TRNSYS-TUD'!AI81</f>
        <v>0</v>
      </c>
      <c r="D592" s="24">
        <f>'TRNSYS-16'!AI81</f>
        <v>0</v>
      </c>
      <c r="E592" s="24">
        <f>Comfie_MZ320!AI81</f>
        <v>0</v>
      </c>
      <c r="F592" s="24">
        <f>ESP!AI81</f>
        <v>0</v>
      </c>
      <c r="G592" s="24">
        <f>'VA114-CirBm'!AI81</f>
        <v>0</v>
      </c>
      <c r="H592" s="24">
        <f>'VA114-CirDf'!AI81</f>
        <v>0</v>
      </c>
      <c r="I592" s="24">
        <f>EnergyPlus!AI81</f>
        <v>19.999999987252419</v>
      </c>
      <c r="J592" s="24">
        <f>CODYKoZi_MZ320!AI81</f>
        <v>0</v>
      </c>
      <c r="K592" s="24">
        <f>K!AI81</f>
        <v>0</v>
      </c>
      <c r="L592" s="24">
        <f>L!AI81</f>
        <v>0</v>
      </c>
      <c r="M592" s="24">
        <f>YourData!AI81</f>
        <v>0</v>
      </c>
      <c r="N592" s="5"/>
      <c r="O592" s="5"/>
      <c r="T592" s="5"/>
      <c r="U592" s="5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>
      <c r="A593" s="23" t="s">
        <v>155</v>
      </c>
      <c r="B593" s="24">
        <f>'HTB2'!AI82</f>
        <v>0</v>
      </c>
      <c r="C593" s="24">
        <f>'TRNSYS-TUD'!AI82</f>
        <v>0</v>
      </c>
      <c r="D593" s="24">
        <f>'TRNSYS-16'!AI82</f>
        <v>19.999996170752613</v>
      </c>
      <c r="E593" s="24">
        <f>Comfie_MZ320!AI82</f>
        <v>0</v>
      </c>
      <c r="F593" s="24">
        <f>ESP!AI82</f>
        <v>20</v>
      </c>
      <c r="G593" s="24">
        <f>'VA114-CirBm'!AI82</f>
        <v>0</v>
      </c>
      <c r="H593" s="24">
        <f>'VA114-CirDf'!AI82</f>
        <v>0</v>
      </c>
      <c r="I593" s="24">
        <f>EnergyPlus!AI82</f>
        <v>19.999999987252419</v>
      </c>
      <c r="J593" s="24">
        <f>CODYKoZi_MZ320!AI82</f>
        <v>0</v>
      </c>
      <c r="K593" s="24">
        <f>K!AI82</f>
        <v>0</v>
      </c>
      <c r="L593" s="24">
        <f>L!AI82</f>
        <v>0</v>
      </c>
      <c r="M593" s="24">
        <f>YourData!AI82</f>
        <v>0</v>
      </c>
      <c r="N593" s="5"/>
      <c r="O593" s="5"/>
      <c r="T593" s="5"/>
      <c r="U593" s="5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>
      <c r="A594" s="23" t="s">
        <v>156</v>
      </c>
      <c r="B594" s="24">
        <f>'HTB2'!AI83</f>
        <v>20</v>
      </c>
      <c r="C594" s="24">
        <f>'TRNSYS-TUD'!AI83</f>
        <v>0</v>
      </c>
      <c r="D594" s="24">
        <f>'TRNSYS-16'!AI83</f>
        <v>0</v>
      </c>
      <c r="E594" s="24">
        <f>Comfie_MZ320!AI83</f>
        <v>0</v>
      </c>
      <c r="F594" s="24">
        <f>ESP!AI83</f>
        <v>0</v>
      </c>
      <c r="G594" s="24">
        <f>'VA114-CirBm'!AI83</f>
        <v>0</v>
      </c>
      <c r="H594" s="24">
        <f>'VA114-CirDf'!AI83</f>
        <v>0</v>
      </c>
      <c r="I594" s="24">
        <f>EnergyPlus!AI83</f>
        <v>19.999999987252419</v>
      </c>
      <c r="J594" s="24">
        <f>CODYKoZi_MZ320!AI83</f>
        <v>0</v>
      </c>
      <c r="K594" s="24">
        <f>K!AI83</f>
        <v>0</v>
      </c>
      <c r="L594" s="24">
        <f>L!AI83</f>
        <v>0</v>
      </c>
      <c r="M594" s="24">
        <f>YourData!AI83</f>
        <v>0</v>
      </c>
      <c r="N594" s="5"/>
      <c r="O594" s="5"/>
      <c r="T594" s="5"/>
      <c r="U594" s="5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>
      <c r="A595" s="99" t="s">
        <v>157</v>
      </c>
      <c r="B595" s="100" t="s">
        <v>92</v>
      </c>
      <c r="C595" s="100" t="s">
        <v>92</v>
      </c>
      <c r="D595" s="100" t="s">
        <v>92</v>
      </c>
      <c r="E595" s="100" t="s">
        <v>92</v>
      </c>
      <c r="F595" s="100" t="s">
        <v>92</v>
      </c>
      <c r="G595" s="100" t="s">
        <v>92</v>
      </c>
      <c r="H595" s="100" t="s">
        <v>92</v>
      </c>
      <c r="I595" s="100" t="s">
        <v>92</v>
      </c>
      <c r="J595" s="100" t="s">
        <v>92</v>
      </c>
      <c r="K595" s="100" t="s">
        <v>92</v>
      </c>
      <c r="L595" s="100" t="s">
        <v>92</v>
      </c>
      <c r="M595" s="100" t="s">
        <v>92</v>
      </c>
      <c r="N595" s="5"/>
      <c r="O595" s="5"/>
      <c r="T595" s="5"/>
      <c r="U595" s="5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>
      <c r="A596" s="99" t="s">
        <v>158</v>
      </c>
      <c r="B596" s="24" t="e">
        <f>'HTB2'!AI85</f>
        <v>#N/A</v>
      </c>
      <c r="C596" s="24">
        <f>'TRNSYS-TUD'!AI85</f>
        <v>20</v>
      </c>
      <c r="D596" s="24">
        <f>'TRNSYS-16'!AI85</f>
        <v>19.999992245734596</v>
      </c>
      <c r="E596" s="24">
        <f>Comfie_MZ320!AI85</f>
        <v>0</v>
      </c>
      <c r="F596" s="24">
        <f>ESP!AI85</f>
        <v>20</v>
      </c>
      <c r="G596" s="24">
        <f>'VA114-CirBm'!AI85</f>
        <v>20</v>
      </c>
      <c r="H596" s="24">
        <f>'VA114-CirDf'!AI85</f>
        <v>20</v>
      </c>
      <c r="I596" s="24">
        <f>EnergyPlus!AI85</f>
        <v>20</v>
      </c>
      <c r="J596" s="24">
        <f>CODYKoZi_MZ320!AI85</f>
        <v>0</v>
      </c>
      <c r="K596" s="24">
        <f>K!AI85</f>
        <v>0</v>
      </c>
      <c r="L596" s="24">
        <f>L!AI85</f>
        <v>0</v>
      </c>
      <c r="M596" s="24">
        <f>YourData!AI85</f>
        <v>0</v>
      </c>
      <c r="N596" s="5"/>
      <c r="O596" s="5"/>
      <c r="T596" s="5"/>
      <c r="U596" s="5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5"/>
      <c r="O597" s="5"/>
      <c r="T597" s="5"/>
      <c r="U597" s="5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>
      <c r="A598" s="2" t="s">
        <v>188</v>
      </c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5"/>
      <c r="O598" s="5"/>
      <c r="T598" s="5"/>
      <c r="U598" s="5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>
      <c r="A599" s="2"/>
      <c r="B599" s="420" t="s">
        <v>83</v>
      </c>
      <c r="C599" s="420" t="s">
        <v>72</v>
      </c>
      <c r="D599" s="420" t="s">
        <v>404</v>
      </c>
      <c r="E599" s="3"/>
      <c r="F599" s="3" t="s">
        <v>102</v>
      </c>
      <c r="G599" s="3" t="s">
        <v>561</v>
      </c>
      <c r="H599" s="3" t="s">
        <v>937</v>
      </c>
      <c r="I599" s="3" t="s">
        <v>292</v>
      </c>
      <c r="J599" s="3"/>
      <c r="K599" s="420" t="s">
        <v>76</v>
      </c>
      <c r="L599" s="420" t="s">
        <v>76</v>
      </c>
      <c r="M599" s="420" t="s">
        <v>75</v>
      </c>
      <c r="N599" s="5"/>
      <c r="O599" s="5"/>
      <c r="T599" s="5"/>
      <c r="U599" s="5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>
      <c r="A600" s="23" t="s">
        <v>152</v>
      </c>
      <c r="B600" s="24">
        <f>'HTB2'!AJ79</f>
        <v>20</v>
      </c>
      <c r="C600" s="24">
        <f>'TRNSYS-TUD'!AJ79</f>
        <v>19.999998698630137</v>
      </c>
      <c r="D600" s="24">
        <f>'TRNSYS-16'!AJ79</f>
        <v>19.999984330187488</v>
      </c>
      <c r="E600" s="24">
        <f>Comfie_MZ320!AJ79</f>
        <v>0</v>
      </c>
      <c r="F600" s="24">
        <f>ESP!AJ79</f>
        <v>20</v>
      </c>
      <c r="G600" s="24">
        <f>'VA114-CirBm'!AJ79</f>
        <v>20</v>
      </c>
      <c r="H600" s="24">
        <f>'VA114-CirDf'!AJ79</f>
        <v>20</v>
      </c>
      <c r="I600" s="24">
        <f>EnergyPlus!AJ79</f>
        <v>19.9999999874892</v>
      </c>
      <c r="J600" s="24">
        <f>CODYKoZi_MZ320!AJ79</f>
        <v>0</v>
      </c>
      <c r="K600" s="24">
        <f>K!AJ79</f>
        <v>0</v>
      </c>
      <c r="L600" s="24">
        <f>L!AJ79</f>
        <v>0</v>
      </c>
      <c r="M600" s="24">
        <f>YourData!AJ79</f>
        <v>0</v>
      </c>
      <c r="N600" s="5"/>
      <c r="O600" s="5"/>
      <c r="T600" s="5"/>
      <c r="U600" s="5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>
      <c r="A601" s="23" t="s">
        <v>153</v>
      </c>
      <c r="B601" s="24">
        <f>'HTB2'!AJ80</f>
        <v>0</v>
      </c>
      <c r="C601" s="24">
        <f>'TRNSYS-TUD'!AJ80</f>
        <v>19.999998698630137</v>
      </c>
      <c r="D601" s="24">
        <f>'TRNSYS-16'!AJ80</f>
        <v>0</v>
      </c>
      <c r="E601" s="24">
        <f>Comfie_MZ320!AJ80</f>
        <v>0</v>
      </c>
      <c r="F601" s="24">
        <f>ESP!AJ80</f>
        <v>0</v>
      </c>
      <c r="G601" s="24">
        <f>'VA114-CirBm'!AJ80</f>
        <v>20</v>
      </c>
      <c r="H601" s="24">
        <f>'VA114-CirDf'!AJ80</f>
        <v>20</v>
      </c>
      <c r="I601" s="24">
        <f>EnergyPlus!AJ80</f>
        <v>19.99999998746021</v>
      </c>
      <c r="J601" s="24">
        <f>CODYKoZi_MZ320!AJ80</f>
        <v>0</v>
      </c>
      <c r="K601" s="24">
        <f>K!AJ80</f>
        <v>0</v>
      </c>
      <c r="L601" s="24">
        <f>L!AJ80</f>
        <v>0</v>
      </c>
      <c r="M601" s="24">
        <f>YourData!AJ80</f>
        <v>0</v>
      </c>
      <c r="N601" s="5"/>
      <c r="O601" s="5"/>
      <c r="T601" s="5"/>
      <c r="U601" s="5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>
      <c r="A602" s="23" t="s">
        <v>154</v>
      </c>
      <c r="B602" s="24">
        <f>'HTB2'!AJ81</f>
        <v>0</v>
      </c>
      <c r="C602" s="24">
        <f>'TRNSYS-TUD'!AJ81</f>
        <v>0</v>
      </c>
      <c r="D602" s="24">
        <f>'TRNSYS-16'!AJ81</f>
        <v>0</v>
      </c>
      <c r="E602" s="24">
        <f>Comfie_MZ320!AJ81</f>
        <v>0</v>
      </c>
      <c r="F602" s="24">
        <f>ESP!AJ81</f>
        <v>0</v>
      </c>
      <c r="G602" s="24">
        <f>'VA114-CirBm'!AJ81</f>
        <v>0</v>
      </c>
      <c r="H602" s="24">
        <f>'VA114-CirDf'!AJ81</f>
        <v>0</v>
      </c>
      <c r="I602" s="24">
        <f>EnergyPlus!AJ81</f>
        <v>19.99999998746021</v>
      </c>
      <c r="J602" s="24">
        <f>CODYKoZi_MZ320!AJ81</f>
        <v>0</v>
      </c>
      <c r="K602" s="24">
        <f>K!AJ81</f>
        <v>0</v>
      </c>
      <c r="L602" s="24">
        <f>L!AJ81</f>
        <v>0</v>
      </c>
      <c r="M602" s="24">
        <f>YourData!AJ81</f>
        <v>0</v>
      </c>
      <c r="N602" s="5"/>
      <c r="O602" s="5"/>
      <c r="T602" s="5"/>
      <c r="U602" s="5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>
      <c r="A603" s="23" t="s">
        <v>155</v>
      </c>
      <c r="B603" s="24">
        <f>'HTB2'!AJ82</f>
        <v>0</v>
      </c>
      <c r="C603" s="24">
        <f>'TRNSYS-TUD'!AJ82</f>
        <v>0</v>
      </c>
      <c r="D603" s="24">
        <f>'TRNSYS-16'!AJ82</f>
        <v>19.999995354038948</v>
      </c>
      <c r="E603" s="24">
        <f>Comfie_MZ320!AJ82</f>
        <v>0</v>
      </c>
      <c r="F603" s="24">
        <f>ESP!AJ82</f>
        <v>20</v>
      </c>
      <c r="G603" s="24">
        <f>'VA114-CirBm'!AJ82</f>
        <v>0</v>
      </c>
      <c r="H603" s="24">
        <f>'VA114-CirDf'!AJ82</f>
        <v>0</v>
      </c>
      <c r="I603" s="24">
        <f>EnergyPlus!AJ82</f>
        <v>19.99999998746021</v>
      </c>
      <c r="J603" s="24">
        <f>CODYKoZi_MZ320!AJ82</f>
        <v>0</v>
      </c>
      <c r="K603" s="24">
        <f>K!AJ82</f>
        <v>0</v>
      </c>
      <c r="L603" s="24">
        <f>L!AJ82</f>
        <v>0</v>
      </c>
      <c r="M603" s="24">
        <f>YourData!AJ82</f>
        <v>0</v>
      </c>
      <c r="N603" s="5"/>
      <c r="O603" s="5"/>
      <c r="T603" s="5"/>
      <c r="U603" s="5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>
      <c r="A604" s="23" t="s">
        <v>156</v>
      </c>
      <c r="B604" s="24">
        <f>'HTB2'!AJ83</f>
        <v>20</v>
      </c>
      <c r="C604" s="24">
        <f>'TRNSYS-TUD'!AJ83</f>
        <v>0</v>
      </c>
      <c r="D604" s="24">
        <f>'TRNSYS-16'!AJ83</f>
        <v>0</v>
      </c>
      <c r="E604" s="24">
        <f>Comfie_MZ320!AJ83</f>
        <v>0</v>
      </c>
      <c r="F604" s="24">
        <f>ESP!AJ83</f>
        <v>0</v>
      </c>
      <c r="G604" s="24">
        <f>'VA114-CirBm'!AJ83</f>
        <v>0</v>
      </c>
      <c r="H604" s="24">
        <f>'VA114-CirDf'!AJ83</f>
        <v>0</v>
      </c>
      <c r="I604" s="24">
        <f>EnergyPlus!AJ83</f>
        <v>19.99999998746021</v>
      </c>
      <c r="J604" s="24">
        <f>CODYKoZi_MZ320!AJ83</f>
        <v>0</v>
      </c>
      <c r="K604" s="24">
        <f>K!AJ83</f>
        <v>0</v>
      </c>
      <c r="L604" s="24">
        <f>L!AJ83</f>
        <v>0</v>
      </c>
      <c r="M604" s="24">
        <f>YourData!AJ83</f>
        <v>0</v>
      </c>
      <c r="N604" s="5"/>
      <c r="O604" s="5"/>
      <c r="T604" s="5"/>
      <c r="U604" s="5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>
      <c r="A605" s="99" t="s">
        <v>157</v>
      </c>
      <c r="B605" s="24">
        <f>'HTB2'!AJ84</f>
        <v>0</v>
      </c>
      <c r="C605" s="24">
        <f>'TRNSYS-TUD'!AJ84</f>
        <v>0</v>
      </c>
      <c r="D605" s="24">
        <f>'TRNSYS-16'!AJ84</f>
        <v>0</v>
      </c>
      <c r="E605" s="24">
        <f>Comfie_MZ320!AJ84</f>
        <v>0</v>
      </c>
      <c r="F605" s="24">
        <f>ESP!AJ84</f>
        <v>0</v>
      </c>
      <c r="G605" s="24">
        <f>'VA114-CirBm'!AJ84</f>
        <v>20</v>
      </c>
      <c r="H605" s="24">
        <f>'VA114-CirDf'!AJ84</f>
        <v>20</v>
      </c>
      <c r="I605" s="24">
        <f>EnergyPlus!AJ84</f>
        <v>19.999999987460296</v>
      </c>
      <c r="J605" s="24">
        <f>CODYKoZi_MZ320!AJ84</f>
        <v>0</v>
      </c>
      <c r="K605" s="24">
        <f>K!AJ84</f>
        <v>0</v>
      </c>
      <c r="L605" s="24">
        <f>L!AJ84</f>
        <v>0</v>
      </c>
      <c r="M605" s="24">
        <f>YourData!AJ84</f>
        <v>0</v>
      </c>
      <c r="N605" s="5"/>
      <c r="O605" s="5"/>
      <c r="T605" s="5"/>
      <c r="U605" s="5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>
      <c r="A606" s="99" t="s">
        <v>158</v>
      </c>
      <c r="B606" s="100" t="s">
        <v>92</v>
      </c>
      <c r="C606" s="100" t="s">
        <v>92</v>
      </c>
      <c r="D606" s="100" t="s">
        <v>92</v>
      </c>
      <c r="E606" s="100" t="s">
        <v>92</v>
      </c>
      <c r="F606" s="100" t="s">
        <v>92</v>
      </c>
      <c r="G606" s="100" t="s">
        <v>92</v>
      </c>
      <c r="H606" s="100" t="s">
        <v>92</v>
      </c>
      <c r="I606" s="100" t="s">
        <v>92</v>
      </c>
      <c r="J606" s="100" t="s">
        <v>92</v>
      </c>
      <c r="K606" s="100" t="s">
        <v>92</v>
      </c>
      <c r="L606" s="100" t="s">
        <v>92</v>
      </c>
      <c r="M606" s="100" t="s">
        <v>92</v>
      </c>
      <c r="N606" s="5"/>
      <c r="O606" s="5"/>
      <c r="T606" s="5"/>
      <c r="U606" s="5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>
      <c r="A607" s="99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5"/>
      <c r="O607" s="5"/>
      <c r="T607" s="5"/>
      <c r="U607" s="5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>
      <c r="A608" s="2" t="s">
        <v>189</v>
      </c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5"/>
      <c r="O608" s="5"/>
      <c r="T608" s="5"/>
      <c r="U608" s="5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>
      <c r="A609" s="2"/>
      <c r="B609" s="420" t="s">
        <v>83</v>
      </c>
      <c r="C609" s="420" t="s">
        <v>72</v>
      </c>
      <c r="D609" s="420" t="s">
        <v>404</v>
      </c>
      <c r="E609" s="3"/>
      <c r="F609" s="3" t="s">
        <v>102</v>
      </c>
      <c r="G609" s="3" t="s">
        <v>561</v>
      </c>
      <c r="H609" s="3" t="s">
        <v>937</v>
      </c>
      <c r="I609" s="3" t="s">
        <v>292</v>
      </c>
      <c r="J609" s="3"/>
      <c r="K609" s="420" t="s">
        <v>76</v>
      </c>
      <c r="L609" s="420" t="s">
        <v>76</v>
      </c>
      <c r="M609" s="420" t="s">
        <v>75</v>
      </c>
      <c r="N609" s="5"/>
      <c r="O609" s="5"/>
      <c r="T609" s="5"/>
      <c r="U609" s="5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>
      <c r="A610" s="23" t="s">
        <v>152</v>
      </c>
      <c r="B610" s="24">
        <f>'HTB2'!AK79</f>
        <v>20</v>
      </c>
      <c r="C610" s="24">
        <f>'TRNSYS-TUD'!AK79</f>
        <v>19.999998698630137</v>
      </c>
      <c r="D610" s="24">
        <f>'TRNSYS-16'!AK79</f>
        <v>19.999985631712132</v>
      </c>
      <c r="E610" s="24">
        <f>Comfie_MZ320!AK79</f>
        <v>0</v>
      </c>
      <c r="F610" s="24">
        <f>ESP!AK79</f>
        <v>20</v>
      </c>
      <c r="G610" s="24">
        <f>'VA114-CirBm'!AK79</f>
        <v>20</v>
      </c>
      <c r="H610" s="24">
        <f>'VA114-CirDf'!AK79</f>
        <v>20</v>
      </c>
      <c r="I610" s="24">
        <f>EnergyPlus!AK79</f>
        <v>19.9999999874892</v>
      </c>
      <c r="J610" s="24">
        <f>CODYKoZi_MZ320!AK79</f>
        <v>0</v>
      </c>
      <c r="K610" s="24">
        <f>K!AK79</f>
        <v>0</v>
      </c>
      <c r="L610" s="24">
        <f>L!AK79</f>
        <v>0</v>
      </c>
      <c r="M610" s="24">
        <f>YourData!AK79</f>
        <v>0</v>
      </c>
      <c r="N610" s="5"/>
      <c r="O610" s="5"/>
      <c r="T610" s="5"/>
      <c r="U610" s="5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>
      <c r="A611" s="23" t="s">
        <v>153</v>
      </c>
      <c r="B611" s="24">
        <f>'HTB2'!AK80</f>
        <v>0</v>
      </c>
      <c r="C611" s="24">
        <f>'TRNSYS-TUD'!AK80</f>
        <v>19.999998698630137</v>
      </c>
      <c r="D611" s="24">
        <f>'TRNSYS-16'!AK80</f>
        <v>0</v>
      </c>
      <c r="E611" s="24">
        <f>Comfie_MZ320!AK80</f>
        <v>0</v>
      </c>
      <c r="F611" s="24">
        <f>ESP!AK80</f>
        <v>0</v>
      </c>
      <c r="G611" s="24">
        <f>'VA114-CirBm'!AK80</f>
        <v>20</v>
      </c>
      <c r="H611" s="24">
        <f>'VA114-CirDf'!AK80</f>
        <v>20</v>
      </c>
      <c r="I611" s="24">
        <f>EnergyPlus!AK80</f>
        <v>19.99999998731165</v>
      </c>
      <c r="J611" s="24">
        <f>CODYKoZi_MZ320!AK80</f>
        <v>0</v>
      </c>
      <c r="K611" s="24">
        <f>K!AK80</f>
        <v>0</v>
      </c>
      <c r="L611" s="24">
        <f>L!AK80</f>
        <v>0</v>
      </c>
      <c r="M611" s="24">
        <f>YourData!AK80</f>
        <v>0</v>
      </c>
      <c r="N611" s="5"/>
      <c r="O611" s="5"/>
      <c r="T611" s="5"/>
      <c r="U611" s="5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>
      <c r="A612" s="23" t="s">
        <v>154</v>
      </c>
      <c r="B612" s="24">
        <f>'HTB2'!AK81</f>
        <v>0</v>
      </c>
      <c r="C612" s="24">
        <f>'TRNSYS-TUD'!AK81</f>
        <v>0</v>
      </c>
      <c r="D612" s="24">
        <f>'TRNSYS-16'!AK81</f>
        <v>0</v>
      </c>
      <c r="E612" s="24">
        <f>Comfie_MZ320!AK81</f>
        <v>0</v>
      </c>
      <c r="F612" s="24">
        <f>ESP!AK81</f>
        <v>0</v>
      </c>
      <c r="G612" s="24">
        <f>'VA114-CirBm'!AK81</f>
        <v>0</v>
      </c>
      <c r="H612" s="24">
        <f>'VA114-CirDf'!AK81</f>
        <v>0</v>
      </c>
      <c r="I612" s="24">
        <f>EnergyPlus!AK81</f>
        <v>19.99999998731165</v>
      </c>
      <c r="J612" s="24">
        <f>CODYKoZi_MZ320!AK81</f>
        <v>0</v>
      </c>
      <c r="K612" s="24">
        <f>K!AK81</f>
        <v>0</v>
      </c>
      <c r="L612" s="24">
        <f>L!AK81</f>
        <v>0</v>
      </c>
      <c r="M612" s="24">
        <f>YourData!AK81</f>
        <v>0</v>
      </c>
      <c r="N612" s="5"/>
      <c r="O612" s="5"/>
      <c r="T612" s="5"/>
      <c r="U612" s="5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>
      <c r="A613" s="23" t="s">
        <v>155</v>
      </c>
      <c r="B613" s="24">
        <f>'HTB2'!AK82</f>
        <v>0</v>
      </c>
      <c r="C613" s="24">
        <f>'TRNSYS-TUD'!AK82</f>
        <v>0</v>
      </c>
      <c r="D613" s="24">
        <f>'TRNSYS-16'!AK82</f>
        <v>19.999996289489314</v>
      </c>
      <c r="E613" s="24">
        <f>Comfie_MZ320!AK82</f>
        <v>0</v>
      </c>
      <c r="F613" s="24">
        <f>ESP!AK82</f>
        <v>20</v>
      </c>
      <c r="G613" s="24">
        <f>'VA114-CirBm'!AK82</f>
        <v>0</v>
      </c>
      <c r="H613" s="24">
        <f>'VA114-CirDf'!AK82</f>
        <v>0</v>
      </c>
      <c r="I613" s="24">
        <f>EnergyPlus!AK82</f>
        <v>19.99999998731165</v>
      </c>
      <c r="J613" s="24">
        <f>CODYKoZi_MZ320!AK82</f>
        <v>0</v>
      </c>
      <c r="K613" s="24">
        <f>K!AK82</f>
        <v>0</v>
      </c>
      <c r="L613" s="24">
        <f>L!AK82</f>
        <v>0</v>
      </c>
      <c r="M613" s="24">
        <f>YourData!AK82</f>
        <v>0</v>
      </c>
      <c r="N613" s="5"/>
      <c r="O613" s="5"/>
      <c r="T613" s="5"/>
      <c r="U613" s="5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>
      <c r="A614" s="23" t="s">
        <v>156</v>
      </c>
      <c r="B614" s="24">
        <f>'HTB2'!AK83</f>
        <v>20</v>
      </c>
      <c r="C614" s="24">
        <f>'TRNSYS-TUD'!AK83</f>
        <v>0</v>
      </c>
      <c r="D614" s="24">
        <f>'TRNSYS-16'!AK83</f>
        <v>0</v>
      </c>
      <c r="E614" s="24">
        <f>Comfie_MZ320!AK83</f>
        <v>0</v>
      </c>
      <c r="F614" s="24">
        <f>ESP!AK83</f>
        <v>0</v>
      </c>
      <c r="G614" s="24">
        <f>'VA114-CirBm'!AK83</f>
        <v>0</v>
      </c>
      <c r="H614" s="24">
        <f>'VA114-CirDf'!AK83</f>
        <v>0</v>
      </c>
      <c r="I614" s="24">
        <f>EnergyPlus!AK83</f>
        <v>19.99999998731165</v>
      </c>
      <c r="J614" s="24">
        <f>CODYKoZi_MZ320!AK83</f>
        <v>0</v>
      </c>
      <c r="K614" s="24">
        <f>K!AK83</f>
        <v>0</v>
      </c>
      <c r="L614" s="24">
        <f>L!AK83</f>
        <v>0</v>
      </c>
      <c r="M614" s="24">
        <f>YourData!AK83</f>
        <v>0</v>
      </c>
      <c r="N614" s="5"/>
      <c r="O614" s="5"/>
      <c r="T614" s="5"/>
      <c r="U614" s="5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>
      <c r="A615" s="99" t="s">
        <v>157</v>
      </c>
      <c r="B615" s="24">
        <f>'HTB2'!AK84</f>
        <v>0</v>
      </c>
      <c r="C615" s="24">
        <f>'TRNSYS-TUD'!AK84</f>
        <v>0</v>
      </c>
      <c r="D615" s="24">
        <f>'TRNSYS-16'!AK84</f>
        <v>0</v>
      </c>
      <c r="E615" s="24">
        <f>Comfie_MZ320!AK84</f>
        <v>0</v>
      </c>
      <c r="F615" s="24">
        <f>ESP!AK84</f>
        <v>0</v>
      </c>
      <c r="G615" s="24">
        <f>'VA114-CirBm'!AK84</f>
        <v>20</v>
      </c>
      <c r="H615" s="24">
        <f>'VA114-CirDf'!AK84</f>
        <v>20</v>
      </c>
      <c r="I615" s="24">
        <f>EnergyPlus!AK84</f>
        <v>19.999999987311703</v>
      </c>
      <c r="J615" s="24">
        <f>CODYKoZi_MZ320!AK84</f>
        <v>0</v>
      </c>
      <c r="K615" s="24">
        <f>K!AK84</f>
        <v>0</v>
      </c>
      <c r="L615" s="24">
        <f>L!AK84</f>
        <v>0</v>
      </c>
      <c r="M615" s="24">
        <f>YourData!AK84</f>
        <v>0</v>
      </c>
      <c r="N615" s="5"/>
      <c r="O615" s="5"/>
      <c r="T615" s="5"/>
      <c r="U615" s="5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>
      <c r="A616" s="99" t="s">
        <v>158</v>
      </c>
      <c r="B616" s="100" t="s">
        <v>92</v>
      </c>
      <c r="C616" s="100" t="s">
        <v>92</v>
      </c>
      <c r="D616" s="100" t="s">
        <v>92</v>
      </c>
      <c r="E616" s="100" t="s">
        <v>92</v>
      </c>
      <c r="F616" s="100" t="s">
        <v>92</v>
      </c>
      <c r="G616" s="100" t="s">
        <v>92</v>
      </c>
      <c r="H616" s="100" t="s">
        <v>92</v>
      </c>
      <c r="I616" s="100" t="s">
        <v>92</v>
      </c>
      <c r="J616" s="100" t="s">
        <v>92</v>
      </c>
      <c r="K616" s="100" t="s">
        <v>92</v>
      </c>
      <c r="L616" s="100" t="s">
        <v>92</v>
      </c>
      <c r="M616" s="100" t="s">
        <v>92</v>
      </c>
      <c r="N616" s="5"/>
      <c r="O616" s="5"/>
      <c r="T616" s="5"/>
      <c r="U616" s="5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>
      <c r="A617" s="99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5"/>
      <c r="O617" s="5"/>
      <c r="T617" s="5"/>
      <c r="U617" s="5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>
      <c r="A618" s="2" t="s">
        <v>190</v>
      </c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5"/>
      <c r="O618" s="5"/>
      <c r="T618" s="5"/>
      <c r="U618" s="5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>
      <c r="A619" s="2"/>
      <c r="B619" s="420" t="s">
        <v>83</v>
      </c>
      <c r="C619" s="420" t="s">
        <v>72</v>
      </c>
      <c r="D619" s="420" t="s">
        <v>404</v>
      </c>
      <c r="E619" s="3"/>
      <c r="F619" s="3" t="s">
        <v>102</v>
      </c>
      <c r="G619" s="3" t="s">
        <v>561</v>
      </c>
      <c r="H619" s="3" t="s">
        <v>937</v>
      </c>
      <c r="I619" s="3" t="s">
        <v>292</v>
      </c>
      <c r="J619" s="3"/>
      <c r="K619" s="420" t="s">
        <v>76</v>
      </c>
      <c r="L619" s="420" t="s">
        <v>76</v>
      </c>
      <c r="M619" s="420" t="s">
        <v>75</v>
      </c>
      <c r="N619" s="5"/>
      <c r="O619" s="5"/>
      <c r="T619" s="5"/>
      <c r="U619" s="5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>
      <c r="A620" s="23" t="s">
        <v>152</v>
      </c>
      <c r="B620" s="24">
        <f>'HTB2'!AL79</f>
        <v>20</v>
      </c>
      <c r="C620" s="24">
        <f>'TRNSYS-TUD'!AL79</f>
        <v>19.999998698630137</v>
      </c>
      <c r="D620" s="24">
        <f>'TRNSYS-16'!AL79</f>
        <v>19.999983770643659</v>
      </c>
      <c r="E620" s="24">
        <f>Comfie_MZ320!AL79</f>
        <v>0</v>
      </c>
      <c r="F620" s="24">
        <f>ESP!AL79</f>
        <v>20</v>
      </c>
      <c r="G620" s="24">
        <f>'VA114-CirBm'!AL79</f>
        <v>20</v>
      </c>
      <c r="H620" s="24">
        <f>'VA114-CirDf'!AL79</f>
        <v>20</v>
      </c>
      <c r="I620" s="24">
        <f>EnergyPlus!AL79</f>
        <v>19.9999999874892</v>
      </c>
      <c r="J620" s="24">
        <f>CODYKoZi_MZ320!AL79</f>
        <v>0</v>
      </c>
      <c r="K620" s="24">
        <f>K!AL79</f>
        <v>0</v>
      </c>
      <c r="L620" s="24">
        <f>L!AL79</f>
        <v>0</v>
      </c>
      <c r="M620" s="24">
        <f>YourData!AL79</f>
        <v>0</v>
      </c>
      <c r="N620" s="5"/>
      <c r="O620" s="5"/>
      <c r="T620" s="5"/>
      <c r="U620" s="5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>
      <c r="A621" s="23" t="s">
        <v>153</v>
      </c>
      <c r="B621" s="24">
        <f>'HTB2'!AL80</f>
        <v>0</v>
      </c>
      <c r="C621" s="24">
        <f>'TRNSYS-TUD'!AL80</f>
        <v>19.999998698630137</v>
      </c>
      <c r="D621" s="24">
        <f>'TRNSYS-16'!AL80</f>
        <v>0</v>
      </c>
      <c r="E621" s="24">
        <f>Comfie_MZ320!AL80</f>
        <v>0</v>
      </c>
      <c r="F621" s="24">
        <f>ESP!AL80</f>
        <v>0</v>
      </c>
      <c r="G621" s="24">
        <f>'VA114-CirBm'!AL80</f>
        <v>20</v>
      </c>
      <c r="H621" s="24">
        <f>'VA114-CirDf'!AL80</f>
        <v>20</v>
      </c>
      <c r="I621" s="24">
        <f>EnergyPlus!AL80</f>
        <v>19.999999987253553</v>
      </c>
      <c r="J621" s="24">
        <f>CODYKoZi_MZ320!AL80</f>
        <v>0</v>
      </c>
      <c r="K621" s="24">
        <f>K!AL80</f>
        <v>0</v>
      </c>
      <c r="L621" s="24">
        <f>L!AL80</f>
        <v>0</v>
      </c>
      <c r="M621" s="24">
        <f>YourData!AL80</f>
        <v>0</v>
      </c>
      <c r="N621" s="5"/>
      <c r="O621" s="5"/>
      <c r="T621" s="5"/>
      <c r="U621" s="5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>
      <c r="A622" s="23" t="s">
        <v>154</v>
      </c>
      <c r="B622" s="24">
        <f>'HTB2'!AL81</f>
        <v>0</v>
      </c>
      <c r="C622" s="24">
        <f>'TRNSYS-TUD'!AL81</f>
        <v>0</v>
      </c>
      <c r="D622" s="24">
        <f>'TRNSYS-16'!AL81</f>
        <v>0</v>
      </c>
      <c r="E622" s="24">
        <f>Comfie_MZ320!AL81</f>
        <v>0</v>
      </c>
      <c r="F622" s="24">
        <f>ESP!AL81</f>
        <v>0</v>
      </c>
      <c r="G622" s="24">
        <f>'VA114-CirBm'!AL81</f>
        <v>0</v>
      </c>
      <c r="H622" s="24">
        <f>'VA114-CirDf'!AL81</f>
        <v>0</v>
      </c>
      <c r="I622" s="24">
        <f>EnergyPlus!AL81</f>
        <v>19.999999987253553</v>
      </c>
      <c r="J622" s="24">
        <f>CODYKoZi_MZ320!AL81</f>
        <v>0</v>
      </c>
      <c r="K622" s="24">
        <f>K!AL81</f>
        <v>0</v>
      </c>
      <c r="L622" s="24">
        <f>L!AL81</f>
        <v>0</v>
      </c>
      <c r="M622" s="24">
        <f>YourData!AL81</f>
        <v>0</v>
      </c>
      <c r="N622" s="5"/>
      <c r="O622" s="5"/>
      <c r="T622" s="5"/>
      <c r="U622" s="5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>
      <c r="A623" s="23" t="s">
        <v>155</v>
      </c>
      <c r="B623" s="24">
        <f>'HTB2'!AL82</f>
        <v>0</v>
      </c>
      <c r="C623" s="24">
        <f>'TRNSYS-TUD'!AL82</f>
        <v>0</v>
      </c>
      <c r="D623" s="24">
        <f>'TRNSYS-16'!AL82</f>
        <v>19.999996146400143</v>
      </c>
      <c r="E623" s="24">
        <f>Comfie_MZ320!AL82</f>
        <v>0</v>
      </c>
      <c r="F623" s="24">
        <f>ESP!AL82</f>
        <v>20</v>
      </c>
      <c r="G623" s="24">
        <f>'VA114-CirBm'!AL82</f>
        <v>0</v>
      </c>
      <c r="H623" s="24">
        <f>'VA114-CirDf'!AL82</f>
        <v>0</v>
      </c>
      <c r="I623" s="24">
        <f>EnergyPlus!AL82</f>
        <v>19.999999987253553</v>
      </c>
      <c r="J623" s="24">
        <f>CODYKoZi_MZ320!AL82</f>
        <v>0</v>
      </c>
      <c r="K623" s="24">
        <f>K!AL82</f>
        <v>0</v>
      </c>
      <c r="L623" s="24">
        <f>L!AL82</f>
        <v>0</v>
      </c>
      <c r="M623" s="24">
        <f>YourData!AL82</f>
        <v>0</v>
      </c>
      <c r="N623" s="5"/>
      <c r="O623" s="5"/>
      <c r="T623" s="5"/>
      <c r="U623" s="5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>
      <c r="A624" s="23" t="s">
        <v>156</v>
      </c>
      <c r="B624" s="24">
        <f>'HTB2'!AL83</f>
        <v>20</v>
      </c>
      <c r="C624" s="24">
        <f>'TRNSYS-TUD'!AL83</f>
        <v>0</v>
      </c>
      <c r="D624" s="24">
        <f>'TRNSYS-16'!AL83</f>
        <v>0</v>
      </c>
      <c r="E624" s="24">
        <f>Comfie_MZ320!AL83</f>
        <v>0</v>
      </c>
      <c r="F624" s="24">
        <f>ESP!AL83</f>
        <v>0</v>
      </c>
      <c r="G624" s="24">
        <f>'VA114-CirBm'!AL83</f>
        <v>0</v>
      </c>
      <c r="H624" s="24">
        <f>'VA114-CirDf'!AL83</f>
        <v>0</v>
      </c>
      <c r="I624" s="24">
        <f>EnergyPlus!AL83</f>
        <v>19.999999987253553</v>
      </c>
      <c r="J624" s="24">
        <f>CODYKoZi_MZ320!AL83</f>
        <v>0</v>
      </c>
      <c r="K624" s="24">
        <f>K!AL83</f>
        <v>0</v>
      </c>
      <c r="L624" s="24">
        <f>L!AL83</f>
        <v>0</v>
      </c>
      <c r="M624" s="24">
        <f>YourData!AL83</f>
        <v>0</v>
      </c>
      <c r="N624" s="5"/>
      <c r="O624" s="5"/>
      <c r="T624" s="5"/>
      <c r="U624" s="5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7">
      <c r="A625" s="99" t="s">
        <v>157</v>
      </c>
      <c r="B625" s="100" t="s">
        <v>92</v>
      </c>
      <c r="C625" s="100" t="s">
        <v>92</v>
      </c>
      <c r="D625" s="100" t="s">
        <v>92</v>
      </c>
      <c r="E625" s="100" t="s">
        <v>92</v>
      </c>
      <c r="F625" s="100" t="s">
        <v>92</v>
      </c>
      <c r="G625" s="100" t="s">
        <v>92</v>
      </c>
      <c r="H625" s="100" t="s">
        <v>92</v>
      </c>
      <c r="I625" s="100" t="s">
        <v>92</v>
      </c>
      <c r="J625" s="100" t="s">
        <v>92</v>
      </c>
      <c r="K625" s="100" t="s">
        <v>92</v>
      </c>
      <c r="L625" s="100" t="s">
        <v>92</v>
      </c>
      <c r="M625" s="100" t="s">
        <v>92</v>
      </c>
      <c r="N625" s="5"/>
      <c r="O625" s="5"/>
      <c r="T625" s="5"/>
      <c r="U625" s="5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7">
      <c r="A626" s="99" t="s">
        <v>158</v>
      </c>
      <c r="B626" s="100" t="s">
        <v>92</v>
      </c>
      <c r="C626" s="100" t="s">
        <v>92</v>
      </c>
      <c r="D626" s="100" t="s">
        <v>92</v>
      </c>
      <c r="E626" s="100" t="s">
        <v>92</v>
      </c>
      <c r="F626" s="100" t="s">
        <v>92</v>
      </c>
      <c r="G626" s="100" t="s">
        <v>92</v>
      </c>
      <c r="H626" s="100" t="s">
        <v>92</v>
      </c>
      <c r="I626" s="100" t="s">
        <v>92</v>
      </c>
      <c r="J626" s="100" t="s">
        <v>92</v>
      </c>
      <c r="K626" s="100" t="s">
        <v>92</v>
      </c>
      <c r="L626" s="100" t="s">
        <v>92</v>
      </c>
      <c r="M626" s="100" t="s">
        <v>92</v>
      </c>
      <c r="N626" s="5"/>
      <c r="O626" s="5"/>
      <c r="T626" s="5"/>
      <c r="U626" s="5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7">
      <c r="N627" s="5"/>
      <c r="O627" s="5"/>
      <c r="T627" s="5"/>
      <c r="U627" s="5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7">
      <c r="N628" s="5"/>
      <c r="O628" s="5"/>
      <c r="T628" s="5"/>
      <c r="U628" s="5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7">
      <c r="N629" s="5"/>
      <c r="O629" s="5"/>
      <c r="T629" s="5"/>
      <c r="U629" s="5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7">
      <c r="N630" s="5"/>
      <c r="O630" s="5"/>
      <c r="T630" s="5"/>
      <c r="U630" s="5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7">
      <c r="N631" s="5"/>
      <c r="O631" s="5"/>
      <c r="T631" s="5"/>
      <c r="U631" s="5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7">
      <c r="N632" s="5"/>
      <c r="O632" s="5"/>
      <c r="T632" s="5"/>
      <c r="U632" s="5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7">
      <c r="F633" s="62"/>
      <c r="N633" s="5"/>
      <c r="O633" s="5"/>
      <c r="T633" s="5"/>
      <c r="U633" s="5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7">
      <c r="N634" s="5"/>
      <c r="O634" s="5"/>
      <c r="T634" s="5"/>
      <c r="U634" s="5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7" ht="15.75">
      <c r="A635" s="21" t="s">
        <v>191</v>
      </c>
      <c r="N635" s="5"/>
      <c r="O635" s="5"/>
      <c r="T635" s="5"/>
      <c r="U635" s="5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7">
      <c r="N636" s="5"/>
      <c r="O636" s="5"/>
      <c r="T636" s="5"/>
      <c r="U636" s="5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7">
      <c r="B637" s="3"/>
      <c r="C637" s="3"/>
      <c r="D637" s="3"/>
      <c r="E637" s="3"/>
      <c r="F637" s="3"/>
      <c r="G637" s="3"/>
      <c r="H637" s="4"/>
      <c r="N637" s="5"/>
      <c r="O637" s="5"/>
      <c r="T637" s="5"/>
      <c r="U637" s="5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7">
      <c r="A638" s="2" t="s">
        <v>713</v>
      </c>
    </row>
    <row r="639" spans="1:37">
      <c r="B639" s="3" t="s">
        <v>83</v>
      </c>
      <c r="C639" t="s">
        <v>166</v>
      </c>
      <c r="D639" t="s">
        <v>167</v>
      </c>
      <c r="E639" s="3" t="s">
        <v>72</v>
      </c>
      <c r="F639" t="s">
        <v>166</v>
      </c>
      <c r="G639" t="s">
        <v>167</v>
      </c>
      <c r="H639" s="3" t="s">
        <v>404</v>
      </c>
      <c r="I639" t="s">
        <v>166</v>
      </c>
      <c r="J639" t="s">
        <v>167</v>
      </c>
      <c r="K639" s="3"/>
      <c r="L639" t="s">
        <v>166</v>
      </c>
      <c r="M639" t="s">
        <v>167</v>
      </c>
      <c r="N639" s="3" t="s">
        <v>102</v>
      </c>
      <c r="O639" t="s">
        <v>166</v>
      </c>
      <c r="P639" t="s">
        <v>167</v>
      </c>
      <c r="Q639" s="3" t="s">
        <v>561</v>
      </c>
      <c r="R639" t="s">
        <v>166</v>
      </c>
      <c r="S639" t="s">
        <v>167</v>
      </c>
      <c r="T639" s="3" t="s">
        <v>937</v>
      </c>
      <c r="U639" t="s">
        <v>166</v>
      </c>
      <c r="V639" t="s">
        <v>167</v>
      </c>
      <c r="W639" s="3" t="s">
        <v>292</v>
      </c>
      <c r="X639" t="s">
        <v>166</v>
      </c>
      <c r="Y639" t="s">
        <v>167</v>
      </c>
      <c r="Z639" s="3"/>
      <c r="AA639" t="s">
        <v>166</v>
      </c>
      <c r="AB639" t="s">
        <v>167</v>
      </c>
      <c r="AC639" s="3" t="s">
        <v>76</v>
      </c>
      <c r="AD639" t="s">
        <v>166</v>
      </c>
      <c r="AE639" t="s">
        <v>167</v>
      </c>
      <c r="AF639" s="3" t="s">
        <v>76</v>
      </c>
      <c r="AG639" t="s">
        <v>166</v>
      </c>
      <c r="AH639" t="s">
        <v>167</v>
      </c>
      <c r="AI639" s="3" t="s">
        <v>75</v>
      </c>
      <c r="AJ639" t="s">
        <v>166</v>
      </c>
      <c r="AK639" t="s">
        <v>167</v>
      </c>
    </row>
    <row r="640" spans="1:37">
      <c r="A640" s="23" t="s">
        <v>152</v>
      </c>
      <c r="B640" s="25">
        <f>'HTB2'!E93</f>
        <v>73182.2</v>
      </c>
      <c r="C640" s="25">
        <f>'HTB2'!F93</f>
        <v>37695</v>
      </c>
      <c r="D640" s="25">
        <f>'HTB2'!G93</f>
        <v>17</v>
      </c>
      <c r="E640" s="25">
        <f>'TRNSYS-TUD'!E93</f>
        <v>72981.899999999994</v>
      </c>
      <c r="F640" s="25" t="str">
        <f>'TRNSYS-TUD'!F93</f>
        <v>15-Mar</v>
      </c>
      <c r="G640" s="25">
        <f>'TRNSYS-TUD'!G93</f>
        <v>17</v>
      </c>
      <c r="H640" s="25">
        <f>'TRNSYS-16'!E93</f>
        <v>73525.036261824906</v>
      </c>
      <c r="I640" s="25">
        <f>'TRNSYS-16'!F93</f>
        <v>39156</v>
      </c>
      <c r="J640" s="25">
        <f>'TRNSYS-16'!G93</f>
        <v>17</v>
      </c>
      <c r="K640" s="25">
        <f>Comfie_MZ320!E93</f>
        <v>0</v>
      </c>
      <c r="L640" s="25">
        <f>Comfie_MZ320!F93</f>
        <v>0</v>
      </c>
      <c r="M640" s="25">
        <f>Comfie_MZ320!G93</f>
        <v>0</v>
      </c>
      <c r="N640" s="5">
        <f>ESP!E93</f>
        <v>75516</v>
      </c>
      <c r="O640" s="5" t="str">
        <f>ESP!F93</f>
        <v>15-Mar</v>
      </c>
      <c r="P640" s="5">
        <f>ESP!G93</f>
        <v>17</v>
      </c>
      <c r="Q640">
        <f>'VA114-CirBm'!E93</f>
        <v>77028</v>
      </c>
      <c r="R640">
        <f>'VA114-CirBm'!F93</f>
        <v>38432</v>
      </c>
      <c r="S640">
        <f>'VA114-CirBm'!G93</f>
        <v>17</v>
      </c>
      <c r="T640" s="5">
        <f>'VA114-CirDf'!E93</f>
        <v>77028</v>
      </c>
      <c r="U640" s="5">
        <f>'VA114-CirDf'!F93</f>
        <v>38432</v>
      </c>
      <c r="V640" s="5">
        <f>'VA114-CirDf'!G93</f>
        <v>17</v>
      </c>
      <c r="W640" s="2">
        <f>EnergyPlus!E93</f>
        <v>75651.776784947491</v>
      </c>
      <c r="X640" s="2" t="str">
        <f>EnergyPlus!F93</f>
        <v>03/15</v>
      </c>
      <c r="Y640" s="2" t="str">
        <f>EnergyPlus!G93</f>
        <v>17:00</v>
      </c>
      <c r="Z640" s="2">
        <f>CODYKoZi_MZ320!E93</f>
        <v>0</v>
      </c>
      <c r="AA640" s="2">
        <f>CODYKoZi_MZ320!F93</f>
        <v>0</v>
      </c>
      <c r="AB640" s="2">
        <f>CODYKoZi_MZ320!G93</f>
        <v>0</v>
      </c>
      <c r="AC640" s="101">
        <f>K!E93</f>
        <v>0</v>
      </c>
      <c r="AD640" s="101">
        <f>K!F93</f>
        <v>0</v>
      </c>
      <c r="AE640" s="101">
        <f>K!G93</f>
        <v>0</v>
      </c>
      <c r="AF640">
        <f>L!E93</f>
        <v>0</v>
      </c>
      <c r="AG640">
        <f>L!F93</f>
        <v>0</v>
      </c>
      <c r="AH640">
        <f>L!G93</f>
        <v>0</v>
      </c>
      <c r="AI640">
        <f>YourData!E93</f>
        <v>0</v>
      </c>
      <c r="AJ640">
        <f>YourData!F93</f>
        <v>0</v>
      </c>
      <c r="AK640">
        <f>YourData!G93</f>
        <v>0</v>
      </c>
    </row>
    <row r="641" spans="1:37">
      <c r="A641" s="23" t="s">
        <v>153</v>
      </c>
      <c r="B641" s="25">
        <f>'HTB2'!E94</f>
        <v>0</v>
      </c>
      <c r="C641" s="25">
        <f>'HTB2'!F94</f>
        <v>0</v>
      </c>
      <c r="D641" s="25">
        <f>'HTB2'!G94</f>
        <v>0</v>
      </c>
      <c r="E641" s="25">
        <f>'TRNSYS-TUD'!E94</f>
        <v>69095.199999999997</v>
      </c>
      <c r="F641" s="25">
        <f>'TRNSYS-TUD'!F94</f>
        <v>38826</v>
      </c>
      <c r="G641" s="25">
        <f>'TRNSYS-TUD'!G94</f>
        <v>17</v>
      </c>
      <c r="H641" s="25">
        <f>'TRNSYS-16'!E94</f>
        <v>0</v>
      </c>
      <c r="I641" s="25">
        <f>'TRNSYS-16'!F94</f>
        <v>0</v>
      </c>
      <c r="J641" s="25">
        <f>'TRNSYS-16'!G94</f>
        <v>0</v>
      </c>
      <c r="K641" s="25">
        <f>Comfie_MZ320!E94</f>
        <v>0</v>
      </c>
      <c r="L641" s="25">
        <f>Comfie_MZ320!F94</f>
        <v>0</v>
      </c>
      <c r="M641" s="25">
        <f>Comfie_MZ320!G94</f>
        <v>0</v>
      </c>
      <c r="N641" s="5">
        <f>ESP!E94</f>
        <v>0</v>
      </c>
      <c r="O641" s="5">
        <f>ESP!F94</f>
        <v>0</v>
      </c>
      <c r="P641" s="5">
        <f>ESP!G94</f>
        <v>0</v>
      </c>
      <c r="Q641">
        <f>'VA114-CirBm'!E94</f>
        <v>75426</v>
      </c>
      <c r="R641">
        <f>'VA114-CirBm'!F94</f>
        <v>39191</v>
      </c>
      <c r="S641">
        <f>'VA114-CirBm'!G94</f>
        <v>17</v>
      </c>
      <c r="T641" s="5">
        <f>'VA114-CirDf'!E94</f>
        <v>73737</v>
      </c>
      <c r="U641" s="5">
        <f>'VA114-CirDf'!F94</f>
        <v>39191</v>
      </c>
      <c r="V641" s="5">
        <f>'VA114-CirDf'!G94</f>
        <v>17</v>
      </c>
      <c r="W641" s="2">
        <f>EnergyPlus!E94</f>
        <v>71277.520691450831</v>
      </c>
      <c r="X641" s="2" t="str">
        <f>EnergyPlus!F94</f>
        <v>04/19</v>
      </c>
      <c r="Y641" s="2" t="str">
        <f>EnergyPlus!G94</f>
        <v>17:00</v>
      </c>
      <c r="Z641" s="2">
        <f>CODYKoZi_MZ320!E94</f>
        <v>0</v>
      </c>
      <c r="AA641" s="2">
        <f>CODYKoZi_MZ320!F94</f>
        <v>0</v>
      </c>
      <c r="AB641" s="2">
        <f>CODYKoZi_MZ320!G94</f>
        <v>0</v>
      </c>
      <c r="AC641" s="101">
        <f>K!E94</f>
        <v>0</v>
      </c>
      <c r="AD641" s="101">
        <f>K!F94</f>
        <v>0</v>
      </c>
      <c r="AE641" s="101">
        <f>K!G94</f>
        <v>0</v>
      </c>
      <c r="AF641">
        <f>L!E94</f>
        <v>0</v>
      </c>
      <c r="AG641">
        <f>L!F94</f>
        <v>0</v>
      </c>
      <c r="AH641">
        <f>L!G94</f>
        <v>0</v>
      </c>
      <c r="AI641">
        <f>YourData!E94</f>
        <v>0</v>
      </c>
      <c r="AJ641">
        <f>YourData!F94</f>
        <v>0</v>
      </c>
      <c r="AK641">
        <f>YourData!G94</f>
        <v>0</v>
      </c>
    </row>
    <row r="642" spans="1:37">
      <c r="A642" s="23" t="s">
        <v>154</v>
      </c>
      <c r="B642" s="25">
        <f>'HTB2'!E95</f>
        <v>0</v>
      </c>
      <c r="C642" s="25">
        <f>'HTB2'!F95</f>
        <v>0</v>
      </c>
      <c r="D642" s="25">
        <f>'HTB2'!G95</f>
        <v>0</v>
      </c>
      <c r="E642" s="25">
        <f>'TRNSYS-TUD'!E95</f>
        <v>0</v>
      </c>
      <c r="F642" s="25">
        <f>'TRNSYS-TUD'!F95</f>
        <v>0</v>
      </c>
      <c r="G642" s="25">
        <f>'TRNSYS-TUD'!G95</f>
        <v>0</v>
      </c>
      <c r="H642" s="25">
        <f>'TRNSYS-16'!E95</f>
        <v>0</v>
      </c>
      <c r="I642" s="25">
        <f>'TRNSYS-16'!F95</f>
        <v>0</v>
      </c>
      <c r="J642" s="25">
        <f>'TRNSYS-16'!G95</f>
        <v>0</v>
      </c>
      <c r="K642" s="25">
        <f>Comfie_MZ320!E95</f>
        <v>0</v>
      </c>
      <c r="L642" s="25">
        <f>Comfie_MZ320!F95</f>
        <v>0</v>
      </c>
      <c r="M642" s="25">
        <f>Comfie_MZ320!G95</f>
        <v>0</v>
      </c>
      <c r="N642" s="5">
        <f>ESP!E95</f>
        <v>0</v>
      </c>
      <c r="O642" s="5">
        <f>ESP!F95</f>
        <v>0</v>
      </c>
      <c r="P642" s="5">
        <f>ESP!G95</f>
        <v>0</v>
      </c>
      <c r="Q642">
        <f>'VA114-CirBm'!E95</f>
        <v>0</v>
      </c>
      <c r="R642">
        <f>'VA114-CirBm'!F95</f>
        <v>0</v>
      </c>
      <c r="S642">
        <f>'VA114-CirBm'!G95</f>
        <v>0</v>
      </c>
      <c r="T642" s="5">
        <f>'VA114-CirDf'!E95</f>
        <v>0</v>
      </c>
      <c r="U642" s="5">
        <f>'VA114-CirDf'!F95</f>
        <v>0</v>
      </c>
      <c r="V642" s="5">
        <f>'VA114-CirDf'!G95</f>
        <v>0</v>
      </c>
      <c r="W642" s="2">
        <f>EnergyPlus!E95</f>
        <v>71277.520691450831</v>
      </c>
      <c r="X642" s="2" t="str">
        <f>EnergyPlus!F95</f>
        <v>04/19</v>
      </c>
      <c r="Y642" s="2" t="str">
        <f>EnergyPlus!G95</f>
        <v>17:00</v>
      </c>
      <c r="Z642" s="2">
        <f>CODYKoZi_MZ320!E95</f>
        <v>0</v>
      </c>
      <c r="AA642" s="2">
        <f>CODYKoZi_MZ320!F95</f>
        <v>0</v>
      </c>
      <c r="AB642" s="2">
        <f>CODYKoZi_MZ320!G95</f>
        <v>0</v>
      </c>
      <c r="AC642" s="101">
        <f>K!E95</f>
        <v>0</v>
      </c>
      <c r="AD642" s="101">
        <f>K!F95</f>
        <v>0</v>
      </c>
      <c r="AE642" s="101">
        <f>K!G95</f>
        <v>0</v>
      </c>
      <c r="AF642">
        <f>L!E95</f>
        <v>0</v>
      </c>
      <c r="AG642">
        <f>L!F95</f>
        <v>0</v>
      </c>
      <c r="AH642">
        <f>L!G95</f>
        <v>0</v>
      </c>
      <c r="AI642">
        <f>YourData!E95</f>
        <v>0</v>
      </c>
      <c r="AJ642">
        <f>YourData!F95</f>
        <v>0</v>
      </c>
      <c r="AK642">
        <f>YourData!G95</f>
        <v>0</v>
      </c>
    </row>
    <row r="643" spans="1:37">
      <c r="A643" s="23" t="s">
        <v>155</v>
      </c>
      <c r="B643" s="25">
        <f>'HTB2'!E96</f>
        <v>0</v>
      </c>
      <c r="C643" s="25">
        <f>'HTB2'!F96</f>
        <v>0</v>
      </c>
      <c r="D643" s="25">
        <f>'HTB2'!G96</f>
        <v>0</v>
      </c>
      <c r="E643" s="25">
        <f>'TRNSYS-TUD'!E96</f>
        <v>0</v>
      </c>
      <c r="F643" s="25">
        <f>'TRNSYS-TUD'!F96</f>
        <v>0</v>
      </c>
      <c r="G643" s="25">
        <f>'TRNSYS-TUD'!G96</f>
        <v>0</v>
      </c>
      <c r="H643" s="25">
        <f>'TRNSYS-16'!E96</f>
        <v>70006.309063255598</v>
      </c>
      <c r="I643" s="25">
        <f>'TRNSYS-16'!F96</f>
        <v>39191</v>
      </c>
      <c r="J643" s="25">
        <f>'TRNSYS-16'!G96</f>
        <v>17</v>
      </c>
      <c r="K643" s="25">
        <f>Comfie_MZ320!E96</f>
        <v>0</v>
      </c>
      <c r="L643" s="25">
        <f>Comfie_MZ320!F96</f>
        <v>0</v>
      </c>
      <c r="M643" s="25">
        <f>Comfie_MZ320!G96</f>
        <v>0</v>
      </c>
      <c r="N643" s="5">
        <f>ESP!E96</f>
        <v>67652</v>
      </c>
      <c r="O643" s="5" t="str">
        <f>ESP!F96</f>
        <v>19-Apr</v>
      </c>
      <c r="P643" s="5">
        <f>ESP!G96</f>
        <v>17</v>
      </c>
      <c r="Q643">
        <f>'VA114-CirBm'!E96</f>
        <v>0</v>
      </c>
      <c r="R643">
        <f>'VA114-CirBm'!F96</f>
        <v>0</v>
      </c>
      <c r="S643">
        <f>'VA114-CirBm'!G96</f>
        <v>0</v>
      </c>
      <c r="T643" s="5">
        <f>'VA114-CirDf'!E96</f>
        <v>0</v>
      </c>
      <c r="U643" s="5">
        <f>'VA114-CirDf'!F96</f>
        <v>0</v>
      </c>
      <c r="V643" s="5">
        <f>'VA114-CirDf'!G96</f>
        <v>0</v>
      </c>
      <c r="W643" s="2">
        <f>EnergyPlus!E96</f>
        <v>71277.520691450831</v>
      </c>
      <c r="X643" s="2" t="str">
        <f>EnergyPlus!F96</f>
        <v>04/19</v>
      </c>
      <c r="Y643" s="2" t="str">
        <f>EnergyPlus!G96</f>
        <v>17:00</v>
      </c>
      <c r="Z643" s="2">
        <f>CODYKoZi_MZ320!E96</f>
        <v>0</v>
      </c>
      <c r="AA643" s="2">
        <f>CODYKoZi_MZ320!F96</f>
        <v>0</v>
      </c>
      <c r="AB643" s="2">
        <f>CODYKoZi_MZ320!G96</f>
        <v>0</v>
      </c>
      <c r="AC643" s="101">
        <f>K!E96</f>
        <v>0</v>
      </c>
      <c r="AD643" s="101">
        <f>K!F96</f>
        <v>0</v>
      </c>
      <c r="AE643" s="101">
        <f>K!G96</f>
        <v>0</v>
      </c>
      <c r="AF643">
        <f>L!E96</f>
        <v>0</v>
      </c>
      <c r="AG643">
        <f>L!F96</f>
        <v>0</v>
      </c>
      <c r="AH643">
        <f>L!G96</f>
        <v>0</v>
      </c>
      <c r="AI643">
        <f>YourData!E96</f>
        <v>0</v>
      </c>
      <c r="AJ643">
        <f>YourData!F96</f>
        <v>0</v>
      </c>
      <c r="AK643">
        <f>YourData!G96</f>
        <v>0</v>
      </c>
    </row>
    <row r="644" spans="1:37">
      <c r="A644" s="23" t="s">
        <v>156</v>
      </c>
      <c r="B644" s="25">
        <f>'HTB2'!E97</f>
        <v>67052.92</v>
      </c>
      <c r="C644" s="25">
        <f>'HTB2'!F97</f>
        <v>37730</v>
      </c>
      <c r="D644" s="25">
        <f>'HTB2'!G97</f>
        <v>17</v>
      </c>
      <c r="E644" s="25">
        <f>'TRNSYS-TUD'!E97</f>
        <v>0</v>
      </c>
      <c r="F644" s="25">
        <f>'TRNSYS-TUD'!F97</f>
        <v>0</v>
      </c>
      <c r="G644" s="25">
        <f>'TRNSYS-TUD'!G97</f>
        <v>0</v>
      </c>
      <c r="H644" s="25">
        <f>'TRNSYS-16'!E97</f>
        <v>0</v>
      </c>
      <c r="I644" s="25">
        <f>'TRNSYS-16'!F97</f>
        <v>0</v>
      </c>
      <c r="J644" s="25">
        <f>'TRNSYS-16'!G97</f>
        <v>0</v>
      </c>
      <c r="K644" s="25">
        <f>Comfie_MZ320!E97</f>
        <v>0</v>
      </c>
      <c r="L644" s="25">
        <f>Comfie_MZ320!F97</f>
        <v>0</v>
      </c>
      <c r="M644" s="25">
        <f>Comfie_MZ320!G97</f>
        <v>0</v>
      </c>
      <c r="N644" s="5">
        <f>ESP!E97</f>
        <v>0</v>
      </c>
      <c r="O644" s="5">
        <f>ESP!F97</f>
        <v>0</v>
      </c>
      <c r="P644" s="5">
        <f>ESP!G97</f>
        <v>0</v>
      </c>
      <c r="Q644">
        <f>'VA114-CirBm'!E97</f>
        <v>0</v>
      </c>
      <c r="R644">
        <f>'VA114-CirBm'!F97</f>
        <v>0</v>
      </c>
      <c r="S644">
        <f>'VA114-CirBm'!G97</f>
        <v>0</v>
      </c>
      <c r="T644" s="5">
        <f>'VA114-CirDf'!E97</f>
        <v>0</v>
      </c>
      <c r="U644" s="5">
        <f>'VA114-CirDf'!F97</f>
        <v>0</v>
      </c>
      <c r="V644" s="5">
        <f>'VA114-CirDf'!G97</f>
        <v>0</v>
      </c>
      <c r="W644" s="2">
        <f>EnergyPlus!E97</f>
        <v>71277.520691450831</v>
      </c>
      <c r="X644" s="2" t="str">
        <f>EnergyPlus!F97</f>
        <v>04/19</v>
      </c>
      <c r="Y644" s="2" t="str">
        <f>EnergyPlus!G97</f>
        <v>17:00</v>
      </c>
      <c r="Z644" s="2">
        <f>CODYKoZi_MZ320!E97</f>
        <v>0</v>
      </c>
      <c r="AA644" s="2">
        <f>CODYKoZi_MZ320!F97</f>
        <v>0</v>
      </c>
      <c r="AB644" s="2">
        <f>CODYKoZi_MZ320!G97</f>
        <v>0</v>
      </c>
      <c r="AC644" s="101">
        <f>K!E97</f>
        <v>0</v>
      </c>
      <c r="AD644" s="101">
        <f>K!F97</f>
        <v>0</v>
      </c>
      <c r="AE644" s="101">
        <f>K!G97</f>
        <v>0</v>
      </c>
      <c r="AF644">
        <f>L!E97</f>
        <v>0</v>
      </c>
      <c r="AG644">
        <f>L!F97</f>
        <v>0</v>
      </c>
      <c r="AH644">
        <f>L!G97</f>
        <v>0</v>
      </c>
      <c r="AI644">
        <f>YourData!E97</f>
        <v>0</v>
      </c>
      <c r="AJ644">
        <f>YourData!F97</f>
        <v>0</v>
      </c>
      <c r="AK644">
        <f>YourData!G97</f>
        <v>0</v>
      </c>
    </row>
    <row r="645" spans="1:37">
      <c r="A645" s="99" t="s">
        <v>157</v>
      </c>
      <c r="B645" s="25">
        <f>'HTB2'!E98</f>
        <v>0</v>
      </c>
      <c r="C645" s="25">
        <f>'HTB2'!F98</f>
        <v>0</v>
      </c>
      <c r="D645" s="25">
        <f>'HTB2'!G98</f>
        <v>0</v>
      </c>
      <c r="E645" s="25">
        <f>'TRNSYS-TUD'!E98</f>
        <v>0</v>
      </c>
      <c r="F645" s="25">
        <f>'TRNSYS-TUD'!F98</f>
        <v>0</v>
      </c>
      <c r="G645" s="25">
        <f>'TRNSYS-TUD'!G98</f>
        <v>0</v>
      </c>
      <c r="H645" s="25">
        <f>'TRNSYS-16'!E98</f>
        <v>0</v>
      </c>
      <c r="I645" s="25">
        <f>'TRNSYS-16'!F98</f>
        <v>0</v>
      </c>
      <c r="J645" s="25">
        <f>'TRNSYS-16'!G98</f>
        <v>0</v>
      </c>
      <c r="K645" s="25">
        <f>Comfie_MZ320!E98</f>
        <v>0</v>
      </c>
      <c r="L645" s="25">
        <f>Comfie_MZ320!F98</f>
        <v>0</v>
      </c>
      <c r="M645" s="25">
        <f>Comfie_MZ320!G98</f>
        <v>0</v>
      </c>
      <c r="N645" s="5">
        <f>ESP!E98</f>
        <v>0</v>
      </c>
      <c r="O645" s="5">
        <f>ESP!F98</f>
        <v>0</v>
      </c>
      <c r="P645" s="5">
        <f>ESP!G98</f>
        <v>0</v>
      </c>
      <c r="Q645">
        <f>'VA114-CirBm'!E98</f>
        <v>50424</v>
      </c>
      <c r="R645">
        <f>'VA114-CirBm'!F98</f>
        <v>39191</v>
      </c>
      <c r="S645">
        <f>'VA114-CirBm'!G98</f>
        <v>17</v>
      </c>
      <c r="T645" s="5">
        <f>'VA114-CirDf'!E98</f>
        <v>49378</v>
      </c>
      <c r="U645" s="5">
        <f>'VA114-CirDf'!F98</f>
        <v>39191</v>
      </c>
      <c r="V645" s="5">
        <f>'VA114-CirDf'!G98</f>
        <v>17</v>
      </c>
      <c r="W645" s="2">
        <f>EnergyPlus!E98</f>
        <v>48156.212044505548</v>
      </c>
      <c r="X645" s="2" t="str">
        <f>EnergyPlus!F98</f>
        <v>04/19</v>
      </c>
      <c r="Y645" s="2" t="str">
        <f>EnergyPlus!G98</f>
        <v>17:00</v>
      </c>
      <c r="Z645" s="2">
        <f>CODYKoZi_MZ320!E98</f>
        <v>0</v>
      </c>
      <c r="AA645" s="2">
        <f>CODYKoZi_MZ320!F98</f>
        <v>0</v>
      </c>
      <c r="AB645" s="2">
        <f>CODYKoZi_MZ320!G98</f>
        <v>0</v>
      </c>
      <c r="AC645" s="101">
        <f>K!E98</f>
        <v>0</v>
      </c>
      <c r="AD645" s="101">
        <f>K!F98</f>
        <v>0</v>
      </c>
      <c r="AE645" s="101">
        <f>K!G98</f>
        <v>0</v>
      </c>
      <c r="AF645">
        <f>L!E98</f>
        <v>0</v>
      </c>
      <c r="AG645">
        <f>L!F98</f>
        <v>0</v>
      </c>
      <c r="AH645">
        <f>L!G98</f>
        <v>0</v>
      </c>
      <c r="AI645">
        <f>YourData!E98</f>
        <v>0</v>
      </c>
      <c r="AJ645">
        <f>YourData!F98</f>
        <v>0</v>
      </c>
      <c r="AK645">
        <f>YourData!G98</f>
        <v>0</v>
      </c>
    </row>
    <row r="646" spans="1:37">
      <c r="A646" s="99" t="s">
        <v>158</v>
      </c>
      <c r="B646" s="25">
        <f>'HTB2'!E99</f>
        <v>111067.36</v>
      </c>
      <c r="C646" s="25">
        <f>'HTB2'!F99</f>
        <v>37624</v>
      </c>
      <c r="D646" s="25">
        <f>'HTB2'!G99</f>
        <v>16</v>
      </c>
      <c r="E646" s="25">
        <f>'TRNSYS-TUD'!E99</f>
        <v>110956</v>
      </c>
      <c r="F646" s="25">
        <f>'TRNSYS-TUD'!F99</f>
        <v>38720</v>
      </c>
      <c r="G646" s="25">
        <f>'TRNSYS-TUD'!G99</f>
        <v>16</v>
      </c>
      <c r="H646" s="25">
        <f>'TRNSYS-16'!E99</f>
        <v>118770</v>
      </c>
      <c r="I646" s="25">
        <f>'TRNSYS-16'!F99</f>
        <v>39139</v>
      </c>
      <c r="J646" s="25">
        <f>'TRNSYS-16'!G99</f>
        <v>17</v>
      </c>
      <c r="K646" s="25">
        <f>Comfie_MZ320!E99</f>
        <v>0</v>
      </c>
      <c r="L646" s="25">
        <f>Comfie_MZ320!F99</f>
        <v>0</v>
      </c>
      <c r="M646" s="25">
        <f>Comfie_MZ320!G99</f>
        <v>0</v>
      </c>
      <c r="N646" s="5">
        <f>ESP!E99</f>
        <v>113850</v>
      </c>
      <c r="O646" s="5">
        <f>ESP!F99</f>
        <v>39803</v>
      </c>
      <c r="P646" s="5">
        <f>ESP!G99</f>
        <v>15</v>
      </c>
      <c r="Q646">
        <f>'VA114-CirBm'!E99</f>
        <v>118713</v>
      </c>
      <c r="R646">
        <f>'VA114-CirBm'!F99</f>
        <v>39139</v>
      </c>
      <c r="S646">
        <f>'VA114-CirBm'!G99</f>
        <v>16</v>
      </c>
      <c r="T646" s="5">
        <f>'VA114-CirDf'!E99</f>
        <v>118713</v>
      </c>
      <c r="U646" s="5">
        <f>'VA114-CirDf'!F99</f>
        <v>39139</v>
      </c>
      <c r="V646" s="5">
        <f>'VA114-CirDf'!G99</f>
        <v>16</v>
      </c>
      <c r="W646" s="2">
        <f>EnergyPlus!E99</f>
        <v>105574.44557542499</v>
      </c>
      <c r="X646" s="2" t="str">
        <f>EnergyPlus!F99</f>
        <v>12/21</v>
      </c>
      <c r="Y646" s="2" t="str">
        <f>EnergyPlus!G99</f>
        <v>15:00</v>
      </c>
      <c r="Z646" s="2">
        <f>CODYKoZi_MZ320!E99</f>
        <v>0</v>
      </c>
      <c r="AA646" s="2">
        <f>CODYKoZi_MZ320!F99</f>
        <v>0</v>
      </c>
      <c r="AB646" s="2">
        <f>CODYKoZi_MZ320!G99</f>
        <v>0</v>
      </c>
      <c r="AC646" s="101">
        <f>K!E99</f>
        <v>0</v>
      </c>
      <c r="AD646" s="101">
        <f>K!F99</f>
        <v>0</v>
      </c>
      <c r="AE646" s="101">
        <f>K!G99</f>
        <v>0</v>
      </c>
      <c r="AF646">
        <f>L!E99</f>
        <v>0</v>
      </c>
      <c r="AG646">
        <f>L!F99</f>
        <v>0</v>
      </c>
      <c r="AH646">
        <f>L!G99</f>
        <v>0</v>
      </c>
      <c r="AI646">
        <f>YourData!E99</f>
        <v>0</v>
      </c>
      <c r="AJ646">
        <f>YourData!F99</f>
        <v>0</v>
      </c>
      <c r="AK646">
        <f>YourData!G99</f>
        <v>0</v>
      </c>
    </row>
    <row r="647" spans="1:37">
      <c r="N647" s="5"/>
      <c r="O647" s="5"/>
      <c r="T647" s="5"/>
      <c r="U647" s="5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7">
      <c r="A648" s="2" t="s">
        <v>714</v>
      </c>
    </row>
    <row r="649" spans="1:37">
      <c r="B649" s="3" t="s">
        <v>83</v>
      </c>
      <c r="C649" t="s">
        <v>166</v>
      </c>
      <c r="D649" t="s">
        <v>167</v>
      </c>
      <c r="E649" s="3" t="s">
        <v>72</v>
      </c>
      <c r="F649" t="s">
        <v>166</v>
      </c>
      <c r="G649" t="s">
        <v>167</v>
      </c>
      <c r="H649" s="3" t="s">
        <v>100</v>
      </c>
      <c r="I649" t="s">
        <v>166</v>
      </c>
      <c r="J649" t="s">
        <v>167</v>
      </c>
      <c r="K649" s="3"/>
      <c r="L649" t="s">
        <v>166</v>
      </c>
      <c r="M649" t="s">
        <v>167</v>
      </c>
      <c r="N649" s="3" t="s">
        <v>102</v>
      </c>
      <c r="O649" t="s">
        <v>166</v>
      </c>
      <c r="P649" t="s">
        <v>167</v>
      </c>
      <c r="Q649" s="3" t="s">
        <v>561</v>
      </c>
      <c r="R649" t="s">
        <v>166</v>
      </c>
      <c r="S649" t="s">
        <v>167</v>
      </c>
      <c r="T649" s="3" t="s">
        <v>937</v>
      </c>
      <c r="U649" t="s">
        <v>166</v>
      </c>
      <c r="V649" t="s">
        <v>167</v>
      </c>
      <c r="W649" s="3" t="s">
        <v>292</v>
      </c>
      <c r="X649" t="s">
        <v>166</v>
      </c>
      <c r="Y649" t="s">
        <v>167</v>
      </c>
      <c r="Z649" s="3"/>
      <c r="AA649" t="s">
        <v>166</v>
      </c>
      <c r="AB649" t="s">
        <v>167</v>
      </c>
      <c r="AC649" s="3" t="s">
        <v>76</v>
      </c>
      <c r="AD649" t="s">
        <v>166</v>
      </c>
      <c r="AE649" t="s">
        <v>167</v>
      </c>
      <c r="AF649" s="3" t="s">
        <v>76</v>
      </c>
      <c r="AG649" t="s">
        <v>166</v>
      </c>
      <c r="AH649" t="s">
        <v>167</v>
      </c>
      <c r="AI649" s="3" t="s">
        <v>75</v>
      </c>
      <c r="AJ649" t="s">
        <v>166</v>
      </c>
      <c r="AK649" t="s">
        <v>167</v>
      </c>
    </row>
    <row r="650" spans="1:37">
      <c r="A650" s="23" t="s">
        <v>152</v>
      </c>
      <c r="B650" s="25">
        <f>'HTB2'!H93</f>
        <v>12197.03</v>
      </c>
      <c r="C650" s="25">
        <f>'HTB2'!I93</f>
        <v>37695</v>
      </c>
      <c r="D650" s="25">
        <f>'HTB2'!J93</f>
        <v>17</v>
      </c>
      <c r="E650" s="25">
        <f>'TRNSYS-TUD'!H93</f>
        <v>12163.7</v>
      </c>
      <c r="F650" s="25" t="str">
        <f>'TRNSYS-TUD'!I93</f>
        <v>15-Mar</v>
      </c>
      <c r="G650" s="25">
        <f>'TRNSYS-TUD'!J93</f>
        <v>17</v>
      </c>
      <c r="H650" s="25">
        <f>'TRNSYS-16'!H93</f>
        <v>12254.123533924099</v>
      </c>
      <c r="I650" s="25">
        <f>'TRNSYS-16'!I93</f>
        <v>39156</v>
      </c>
      <c r="J650" s="25">
        <f>'TRNSYS-16'!J93</f>
        <v>17</v>
      </c>
      <c r="K650" s="25">
        <f>Comfie_MZ320!H93</f>
        <v>0</v>
      </c>
      <c r="L650" s="25">
        <f>Comfie_MZ320!I93</f>
        <v>0</v>
      </c>
      <c r="M650" s="25">
        <f>Comfie_MZ320!J93</f>
        <v>0</v>
      </c>
      <c r="N650" s="5">
        <f>ESP!H93</f>
        <v>12586</v>
      </c>
      <c r="O650" s="5" t="str">
        <f>ESP!I93</f>
        <v>15-Mar</v>
      </c>
      <c r="P650" s="5">
        <f>ESP!J93</f>
        <v>17</v>
      </c>
      <c r="Q650">
        <f>'VA114-CirBm'!H93</f>
        <v>12839</v>
      </c>
      <c r="R650">
        <f>'VA114-CirBm'!I93</f>
        <v>38432</v>
      </c>
      <c r="S650">
        <f>'VA114-CirBm'!J93</f>
        <v>17</v>
      </c>
      <c r="T650" s="5">
        <f>'VA114-CirDf'!H93</f>
        <v>12839</v>
      </c>
      <c r="U650" s="5">
        <f>'VA114-CirDf'!I93</f>
        <v>38432</v>
      </c>
      <c r="V650" s="5">
        <f>'VA114-CirDf'!J93</f>
        <v>17</v>
      </c>
      <c r="W650" s="2">
        <f>EnergyPlus!H93</f>
        <v>12608.629464157973</v>
      </c>
      <c r="X650" s="2" t="str">
        <f>EnergyPlus!I93</f>
        <v>03/15</v>
      </c>
      <c r="Y650" s="2" t="str">
        <f>EnergyPlus!J93</f>
        <v>17:00</v>
      </c>
      <c r="Z650" s="2">
        <f>CODYKoZi_MZ320!H93</f>
        <v>0</v>
      </c>
      <c r="AA650" s="2">
        <f>CODYKoZi_MZ320!I93</f>
        <v>0</v>
      </c>
      <c r="AB650" s="2">
        <f>CODYKoZi_MZ320!J93</f>
        <v>0</v>
      </c>
      <c r="AC650" s="101">
        <f>K!H93</f>
        <v>0</v>
      </c>
      <c r="AD650" s="101">
        <f>K!I93</f>
        <v>0</v>
      </c>
      <c r="AE650" s="101">
        <f>K!J93</f>
        <v>0</v>
      </c>
      <c r="AF650">
        <f>L!H93</f>
        <v>0</v>
      </c>
      <c r="AG650">
        <f>L!I93</f>
        <v>0</v>
      </c>
      <c r="AH650">
        <f>L!J93</f>
        <v>0</v>
      </c>
      <c r="AI650">
        <f>YourData!H93</f>
        <v>0</v>
      </c>
      <c r="AJ650">
        <f>YourData!I93</f>
        <v>0</v>
      </c>
      <c r="AK650">
        <f>YourData!J93</f>
        <v>0</v>
      </c>
    </row>
    <row r="651" spans="1:37">
      <c r="A651" s="23" t="s">
        <v>153</v>
      </c>
      <c r="B651" s="25">
        <f>'HTB2'!H94</f>
        <v>0</v>
      </c>
      <c r="C651" s="25">
        <f>'HTB2'!I94</f>
        <v>0</v>
      </c>
      <c r="D651" s="25">
        <f>'HTB2'!J94</f>
        <v>0</v>
      </c>
      <c r="E651" s="25">
        <f>'TRNSYS-TUD'!H94</f>
        <v>11632.9</v>
      </c>
      <c r="F651" s="25">
        <f>'TRNSYS-TUD'!I94</f>
        <v>38826</v>
      </c>
      <c r="G651" s="25">
        <f>'TRNSYS-TUD'!J94</f>
        <v>17</v>
      </c>
      <c r="H651" s="25">
        <f>'TRNSYS-16'!H94</f>
        <v>0</v>
      </c>
      <c r="I651" s="25">
        <f>'TRNSYS-16'!I94</f>
        <v>0</v>
      </c>
      <c r="J651" s="25">
        <f>'TRNSYS-16'!J94</f>
        <v>0</v>
      </c>
      <c r="K651" s="25">
        <f>Comfie_MZ320!H94</f>
        <v>0</v>
      </c>
      <c r="L651" s="25">
        <f>Comfie_MZ320!I94</f>
        <v>0</v>
      </c>
      <c r="M651" s="25">
        <f>Comfie_MZ320!J94</f>
        <v>0</v>
      </c>
      <c r="N651" s="5">
        <f>ESP!H94</f>
        <v>0</v>
      </c>
      <c r="O651" s="5">
        <f>ESP!I94</f>
        <v>0</v>
      </c>
      <c r="P651" s="5">
        <f>ESP!J94</f>
        <v>0</v>
      </c>
      <c r="Q651">
        <f>'VA114-CirBm'!H94</f>
        <v>12654</v>
      </c>
      <c r="R651">
        <f>'VA114-CirBm'!I94</f>
        <v>38432</v>
      </c>
      <c r="S651">
        <f>'VA114-CirBm'!J94</f>
        <v>17</v>
      </c>
      <c r="T651" s="5">
        <f>'VA114-CirDf'!H94</f>
        <v>12427</v>
      </c>
      <c r="U651" s="5">
        <f>'VA114-CirDf'!I94</f>
        <v>38461</v>
      </c>
      <c r="V651" s="5">
        <f>'VA114-CirDf'!J94</f>
        <v>17</v>
      </c>
      <c r="W651" s="2">
        <f>EnergyPlus!H94</f>
        <v>12394.565591819304</v>
      </c>
      <c r="X651" s="2" t="str">
        <f>EnergyPlus!I94</f>
        <v>03/15</v>
      </c>
      <c r="Y651" s="2" t="str">
        <f>EnergyPlus!J94</f>
        <v>17:00</v>
      </c>
      <c r="Z651" s="2">
        <f>CODYKoZi_MZ320!H94</f>
        <v>0</v>
      </c>
      <c r="AA651" s="2">
        <f>CODYKoZi_MZ320!I94</f>
        <v>0</v>
      </c>
      <c r="AB651" s="2">
        <f>CODYKoZi_MZ320!J94</f>
        <v>0</v>
      </c>
      <c r="AC651" s="101">
        <f>K!H94</f>
        <v>0</v>
      </c>
      <c r="AD651" s="101">
        <f>K!I94</f>
        <v>0</v>
      </c>
      <c r="AE651" s="101">
        <f>K!J94</f>
        <v>0</v>
      </c>
      <c r="AF651">
        <f>L!H94</f>
        <v>0</v>
      </c>
      <c r="AG651">
        <f>L!I94</f>
        <v>0</v>
      </c>
      <c r="AH651">
        <f>L!J94</f>
        <v>0</v>
      </c>
      <c r="AI651">
        <f>YourData!H94</f>
        <v>0</v>
      </c>
      <c r="AJ651">
        <f>YourData!I94</f>
        <v>0</v>
      </c>
      <c r="AK651">
        <f>YourData!J94</f>
        <v>0</v>
      </c>
    </row>
    <row r="652" spans="1:37">
      <c r="A652" s="23" t="s">
        <v>154</v>
      </c>
      <c r="B652" s="25">
        <f>'HTB2'!H95</f>
        <v>0</v>
      </c>
      <c r="C652" s="25">
        <f>'HTB2'!I95</f>
        <v>0</v>
      </c>
      <c r="D652" s="25">
        <f>'HTB2'!J95</f>
        <v>0</v>
      </c>
      <c r="E652" s="25">
        <f>'TRNSYS-TUD'!H95</f>
        <v>0</v>
      </c>
      <c r="F652" s="25">
        <f>'TRNSYS-TUD'!I95</f>
        <v>0</v>
      </c>
      <c r="G652" s="25">
        <f>'TRNSYS-TUD'!J95</f>
        <v>0</v>
      </c>
      <c r="H652" s="25">
        <f>'TRNSYS-16'!H95</f>
        <v>0</v>
      </c>
      <c r="I652" s="25">
        <f>'TRNSYS-16'!I95</f>
        <v>0</v>
      </c>
      <c r="J652" s="25">
        <f>'TRNSYS-16'!J95</f>
        <v>0</v>
      </c>
      <c r="K652" s="25">
        <f>Comfie_MZ320!H95</f>
        <v>0</v>
      </c>
      <c r="L652" s="25">
        <f>Comfie_MZ320!I95</f>
        <v>0</v>
      </c>
      <c r="M652" s="25">
        <f>Comfie_MZ320!J95</f>
        <v>0</v>
      </c>
      <c r="N652" s="5">
        <f>ESP!H95</f>
        <v>0</v>
      </c>
      <c r="O652" s="5">
        <f>ESP!I95</f>
        <v>0</v>
      </c>
      <c r="P652" s="5">
        <f>ESP!J95</f>
        <v>0</v>
      </c>
      <c r="Q652">
        <f>'VA114-CirBm'!H95</f>
        <v>0</v>
      </c>
      <c r="R652">
        <f>'VA114-CirBm'!I95</f>
        <v>0</v>
      </c>
      <c r="S652">
        <f>'VA114-CirBm'!J95</f>
        <v>0</v>
      </c>
      <c r="T652" s="5">
        <f>'VA114-CirDf'!H95</f>
        <v>0</v>
      </c>
      <c r="U652" s="5">
        <f>'VA114-CirDf'!I95</f>
        <v>0</v>
      </c>
      <c r="V652" s="5">
        <f>'VA114-CirDf'!J95</f>
        <v>0</v>
      </c>
      <c r="W652" s="2">
        <f>EnergyPlus!H95</f>
        <v>12394.565591819304</v>
      </c>
      <c r="X652" s="2" t="str">
        <f>EnergyPlus!I95</f>
        <v>03/15</v>
      </c>
      <c r="Y652" s="2" t="str">
        <f>EnergyPlus!J95</f>
        <v>17:00</v>
      </c>
      <c r="Z652" s="2">
        <f>CODYKoZi_MZ320!H95</f>
        <v>0</v>
      </c>
      <c r="AA652" s="2">
        <f>CODYKoZi_MZ320!I95</f>
        <v>0</v>
      </c>
      <c r="AB652" s="2">
        <f>CODYKoZi_MZ320!J95</f>
        <v>0</v>
      </c>
      <c r="AC652" s="101">
        <f>K!H95</f>
        <v>0</v>
      </c>
      <c r="AD652" s="101">
        <f>K!I95</f>
        <v>0</v>
      </c>
      <c r="AE652" s="101">
        <f>K!J95</f>
        <v>0</v>
      </c>
      <c r="AF652">
        <f>L!H95</f>
        <v>0</v>
      </c>
      <c r="AG652">
        <f>L!I95</f>
        <v>0</v>
      </c>
      <c r="AH652">
        <f>L!J95</f>
        <v>0</v>
      </c>
      <c r="AI652">
        <f>YourData!H95</f>
        <v>0</v>
      </c>
      <c r="AJ652">
        <f>YourData!I95</f>
        <v>0</v>
      </c>
      <c r="AK652">
        <f>YourData!J95</f>
        <v>0</v>
      </c>
    </row>
    <row r="653" spans="1:37">
      <c r="A653" s="23" t="s">
        <v>155</v>
      </c>
      <c r="B653" s="25">
        <f>'HTB2'!H96</f>
        <v>0</v>
      </c>
      <c r="C653" s="25">
        <f>'HTB2'!I96</f>
        <v>0</v>
      </c>
      <c r="D653" s="25">
        <f>'HTB2'!J96</f>
        <v>0</v>
      </c>
      <c r="E653" s="25">
        <f>'TRNSYS-TUD'!H96</f>
        <v>0</v>
      </c>
      <c r="F653" s="25">
        <f>'TRNSYS-TUD'!I96</f>
        <v>0</v>
      </c>
      <c r="G653" s="25">
        <f>'TRNSYS-TUD'!J96</f>
        <v>0</v>
      </c>
      <c r="H653" s="25">
        <f>'TRNSYS-16'!H96</f>
        <v>12133.520544808</v>
      </c>
      <c r="I653" s="25">
        <f>'TRNSYS-16'!I96</f>
        <v>39156</v>
      </c>
      <c r="J653" s="25">
        <f>'TRNSYS-16'!J96</f>
        <v>17</v>
      </c>
      <c r="K653" s="25">
        <f>Comfie_MZ320!H96</f>
        <v>0</v>
      </c>
      <c r="L653" s="25">
        <f>Comfie_MZ320!I96</f>
        <v>0</v>
      </c>
      <c r="M653" s="25">
        <f>Comfie_MZ320!J96</f>
        <v>0</v>
      </c>
      <c r="N653" s="5">
        <f>ESP!H96</f>
        <v>12005</v>
      </c>
      <c r="O653" s="5" t="str">
        <f>ESP!I96</f>
        <v>19-Apr</v>
      </c>
      <c r="P653" s="5">
        <f>ESP!J96</f>
        <v>17</v>
      </c>
      <c r="Q653">
        <f>'VA114-CirBm'!H96</f>
        <v>0</v>
      </c>
      <c r="R653">
        <f>'VA114-CirBm'!I96</f>
        <v>0</v>
      </c>
      <c r="S653">
        <f>'VA114-CirBm'!J96</f>
        <v>0</v>
      </c>
      <c r="T653" s="5">
        <f>'VA114-CirDf'!H96</f>
        <v>0</v>
      </c>
      <c r="U653" s="5">
        <f>'VA114-CirDf'!I96</f>
        <v>0</v>
      </c>
      <c r="V653" s="5">
        <f>'VA114-CirDf'!J96</f>
        <v>0</v>
      </c>
      <c r="W653" s="2">
        <f>EnergyPlus!H96</f>
        <v>12394.565591819304</v>
      </c>
      <c r="X653" s="2" t="str">
        <f>EnergyPlus!I96</f>
        <v>03/15</v>
      </c>
      <c r="Y653" s="2" t="str">
        <f>EnergyPlus!J96</f>
        <v>17:00</v>
      </c>
      <c r="Z653" s="2">
        <f>CODYKoZi_MZ320!H96</f>
        <v>0</v>
      </c>
      <c r="AA653" s="2">
        <f>CODYKoZi_MZ320!I96</f>
        <v>0</v>
      </c>
      <c r="AB653" s="2">
        <f>CODYKoZi_MZ320!J96</f>
        <v>0</v>
      </c>
      <c r="AC653" s="101">
        <f>K!H96</f>
        <v>0</v>
      </c>
      <c r="AD653" s="101">
        <f>K!I96</f>
        <v>0</v>
      </c>
      <c r="AE653" s="101">
        <f>K!J96</f>
        <v>0</v>
      </c>
      <c r="AF653">
        <f>L!H96</f>
        <v>0</v>
      </c>
      <c r="AG653">
        <f>L!I96</f>
        <v>0</v>
      </c>
      <c r="AH653">
        <f>L!J96</f>
        <v>0</v>
      </c>
      <c r="AI653">
        <f>YourData!H96</f>
        <v>0</v>
      </c>
      <c r="AJ653">
        <f>YourData!I96</f>
        <v>0</v>
      </c>
      <c r="AK653">
        <f>YourData!J96</f>
        <v>0</v>
      </c>
    </row>
    <row r="654" spans="1:37">
      <c r="A654" s="23" t="s">
        <v>156</v>
      </c>
      <c r="B654" s="25">
        <f>'HTB2'!H97</f>
        <v>11657.55</v>
      </c>
      <c r="C654" s="25">
        <f>'HTB2'!I97</f>
        <v>37730</v>
      </c>
      <c r="D654" s="25">
        <f>'HTB2'!J97</f>
        <v>17</v>
      </c>
      <c r="E654" s="25">
        <f>'TRNSYS-TUD'!H97</f>
        <v>0</v>
      </c>
      <c r="F654" s="25">
        <f>'TRNSYS-TUD'!I97</f>
        <v>0</v>
      </c>
      <c r="G654" s="25">
        <f>'TRNSYS-TUD'!J97</f>
        <v>0</v>
      </c>
      <c r="H654" s="25">
        <f>'TRNSYS-16'!H97</f>
        <v>0</v>
      </c>
      <c r="I654" s="25">
        <f>'TRNSYS-16'!I97</f>
        <v>0</v>
      </c>
      <c r="J654" s="25">
        <f>'TRNSYS-16'!J97</f>
        <v>0</v>
      </c>
      <c r="K654" s="25">
        <f>Comfie_MZ320!H97</f>
        <v>0</v>
      </c>
      <c r="L654" s="25">
        <f>Comfie_MZ320!I97</f>
        <v>0</v>
      </c>
      <c r="M654" s="25">
        <f>Comfie_MZ320!J97</f>
        <v>0</v>
      </c>
      <c r="N654" s="5">
        <f>ESP!H97</f>
        <v>0</v>
      </c>
      <c r="O654" s="5">
        <f>ESP!I97</f>
        <v>0</v>
      </c>
      <c r="P654" s="5">
        <f>ESP!J97</f>
        <v>0</v>
      </c>
      <c r="Q654">
        <f>'VA114-CirBm'!H97</f>
        <v>0</v>
      </c>
      <c r="R654">
        <f>'VA114-CirBm'!I97</f>
        <v>0</v>
      </c>
      <c r="S654">
        <f>'VA114-CirBm'!J97</f>
        <v>0</v>
      </c>
      <c r="T654" s="5">
        <f>'VA114-CirDf'!H97</f>
        <v>0</v>
      </c>
      <c r="U654" s="5">
        <f>'VA114-CirDf'!I97</f>
        <v>0</v>
      </c>
      <c r="V654" s="5">
        <f>'VA114-CirDf'!J97</f>
        <v>0</v>
      </c>
      <c r="W654" s="2">
        <f>EnergyPlus!H97</f>
        <v>12394.565591819304</v>
      </c>
      <c r="X654" s="2" t="str">
        <f>EnergyPlus!I97</f>
        <v>03/15</v>
      </c>
      <c r="Y654" s="2" t="str">
        <f>EnergyPlus!J97</f>
        <v>17:00</v>
      </c>
      <c r="Z654" s="2">
        <f>CODYKoZi_MZ320!H97</f>
        <v>0</v>
      </c>
      <c r="AA654" s="2">
        <f>CODYKoZi_MZ320!I97</f>
        <v>0</v>
      </c>
      <c r="AB654" s="2">
        <f>CODYKoZi_MZ320!J97</f>
        <v>0</v>
      </c>
      <c r="AC654" s="101">
        <f>K!H97</f>
        <v>0</v>
      </c>
      <c r="AD654" s="101">
        <f>K!I97</f>
        <v>0</v>
      </c>
      <c r="AE654" s="101">
        <f>K!J97</f>
        <v>0</v>
      </c>
      <c r="AF654">
        <f>L!H97</f>
        <v>0</v>
      </c>
      <c r="AG654">
        <f>L!I97</f>
        <v>0</v>
      </c>
      <c r="AH654">
        <f>L!J97</f>
        <v>0</v>
      </c>
      <c r="AI654">
        <f>YourData!H97</f>
        <v>0</v>
      </c>
      <c r="AJ654">
        <f>YourData!I97</f>
        <v>0</v>
      </c>
      <c r="AK654">
        <f>YourData!J97</f>
        <v>0</v>
      </c>
    </row>
    <row r="655" spans="1:37">
      <c r="A655" s="99" t="s">
        <v>157</v>
      </c>
      <c r="B655" s="25">
        <f>'HTB2'!H98</f>
        <v>0</v>
      </c>
      <c r="C655" s="25">
        <f>'HTB2'!I98</f>
        <v>0</v>
      </c>
      <c r="D655" s="25">
        <f>'HTB2'!J98</f>
        <v>0</v>
      </c>
      <c r="E655" s="25">
        <f>'TRNSYS-TUD'!H98</f>
        <v>0</v>
      </c>
      <c r="F655" s="25">
        <f>'TRNSYS-TUD'!I98</f>
        <v>0</v>
      </c>
      <c r="G655" s="25">
        <f>'TRNSYS-TUD'!J98</f>
        <v>0</v>
      </c>
      <c r="H655" s="25">
        <f>'TRNSYS-16'!H98</f>
        <v>0</v>
      </c>
      <c r="I655" s="25">
        <f>'TRNSYS-16'!I98</f>
        <v>0</v>
      </c>
      <c r="J655" s="25">
        <f>'TRNSYS-16'!J98</f>
        <v>0</v>
      </c>
      <c r="K655" s="25">
        <f>Comfie_MZ320!H98</f>
        <v>0</v>
      </c>
      <c r="L655" s="25">
        <f>Comfie_MZ320!I98</f>
        <v>0</v>
      </c>
      <c r="M655" s="25">
        <f>Comfie_MZ320!J98</f>
        <v>0</v>
      </c>
      <c r="N655" s="5">
        <f>ESP!H98</f>
        <v>0</v>
      </c>
      <c r="O655" s="5">
        <f>ESP!I98</f>
        <v>0</v>
      </c>
      <c r="P655" s="5">
        <f>ESP!J98</f>
        <v>0</v>
      </c>
      <c r="Q655">
        <f>'VA114-CirBm'!H98</f>
        <v>12654</v>
      </c>
      <c r="R655">
        <f>'VA114-CirBm'!I98</f>
        <v>38432</v>
      </c>
      <c r="S655">
        <f>'VA114-CirBm'!J98</f>
        <v>17</v>
      </c>
      <c r="T655" s="5">
        <f>'VA114-CirDf'!H98</f>
        <v>12427</v>
      </c>
      <c r="U655" s="5">
        <f>'VA114-CirDf'!I98</f>
        <v>38461</v>
      </c>
      <c r="V655" s="5">
        <f>'VA114-CirDf'!J98</f>
        <v>17</v>
      </c>
      <c r="W655" s="2">
        <f>EnergyPlus!H98</f>
        <v>12394.565591819304</v>
      </c>
      <c r="X655" s="2" t="str">
        <f>EnergyPlus!I98</f>
        <v>03/15</v>
      </c>
      <c r="Y655" s="2" t="str">
        <f>EnergyPlus!J98</f>
        <v>17:00</v>
      </c>
      <c r="Z655" s="2">
        <f>CODYKoZi_MZ320!H98</f>
        <v>0</v>
      </c>
      <c r="AA655" s="2">
        <f>CODYKoZi_MZ320!I98</f>
        <v>0</v>
      </c>
      <c r="AB655" s="2">
        <f>CODYKoZi_MZ320!J98</f>
        <v>0</v>
      </c>
      <c r="AC655" s="101">
        <f>K!H98</f>
        <v>0</v>
      </c>
      <c r="AD655" s="101">
        <f>K!I98</f>
        <v>0</v>
      </c>
      <c r="AE655" s="101">
        <f>K!J98</f>
        <v>0</v>
      </c>
      <c r="AF655">
        <f>L!H98</f>
        <v>0</v>
      </c>
      <c r="AG655">
        <f>L!I98</f>
        <v>0</v>
      </c>
      <c r="AH655">
        <f>L!J98</f>
        <v>0</v>
      </c>
      <c r="AI655">
        <f>YourData!H98</f>
        <v>0</v>
      </c>
      <c r="AJ655">
        <f>YourData!I98</f>
        <v>0</v>
      </c>
      <c r="AK655">
        <f>YourData!J98</f>
        <v>0</v>
      </c>
    </row>
    <row r="656" spans="1:37">
      <c r="A656" s="99" t="s">
        <v>158</v>
      </c>
      <c r="B656" s="25">
        <f>'HTB2'!H99</f>
        <v>35461.06</v>
      </c>
      <c r="C656" s="25">
        <f>'HTB2'!I99</f>
        <v>37624</v>
      </c>
      <c r="D656" s="25">
        <f>'HTB2'!J99</f>
        <v>16</v>
      </c>
      <c r="E656" s="25">
        <f>'TRNSYS-TUD'!H99</f>
        <v>32345.9</v>
      </c>
      <c r="F656" s="25">
        <f>'TRNSYS-TUD'!I99</f>
        <v>38720</v>
      </c>
      <c r="G656" s="25">
        <f>'TRNSYS-TUD'!J99</f>
        <v>16</v>
      </c>
      <c r="H656" s="25">
        <f>'TRNSYS-16'!H99</f>
        <v>58484.337979975702</v>
      </c>
      <c r="I656" s="25">
        <f>'TRNSYS-16'!I99</f>
        <v>39139</v>
      </c>
      <c r="J656" s="25">
        <f>'TRNSYS-16'!J99</f>
        <v>17</v>
      </c>
      <c r="K656" s="25">
        <f>Comfie_MZ320!H99</f>
        <v>0</v>
      </c>
      <c r="L656" s="25">
        <f>Comfie_MZ320!I99</f>
        <v>0</v>
      </c>
      <c r="M656" s="25">
        <f>Comfie_MZ320!J99</f>
        <v>0</v>
      </c>
      <c r="N656" s="5">
        <f>ESP!H99</f>
        <v>32140</v>
      </c>
      <c r="O656" s="5">
        <f>ESP!I99</f>
        <v>39097</v>
      </c>
      <c r="P656" s="5">
        <f>ESP!J99</f>
        <v>15</v>
      </c>
      <c r="Q656">
        <f>'VA114-CirBm'!H99</f>
        <v>39257</v>
      </c>
      <c r="R656">
        <f>'VA114-CirBm'!I99</f>
        <v>38409</v>
      </c>
      <c r="S656">
        <f>'VA114-CirBm'!J99</f>
        <v>15</v>
      </c>
      <c r="T656" s="5">
        <f>'VA114-CirDf'!H99</f>
        <v>39057</v>
      </c>
      <c r="U656" s="5">
        <f>'VA114-CirDf'!I99</f>
        <v>38409</v>
      </c>
      <c r="V656" s="5">
        <f>'VA114-CirDf'!J99</f>
        <v>15</v>
      </c>
      <c r="W656" s="2">
        <f>EnergyPlus!H99</f>
        <v>40912.896808973892</v>
      </c>
      <c r="X656" s="2" t="str">
        <f>EnergyPlus!I99</f>
        <v>12/21</v>
      </c>
      <c r="Y656" s="2" t="str">
        <f>EnergyPlus!J99</f>
        <v>15:00</v>
      </c>
      <c r="Z656" s="2">
        <f>CODYKoZi_MZ320!H99</f>
        <v>0</v>
      </c>
      <c r="AA656" s="2">
        <f>CODYKoZi_MZ320!I99</f>
        <v>0</v>
      </c>
      <c r="AB656" s="2">
        <f>CODYKoZi_MZ320!J99</f>
        <v>0</v>
      </c>
      <c r="AC656" s="101">
        <f>K!H99</f>
        <v>0</v>
      </c>
      <c r="AD656" s="101">
        <f>K!I99</f>
        <v>0</v>
      </c>
      <c r="AE656" s="101">
        <f>K!J99</f>
        <v>0</v>
      </c>
      <c r="AF656">
        <f>L!H99</f>
        <v>0</v>
      </c>
      <c r="AG656">
        <f>L!I99</f>
        <v>0</v>
      </c>
      <c r="AH656">
        <f>L!J99</f>
        <v>0</v>
      </c>
      <c r="AI656">
        <f>YourData!H99</f>
        <v>0</v>
      </c>
      <c r="AJ656">
        <f>YourData!I99</f>
        <v>0</v>
      </c>
      <c r="AK656">
        <f>YourData!J99</f>
        <v>0</v>
      </c>
    </row>
    <row r="657" spans="1:37">
      <c r="N657" s="5"/>
      <c r="O657" s="5"/>
      <c r="T657" s="5"/>
      <c r="U657" s="5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7">
      <c r="A658" s="2" t="s">
        <v>715</v>
      </c>
    </row>
    <row r="659" spans="1:37">
      <c r="B659" s="3" t="s">
        <v>83</v>
      </c>
      <c r="C659" t="s">
        <v>166</v>
      </c>
      <c r="D659" t="s">
        <v>167</v>
      </c>
      <c r="E659" s="3" t="s">
        <v>72</v>
      </c>
      <c r="F659" t="s">
        <v>166</v>
      </c>
      <c r="G659" t="s">
        <v>167</v>
      </c>
      <c r="H659" s="3" t="s">
        <v>100</v>
      </c>
      <c r="I659" t="s">
        <v>166</v>
      </c>
      <c r="J659" t="s">
        <v>167</v>
      </c>
      <c r="K659" s="3"/>
      <c r="L659" t="s">
        <v>166</v>
      </c>
      <c r="M659" t="s">
        <v>167</v>
      </c>
      <c r="N659" s="3" t="s">
        <v>102</v>
      </c>
      <c r="O659" t="s">
        <v>166</v>
      </c>
      <c r="P659" t="s">
        <v>167</v>
      </c>
      <c r="Q659" s="3" t="s">
        <v>561</v>
      </c>
      <c r="R659" t="s">
        <v>166</v>
      </c>
      <c r="S659" t="s">
        <v>167</v>
      </c>
      <c r="T659" s="3" t="s">
        <v>937</v>
      </c>
      <c r="U659" t="s">
        <v>166</v>
      </c>
      <c r="V659" t="s">
        <v>167</v>
      </c>
      <c r="W659" s="3" t="s">
        <v>292</v>
      </c>
      <c r="X659" t="s">
        <v>166</v>
      </c>
      <c r="Y659" t="s">
        <v>167</v>
      </c>
      <c r="Z659" s="3"/>
      <c r="AA659" t="s">
        <v>166</v>
      </c>
      <c r="AB659" t="s">
        <v>167</v>
      </c>
      <c r="AC659" s="3" t="s">
        <v>76</v>
      </c>
      <c r="AD659" t="s">
        <v>166</v>
      </c>
      <c r="AE659" t="s">
        <v>167</v>
      </c>
      <c r="AF659" s="3" t="s">
        <v>76</v>
      </c>
      <c r="AG659" t="s">
        <v>166</v>
      </c>
      <c r="AH659" t="s">
        <v>167</v>
      </c>
      <c r="AI659" s="3" t="s">
        <v>75</v>
      </c>
      <c r="AJ659" t="s">
        <v>166</v>
      </c>
      <c r="AK659" t="s">
        <v>167</v>
      </c>
    </row>
    <row r="660" spans="1:37">
      <c r="A660" s="23" t="s">
        <v>152</v>
      </c>
      <c r="B660" s="25">
        <f>'HTB2'!K93</f>
        <v>12197.05</v>
      </c>
      <c r="C660" s="25">
        <f>'HTB2'!L93</f>
        <v>37695</v>
      </c>
      <c r="D660" s="25">
        <f>'HTB2'!M93</f>
        <v>17</v>
      </c>
      <c r="E660" s="25">
        <f>'TRNSYS-TUD'!K93</f>
        <v>12163.7</v>
      </c>
      <c r="F660" s="25" t="str">
        <f>'TRNSYS-TUD'!L93</f>
        <v>15-Mar</v>
      </c>
      <c r="G660" s="25">
        <f>'TRNSYS-TUD'!M93</f>
        <v>17</v>
      </c>
      <c r="H660" s="25">
        <f>'TRNSYS-16'!K93</f>
        <v>12254.123533924099</v>
      </c>
      <c r="I660" s="25">
        <f>'TRNSYS-16'!L93</f>
        <v>39156</v>
      </c>
      <c r="J660" s="25">
        <f>'TRNSYS-16'!M93</f>
        <v>17</v>
      </c>
      <c r="K660" s="25">
        <f>Comfie_MZ320!K93</f>
        <v>0</v>
      </c>
      <c r="L660" s="25">
        <f>Comfie_MZ320!L93</f>
        <v>0</v>
      </c>
      <c r="M660" s="25">
        <f>Comfie_MZ320!M93</f>
        <v>0</v>
      </c>
      <c r="N660" s="5">
        <f>ESP!K93</f>
        <v>12586</v>
      </c>
      <c r="O660" s="5" t="str">
        <f>ESP!L93</f>
        <v>15-Mar</v>
      </c>
      <c r="P660" s="5">
        <f>ESP!M93</f>
        <v>17</v>
      </c>
      <c r="Q660">
        <f>'VA114-CirBm'!K93</f>
        <v>12839</v>
      </c>
      <c r="R660">
        <f>'VA114-CirBm'!L93</f>
        <v>38432</v>
      </c>
      <c r="S660">
        <f>'VA114-CirBm'!M93</f>
        <v>17</v>
      </c>
      <c r="T660" s="5">
        <f>'VA114-CirDf'!K93</f>
        <v>12839</v>
      </c>
      <c r="U660" s="5">
        <f>'VA114-CirDf'!L93</f>
        <v>38432</v>
      </c>
      <c r="V660" s="5">
        <f>'VA114-CirDf'!M93</f>
        <v>17</v>
      </c>
      <c r="W660" s="2">
        <f>EnergyPlus!K93</f>
        <v>12608.629464157973</v>
      </c>
      <c r="X660" s="2" t="str">
        <f>EnergyPlus!L93</f>
        <v>03/15</v>
      </c>
      <c r="Y660" s="2" t="str">
        <f>EnergyPlus!M93</f>
        <v>17:00</v>
      </c>
      <c r="Z660" s="2">
        <f>CODYKoZi_MZ320!K93</f>
        <v>0</v>
      </c>
      <c r="AA660" s="2">
        <f>CODYKoZi_MZ320!L93</f>
        <v>0</v>
      </c>
      <c r="AB660" s="2">
        <f>CODYKoZi_MZ320!M93</f>
        <v>0</v>
      </c>
      <c r="AC660" s="101">
        <f>K!K93</f>
        <v>0</v>
      </c>
      <c r="AD660" s="101">
        <f>K!L93</f>
        <v>0</v>
      </c>
      <c r="AE660" s="101">
        <f>K!M93</f>
        <v>0</v>
      </c>
      <c r="AF660">
        <f>L!K93</f>
        <v>0</v>
      </c>
      <c r="AG660">
        <f>L!L93</f>
        <v>0</v>
      </c>
      <c r="AH660">
        <f>L!M93</f>
        <v>0</v>
      </c>
      <c r="AI660">
        <f>YourData!K93</f>
        <v>0</v>
      </c>
      <c r="AJ660">
        <f>YourData!L93</f>
        <v>0</v>
      </c>
      <c r="AK660">
        <f>YourData!M93</f>
        <v>0</v>
      </c>
    </row>
    <row r="661" spans="1:37">
      <c r="A661" s="23" t="s">
        <v>153</v>
      </c>
      <c r="B661" s="25">
        <f>'HTB2'!K94</f>
        <v>0</v>
      </c>
      <c r="C661" s="25">
        <f>'HTB2'!L94</f>
        <v>0</v>
      </c>
      <c r="D661" s="25">
        <f>'HTB2'!M94</f>
        <v>0</v>
      </c>
      <c r="E661" s="25">
        <f>'TRNSYS-TUD'!K94</f>
        <v>11555.9</v>
      </c>
      <c r="F661" s="25">
        <f>'TRNSYS-TUD'!L94</f>
        <v>38826</v>
      </c>
      <c r="G661" s="25">
        <f>'TRNSYS-TUD'!M94</f>
        <v>17</v>
      </c>
      <c r="H661" s="25">
        <f>'TRNSYS-16'!K94</f>
        <v>0</v>
      </c>
      <c r="I661" s="25">
        <f>'TRNSYS-16'!L94</f>
        <v>0</v>
      </c>
      <c r="J661" s="25">
        <f>'TRNSYS-16'!M94</f>
        <v>0</v>
      </c>
      <c r="K661" s="25">
        <f>Comfie_MZ320!K94</f>
        <v>0</v>
      </c>
      <c r="L661" s="25">
        <f>Comfie_MZ320!L94</f>
        <v>0</v>
      </c>
      <c r="M661" s="25">
        <f>Comfie_MZ320!M94</f>
        <v>0</v>
      </c>
      <c r="N661" s="5">
        <f>ESP!K94</f>
        <v>0</v>
      </c>
      <c r="O661" s="5">
        <f>ESP!L94</f>
        <v>0</v>
      </c>
      <c r="P661" s="5">
        <f>ESP!M94</f>
        <v>0</v>
      </c>
      <c r="Q661">
        <f>'VA114-CirBm'!K94</f>
        <v>12550</v>
      </c>
      <c r="R661">
        <f>'VA114-CirBm'!L94</f>
        <v>38826</v>
      </c>
      <c r="S661">
        <f>'VA114-CirBm'!M94</f>
        <v>17</v>
      </c>
      <c r="T661" s="5">
        <f>'VA114-CirDf'!K94</f>
        <v>12242</v>
      </c>
      <c r="U661" s="5">
        <f>'VA114-CirDf'!L94</f>
        <v>38826</v>
      </c>
      <c r="V661" s="5">
        <f>'VA114-CirDf'!M94</f>
        <v>17</v>
      </c>
      <c r="W661" s="2">
        <f>EnergyPlus!K94</f>
        <v>12000.645907676251</v>
      </c>
      <c r="X661" s="2" t="str">
        <f>EnergyPlus!L94</f>
        <v>04/19</v>
      </c>
      <c r="Y661" s="2" t="str">
        <f>EnergyPlus!M94</f>
        <v>17:00</v>
      </c>
      <c r="Z661" s="2">
        <f>CODYKoZi_MZ320!K94</f>
        <v>0</v>
      </c>
      <c r="AA661" s="2">
        <f>CODYKoZi_MZ320!L94</f>
        <v>0</v>
      </c>
      <c r="AB661" s="2">
        <f>CODYKoZi_MZ320!M94</f>
        <v>0</v>
      </c>
      <c r="AC661" s="101">
        <f>K!K94</f>
        <v>0</v>
      </c>
      <c r="AD661" s="101">
        <f>K!L94</f>
        <v>0</v>
      </c>
      <c r="AE661" s="101">
        <f>K!M94</f>
        <v>0</v>
      </c>
      <c r="AF661">
        <f>L!K94</f>
        <v>0</v>
      </c>
      <c r="AG661">
        <f>L!L94</f>
        <v>0</v>
      </c>
      <c r="AH661">
        <f>L!M94</f>
        <v>0</v>
      </c>
      <c r="AI661">
        <f>YourData!K94</f>
        <v>0</v>
      </c>
      <c r="AJ661">
        <f>YourData!L94</f>
        <v>0</v>
      </c>
      <c r="AK661">
        <f>YourData!M94</f>
        <v>0</v>
      </c>
    </row>
    <row r="662" spans="1:37">
      <c r="A662" s="23" t="s">
        <v>154</v>
      </c>
      <c r="B662" s="25">
        <f>'HTB2'!K95</f>
        <v>0</v>
      </c>
      <c r="C662" s="25">
        <f>'HTB2'!L95</f>
        <v>0</v>
      </c>
      <c r="D662" s="25">
        <f>'HTB2'!M95</f>
        <v>0</v>
      </c>
      <c r="E662" s="25">
        <f>'TRNSYS-TUD'!K95</f>
        <v>0</v>
      </c>
      <c r="F662" s="25">
        <f>'TRNSYS-TUD'!L95</f>
        <v>0</v>
      </c>
      <c r="G662" s="25">
        <f>'TRNSYS-TUD'!M95</f>
        <v>0</v>
      </c>
      <c r="H662" s="25">
        <f>'TRNSYS-16'!K95</f>
        <v>0</v>
      </c>
      <c r="I662" s="25">
        <f>'TRNSYS-16'!L95</f>
        <v>0</v>
      </c>
      <c r="J662" s="25">
        <f>'TRNSYS-16'!M95</f>
        <v>0</v>
      </c>
      <c r="K662" s="25">
        <f>Comfie_MZ320!K95</f>
        <v>0</v>
      </c>
      <c r="L662" s="25">
        <f>Comfie_MZ320!L95</f>
        <v>0</v>
      </c>
      <c r="M662" s="25">
        <f>Comfie_MZ320!M95</f>
        <v>0</v>
      </c>
      <c r="N662" s="5">
        <f>ESP!K95</f>
        <v>0</v>
      </c>
      <c r="O662" s="5">
        <f>ESP!L95</f>
        <v>0</v>
      </c>
      <c r="P662" s="5">
        <f>ESP!M95</f>
        <v>0</v>
      </c>
      <c r="Q662">
        <f>'VA114-CirBm'!K95</f>
        <v>0</v>
      </c>
      <c r="R662">
        <f>'VA114-CirBm'!L95</f>
        <v>0</v>
      </c>
      <c r="S662">
        <f>'VA114-CirBm'!M95</f>
        <v>0</v>
      </c>
      <c r="T662" s="5">
        <f>'VA114-CirDf'!K95</f>
        <v>0</v>
      </c>
      <c r="U662" s="5">
        <f>'VA114-CirDf'!L95</f>
        <v>0</v>
      </c>
      <c r="V662" s="5">
        <f>'VA114-CirDf'!M95</f>
        <v>0</v>
      </c>
      <c r="W662" s="2">
        <f>EnergyPlus!K95</f>
        <v>12000.645907676251</v>
      </c>
      <c r="X662" s="2" t="str">
        <f>EnergyPlus!L95</f>
        <v>04/19</v>
      </c>
      <c r="Y662" s="2" t="str">
        <f>EnergyPlus!M95</f>
        <v>17:00</v>
      </c>
      <c r="Z662" s="2">
        <f>CODYKoZi_MZ320!K95</f>
        <v>0</v>
      </c>
      <c r="AA662" s="2">
        <f>CODYKoZi_MZ320!L95</f>
        <v>0</v>
      </c>
      <c r="AB662" s="2">
        <f>CODYKoZi_MZ320!M95</f>
        <v>0</v>
      </c>
      <c r="AC662" s="101">
        <f>K!K95</f>
        <v>0</v>
      </c>
      <c r="AD662" s="101">
        <f>K!L95</f>
        <v>0</v>
      </c>
      <c r="AE662" s="101">
        <f>K!M95</f>
        <v>0</v>
      </c>
      <c r="AF662">
        <f>L!K95</f>
        <v>0</v>
      </c>
      <c r="AG662">
        <f>L!L95</f>
        <v>0</v>
      </c>
      <c r="AH662">
        <f>L!M95</f>
        <v>0</v>
      </c>
      <c r="AI662">
        <f>YourData!K95</f>
        <v>0</v>
      </c>
      <c r="AJ662">
        <f>YourData!L95</f>
        <v>0</v>
      </c>
      <c r="AK662">
        <f>YourData!M95</f>
        <v>0</v>
      </c>
    </row>
    <row r="663" spans="1:37">
      <c r="A663" s="23" t="s">
        <v>155</v>
      </c>
      <c r="B663" s="25">
        <f>'HTB2'!K96</f>
        <v>0</v>
      </c>
      <c r="C663" s="25">
        <f>'HTB2'!L96</f>
        <v>0</v>
      </c>
      <c r="D663" s="25">
        <f>'HTB2'!M96</f>
        <v>0</v>
      </c>
      <c r="E663" s="25">
        <f>'TRNSYS-TUD'!K96</f>
        <v>0</v>
      </c>
      <c r="F663" s="25">
        <f>'TRNSYS-TUD'!L96</f>
        <v>0</v>
      </c>
      <c r="G663" s="25">
        <f>'TRNSYS-TUD'!M96</f>
        <v>0</v>
      </c>
      <c r="H663" s="25">
        <f>'TRNSYS-16'!K96</f>
        <v>11652.320466807399</v>
      </c>
      <c r="I663" s="25">
        <f>'TRNSYS-16'!L96</f>
        <v>39191</v>
      </c>
      <c r="J663" s="25">
        <f>'TRNSYS-16'!M96</f>
        <v>17</v>
      </c>
      <c r="K663" s="25">
        <f>Comfie_MZ320!K96</f>
        <v>0</v>
      </c>
      <c r="L663" s="25">
        <f>Comfie_MZ320!L96</f>
        <v>0</v>
      </c>
      <c r="M663" s="25">
        <f>Comfie_MZ320!M96</f>
        <v>0</v>
      </c>
      <c r="N663" s="5">
        <f>ESP!K96</f>
        <v>11413</v>
      </c>
      <c r="O663" s="5" t="str">
        <f>ESP!L96</f>
        <v>19-Apr</v>
      </c>
      <c r="P663" s="5">
        <f>ESP!M96</f>
        <v>17</v>
      </c>
      <c r="Q663">
        <f>'VA114-CirBm'!K96</f>
        <v>0</v>
      </c>
      <c r="R663">
        <f>'VA114-CirBm'!L96</f>
        <v>0</v>
      </c>
      <c r="S663">
        <f>'VA114-CirBm'!M96</f>
        <v>0</v>
      </c>
      <c r="T663" s="5">
        <f>'VA114-CirDf'!K96</f>
        <v>0</v>
      </c>
      <c r="U663" s="5">
        <f>'VA114-CirDf'!L96</f>
        <v>0</v>
      </c>
      <c r="V663" s="5">
        <f>'VA114-CirDf'!M96</f>
        <v>0</v>
      </c>
      <c r="W663" s="2">
        <f>EnergyPlus!K96</f>
        <v>12000.645907676251</v>
      </c>
      <c r="X663" s="2" t="str">
        <f>EnergyPlus!L96</f>
        <v>04/19</v>
      </c>
      <c r="Y663" s="2" t="str">
        <f>EnergyPlus!M96</f>
        <v>17:00</v>
      </c>
      <c r="Z663" s="2">
        <f>CODYKoZi_MZ320!K96</f>
        <v>0</v>
      </c>
      <c r="AA663" s="2">
        <f>CODYKoZi_MZ320!L96</f>
        <v>0</v>
      </c>
      <c r="AB663" s="2">
        <f>CODYKoZi_MZ320!M96</f>
        <v>0</v>
      </c>
      <c r="AC663" s="101">
        <f>K!K96</f>
        <v>0</v>
      </c>
      <c r="AD663" s="101">
        <f>K!L96</f>
        <v>0</v>
      </c>
      <c r="AE663" s="101">
        <f>K!M96</f>
        <v>0</v>
      </c>
      <c r="AF663">
        <f>L!K96</f>
        <v>0</v>
      </c>
      <c r="AG663">
        <f>L!L96</f>
        <v>0</v>
      </c>
      <c r="AH663">
        <f>L!M96</f>
        <v>0</v>
      </c>
      <c r="AI663">
        <f>YourData!K96</f>
        <v>0</v>
      </c>
      <c r="AJ663">
        <f>YourData!L96</f>
        <v>0</v>
      </c>
      <c r="AK663">
        <f>YourData!M96</f>
        <v>0</v>
      </c>
    </row>
    <row r="664" spans="1:37">
      <c r="A664" s="23" t="s">
        <v>156</v>
      </c>
      <c r="B664" s="25">
        <f>'HTB2'!K97</f>
        <v>11014.51</v>
      </c>
      <c r="C664" s="25">
        <f>'HTB2'!L97</f>
        <v>37748</v>
      </c>
      <c r="D664" s="25">
        <f>'HTB2'!M97</f>
        <v>17</v>
      </c>
      <c r="E664" s="25">
        <f>'TRNSYS-TUD'!K97</f>
        <v>0</v>
      </c>
      <c r="F664" s="25">
        <f>'TRNSYS-TUD'!L97</f>
        <v>0</v>
      </c>
      <c r="G664" s="25">
        <f>'TRNSYS-TUD'!M97</f>
        <v>0</v>
      </c>
      <c r="H664" s="25">
        <f>'TRNSYS-16'!K97</f>
        <v>0</v>
      </c>
      <c r="I664" s="25">
        <f>'TRNSYS-16'!L97</f>
        <v>0</v>
      </c>
      <c r="J664" s="25">
        <f>'TRNSYS-16'!M97</f>
        <v>0</v>
      </c>
      <c r="K664" s="25">
        <f>Comfie_MZ320!K97</f>
        <v>0</v>
      </c>
      <c r="L664" s="25">
        <f>Comfie_MZ320!L97</f>
        <v>0</v>
      </c>
      <c r="M664" s="25">
        <f>Comfie_MZ320!M97</f>
        <v>0</v>
      </c>
      <c r="N664" s="5">
        <f>ESP!K97</f>
        <v>0</v>
      </c>
      <c r="O664" s="5">
        <f>ESP!L97</f>
        <v>0</v>
      </c>
      <c r="P664" s="5">
        <f>ESP!M97</f>
        <v>0</v>
      </c>
      <c r="Q664">
        <f>'VA114-CirBm'!K97</f>
        <v>0</v>
      </c>
      <c r="R664">
        <f>'VA114-CirBm'!L97</f>
        <v>0</v>
      </c>
      <c r="S664">
        <f>'VA114-CirBm'!M97</f>
        <v>0</v>
      </c>
      <c r="T664" s="5">
        <f>'VA114-CirDf'!K97</f>
        <v>0</v>
      </c>
      <c r="U664" s="5">
        <f>'VA114-CirDf'!L97</f>
        <v>0</v>
      </c>
      <c r="V664" s="5">
        <f>'VA114-CirDf'!M97</f>
        <v>0</v>
      </c>
      <c r="W664" s="2">
        <f>EnergyPlus!K97</f>
        <v>12000.645907676251</v>
      </c>
      <c r="X664" s="2" t="str">
        <f>EnergyPlus!L97</f>
        <v>04/19</v>
      </c>
      <c r="Y664" s="2" t="str">
        <f>EnergyPlus!M97</f>
        <v>17:00</v>
      </c>
      <c r="Z664" s="2">
        <f>CODYKoZi_MZ320!K97</f>
        <v>0</v>
      </c>
      <c r="AA664" s="2">
        <f>CODYKoZi_MZ320!L97</f>
        <v>0</v>
      </c>
      <c r="AB664" s="2">
        <f>CODYKoZi_MZ320!M97</f>
        <v>0</v>
      </c>
      <c r="AC664" s="101">
        <f>K!K97</f>
        <v>0</v>
      </c>
      <c r="AD664" s="101">
        <f>K!L97</f>
        <v>0</v>
      </c>
      <c r="AE664" s="101">
        <f>K!M97</f>
        <v>0</v>
      </c>
      <c r="AF664">
        <f>L!K97</f>
        <v>0</v>
      </c>
      <c r="AG664">
        <f>L!L97</f>
        <v>0</v>
      </c>
      <c r="AH664">
        <f>L!M97</f>
        <v>0</v>
      </c>
      <c r="AI664">
        <f>YourData!K97</f>
        <v>0</v>
      </c>
      <c r="AJ664">
        <f>YourData!L97</f>
        <v>0</v>
      </c>
      <c r="AK664">
        <f>YourData!M97</f>
        <v>0</v>
      </c>
    </row>
    <row r="665" spans="1:37">
      <c r="A665" s="99" t="s">
        <v>157</v>
      </c>
      <c r="B665" s="25">
        <f>'HTB2'!K98</f>
        <v>0</v>
      </c>
      <c r="C665" s="25">
        <f>'HTB2'!L98</f>
        <v>0</v>
      </c>
      <c r="D665" s="25">
        <f>'HTB2'!M98</f>
        <v>0</v>
      </c>
      <c r="E665" s="25">
        <f>'TRNSYS-TUD'!K98</f>
        <v>0</v>
      </c>
      <c r="F665" s="25">
        <f>'TRNSYS-TUD'!L98</f>
        <v>0</v>
      </c>
      <c r="G665" s="25">
        <f>'TRNSYS-TUD'!M98</f>
        <v>0</v>
      </c>
      <c r="H665" s="25">
        <f>'TRNSYS-16'!K98</f>
        <v>0</v>
      </c>
      <c r="I665" s="25">
        <f>'TRNSYS-16'!L98</f>
        <v>0</v>
      </c>
      <c r="J665" s="25">
        <f>'TRNSYS-16'!M98</f>
        <v>0</v>
      </c>
      <c r="K665" s="25">
        <f>Comfie_MZ320!K98</f>
        <v>0</v>
      </c>
      <c r="L665" s="25">
        <f>Comfie_MZ320!L98</f>
        <v>0</v>
      </c>
      <c r="M665" s="25">
        <f>Comfie_MZ320!M98</f>
        <v>0</v>
      </c>
      <c r="N665" s="5">
        <f>ESP!K98</f>
        <v>0</v>
      </c>
      <c r="O665" s="5">
        <f>ESP!L98</f>
        <v>0</v>
      </c>
      <c r="P665" s="5">
        <f>ESP!M98</f>
        <v>0</v>
      </c>
      <c r="Q665">
        <f>'VA114-CirBm'!K98</f>
        <v>12550</v>
      </c>
      <c r="R665">
        <f>'VA114-CirBm'!L98</f>
        <v>38461</v>
      </c>
      <c r="S665">
        <f>'VA114-CirBm'!M98</f>
        <v>17</v>
      </c>
      <c r="T665" s="5">
        <f>'VA114-CirDf'!K98</f>
        <v>12241</v>
      </c>
      <c r="U665" s="5">
        <f>'VA114-CirDf'!L98</f>
        <v>38461</v>
      </c>
      <c r="V665" s="5">
        <f>'VA114-CirDf'!M98</f>
        <v>17</v>
      </c>
      <c r="W665" s="2">
        <f>EnergyPlus!K98</f>
        <v>12000.645907676251</v>
      </c>
      <c r="X665" s="2" t="str">
        <f>EnergyPlus!L98</f>
        <v>04/19</v>
      </c>
      <c r="Y665" s="2" t="str">
        <f>EnergyPlus!M98</f>
        <v>17:00</v>
      </c>
      <c r="Z665" s="2">
        <f>CODYKoZi_MZ320!K98</f>
        <v>0</v>
      </c>
      <c r="AA665" s="2">
        <f>CODYKoZi_MZ320!L98</f>
        <v>0</v>
      </c>
      <c r="AB665" s="2">
        <f>CODYKoZi_MZ320!M98</f>
        <v>0</v>
      </c>
      <c r="AC665" s="101">
        <f>K!K98</f>
        <v>0</v>
      </c>
      <c r="AD665" s="101">
        <f>K!L98</f>
        <v>0</v>
      </c>
      <c r="AE665" s="101">
        <f>K!M98</f>
        <v>0</v>
      </c>
      <c r="AF665">
        <f>L!K98</f>
        <v>0</v>
      </c>
      <c r="AG665">
        <f>L!L98</f>
        <v>0</v>
      </c>
      <c r="AH665">
        <f>L!M98</f>
        <v>0</v>
      </c>
      <c r="AI665">
        <f>YourData!K98</f>
        <v>0</v>
      </c>
      <c r="AJ665">
        <f>YourData!L98</f>
        <v>0</v>
      </c>
      <c r="AK665">
        <f>YourData!M98</f>
        <v>0</v>
      </c>
    </row>
    <row r="666" spans="1:37">
      <c r="A666" s="99" t="s">
        <v>158</v>
      </c>
      <c r="B666" s="25">
        <f>'HTB2'!K99</f>
        <v>75606.3</v>
      </c>
      <c r="C666" s="25">
        <f>'HTB2'!L99</f>
        <v>37624</v>
      </c>
      <c r="D666" s="25">
        <f>'HTB2'!M99</f>
        <v>16</v>
      </c>
      <c r="E666" s="25">
        <f>'TRNSYS-TUD'!K99</f>
        <v>67674.899999999994</v>
      </c>
      <c r="F666" s="25">
        <f>'TRNSYS-TUD'!L99</f>
        <v>38756</v>
      </c>
      <c r="G666" s="25">
        <f>'TRNSYS-TUD'!M99</f>
        <v>16</v>
      </c>
      <c r="H666" s="25">
        <f>'TRNSYS-16'!K99</f>
        <v>52066.623462339398</v>
      </c>
      <c r="I666" s="25">
        <f>'TRNSYS-16'!L99</f>
        <v>39139</v>
      </c>
      <c r="J666" s="25">
        <f>'TRNSYS-16'!M99</f>
        <v>17</v>
      </c>
      <c r="K666" s="25">
        <f>Comfie_MZ320!K99</f>
        <v>0</v>
      </c>
      <c r="L666" s="25">
        <f>Comfie_MZ320!L99</f>
        <v>0</v>
      </c>
      <c r="M666" s="25">
        <f>Comfie_MZ320!M99</f>
        <v>0</v>
      </c>
      <c r="N666" s="5">
        <f>ESP!K99</f>
        <v>54782</v>
      </c>
      <c r="O666" s="5">
        <f>ESP!L99</f>
        <v>39121</v>
      </c>
      <c r="P666" s="5">
        <f>ESP!M99</f>
        <v>15</v>
      </c>
      <c r="Q666">
        <f>'VA114-CirBm'!K99</f>
        <v>55795</v>
      </c>
      <c r="R666">
        <f>'VA114-CirBm'!L99</f>
        <v>39072</v>
      </c>
      <c r="S666">
        <f>'VA114-CirBm'!M99</f>
        <v>14</v>
      </c>
      <c r="T666" s="5">
        <f>'VA114-CirDf'!K99</f>
        <v>55176</v>
      </c>
      <c r="U666" s="5">
        <f>'VA114-CirDf'!L99</f>
        <v>39072</v>
      </c>
      <c r="V666" s="5">
        <f>'VA114-CirDf'!M99</f>
        <v>14</v>
      </c>
      <c r="W666" s="2">
        <f>EnergyPlus!K99</f>
        <v>57805.791050664171</v>
      </c>
      <c r="X666" s="2" t="str">
        <f>EnergyPlus!L99</f>
        <v>02/08</v>
      </c>
      <c r="Y666" s="2" t="str">
        <f>EnergyPlus!M99</f>
        <v>16:00</v>
      </c>
      <c r="Z666" s="2">
        <f>CODYKoZi_MZ320!K99</f>
        <v>0</v>
      </c>
      <c r="AA666" s="2">
        <f>CODYKoZi_MZ320!L99</f>
        <v>0</v>
      </c>
      <c r="AB666" s="2">
        <f>CODYKoZi_MZ320!M99</f>
        <v>0</v>
      </c>
      <c r="AC666" s="101">
        <f>K!K99</f>
        <v>0</v>
      </c>
      <c r="AD666" s="101">
        <f>K!L99</f>
        <v>0</v>
      </c>
      <c r="AE666" s="101">
        <f>K!M99</f>
        <v>0</v>
      </c>
      <c r="AF666">
        <f>L!K99</f>
        <v>0</v>
      </c>
      <c r="AG666">
        <f>L!L99</f>
        <v>0</v>
      </c>
      <c r="AH666">
        <f>L!M99</f>
        <v>0</v>
      </c>
      <c r="AI666">
        <f>YourData!K99</f>
        <v>0</v>
      </c>
      <c r="AJ666">
        <f>YourData!L99</f>
        <v>0</v>
      </c>
      <c r="AK666">
        <f>YourData!M99</f>
        <v>0</v>
      </c>
    </row>
    <row r="667" spans="1:37">
      <c r="N667" s="5"/>
      <c r="O667" s="5"/>
      <c r="T667" s="5"/>
      <c r="U667" s="5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7">
      <c r="A668" s="2" t="s">
        <v>716</v>
      </c>
      <c r="N668" s="5"/>
      <c r="O668" s="5"/>
      <c r="T668" s="5"/>
      <c r="U668" s="5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7">
      <c r="B669" s="3" t="s">
        <v>83</v>
      </c>
      <c r="C669" t="s">
        <v>166</v>
      </c>
      <c r="D669" t="s">
        <v>167</v>
      </c>
      <c r="E669" s="3" t="s">
        <v>72</v>
      </c>
      <c r="F669" t="s">
        <v>166</v>
      </c>
      <c r="G669" t="s">
        <v>167</v>
      </c>
      <c r="H669" s="3" t="s">
        <v>404</v>
      </c>
      <c r="I669" t="s">
        <v>166</v>
      </c>
      <c r="J669" t="s">
        <v>167</v>
      </c>
      <c r="K669" s="3"/>
      <c r="L669" t="s">
        <v>166</v>
      </c>
      <c r="M669" t="s">
        <v>167</v>
      </c>
      <c r="N669" s="3" t="s">
        <v>102</v>
      </c>
      <c r="O669" t="s">
        <v>166</v>
      </c>
      <c r="P669" t="s">
        <v>167</v>
      </c>
      <c r="Q669" s="3" t="s">
        <v>561</v>
      </c>
      <c r="R669" t="s">
        <v>166</v>
      </c>
      <c r="S669" t="s">
        <v>167</v>
      </c>
      <c r="T669" s="3" t="s">
        <v>937</v>
      </c>
      <c r="U669" t="s">
        <v>166</v>
      </c>
      <c r="V669" t="s">
        <v>167</v>
      </c>
      <c r="W669" s="3" t="s">
        <v>292</v>
      </c>
      <c r="X669" t="s">
        <v>166</v>
      </c>
      <c r="Y669" t="s">
        <v>167</v>
      </c>
      <c r="Z669" s="3"/>
      <c r="AA669" t="s">
        <v>166</v>
      </c>
      <c r="AB669" t="s">
        <v>167</v>
      </c>
      <c r="AC669" s="3" t="s">
        <v>76</v>
      </c>
      <c r="AD669" t="s">
        <v>166</v>
      </c>
      <c r="AE669" t="s">
        <v>167</v>
      </c>
      <c r="AF669" s="3" t="s">
        <v>76</v>
      </c>
      <c r="AG669" t="s">
        <v>166</v>
      </c>
      <c r="AH669" t="s">
        <v>167</v>
      </c>
      <c r="AI669" s="3" t="s">
        <v>75</v>
      </c>
      <c r="AJ669" t="s">
        <v>166</v>
      </c>
      <c r="AK669" t="s">
        <v>167</v>
      </c>
    </row>
    <row r="670" spans="1:37">
      <c r="A670" s="23" t="s">
        <v>152</v>
      </c>
      <c r="B670" s="25">
        <f>'HTB2'!N93</f>
        <v>12197.03</v>
      </c>
      <c r="C670" s="25">
        <f>'HTB2'!O93</f>
        <v>37695</v>
      </c>
      <c r="D670" s="25">
        <f>'HTB2'!P93</f>
        <v>17</v>
      </c>
      <c r="E670" s="25">
        <f>'TRNSYS-TUD'!N93</f>
        <v>12163.7</v>
      </c>
      <c r="F670" s="25" t="str">
        <f>'TRNSYS-TUD'!O93</f>
        <v>15-Mar</v>
      </c>
      <c r="G670" s="25">
        <f>'TRNSYS-TUD'!P93</f>
        <v>17</v>
      </c>
      <c r="H670" s="25">
        <f>'TRNSYS-16'!N93</f>
        <v>12254.123533924099</v>
      </c>
      <c r="I670" s="25">
        <f>'TRNSYS-16'!O93</f>
        <v>39156</v>
      </c>
      <c r="J670" s="25">
        <f>'TRNSYS-16'!P93</f>
        <v>17</v>
      </c>
      <c r="K670" s="25">
        <f>Comfie_MZ320!N93</f>
        <v>0</v>
      </c>
      <c r="L670" s="25">
        <f>Comfie_MZ320!O93</f>
        <v>0</v>
      </c>
      <c r="M670" s="25">
        <f>Comfie_MZ320!P93</f>
        <v>0</v>
      </c>
      <c r="N670" s="5">
        <f>ESP!N93</f>
        <v>12586</v>
      </c>
      <c r="O670" s="5" t="str">
        <f>ESP!O93</f>
        <v>15-Mar</v>
      </c>
      <c r="P670" s="5">
        <f>ESP!P93</f>
        <v>17</v>
      </c>
      <c r="Q670">
        <f>'VA114-CirBm'!N93</f>
        <v>12839</v>
      </c>
      <c r="R670">
        <f>'VA114-CirBm'!O93</f>
        <v>38432</v>
      </c>
      <c r="S670">
        <f>'VA114-CirBm'!P93</f>
        <v>17</v>
      </c>
      <c r="T670" s="5">
        <f>'VA114-CirDf'!N93</f>
        <v>12838</v>
      </c>
      <c r="U670" s="5">
        <f>'VA114-CirDf'!O93</f>
        <v>38432</v>
      </c>
      <c r="V670" s="5">
        <f>'VA114-CirDf'!P93</f>
        <v>17</v>
      </c>
      <c r="W670" s="2">
        <f>EnergyPlus!N93</f>
        <v>12608.62946415775</v>
      </c>
      <c r="X670" s="2" t="str">
        <f>EnergyPlus!O93</f>
        <v>03/15</v>
      </c>
      <c r="Y670" s="2" t="str">
        <f>EnergyPlus!P93</f>
        <v>17:00</v>
      </c>
      <c r="Z670" s="2">
        <f>CODYKoZi_MZ320!N93</f>
        <v>0</v>
      </c>
      <c r="AA670" s="2">
        <f>CODYKoZi_MZ320!O93</f>
        <v>0</v>
      </c>
      <c r="AB670" s="2">
        <f>CODYKoZi_MZ320!P93</f>
        <v>0</v>
      </c>
      <c r="AC670" s="101">
        <f>K!N93</f>
        <v>0</v>
      </c>
      <c r="AD670" s="101">
        <f>K!O93</f>
        <v>0</v>
      </c>
      <c r="AE670" s="101">
        <f>K!P93</f>
        <v>0</v>
      </c>
      <c r="AF670">
        <f>L!N93</f>
        <v>0</v>
      </c>
      <c r="AG670">
        <f>L!O93</f>
        <v>0</v>
      </c>
      <c r="AH670">
        <f>L!P93</f>
        <v>0</v>
      </c>
      <c r="AI670">
        <f>YourData!N93</f>
        <v>0</v>
      </c>
      <c r="AJ670">
        <f>YourData!O93</f>
        <v>0</v>
      </c>
      <c r="AK670">
        <f>YourData!P93</f>
        <v>0</v>
      </c>
    </row>
    <row r="671" spans="1:37">
      <c r="A671" s="23" t="s">
        <v>153</v>
      </c>
      <c r="B671" s="25">
        <f>'HTB2'!N94</f>
        <v>0</v>
      </c>
      <c r="C671" s="25">
        <f>'HTB2'!O94</f>
        <v>0</v>
      </c>
      <c r="D671" s="25">
        <f>'HTB2'!P94</f>
        <v>0</v>
      </c>
      <c r="E671" s="25">
        <f>'TRNSYS-TUD'!N94</f>
        <v>11980.8</v>
      </c>
      <c r="F671" s="25" t="str">
        <f>'TRNSYS-TUD'!O94</f>
        <v>15-Mar</v>
      </c>
      <c r="G671" s="25">
        <f>'TRNSYS-TUD'!P94</f>
        <v>17</v>
      </c>
      <c r="H671" s="25">
        <f>'TRNSYS-16'!N94</f>
        <v>0</v>
      </c>
      <c r="I671" s="25">
        <f>'TRNSYS-16'!O94</f>
        <v>0</v>
      </c>
      <c r="J671" s="25">
        <f>'TRNSYS-16'!P94</f>
        <v>0</v>
      </c>
      <c r="K671" s="25">
        <f>Comfie_MZ320!N94</f>
        <v>0</v>
      </c>
      <c r="L671" s="25">
        <f>Comfie_MZ320!O94</f>
        <v>0</v>
      </c>
      <c r="M671" s="25">
        <f>Comfie_MZ320!P94</f>
        <v>0</v>
      </c>
      <c r="N671" s="5">
        <f>ESP!N94</f>
        <v>0</v>
      </c>
      <c r="O671" s="5">
        <f>ESP!O94</f>
        <v>0</v>
      </c>
      <c r="P671" s="5">
        <f>ESP!P94</f>
        <v>0</v>
      </c>
      <c r="Q671">
        <f>'VA114-CirBm'!N94</f>
        <v>12532</v>
      </c>
      <c r="R671">
        <f>'VA114-CirBm'!O94</f>
        <v>38432</v>
      </c>
      <c r="S671">
        <f>'VA114-CirBm'!P94</f>
        <v>17</v>
      </c>
      <c r="T671" s="5">
        <f>'VA114-CirDf'!N94</f>
        <v>12176</v>
      </c>
      <c r="U671" s="5">
        <f>'VA114-CirDf'!O94</f>
        <v>38461</v>
      </c>
      <c r="V671" s="5">
        <f>'VA114-CirDf'!P94</f>
        <v>17</v>
      </c>
      <c r="W671" s="2">
        <f>EnergyPlus!N94</f>
        <v>12399.544129332528</v>
      </c>
      <c r="X671" s="2" t="str">
        <f>EnergyPlus!O94</f>
        <v>03/15</v>
      </c>
      <c r="Y671" s="2" t="str">
        <f>EnergyPlus!P94</f>
        <v>17:00</v>
      </c>
      <c r="Z671" s="2">
        <f>CODYKoZi_MZ320!N94</f>
        <v>0</v>
      </c>
      <c r="AA671" s="2">
        <f>CODYKoZi_MZ320!O94</f>
        <v>0</v>
      </c>
      <c r="AB671" s="2">
        <f>CODYKoZi_MZ320!P94</f>
        <v>0</v>
      </c>
      <c r="AC671" s="101">
        <f>K!N94</f>
        <v>0</v>
      </c>
      <c r="AD671" s="101">
        <f>K!O94</f>
        <v>0</v>
      </c>
      <c r="AE671" s="101">
        <f>K!P94</f>
        <v>0</v>
      </c>
      <c r="AF671">
        <f>L!N94</f>
        <v>0</v>
      </c>
      <c r="AG671">
        <f>L!O94</f>
        <v>0</v>
      </c>
      <c r="AH671">
        <f>L!P94</f>
        <v>0</v>
      </c>
      <c r="AI671">
        <f>YourData!N94</f>
        <v>0</v>
      </c>
      <c r="AJ671">
        <f>YourData!O94</f>
        <v>0</v>
      </c>
      <c r="AK671">
        <f>YourData!P94</f>
        <v>0</v>
      </c>
    </row>
    <row r="672" spans="1:37">
      <c r="A672" s="23" t="s">
        <v>154</v>
      </c>
      <c r="B672" s="25">
        <f>'HTB2'!N95</f>
        <v>0</v>
      </c>
      <c r="C672" s="25">
        <f>'HTB2'!O95</f>
        <v>0</v>
      </c>
      <c r="D672" s="25">
        <f>'HTB2'!P95</f>
        <v>0</v>
      </c>
      <c r="E672" s="25">
        <f>'TRNSYS-TUD'!N95</f>
        <v>0</v>
      </c>
      <c r="F672" s="25">
        <f>'TRNSYS-TUD'!O95</f>
        <v>0</v>
      </c>
      <c r="G672" s="25">
        <f>'TRNSYS-TUD'!P95</f>
        <v>0</v>
      </c>
      <c r="H672" s="25">
        <f>'TRNSYS-16'!N95</f>
        <v>0</v>
      </c>
      <c r="I672" s="25">
        <f>'TRNSYS-16'!O95</f>
        <v>0</v>
      </c>
      <c r="J672" s="25">
        <f>'TRNSYS-16'!P95</f>
        <v>0</v>
      </c>
      <c r="K672" s="25">
        <f>Comfie_MZ320!N95</f>
        <v>0</v>
      </c>
      <c r="L672" s="25">
        <f>Comfie_MZ320!O95</f>
        <v>0</v>
      </c>
      <c r="M672" s="25">
        <f>Comfie_MZ320!P95</f>
        <v>0</v>
      </c>
      <c r="N672" s="5">
        <f>ESP!N95</f>
        <v>0</v>
      </c>
      <c r="O672" s="5">
        <f>ESP!O95</f>
        <v>0</v>
      </c>
      <c r="P672" s="5">
        <f>ESP!P95</f>
        <v>0</v>
      </c>
      <c r="Q672">
        <f>'VA114-CirBm'!N95</f>
        <v>0</v>
      </c>
      <c r="R672">
        <f>'VA114-CirBm'!O95</f>
        <v>0</v>
      </c>
      <c r="S672">
        <f>'VA114-CirBm'!P95</f>
        <v>0</v>
      </c>
      <c r="T672" s="5">
        <f>'VA114-CirDf'!N95</f>
        <v>0</v>
      </c>
      <c r="U672" s="5">
        <f>'VA114-CirDf'!O95</f>
        <v>0</v>
      </c>
      <c r="V672" s="5">
        <f>'VA114-CirDf'!P95</f>
        <v>0</v>
      </c>
      <c r="W672" s="2">
        <f>EnergyPlus!N95</f>
        <v>12399.544129332528</v>
      </c>
      <c r="X672" s="2" t="str">
        <f>EnergyPlus!O95</f>
        <v>03/15</v>
      </c>
      <c r="Y672" s="2" t="str">
        <f>EnergyPlus!P95</f>
        <v>17:00</v>
      </c>
      <c r="Z672" s="2">
        <f>CODYKoZi_MZ320!N95</f>
        <v>0</v>
      </c>
      <c r="AA672" s="2">
        <f>CODYKoZi_MZ320!O95</f>
        <v>0</v>
      </c>
      <c r="AB672" s="2">
        <f>CODYKoZi_MZ320!P95</f>
        <v>0</v>
      </c>
      <c r="AC672" s="101">
        <f>K!N95</f>
        <v>0</v>
      </c>
      <c r="AD672" s="101">
        <f>K!O95</f>
        <v>0</v>
      </c>
      <c r="AE672" s="101">
        <f>K!P95</f>
        <v>0</v>
      </c>
      <c r="AF672">
        <f>L!N95</f>
        <v>0</v>
      </c>
      <c r="AG672">
        <f>L!O95</f>
        <v>0</v>
      </c>
      <c r="AH672">
        <f>L!P95</f>
        <v>0</v>
      </c>
      <c r="AI672">
        <f>YourData!N95</f>
        <v>0</v>
      </c>
      <c r="AJ672">
        <f>YourData!O95</f>
        <v>0</v>
      </c>
      <c r="AK672">
        <f>YourData!P95</f>
        <v>0</v>
      </c>
    </row>
    <row r="673" spans="1:37">
      <c r="A673" s="23" t="s">
        <v>155</v>
      </c>
      <c r="B673" s="25">
        <f>'HTB2'!N96</f>
        <v>0</v>
      </c>
      <c r="C673" s="25">
        <f>'HTB2'!O96</f>
        <v>0</v>
      </c>
      <c r="D673" s="25">
        <f>'HTB2'!P96</f>
        <v>0</v>
      </c>
      <c r="E673" s="25">
        <f>'TRNSYS-TUD'!N96</f>
        <v>0</v>
      </c>
      <c r="F673" s="25">
        <f>'TRNSYS-TUD'!O96</f>
        <v>0</v>
      </c>
      <c r="G673" s="25">
        <f>'TRNSYS-TUD'!P96</f>
        <v>0</v>
      </c>
      <c r="H673" s="25">
        <f>'TRNSYS-16'!N96</f>
        <v>12056.1143379281</v>
      </c>
      <c r="I673" s="25">
        <f>'TRNSYS-16'!O96</f>
        <v>39156</v>
      </c>
      <c r="J673" s="25">
        <f>'TRNSYS-16'!P96</f>
        <v>17</v>
      </c>
      <c r="K673" s="25">
        <f>Comfie_MZ320!N96</f>
        <v>0</v>
      </c>
      <c r="L673" s="25">
        <f>Comfie_MZ320!O96</f>
        <v>0</v>
      </c>
      <c r="M673" s="25">
        <f>Comfie_MZ320!P96</f>
        <v>0</v>
      </c>
      <c r="N673" s="5">
        <f>ESP!N96</f>
        <v>11111</v>
      </c>
      <c r="O673" s="5" t="str">
        <f>ESP!O96</f>
        <v>15-Mar</v>
      </c>
      <c r="P673" s="5">
        <f>ESP!P96</f>
        <v>17</v>
      </c>
      <c r="Q673">
        <f>'VA114-CirBm'!N96</f>
        <v>0</v>
      </c>
      <c r="R673">
        <f>'VA114-CirBm'!O96</f>
        <v>0</v>
      </c>
      <c r="S673">
        <f>'VA114-CirBm'!P96</f>
        <v>0</v>
      </c>
      <c r="T673" s="5">
        <f>'VA114-CirDf'!N96</f>
        <v>0</v>
      </c>
      <c r="U673" s="5">
        <f>'VA114-CirDf'!O96</f>
        <v>0</v>
      </c>
      <c r="V673" s="5">
        <f>'VA114-CirDf'!P96</f>
        <v>0</v>
      </c>
      <c r="W673" s="2">
        <f>EnergyPlus!N96</f>
        <v>12399.544129332528</v>
      </c>
      <c r="X673" s="2" t="str">
        <f>EnergyPlus!O96</f>
        <v>03/15</v>
      </c>
      <c r="Y673" s="2" t="str">
        <f>EnergyPlus!P96</f>
        <v>17:00</v>
      </c>
      <c r="Z673" s="2">
        <f>CODYKoZi_MZ320!N96</f>
        <v>0</v>
      </c>
      <c r="AA673" s="2">
        <f>CODYKoZi_MZ320!O96</f>
        <v>0</v>
      </c>
      <c r="AB673" s="2">
        <f>CODYKoZi_MZ320!P96</f>
        <v>0</v>
      </c>
      <c r="AC673" s="101">
        <f>K!N96</f>
        <v>0</v>
      </c>
      <c r="AD673" s="101">
        <f>K!O96</f>
        <v>0</v>
      </c>
      <c r="AE673" s="101">
        <f>K!P96</f>
        <v>0</v>
      </c>
      <c r="AF673">
        <f>L!N96</f>
        <v>0</v>
      </c>
      <c r="AG673">
        <f>L!O96</f>
        <v>0</v>
      </c>
      <c r="AH673">
        <f>L!P96</f>
        <v>0</v>
      </c>
      <c r="AI673">
        <f>YourData!N96</f>
        <v>0</v>
      </c>
      <c r="AJ673">
        <f>YourData!O96</f>
        <v>0</v>
      </c>
      <c r="AK673">
        <f>YourData!P96</f>
        <v>0</v>
      </c>
    </row>
    <row r="674" spans="1:37">
      <c r="A674" s="23" t="s">
        <v>156</v>
      </c>
      <c r="B674" s="25">
        <f>'HTB2'!N97</f>
        <v>12016.65</v>
      </c>
      <c r="C674" s="25">
        <f>'HTB2'!O97</f>
        <v>37695</v>
      </c>
      <c r="D674" s="25">
        <f>'HTB2'!P97</f>
        <v>17</v>
      </c>
      <c r="E674" s="25">
        <f>'TRNSYS-TUD'!N97</f>
        <v>0</v>
      </c>
      <c r="F674" s="25">
        <f>'TRNSYS-TUD'!O97</f>
        <v>0</v>
      </c>
      <c r="G674" s="25">
        <f>'TRNSYS-TUD'!P97</f>
        <v>0</v>
      </c>
      <c r="H674" s="25">
        <f>'TRNSYS-16'!N97</f>
        <v>0</v>
      </c>
      <c r="I674" s="25">
        <f>'TRNSYS-16'!O97</f>
        <v>0</v>
      </c>
      <c r="J674" s="25">
        <f>'TRNSYS-16'!P97</f>
        <v>0</v>
      </c>
      <c r="K674" s="25">
        <f>Comfie_MZ320!N97</f>
        <v>0</v>
      </c>
      <c r="L674" s="25">
        <f>Comfie_MZ320!O97</f>
        <v>0</v>
      </c>
      <c r="M674" s="25">
        <f>Comfie_MZ320!P97</f>
        <v>0</v>
      </c>
      <c r="N674" s="5">
        <f>ESP!N97</f>
        <v>0</v>
      </c>
      <c r="O674" s="5">
        <f>ESP!O97</f>
        <v>0</v>
      </c>
      <c r="P674" s="5">
        <f>ESP!P97</f>
        <v>0</v>
      </c>
      <c r="Q674">
        <f>'VA114-CirBm'!N97</f>
        <v>0</v>
      </c>
      <c r="R674">
        <f>'VA114-CirBm'!O97</f>
        <v>0</v>
      </c>
      <c r="S674">
        <f>'VA114-CirBm'!P97</f>
        <v>0</v>
      </c>
      <c r="T674" s="5">
        <f>'VA114-CirDf'!N97</f>
        <v>0</v>
      </c>
      <c r="U674" s="5">
        <f>'VA114-CirDf'!O97</f>
        <v>0</v>
      </c>
      <c r="V674" s="5">
        <f>'VA114-CirDf'!P97</f>
        <v>0</v>
      </c>
      <c r="W674" s="2">
        <f>EnergyPlus!N97</f>
        <v>12399.544129332528</v>
      </c>
      <c r="X674" s="2" t="str">
        <f>EnergyPlus!O97</f>
        <v>03/15</v>
      </c>
      <c r="Y674" s="2" t="str">
        <f>EnergyPlus!P97</f>
        <v>17:00</v>
      </c>
      <c r="Z674" s="2">
        <f>CODYKoZi_MZ320!N97</f>
        <v>0</v>
      </c>
      <c r="AA674" s="2">
        <f>CODYKoZi_MZ320!O97</f>
        <v>0</v>
      </c>
      <c r="AB674" s="2">
        <f>CODYKoZi_MZ320!P97</f>
        <v>0</v>
      </c>
      <c r="AC674" s="101">
        <f>K!N97</f>
        <v>0</v>
      </c>
      <c r="AD674" s="101">
        <f>K!O97</f>
        <v>0</v>
      </c>
      <c r="AE674" s="101">
        <f>K!P97</f>
        <v>0</v>
      </c>
      <c r="AF674">
        <f>L!N97</f>
        <v>0</v>
      </c>
      <c r="AG674">
        <f>L!O97</f>
        <v>0</v>
      </c>
      <c r="AH674">
        <f>L!P97</f>
        <v>0</v>
      </c>
      <c r="AI674">
        <f>YourData!N97</f>
        <v>0</v>
      </c>
      <c r="AJ674">
        <f>YourData!O97</f>
        <v>0</v>
      </c>
      <c r="AK674">
        <f>YourData!P97</f>
        <v>0</v>
      </c>
    </row>
    <row r="675" spans="1:37">
      <c r="A675" s="99" t="s">
        <v>157</v>
      </c>
      <c r="B675" s="102" t="s">
        <v>92</v>
      </c>
      <c r="C675" s="102" t="s">
        <v>92</v>
      </c>
      <c r="D675" s="102" t="s">
        <v>92</v>
      </c>
      <c r="E675" s="102" t="s">
        <v>92</v>
      </c>
      <c r="F675" s="102" t="s">
        <v>92</v>
      </c>
      <c r="G675" s="102" t="s">
        <v>92</v>
      </c>
      <c r="H675" s="102" t="s">
        <v>92</v>
      </c>
      <c r="I675" s="102" t="s">
        <v>92</v>
      </c>
      <c r="J675" s="102" t="s">
        <v>92</v>
      </c>
      <c r="K675" s="102" t="s">
        <v>92</v>
      </c>
      <c r="L675" s="102" t="s">
        <v>92</v>
      </c>
      <c r="M675" s="102" t="s">
        <v>92</v>
      </c>
      <c r="N675" s="102" t="s">
        <v>92</v>
      </c>
      <c r="O675" s="102" t="s">
        <v>92</v>
      </c>
      <c r="P675" s="102" t="s">
        <v>92</v>
      </c>
      <c r="Q675" s="102" t="s">
        <v>92</v>
      </c>
      <c r="R675" s="102" t="s">
        <v>92</v>
      </c>
      <c r="S675" s="102" t="s">
        <v>92</v>
      </c>
      <c r="T675" s="102" t="s">
        <v>92</v>
      </c>
      <c r="U675" s="102" t="s">
        <v>92</v>
      </c>
      <c r="V675" s="102" t="s">
        <v>92</v>
      </c>
      <c r="W675" s="102" t="s">
        <v>92</v>
      </c>
      <c r="X675" s="102" t="s">
        <v>92</v>
      </c>
      <c r="Y675" s="102" t="s">
        <v>92</v>
      </c>
      <c r="Z675" s="102" t="s">
        <v>92</v>
      </c>
      <c r="AA675" s="102" t="s">
        <v>92</v>
      </c>
      <c r="AB675" s="102" t="s">
        <v>92</v>
      </c>
      <c r="AC675" s="102" t="s">
        <v>92</v>
      </c>
      <c r="AD675" s="102" t="s">
        <v>92</v>
      </c>
      <c r="AE675" s="102" t="s">
        <v>92</v>
      </c>
      <c r="AF675" s="102" t="s">
        <v>92</v>
      </c>
      <c r="AG675" s="102" t="s">
        <v>92</v>
      </c>
      <c r="AH675" s="102" t="s">
        <v>92</v>
      </c>
      <c r="AI675" s="102" t="s">
        <v>92</v>
      </c>
      <c r="AJ675" s="102" t="s">
        <v>92</v>
      </c>
      <c r="AK675" s="102" t="s">
        <v>92</v>
      </c>
    </row>
    <row r="676" spans="1:37">
      <c r="A676" s="99" t="s">
        <v>158</v>
      </c>
      <c r="B676" s="25" t="e">
        <f>'HTB2'!N99</f>
        <v>#N/A</v>
      </c>
      <c r="C676" s="25" t="e">
        <f>'HTB2'!O99</f>
        <v>#N/A</v>
      </c>
      <c r="D676" s="25" t="e">
        <f>'HTB2'!P99</f>
        <v>#N/A</v>
      </c>
      <c r="E676" s="25">
        <f>'TRNSYS-TUD'!N99</f>
        <v>11717.6</v>
      </c>
      <c r="F676" s="25">
        <f>'TRNSYS-TUD'!O99</f>
        <v>38756</v>
      </c>
      <c r="G676" s="25">
        <f>'TRNSYS-TUD'!P99</f>
        <v>16</v>
      </c>
      <c r="H676" s="25">
        <f>'TRNSYS-16'!N99</f>
        <v>8220</v>
      </c>
      <c r="I676" s="25">
        <f>'TRNSYS-16'!O99</f>
        <v>39139</v>
      </c>
      <c r="J676" s="25">
        <f>'TRNSYS-16'!P99</f>
        <v>17</v>
      </c>
      <c r="K676" s="25">
        <f>Comfie_MZ320!N99</f>
        <v>0</v>
      </c>
      <c r="L676" s="25">
        <f>Comfie_MZ320!O99</f>
        <v>0</v>
      </c>
      <c r="M676" s="25">
        <f>Comfie_MZ320!P99</f>
        <v>0</v>
      </c>
      <c r="N676" s="5">
        <f>ESP!N99</f>
        <v>48060</v>
      </c>
      <c r="O676" s="5">
        <f>ESP!O99</f>
        <v>39504</v>
      </c>
      <c r="P676" s="5">
        <f>ESP!P99</f>
        <v>17</v>
      </c>
      <c r="Q676">
        <f>'VA114-CirBm'!N99</f>
        <v>41854</v>
      </c>
      <c r="R676">
        <f>'VA114-CirBm'!O99</f>
        <v>38756</v>
      </c>
      <c r="S676">
        <f>'VA114-CirBm'!P99</f>
        <v>16</v>
      </c>
      <c r="T676" s="5">
        <f>'VA114-CirDf'!N99</f>
        <v>41037</v>
      </c>
      <c r="U676" s="5">
        <f>'VA114-CirDf'!O99</f>
        <v>38756</v>
      </c>
      <c r="V676" s="5">
        <f>'VA114-CirDf'!P99</f>
        <v>16</v>
      </c>
      <c r="W676" s="2">
        <f>EnergyPlus!N99</f>
        <v>7100.0747706103339</v>
      </c>
      <c r="X676" s="2" t="str">
        <f>EnergyPlus!O99</f>
        <v>11/28</v>
      </c>
      <c r="Y676" s="2" t="str">
        <f>EnergyPlus!P99</f>
        <v>15:00</v>
      </c>
      <c r="Z676" s="2">
        <f>CODYKoZi_MZ320!N99</f>
        <v>0</v>
      </c>
      <c r="AA676" s="2">
        <f>CODYKoZi_MZ320!O99</f>
        <v>0</v>
      </c>
      <c r="AB676" s="2">
        <f>CODYKoZi_MZ320!P99</f>
        <v>0</v>
      </c>
      <c r="AC676" s="101">
        <f>K!N99</f>
        <v>0</v>
      </c>
      <c r="AD676" s="101">
        <f>K!O99</f>
        <v>0</v>
      </c>
      <c r="AE676" s="101">
        <f>K!P99</f>
        <v>0</v>
      </c>
      <c r="AF676">
        <f>L!N99</f>
        <v>0</v>
      </c>
      <c r="AG676">
        <f>L!O99</f>
        <v>0</v>
      </c>
      <c r="AH676">
        <f>L!P99</f>
        <v>0</v>
      </c>
      <c r="AI676">
        <f>YourData!N99</f>
        <v>0</v>
      </c>
      <c r="AJ676">
        <f>YourData!O99</f>
        <v>0</v>
      </c>
      <c r="AK676">
        <f>YourData!P99</f>
        <v>0</v>
      </c>
    </row>
    <row r="677" spans="1:37">
      <c r="N677" s="5"/>
      <c r="O677" s="5"/>
      <c r="T677" s="5"/>
      <c r="U677" s="5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7">
      <c r="A678" s="2" t="s">
        <v>717</v>
      </c>
      <c r="N678" s="5"/>
      <c r="O678" s="5"/>
      <c r="T678" s="5"/>
      <c r="U678" s="5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7">
      <c r="B679" s="3" t="s">
        <v>83</v>
      </c>
      <c r="C679" t="s">
        <v>166</v>
      </c>
      <c r="D679" t="s">
        <v>167</v>
      </c>
      <c r="E679" s="3" t="s">
        <v>72</v>
      </c>
      <c r="F679" t="s">
        <v>166</v>
      </c>
      <c r="G679" t="s">
        <v>167</v>
      </c>
      <c r="H679" s="3" t="s">
        <v>100</v>
      </c>
      <c r="I679" t="s">
        <v>166</v>
      </c>
      <c r="J679" t="s">
        <v>167</v>
      </c>
      <c r="K679" s="3"/>
      <c r="L679" t="s">
        <v>166</v>
      </c>
      <c r="M679" t="s">
        <v>167</v>
      </c>
      <c r="N679" s="3" t="s">
        <v>102</v>
      </c>
      <c r="O679" t="s">
        <v>166</v>
      </c>
      <c r="P679" t="s">
        <v>167</v>
      </c>
      <c r="Q679" s="3" t="s">
        <v>561</v>
      </c>
      <c r="R679" t="s">
        <v>166</v>
      </c>
      <c r="S679" t="s">
        <v>167</v>
      </c>
      <c r="T679" s="3" t="s">
        <v>937</v>
      </c>
      <c r="U679" t="s">
        <v>166</v>
      </c>
      <c r="V679" t="s">
        <v>167</v>
      </c>
      <c r="W679" s="3" t="s">
        <v>292</v>
      </c>
      <c r="X679" t="s">
        <v>166</v>
      </c>
      <c r="Y679" t="s">
        <v>167</v>
      </c>
      <c r="Z679" s="3"/>
      <c r="AA679" t="s">
        <v>166</v>
      </c>
      <c r="AB679" t="s">
        <v>167</v>
      </c>
      <c r="AC679" s="3" t="s">
        <v>76</v>
      </c>
      <c r="AD679" t="s">
        <v>166</v>
      </c>
      <c r="AE679" t="s">
        <v>167</v>
      </c>
      <c r="AF679" s="3" t="s">
        <v>76</v>
      </c>
      <c r="AG679" t="s">
        <v>166</v>
      </c>
      <c r="AH679" t="s">
        <v>167</v>
      </c>
      <c r="AI679" s="3" t="s">
        <v>75</v>
      </c>
      <c r="AJ679" t="s">
        <v>166</v>
      </c>
      <c r="AK679" t="s">
        <v>167</v>
      </c>
    </row>
    <row r="680" spans="1:37">
      <c r="A680" s="23" t="s">
        <v>152</v>
      </c>
      <c r="B680" s="25">
        <f>'HTB2'!Q93</f>
        <v>12197.02</v>
      </c>
      <c r="C680" s="25">
        <f>'HTB2'!R93</f>
        <v>37695</v>
      </c>
      <c r="D680" s="25">
        <f>'HTB2'!S93</f>
        <v>17</v>
      </c>
      <c r="E680" s="25">
        <f>'TRNSYS-TUD'!Q93</f>
        <v>12163.7</v>
      </c>
      <c r="F680" s="25" t="str">
        <f>'TRNSYS-TUD'!R93</f>
        <v>15-Mar</v>
      </c>
      <c r="G680" s="25">
        <f>'TRNSYS-TUD'!S93</f>
        <v>17</v>
      </c>
      <c r="H680" s="25">
        <f>'TRNSYS-16'!Q93</f>
        <v>12254.123533924099</v>
      </c>
      <c r="I680" s="25">
        <f>'TRNSYS-16'!R93</f>
        <v>39156</v>
      </c>
      <c r="J680" s="25">
        <f>'TRNSYS-16'!S93</f>
        <v>17</v>
      </c>
      <c r="K680" s="25">
        <f>Comfie_MZ320!Q93</f>
        <v>0</v>
      </c>
      <c r="L680" s="25">
        <f>Comfie_MZ320!R93</f>
        <v>0</v>
      </c>
      <c r="M680" s="25">
        <f>Comfie_MZ320!S93</f>
        <v>0</v>
      </c>
      <c r="N680" s="5">
        <f>ESP!Q93</f>
        <v>12586</v>
      </c>
      <c r="O680" s="5" t="str">
        <f>ESP!R93</f>
        <v>15-Mar</v>
      </c>
      <c r="P680" s="5">
        <f>ESP!S93</f>
        <v>17</v>
      </c>
      <c r="Q680">
        <f>'VA114-CirBm'!Q93</f>
        <v>12838</v>
      </c>
      <c r="R680">
        <f>'VA114-CirBm'!R93</f>
        <v>38432</v>
      </c>
      <c r="S680">
        <f>'VA114-CirBm'!S93</f>
        <v>17</v>
      </c>
      <c r="T680" s="5">
        <f>'VA114-CirDf'!Q93</f>
        <v>12838</v>
      </c>
      <c r="U680" s="5">
        <f>'VA114-CirDf'!R93</f>
        <v>38432</v>
      </c>
      <c r="V680" s="5">
        <f>'VA114-CirDf'!S93</f>
        <v>17</v>
      </c>
      <c r="W680" s="2">
        <f>EnergyPlus!Q93</f>
        <v>12608.629464157973</v>
      </c>
      <c r="X680" s="2" t="str">
        <f>EnergyPlus!R93</f>
        <v>03/15</v>
      </c>
      <c r="Y680" s="2" t="str">
        <f>EnergyPlus!S93</f>
        <v>17:00</v>
      </c>
      <c r="Z680" s="2">
        <f>CODYKoZi_MZ320!Q93</f>
        <v>0</v>
      </c>
      <c r="AA680" s="2">
        <f>CODYKoZi_MZ320!R93</f>
        <v>0</v>
      </c>
      <c r="AB680" s="2">
        <f>CODYKoZi_MZ320!S93</f>
        <v>0</v>
      </c>
      <c r="AC680" s="101">
        <f>K!Q93</f>
        <v>0</v>
      </c>
      <c r="AD680" s="101">
        <f>K!R93</f>
        <v>0</v>
      </c>
      <c r="AE680" s="101">
        <f>K!S93</f>
        <v>0</v>
      </c>
      <c r="AF680">
        <f>L!Q93</f>
        <v>0</v>
      </c>
      <c r="AG680">
        <f>L!R93</f>
        <v>0</v>
      </c>
      <c r="AH680">
        <f>L!S93</f>
        <v>0</v>
      </c>
      <c r="AI680">
        <f>YourData!Q93</f>
        <v>0</v>
      </c>
      <c r="AJ680">
        <f>YourData!R93</f>
        <v>0</v>
      </c>
      <c r="AK680">
        <f>YourData!S93</f>
        <v>0</v>
      </c>
    </row>
    <row r="681" spans="1:37">
      <c r="A681" s="23" t="s">
        <v>153</v>
      </c>
      <c r="B681" s="25">
        <f>'HTB2'!Q94</f>
        <v>0</v>
      </c>
      <c r="C681" s="25">
        <f>'HTB2'!R94</f>
        <v>0</v>
      </c>
      <c r="D681" s="25">
        <f>'HTB2'!S94</f>
        <v>0</v>
      </c>
      <c r="E681" s="25">
        <f>'TRNSYS-TUD'!Q94</f>
        <v>11641.8</v>
      </c>
      <c r="F681" s="25">
        <f>'TRNSYS-TUD'!R94</f>
        <v>38826</v>
      </c>
      <c r="G681" s="25">
        <f>'TRNSYS-TUD'!S94</f>
        <v>17</v>
      </c>
      <c r="H681" s="25">
        <f>'TRNSYS-16'!Q94</f>
        <v>0</v>
      </c>
      <c r="I681" s="25">
        <f>'TRNSYS-16'!R94</f>
        <v>0</v>
      </c>
      <c r="J681" s="25">
        <f>'TRNSYS-16'!S94</f>
        <v>0</v>
      </c>
      <c r="K681" s="25">
        <f>Comfie_MZ320!Q94</f>
        <v>0</v>
      </c>
      <c r="L681" s="25">
        <f>Comfie_MZ320!R94</f>
        <v>0</v>
      </c>
      <c r="M681" s="25">
        <f>Comfie_MZ320!S94</f>
        <v>0</v>
      </c>
      <c r="N681" s="5">
        <f>ESP!Q94</f>
        <v>0</v>
      </c>
      <c r="O681" s="5">
        <f>ESP!R94</f>
        <v>0</v>
      </c>
      <c r="P681" s="5">
        <f>ESP!S94</f>
        <v>0</v>
      </c>
      <c r="Q681">
        <f>'VA114-CirBm'!Q94</f>
        <v>12666</v>
      </c>
      <c r="R681">
        <f>'VA114-CirBm'!R94</f>
        <v>38432</v>
      </c>
      <c r="S681">
        <f>'VA114-CirBm'!S94</f>
        <v>17</v>
      </c>
      <c r="T681" s="5">
        <f>'VA114-CirDf'!Q94</f>
        <v>12453</v>
      </c>
      <c r="U681" s="5">
        <f>'VA114-CirDf'!R94</f>
        <v>38461</v>
      </c>
      <c r="V681" s="5">
        <f>'VA114-CirDf'!S94</f>
        <v>17</v>
      </c>
      <c r="W681" s="2">
        <f>EnergyPlus!Q94</f>
        <v>12399.088066585557</v>
      </c>
      <c r="X681" s="2" t="str">
        <f>EnergyPlus!R94</f>
        <v>03/15</v>
      </c>
      <c r="Y681" s="2" t="str">
        <f>EnergyPlus!S94</f>
        <v>17:00</v>
      </c>
      <c r="Z681" s="2">
        <f>CODYKoZi_MZ320!Q94</f>
        <v>0</v>
      </c>
      <c r="AA681" s="2">
        <f>CODYKoZi_MZ320!R94</f>
        <v>0</v>
      </c>
      <c r="AB681" s="2">
        <f>CODYKoZi_MZ320!S94</f>
        <v>0</v>
      </c>
      <c r="AC681" s="101">
        <f>K!Q94</f>
        <v>0</v>
      </c>
      <c r="AD681" s="101">
        <f>K!R94</f>
        <v>0</v>
      </c>
      <c r="AE681" s="101">
        <f>K!S94</f>
        <v>0</v>
      </c>
      <c r="AF681">
        <f>L!Q94</f>
        <v>0</v>
      </c>
      <c r="AG681">
        <f>L!R94</f>
        <v>0</v>
      </c>
      <c r="AH681">
        <f>L!S94</f>
        <v>0</v>
      </c>
      <c r="AI681">
        <f>YourData!Q94</f>
        <v>0</v>
      </c>
      <c r="AJ681">
        <f>YourData!R94</f>
        <v>0</v>
      </c>
      <c r="AK681">
        <f>YourData!S94</f>
        <v>0</v>
      </c>
    </row>
    <row r="682" spans="1:37">
      <c r="A682" s="23" t="s">
        <v>154</v>
      </c>
      <c r="B682" s="25">
        <f>'HTB2'!Q95</f>
        <v>0</v>
      </c>
      <c r="C682" s="25">
        <f>'HTB2'!R95</f>
        <v>0</v>
      </c>
      <c r="D682" s="25">
        <f>'HTB2'!S95</f>
        <v>0</v>
      </c>
      <c r="E682" s="25">
        <f>'TRNSYS-TUD'!Q95</f>
        <v>0</v>
      </c>
      <c r="F682" s="25">
        <f>'TRNSYS-TUD'!R95</f>
        <v>0</v>
      </c>
      <c r="G682" s="25">
        <f>'TRNSYS-TUD'!S95</f>
        <v>0</v>
      </c>
      <c r="H682" s="25">
        <f>'TRNSYS-16'!Q95</f>
        <v>0</v>
      </c>
      <c r="I682" s="25">
        <f>'TRNSYS-16'!R95</f>
        <v>0</v>
      </c>
      <c r="J682" s="25">
        <f>'TRNSYS-16'!S95</f>
        <v>0</v>
      </c>
      <c r="K682" s="25">
        <f>Comfie_MZ320!Q95</f>
        <v>0</v>
      </c>
      <c r="L682" s="25">
        <f>Comfie_MZ320!R95</f>
        <v>0</v>
      </c>
      <c r="M682" s="25">
        <f>Comfie_MZ320!S95</f>
        <v>0</v>
      </c>
      <c r="N682" s="5">
        <f>ESP!Q95</f>
        <v>0</v>
      </c>
      <c r="O682" s="5">
        <f>ESP!R95</f>
        <v>0</v>
      </c>
      <c r="P682" s="5">
        <f>ESP!S95</f>
        <v>0</v>
      </c>
      <c r="Q682">
        <f>'VA114-CirBm'!Q95</f>
        <v>0</v>
      </c>
      <c r="R682">
        <f>'VA114-CirBm'!R95</f>
        <v>0</v>
      </c>
      <c r="S682">
        <f>'VA114-CirBm'!S95</f>
        <v>0</v>
      </c>
      <c r="T682" s="5">
        <f>'VA114-CirDf'!Q95</f>
        <v>0</v>
      </c>
      <c r="U682" s="5">
        <f>'VA114-CirDf'!R95</f>
        <v>0</v>
      </c>
      <c r="V682" s="5">
        <f>'VA114-CirDf'!S95</f>
        <v>0</v>
      </c>
      <c r="W682" s="2">
        <f>EnergyPlus!Q95</f>
        <v>12399.088066585557</v>
      </c>
      <c r="X682" s="2" t="str">
        <f>EnergyPlus!R95</f>
        <v>03/15</v>
      </c>
      <c r="Y682" s="2" t="str">
        <f>EnergyPlus!S95</f>
        <v>17:00</v>
      </c>
      <c r="Z682" s="2">
        <f>CODYKoZi_MZ320!Q95</f>
        <v>0</v>
      </c>
      <c r="AA682" s="2">
        <f>CODYKoZi_MZ320!R95</f>
        <v>0</v>
      </c>
      <c r="AB682" s="2">
        <f>CODYKoZi_MZ320!S95</f>
        <v>0</v>
      </c>
      <c r="AC682" s="101">
        <f>K!Q95</f>
        <v>0</v>
      </c>
      <c r="AD682" s="101">
        <f>K!R95</f>
        <v>0</v>
      </c>
      <c r="AE682" s="101">
        <f>K!S95</f>
        <v>0</v>
      </c>
      <c r="AF682">
        <f>L!Q95</f>
        <v>0</v>
      </c>
      <c r="AG682">
        <f>L!R95</f>
        <v>0</v>
      </c>
      <c r="AH682">
        <f>L!S95</f>
        <v>0</v>
      </c>
      <c r="AI682">
        <f>YourData!Q95</f>
        <v>0</v>
      </c>
      <c r="AJ682">
        <f>YourData!R95</f>
        <v>0</v>
      </c>
      <c r="AK682">
        <f>YourData!S95</f>
        <v>0</v>
      </c>
    </row>
    <row r="683" spans="1:37">
      <c r="A683" s="23" t="s">
        <v>155</v>
      </c>
      <c r="B683" s="25">
        <f>'HTB2'!Q96</f>
        <v>0</v>
      </c>
      <c r="C683" s="25">
        <f>'HTB2'!R96</f>
        <v>0</v>
      </c>
      <c r="D683" s="25">
        <f>'HTB2'!S96</f>
        <v>0</v>
      </c>
      <c r="E683" s="25">
        <f>'TRNSYS-TUD'!Q96</f>
        <v>0</v>
      </c>
      <c r="F683" s="25">
        <f>'TRNSYS-TUD'!R96</f>
        <v>0</v>
      </c>
      <c r="G683" s="25">
        <f>'TRNSYS-TUD'!S96</f>
        <v>0</v>
      </c>
      <c r="H683" s="25">
        <f>'TRNSYS-16'!Q96</f>
        <v>12142.281219803901</v>
      </c>
      <c r="I683" s="25">
        <f>'TRNSYS-16'!R96</f>
        <v>39156</v>
      </c>
      <c r="J683" s="25">
        <f>'TRNSYS-16'!S96</f>
        <v>17</v>
      </c>
      <c r="K683" s="25">
        <f>Comfie_MZ320!Q96</f>
        <v>0</v>
      </c>
      <c r="L683" s="25">
        <f>Comfie_MZ320!R96</f>
        <v>0</v>
      </c>
      <c r="M683" s="25">
        <f>Comfie_MZ320!S96</f>
        <v>0</v>
      </c>
      <c r="N683" s="5">
        <f>ESP!Q96</f>
        <v>12020</v>
      </c>
      <c r="O683" s="5" t="str">
        <f>ESP!R96</f>
        <v>19-Apr</v>
      </c>
      <c r="P683" s="5">
        <f>ESP!S96</f>
        <v>17</v>
      </c>
      <c r="Q683">
        <f>'VA114-CirBm'!Q96</f>
        <v>0</v>
      </c>
      <c r="R683">
        <f>'VA114-CirBm'!R96</f>
        <v>0</v>
      </c>
      <c r="S683">
        <f>'VA114-CirBm'!S96</f>
        <v>0</v>
      </c>
      <c r="T683" s="5">
        <f>'VA114-CirDf'!Q96</f>
        <v>0</v>
      </c>
      <c r="U683" s="5">
        <f>'VA114-CirDf'!R96</f>
        <v>0</v>
      </c>
      <c r="V683" s="5">
        <f>'VA114-CirDf'!S96</f>
        <v>0</v>
      </c>
      <c r="W683" s="2">
        <f>EnergyPlus!Q96</f>
        <v>12399.088066585557</v>
      </c>
      <c r="X683" s="2" t="str">
        <f>EnergyPlus!R96</f>
        <v>03/15</v>
      </c>
      <c r="Y683" s="2" t="str">
        <f>EnergyPlus!S96</f>
        <v>17:00</v>
      </c>
      <c r="Z683" s="2">
        <f>CODYKoZi_MZ320!Q96</f>
        <v>0</v>
      </c>
      <c r="AA683" s="2">
        <f>CODYKoZi_MZ320!R96</f>
        <v>0</v>
      </c>
      <c r="AB683" s="2">
        <f>CODYKoZi_MZ320!S96</f>
        <v>0</v>
      </c>
      <c r="AC683" s="101">
        <f>K!Q96</f>
        <v>0</v>
      </c>
      <c r="AD683" s="101">
        <f>K!R96</f>
        <v>0</v>
      </c>
      <c r="AE683" s="101">
        <f>K!S96</f>
        <v>0</v>
      </c>
      <c r="AF683">
        <f>L!Q96</f>
        <v>0</v>
      </c>
      <c r="AG683">
        <f>L!R96</f>
        <v>0</v>
      </c>
      <c r="AH683">
        <f>L!S96</f>
        <v>0</v>
      </c>
      <c r="AI683">
        <f>YourData!Q96</f>
        <v>0</v>
      </c>
      <c r="AJ683">
        <f>YourData!R96</f>
        <v>0</v>
      </c>
      <c r="AK683">
        <f>YourData!S96</f>
        <v>0</v>
      </c>
    </row>
    <row r="684" spans="1:37">
      <c r="A684" s="23" t="s">
        <v>156</v>
      </c>
      <c r="B684" s="25">
        <f>'HTB2'!Q97</f>
        <v>11666.26</v>
      </c>
      <c r="C684" s="25">
        <f>'HTB2'!R97</f>
        <v>37730</v>
      </c>
      <c r="D684" s="25">
        <f>'HTB2'!S97</f>
        <v>17</v>
      </c>
      <c r="E684" s="25">
        <f>'TRNSYS-TUD'!Q97</f>
        <v>0</v>
      </c>
      <c r="F684" s="25">
        <f>'TRNSYS-TUD'!R97</f>
        <v>0</v>
      </c>
      <c r="G684" s="25">
        <f>'TRNSYS-TUD'!S97</f>
        <v>0</v>
      </c>
      <c r="H684" s="25">
        <f>'TRNSYS-16'!Q97</f>
        <v>0</v>
      </c>
      <c r="I684" s="25">
        <f>'TRNSYS-16'!R97</f>
        <v>0</v>
      </c>
      <c r="J684" s="25">
        <f>'TRNSYS-16'!S97</f>
        <v>0</v>
      </c>
      <c r="K684" s="25">
        <f>Comfie_MZ320!Q97</f>
        <v>0</v>
      </c>
      <c r="L684" s="25">
        <f>Comfie_MZ320!R97</f>
        <v>0</v>
      </c>
      <c r="M684" s="25">
        <f>Comfie_MZ320!S97</f>
        <v>0</v>
      </c>
      <c r="N684" s="5">
        <f>ESP!Q97</f>
        <v>0</v>
      </c>
      <c r="O684" s="5">
        <f>ESP!R97</f>
        <v>0</v>
      </c>
      <c r="P684" s="5">
        <f>ESP!S97</f>
        <v>0</v>
      </c>
      <c r="Q684">
        <f>'VA114-CirBm'!Q97</f>
        <v>0</v>
      </c>
      <c r="R684">
        <f>'VA114-CirBm'!R97</f>
        <v>0</v>
      </c>
      <c r="S684">
        <f>'VA114-CirBm'!S97</f>
        <v>0</v>
      </c>
      <c r="T684" s="5">
        <f>'VA114-CirDf'!Q97</f>
        <v>0</v>
      </c>
      <c r="U684" s="5">
        <f>'VA114-CirDf'!R97</f>
        <v>0</v>
      </c>
      <c r="V684" s="5">
        <f>'VA114-CirDf'!S97</f>
        <v>0</v>
      </c>
      <c r="W684" s="2">
        <f>EnergyPlus!Q97</f>
        <v>12399.088066585557</v>
      </c>
      <c r="X684" s="2" t="str">
        <f>EnergyPlus!R97</f>
        <v>03/15</v>
      </c>
      <c r="Y684" s="2" t="str">
        <f>EnergyPlus!S97</f>
        <v>17:00</v>
      </c>
      <c r="Z684" s="2">
        <f>CODYKoZi_MZ320!Q97</f>
        <v>0</v>
      </c>
      <c r="AA684" s="2">
        <f>CODYKoZi_MZ320!R97</f>
        <v>0</v>
      </c>
      <c r="AB684" s="2">
        <f>CODYKoZi_MZ320!S97</f>
        <v>0</v>
      </c>
      <c r="AC684" s="101">
        <f>K!Q97</f>
        <v>0</v>
      </c>
      <c r="AD684" s="101">
        <f>K!R97</f>
        <v>0</v>
      </c>
      <c r="AE684" s="101">
        <f>K!S97</f>
        <v>0</v>
      </c>
      <c r="AF684">
        <f>L!Q97</f>
        <v>0</v>
      </c>
      <c r="AG684">
        <f>L!R97</f>
        <v>0</v>
      </c>
      <c r="AH684">
        <f>L!S97</f>
        <v>0</v>
      </c>
      <c r="AI684">
        <f>YourData!Q97</f>
        <v>0</v>
      </c>
      <c r="AJ684">
        <f>YourData!R97</f>
        <v>0</v>
      </c>
      <c r="AK684">
        <f>YourData!S97</f>
        <v>0</v>
      </c>
    </row>
    <row r="685" spans="1:37">
      <c r="A685" s="99" t="s">
        <v>157</v>
      </c>
      <c r="B685" s="25">
        <f>'HTB2'!Q98</f>
        <v>0</v>
      </c>
      <c r="C685" s="25">
        <f>'HTB2'!R98</f>
        <v>0</v>
      </c>
      <c r="D685" s="25">
        <f>'HTB2'!S98</f>
        <v>0</v>
      </c>
      <c r="E685" s="25">
        <f>'TRNSYS-TUD'!Q98</f>
        <v>0</v>
      </c>
      <c r="F685" s="25">
        <f>'TRNSYS-TUD'!R98</f>
        <v>0</v>
      </c>
      <c r="G685" s="25">
        <f>'TRNSYS-TUD'!S98</f>
        <v>0</v>
      </c>
      <c r="H685" s="25">
        <f>'TRNSYS-16'!Q98</f>
        <v>0</v>
      </c>
      <c r="I685" s="25">
        <f>'TRNSYS-16'!R98</f>
        <v>0</v>
      </c>
      <c r="J685" s="25">
        <f>'TRNSYS-16'!S98</f>
        <v>0</v>
      </c>
      <c r="K685" s="25">
        <f>Comfie_MZ320!Q98</f>
        <v>0</v>
      </c>
      <c r="L685" s="25">
        <f>Comfie_MZ320!R98</f>
        <v>0</v>
      </c>
      <c r="M685" s="25">
        <f>Comfie_MZ320!S98</f>
        <v>0</v>
      </c>
      <c r="N685" s="5">
        <f>ESP!Q98</f>
        <v>0</v>
      </c>
      <c r="O685" s="5">
        <f>ESP!R98</f>
        <v>0</v>
      </c>
      <c r="P685" s="5">
        <f>ESP!S98</f>
        <v>0</v>
      </c>
      <c r="Q685">
        <f>'VA114-CirBm'!Q98</f>
        <v>12666</v>
      </c>
      <c r="R685">
        <f>'VA114-CirBm'!R98</f>
        <v>38432</v>
      </c>
      <c r="S685">
        <f>'VA114-CirBm'!S98</f>
        <v>17</v>
      </c>
      <c r="T685" s="5">
        <f>'VA114-CirDf'!Q98</f>
        <v>12453</v>
      </c>
      <c r="U685" s="5">
        <f>'VA114-CirDf'!R98</f>
        <v>38461</v>
      </c>
      <c r="V685" s="5">
        <f>'VA114-CirDf'!S98</f>
        <v>17</v>
      </c>
      <c r="W685" s="2">
        <f>EnergyPlus!Q98</f>
        <v>12399.088066585557</v>
      </c>
      <c r="X685" s="2" t="str">
        <f>EnergyPlus!R98</f>
        <v>03/15</v>
      </c>
      <c r="Y685" s="2" t="str">
        <f>EnergyPlus!S98</f>
        <v>17:00</v>
      </c>
      <c r="Z685" s="2">
        <f>CODYKoZi_MZ320!Q98</f>
        <v>0</v>
      </c>
      <c r="AA685" s="2">
        <f>CODYKoZi_MZ320!R98</f>
        <v>0</v>
      </c>
      <c r="AB685" s="2">
        <f>CODYKoZi_MZ320!S98</f>
        <v>0</v>
      </c>
      <c r="AC685" s="101">
        <f>K!Q98</f>
        <v>0</v>
      </c>
      <c r="AD685" s="101">
        <f>K!R98</f>
        <v>0</v>
      </c>
      <c r="AE685" s="101">
        <f>K!S98</f>
        <v>0</v>
      </c>
      <c r="AF685">
        <f>L!Q98</f>
        <v>0</v>
      </c>
      <c r="AG685">
        <f>L!R98</f>
        <v>0</v>
      </c>
      <c r="AH685">
        <f>L!S98</f>
        <v>0</v>
      </c>
      <c r="AI685">
        <f>YourData!Q98</f>
        <v>0</v>
      </c>
      <c r="AJ685">
        <f>YourData!R98</f>
        <v>0</v>
      </c>
      <c r="AK685">
        <f>YourData!S98</f>
        <v>0</v>
      </c>
    </row>
    <row r="686" spans="1:37">
      <c r="A686" s="99" t="s">
        <v>158</v>
      </c>
      <c r="B686" s="102" t="s">
        <v>92</v>
      </c>
      <c r="C686" s="102" t="s">
        <v>92</v>
      </c>
      <c r="D686" s="102" t="s">
        <v>92</v>
      </c>
      <c r="E686" s="102" t="s">
        <v>92</v>
      </c>
      <c r="F686" s="102" t="s">
        <v>92</v>
      </c>
      <c r="G686" s="102" t="s">
        <v>92</v>
      </c>
      <c r="H686" s="102" t="s">
        <v>92</v>
      </c>
      <c r="I686" s="102" t="s">
        <v>92</v>
      </c>
      <c r="J686" s="102" t="s">
        <v>92</v>
      </c>
      <c r="K686" s="102" t="s">
        <v>92</v>
      </c>
      <c r="L686" s="102" t="s">
        <v>92</v>
      </c>
      <c r="M686" s="102" t="s">
        <v>92</v>
      </c>
      <c r="N686" s="102" t="s">
        <v>92</v>
      </c>
      <c r="O686" s="102" t="s">
        <v>92</v>
      </c>
      <c r="P686" s="102" t="s">
        <v>92</v>
      </c>
      <c r="Q686" s="102" t="s">
        <v>92</v>
      </c>
      <c r="R686" s="102" t="s">
        <v>92</v>
      </c>
      <c r="S686" s="102" t="s">
        <v>92</v>
      </c>
      <c r="T686" s="102" t="s">
        <v>92</v>
      </c>
      <c r="U686" s="102" t="s">
        <v>92</v>
      </c>
      <c r="V686" s="102" t="s">
        <v>92</v>
      </c>
      <c r="W686" s="102" t="s">
        <v>92</v>
      </c>
      <c r="X686" s="102" t="s">
        <v>92</v>
      </c>
      <c r="Y686" s="102" t="s">
        <v>92</v>
      </c>
      <c r="Z686" s="102" t="s">
        <v>92</v>
      </c>
      <c r="AA686" s="102" t="s">
        <v>92</v>
      </c>
      <c r="AB686" s="102" t="s">
        <v>92</v>
      </c>
      <c r="AC686" s="102" t="s">
        <v>92</v>
      </c>
      <c r="AD686" s="102" t="s">
        <v>92</v>
      </c>
      <c r="AE686" s="102" t="s">
        <v>92</v>
      </c>
      <c r="AF686" s="102" t="s">
        <v>92</v>
      </c>
      <c r="AG686" s="102" t="s">
        <v>92</v>
      </c>
      <c r="AH686" s="102" t="s">
        <v>92</v>
      </c>
      <c r="AI686" s="102" t="s">
        <v>92</v>
      </c>
      <c r="AJ686" s="102" t="s">
        <v>92</v>
      </c>
      <c r="AK686" s="102" t="s">
        <v>92</v>
      </c>
    </row>
    <row r="687" spans="1:37">
      <c r="N687" s="5"/>
      <c r="O687" s="5"/>
      <c r="T687" s="5"/>
      <c r="U687" s="5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7">
      <c r="A688" s="2" t="s">
        <v>718</v>
      </c>
      <c r="N688" s="5"/>
      <c r="O688" s="5"/>
      <c r="T688" s="5"/>
      <c r="U688" s="5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7">
      <c r="B689" s="3" t="s">
        <v>83</v>
      </c>
      <c r="C689" t="s">
        <v>166</v>
      </c>
      <c r="D689" t="s">
        <v>167</v>
      </c>
      <c r="E689" s="3" t="s">
        <v>72</v>
      </c>
      <c r="F689" t="s">
        <v>166</v>
      </c>
      <c r="G689" t="s">
        <v>167</v>
      </c>
      <c r="H689" s="3" t="s">
        <v>100</v>
      </c>
      <c r="I689" t="s">
        <v>166</v>
      </c>
      <c r="J689" t="s">
        <v>167</v>
      </c>
      <c r="K689" s="3"/>
      <c r="L689" t="s">
        <v>166</v>
      </c>
      <c r="M689" t="s">
        <v>167</v>
      </c>
      <c r="N689" s="3" t="s">
        <v>102</v>
      </c>
      <c r="O689" t="s">
        <v>166</v>
      </c>
      <c r="P689" t="s">
        <v>167</v>
      </c>
      <c r="Q689" s="3" t="s">
        <v>561</v>
      </c>
      <c r="R689" t="s">
        <v>166</v>
      </c>
      <c r="S689" t="s">
        <v>167</v>
      </c>
      <c r="T689" s="3" t="s">
        <v>937</v>
      </c>
      <c r="U689" t="s">
        <v>166</v>
      </c>
      <c r="V689" t="s">
        <v>167</v>
      </c>
      <c r="W689" s="3" t="s">
        <v>292</v>
      </c>
      <c r="X689" t="s">
        <v>166</v>
      </c>
      <c r="Y689" t="s">
        <v>167</v>
      </c>
      <c r="Z689" s="3"/>
      <c r="AA689" t="s">
        <v>166</v>
      </c>
      <c r="AB689" t="s">
        <v>167</v>
      </c>
      <c r="AC689" s="3" t="s">
        <v>76</v>
      </c>
      <c r="AD689" t="s">
        <v>166</v>
      </c>
      <c r="AE689" t="s">
        <v>167</v>
      </c>
      <c r="AF689" s="3" t="s">
        <v>76</v>
      </c>
      <c r="AG689" t="s">
        <v>166</v>
      </c>
      <c r="AH689" t="s">
        <v>167</v>
      </c>
      <c r="AI689" s="3" t="s">
        <v>75</v>
      </c>
      <c r="AJ689" t="s">
        <v>166</v>
      </c>
      <c r="AK689" t="s">
        <v>167</v>
      </c>
    </row>
    <row r="690" spans="1:37">
      <c r="A690" s="23" t="s">
        <v>152</v>
      </c>
      <c r="B690" s="25">
        <f>'HTB2'!T93</f>
        <v>12197.05</v>
      </c>
      <c r="C690" s="25">
        <f>'HTB2'!U93</f>
        <v>37695</v>
      </c>
      <c r="D690" s="25">
        <f>'HTB2'!V93</f>
        <v>17</v>
      </c>
      <c r="E690" s="25">
        <f>'TRNSYS-TUD'!T93</f>
        <v>12163.7</v>
      </c>
      <c r="F690" s="25" t="str">
        <f>'TRNSYS-TUD'!U93</f>
        <v>15-Mar</v>
      </c>
      <c r="G690" s="25">
        <f>'TRNSYS-TUD'!V93</f>
        <v>17</v>
      </c>
      <c r="H690" s="25">
        <f>'TRNSYS-16'!T93</f>
        <v>12254.123533924099</v>
      </c>
      <c r="I690" s="25">
        <f>'TRNSYS-16'!U93</f>
        <v>39156</v>
      </c>
      <c r="J690" s="25">
        <f>'TRNSYS-16'!V93</f>
        <v>17</v>
      </c>
      <c r="K690" s="25">
        <f>Comfie_MZ320!T93</f>
        <v>0</v>
      </c>
      <c r="L690" s="25">
        <f>Comfie_MZ320!U93</f>
        <v>0</v>
      </c>
      <c r="M690" s="25">
        <f>Comfie_MZ320!V93</f>
        <v>0</v>
      </c>
      <c r="N690" s="5">
        <f>ESP!T93</f>
        <v>12586</v>
      </c>
      <c r="O690" s="5" t="str">
        <f>ESP!U93</f>
        <v>15-Mar</v>
      </c>
      <c r="P690" s="5">
        <f>ESP!V93</f>
        <v>17</v>
      </c>
      <c r="Q690">
        <f>'VA114-CirBm'!T93</f>
        <v>12838</v>
      </c>
      <c r="R690">
        <f>'VA114-CirBm'!U93</f>
        <v>38432</v>
      </c>
      <c r="S690">
        <f>'VA114-CirBm'!V93</f>
        <v>17</v>
      </c>
      <c r="T690" s="5">
        <f>'VA114-CirDf'!T93</f>
        <v>12838</v>
      </c>
      <c r="U690" s="5">
        <f>'VA114-CirDf'!U93</f>
        <v>38432</v>
      </c>
      <c r="V690" s="5">
        <f>'VA114-CirDf'!V93</f>
        <v>17</v>
      </c>
      <c r="W690" s="2">
        <f>EnergyPlus!T93</f>
        <v>12608.629464157973</v>
      </c>
      <c r="X690" s="2" t="str">
        <f>EnergyPlus!U93</f>
        <v>03/15</v>
      </c>
      <c r="Y690" s="2" t="str">
        <f>EnergyPlus!V93</f>
        <v>17:00</v>
      </c>
      <c r="Z690" s="2">
        <f>CODYKoZi_MZ320!T93</f>
        <v>0</v>
      </c>
      <c r="AA690" s="2">
        <f>CODYKoZi_MZ320!U93</f>
        <v>0</v>
      </c>
      <c r="AB690" s="2">
        <f>CODYKoZi_MZ320!V93</f>
        <v>0</v>
      </c>
      <c r="AC690" s="101">
        <f>K!T93</f>
        <v>0</v>
      </c>
      <c r="AD690" s="101">
        <f>K!U93</f>
        <v>0</v>
      </c>
      <c r="AE690" s="101">
        <f>K!V93</f>
        <v>0</v>
      </c>
      <c r="AF690">
        <f>L!T93</f>
        <v>0</v>
      </c>
      <c r="AG690">
        <f>L!U93</f>
        <v>0</v>
      </c>
      <c r="AH690">
        <f>L!V93</f>
        <v>0</v>
      </c>
      <c r="AI690">
        <f>YourData!T93</f>
        <v>0</v>
      </c>
      <c r="AJ690">
        <f>YourData!U93</f>
        <v>0</v>
      </c>
      <c r="AK690">
        <f>YourData!V93</f>
        <v>0</v>
      </c>
    </row>
    <row r="691" spans="1:37">
      <c r="A691" s="23" t="s">
        <v>153</v>
      </c>
      <c r="B691" s="25">
        <f>'HTB2'!T94</f>
        <v>0</v>
      </c>
      <c r="C691" s="25">
        <f>'HTB2'!U94</f>
        <v>0</v>
      </c>
      <c r="D691" s="25">
        <f>'HTB2'!V94</f>
        <v>0</v>
      </c>
      <c r="E691" s="25">
        <f>'TRNSYS-TUD'!T94</f>
        <v>11572.2</v>
      </c>
      <c r="F691" s="25">
        <f>'TRNSYS-TUD'!U94</f>
        <v>38826</v>
      </c>
      <c r="G691" s="25">
        <f>'TRNSYS-TUD'!V94</f>
        <v>17</v>
      </c>
      <c r="H691" s="25">
        <f>'TRNSYS-16'!T94</f>
        <v>0</v>
      </c>
      <c r="I691" s="25">
        <f>'TRNSYS-16'!U94</f>
        <v>0</v>
      </c>
      <c r="J691" s="25">
        <f>'TRNSYS-16'!V94</f>
        <v>0</v>
      </c>
      <c r="K691" s="25">
        <f>Comfie_MZ320!T94</f>
        <v>0</v>
      </c>
      <c r="L691" s="25">
        <f>Comfie_MZ320!U94</f>
        <v>0</v>
      </c>
      <c r="M691" s="25">
        <f>Comfie_MZ320!V94</f>
        <v>0</v>
      </c>
      <c r="N691" s="5">
        <f>ESP!T94</f>
        <v>0</v>
      </c>
      <c r="O691" s="5">
        <f>ESP!U94</f>
        <v>0</v>
      </c>
      <c r="P691" s="5">
        <f>ESP!V94</f>
        <v>0</v>
      </c>
      <c r="Q691">
        <f>'VA114-CirBm'!T94</f>
        <v>12556</v>
      </c>
      <c r="R691">
        <f>'VA114-CirBm'!U94</f>
        <v>38461</v>
      </c>
      <c r="S691">
        <f>'VA114-CirBm'!V94</f>
        <v>17</v>
      </c>
      <c r="T691" s="5">
        <f>'VA114-CirDf'!T94</f>
        <v>12256</v>
      </c>
      <c r="U691" s="5">
        <f>'VA114-CirDf'!U94</f>
        <v>38461</v>
      </c>
      <c r="V691" s="5">
        <f>'VA114-CirDf'!V94</f>
        <v>17</v>
      </c>
      <c r="W691" s="2">
        <f>EnergyPlus!T94</f>
        <v>12003.557435710973</v>
      </c>
      <c r="X691" s="2" t="str">
        <f>EnergyPlus!U94</f>
        <v>04/19</v>
      </c>
      <c r="Y691" s="2" t="str">
        <f>EnergyPlus!V94</f>
        <v>17:00</v>
      </c>
      <c r="Z691" s="2">
        <f>CODYKoZi_MZ320!T94</f>
        <v>0</v>
      </c>
      <c r="AA691" s="2">
        <f>CODYKoZi_MZ320!U94</f>
        <v>0</v>
      </c>
      <c r="AB691" s="2">
        <f>CODYKoZi_MZ320!V94</f>
        <v>0</v>
      </c>
      <c r="AC691" s="101">
        <f>K!T94</f>
        <v>0</v>
      </c>
      <c r="AD691" s="101">
        <f>K!U94</f>
        <v>0</v>
      </c>
      <c r="AE691" s="101">
        <f>K!V94</f>
        <v>0</v>
      </c>
      <c r="AF691">
        <f>L!T94</f>
        <v>0</v>
      </c>
      <c r="AG691">
        <f>L!U94</f>
        <v>0</v>
      </c>
      <c r="AH691">
        <f>L!V94</f>
        <v>0</v>
      </c>
      <c r="AI691">
        <f>YourData!T94</f>
        <v>0</v>
      </c>
      <c r="AJ691">
        <f>YourData!U94</f>
        <v>0</v>
      </c>
      <c r="AK691">
        <f>YourData!V94</f>
        <v>0</v>
      </c>
    </row>
    <row r="692" spans="1:37">
      <c r="A692" s="23" t="s">
        <v>154</v>
      </c>
      <c r="B692" s="25">
        <f>'HTB2'!T95</f>
        <v>0</v>
      </c>
      <c r="C692" s="25">
        <f>'HTB2'!U95</f>
        <v>0</v>
      </c>
      <c r="D692" s="25">
        <f>'HTB2'!V95</f>
        <v>0</v>
      </c>
      <c r="E692" s="25">
        <f>'TRNSYS-TUD'!T95</f>
        <v>0</v>
      </c>
      <c r="F692" s="25">
        <f>'TRNSYS-TUD'!U95</f>
        <v>0</v>
      </c>
      <c r="G692" s="25">
        <f>'TRNSYS-TUD'!V95</f>
        <v>0</v>
      </c>
      <c r="H692" s="25">
        <f>'TRNSYS-16'!T95</f>
        <v>0</v>
      </c>
      <c r="I692" s="25">
        <f>'TRNSYS-16'!U95</f>
        <v>0</v>
      </c>
      <c r="J692" s="25">
        <f>'TRNSYS-16'!V95</f>
        <v>0</v>
      </c>
      <c r="K692" s="25">
        <f>Comfie_MZ320!T95</f>
        <v>0</v>
      </c>
      <c r="L692" s="25">
        <f>Comfie_MZ320!U95</f>
        <v>0</v>
      </c>
      <c r="M692" s="25">
        <f>Comfie_MZ320!V95</f>
        <v>0</v>
      </c>
      <c r="N692" s="5">
        <f>ESP!T95</f>
        <v>0</v>
      </c>
      <c r="O692" s="5">
        <f>ESP!U95</f>
        <v>0</v>
      </c>
      <c r="P692" s="5">
        <f>ESP!V95</f>
        <v>0</v>
      </c>
      <c r="Q692">
        <f>'VA114-CirBm'!T95</f>
        <v>0</v>
      </c>
      <c r="R692">
        <f>'VA114-CirBm'!U95</f>
        <v>0</v>
      </c>
      <c r="S692">
        <f>'VA114-CirBm'!V95</f>
        <v>0</v>
      </c>
      <c r="T692" s="5">
        <f>'VA114-CirDf'!T95</f>
        <v>0</v>
      </c>
      <c r="U692" s="5">
        <f>'VA114-CirDf'!U95</f>
        <v>0</v>
      </c>
      <c r="V692" s="5">
        <f>'VA114-CirDf'!V95</f>
        <v>0</v>
      </c>
      <c r="W692" s="2">
        <f>EnergyPlus!T95</f>
        <v>12003.557435710973</v>
      </c>
      <c r="X692" s="2" t="str">
        <f>EnergyPlus!U95</f>
        <v>04/19</v>
      </c>
      <c r="Y692" s="2" t="str">
        <f>EnergyPlus!V95</f>
        <v>17:00</v>
      </c>
      <c r="Z692" s="2">
        <f>CODYKoZi_MZ320!T95</f>
        <v>0</v>
      </c>
      <c r="AA692" s="2">
        <f>CODYKoZi_MZ320!U95</f>
        <v>0</v>
      </c>
      <c r="AB692" s="2">
        <f>CODYKoZi_MZ320!V95</f>
        <v>0</v>
      </c>
      <c r="AC692" s="101">
        <f>K!T95</f>
        <v>0</v>
      </c>
      <c r="AD692" s="101">
        <f>K!U95</f>
        <v>0</v>
      </c>
      <c r="AE692" s="101">
        <f>K!V95</f>
        <v>0</v>
      </c>
      <c r="AF692">
        <f>L!T95</f>
        <v>0</v>
      </c>
      <c r="AG692">
        <f>L!U95</f>
        <v>0</v>
      </c>
      <c r="AH692">
        <f>L!V95</f>
        <v>0</v>
      </c>
      <c r="AI692">
        <f>YourData!T95</f>
        <v>0</v>
      </c>
      <c r="AJ692">
        <f>YourData!U95</f>
        <v>0</v>
      </c>
      <c r="AK692">
        <f>YourData!V95</f>
        <v>0</v>
      </c>
    </row>
    <row r="693" spans="1:37">
      <c r="A693" s="23" t="s">
        <v>155</v>
      </c>
      <c r="B693" s="25">
        <f>'HTB2'!T96</f>
        <v>0</v>
      </c>
      <c r="C693" s="25">
        <f>'HTB2'!U96</f>
        <v>0</v>
      </c>
      <c r="D693" s="25">
        <f>'HTB2'!V96</f>
        <v>0</v>
      </c>
      <c r="E693" s="25">
        <f>'TRNSYS-TUD'!T96</f>
        <v>0</v>
      </c>
      <c r="F693" s="25">
        <f>'TRNSYS-TUD'!U96</f>
        <v>0</v>
      </c>
      <c r="G693" s="25">
        <f>'TRNSYS-TUD'!V96</f>
        <v>0</v>
      </c>
      <c r="H693" s="25">
        <f>'TRNSYS-16'!T96</f>
        <v>11652.320466807399</v>
      </c>
      <c r="I693" s="25">
        <f>'TRNSYS-16'!U96</f>
        <v>39191</v>
      </c>
      <c r="J693" s="25">
        <f>'TRNSYS-16'!V96</f>
        <v>17</v>
      </c>
      <c r="K693" s="25">
        <f>Comfie_MZ320!T96</f>
        <v>0</v>
      </c>
      <c r="L693" s="25">
        <f>Comfie_MZ320!U96</f>
        <v>0</v>
      </c>
      <c r="M693" s="25">
        <f>Comfie_MZ320!V96</f>
        <v>0</v>
      </c>
      <c r="N693" s="5">
        <f>ESP!T96</f>
        <v>11483</v>
      </c>
      <c r="O693" s="5" t="str">
        <f>ESP!U96</f>
        <v>19-Apr</v>
      </c>
      <c r="P693" s="5">
        <f>ESP!V96</f>
        <v>17</v>
      </c>
      <c r="Q693">
        <f>'VA114-CirBm'!T96</f>
        <v>0</v>
      </c>
      <c r="R693">
        <f>'VA114-CirBm'!U96</f>
        <v>0</v>
      </c>
      <c r="S693">
        <f>'VA114-CirBm'!V96</f>
        <v>0</v>
      </c>
      <c r="T693" s="5">
        <f>'VA114-CirDf'!T96</f>
        <v>0</v>
      </c>
      <c r="U693" s="5">
        <f>'VA114-CirDf'!U96</f>
        <v>0</v>
      </c>
      <c r="V693" s="5">
        <f>'VA114-CirDf'!V96</f>
        <v>0</v>
      </c>
      <c r="W693" s="2">
        <f>EnergyPlus!T96</f>
        <v>12003.557435710973</v>
      </c>
      <c r="X693" s="2" t="str">
        <f>EnergyPlus!U96</f>
        <v>04/19</v>
      </c>
      <c r="Y693" s="2" t="str">
        <f>EnergyPlus!V96</f>
        <v>17:00</v>
      </c>
      <c r="Z693" s="2">
        <f>CODYKoZi_MZ320!T96</f>
        <v>0</v>
      </c>
      <c r="AA693" s="2">
        <f>CODYKoZi_MZ320!U96</f>
        <v>0</v>
      </c>
      <c r="AB693" s="2">
        <f>CODYKoZi_MZ320!V96</f>
        <v>0</v>
      </c>
      <c r="AC693" s="101">
        <f>K!T96</f>
        <v>0</v>
      </c>
      <c r="AD693" s="101">
        <f>K!U96</f>
        <v>0</v>
      </c>
      <c r="AE693" s="101">
        <f>K!V96</f>
        <v>0</v>
      </c>
      <c r="AF693">
        <f>L!T96</f>
        <v>0</v>
      </c>
      <c r="AG693">
        <f>L!U96</f>
        <v>0</v>
      </c>
      <c r="AH693">
        <f>L!V96</f>
        <v>0</v>
      </c>
      <c r="AI693">
        <f>YourData!T96</f>
        <v>0</v>
      </c>
      <c r="AJ693">
        <f>YourData!U96</f>
        <v>0</v>
      </c>
      <c r="AK693">
        <f>YourData!V96</f>
        <v>0</v>
      </c>
    </row>
    <row r="694" spans="1:37">
      <c r="A694" s="23" t="s">
        <v>156</v>
      </c>
      <c r="B694" s="25">
        <f>'HTB2'!T97</f>
        <v>11020.13</v>
      </c>
      <c r="C694" s="25">
        <f>'HTB2'!U97</f>
        <v>37748</v>
      </c>
      <c r="D694" s="25">
        <f>'HTB2'!V97</f>
        <v>17</v>
      </c>
      <c r="E694" s="25">
        <f>'TRNSYS-TUD'!T97</f>
        <v>0</v>
      </c>
      <c r="F694" s="25">
        <f>'TRNSYS-TUD'!U97</f>
        <v>0</v>
      </c>
      <c r="G694" s="25">
        <f>'TRNSYS-TUD'!V97</f>
        <v>0</v>
      </c>
      <c r="H694" s="25">
        <f>'TRNSYS-16'!T97</f>
        <v>0</v>
      </c>
      <c r="I694" s="25">
        <f>'TRNSYS-16'!U97</f>
        <v>0</v>
      </c>
      <c r="J694" s="25">
        <f>'TRNSYS-16'!V97</f>
        <v>0</v>
      </c>
      <c r="K694" s="25">
        <f>Comfie_MZ320!T97</f>
        <v>0</v>
      </c>
      <c r="L694" s="25">
        <f>Comfie_MZ320!U97</f>
        <v>0</v>
      </c>
      <c r="M694" s="25">
        <f>Comfie_MZ320!V97</f>
        <v>0</v>
      </c>
      <c r="N694" s="5">
        <f>ESP!T97</f>
        <v>0</v>
      </c>
      <c r="O694" s="5">
        <f>ESP!U97</f>
        <v>0</v>
      </c>
      <c r="P694" s="5">
        <f>ESP!V97</f>
        <v>0</v>
      </c>
      <c r="Q694">
        <f>'VA114-CirBm'!T97</f>
        <v>0</v>
      </c>
      <c r="R694">
        <f>'VA114-CirBm'!U97</f>
        <v>0</v>
      </c>
      <c r="S694">
        <f>'VA114-CirBm'!V97</f>
        <v>0</v>
      </c>
      <c r="T694" s="5">
        <f>'VA114-CirDf'!T97</f>
        <v>0</v>
      </c>
      <c r="U694" s="5">
        <f>'VA114-CirDf'!U97</f>
        <v>0</v>
      </c>
      <c r="V694" s="5">
        <f>'VA114-CirDf'!V97</f>
        <v>0</v>
      </c>
      <c r="W694" s="2">
        <f>EnergyPlus!T97</f>
        <v>12003.557435710973</v>
      </c>
      <c r="X694" s="2" t="str">
        <f>EnergyPlus!U97</f>
        <v>04/19</v>
      </c>
      <c r="Y694" s="2" t="str">
        <f>EnergyPlus!V97</f>
        <v>17:00</v>
      </c>
      <c r="Z694" s="2">
        <f>CODYKoZi_MZ320!T97</f>
        <v>0</v>
      </c>
      <c r="AA694" s="2">
        <f>CODYKoZi_MZ320!U97</f>
        <v>0</v>
      </c>
      <c r="AB694" s="2">
        <f>CODYKoZi_MZ320!V97</f>
        <v>0</v>
      </c>
      <c r="AC694" s="101">
        <f>K!T97</f>
        <v>0</v>
      </c>
      <c r="AD694" s="101">
        <f>K!U97</f>
        <v>0</v>
      </c>
      <c r="AE694" s="101">
        <f>K!V97</f>
        <v>0</v>
      </c>
      <c r="AF694">
        <f>L!T97</f>
        <v>0</v>
      </c>
      <c r="AG694">
        <f>L!U97</f>
        <v>0</v>
      </c>
      <c r="AH694">
        <f>L!V97</f>
        <v>0</v>
      </c>
      <c r="AI694">
        <f>YourData!T97</f>
        <v>0</v>
      </c>
      <c r="AJ694">
        <f>YourData!U97</f>
        <v>0</v>
      </c>
      <c r="AK694">
        <f>YourData!V97</f>
        <v>0</v>
      </c>
    </row>
    <row r="695" spans="1:37">
      <c r="A695" s="99" t="s">
        <v>157</v>
      </c>
      <c r="B695" s="25">
        <f>'HTB2'!T98</f>
        <v>0</v>
      </c>
      <c r="C695" s="25">
        <f>'HTB2'!U98</f>
        <v>0</v>
      </c>
      <c r="D695" s="25">
        <f>'HTB2'!V98</f>
        <v>0</v>
      </c>
      <c r="E695" s="25">
        <f>'TRNSYS-TUD'!T98</f>
        <v>0</v>
      </c>
      <c r="F695" s="25">
        <f>'TRNSYS-TUD'!U98</f>
        <v>0</v>
      </c>
      <c r="G695" s="25">
        <f>'TRNSYS-TUD'!V98</f>
        <v>0</v>
      </c>
      <c r="H695" s="25">
        <f>'TRNSYS-16'!T98</f>
        <v>0</v>
      </c>
      <c r="I695" s="25">
        <f>'TRNSYS-16'!U98</f>
        <v>0</v>
      </c>
      <c r="J695" s="25">
        <f>'TRNSYS-16'!V98</f>
        <v>0</v>
      </c>
      <c r="K695" s="25">
        <f>Comfie_MZ320!T98</f>
        <v>0</v>
      </c>
      <c r="L695" s="25">
        <f>Comfie_MZ320!U98</f>
        <v>0</v>
      </c>
      <c r="M695" s="25">
        <f>Comfie_MZ320!V98</f>
        <v>0</v>
      </c>
      <c r="N695" s="5">
        <f>ESP!T98</f>
        <v>0</v>
      </c>
      <c r="O695" s="5">
        <f>ESP!U98</f>
        <v>0</v>
      </c>
      <c r="P695" s="5">
        <f>ESP!V98</f>
        <v>0</v>
      </c>
      <c r="Q695">
        <f>'VA114-CirBm'!T98</f>
        <v>12556</v>
      </c>
      <c r="R695">
        <f>'VA114-CirBm'!U98</f>
        <v>38461</v>
      </c>
      <c r="S695">
        <f>'VA114-CirBm'!V98</f>
        <v>17</v>
      </c>
      <c r="T695" s="5">
        <f>'VA114-CirDf'!T98</f>
        <v>12256</v>
      </c>
      <c r="U695" s="5">
        <f>'VA114-CirDf'!U98</f>
        <v>38461</v>
      </c>
      <c r="V695" s="5">
        <f>'VA114-CirDf'!V98</f>
        <v>17</v>
      </c>
      <c r="W695" s="2">
        <f>EnergyPlus!T98</f>
        <v>12003.557435710973</v>
      </c>
      <c r="X695" s="2" t="str">
        <f>EnergyPlus!U98</f>
        <v>04/19</v>
      </c>
      <c r="Y695" s="2" t="str">
        <f>EnergyPlus!V98</f>
        <v>17:00</v>
      </c>
      <c r="Z695" s="2">
        <f>CODYKoZi_MZ320!T98</f>
        <v>0</v>
      </c>
      <c r="AA695" s="2">
        <f>CODYKoZi_MZ320!U98</f>
        <v>0</v>
      </c>
      <c r="AB695" s="2">
        <f>CODYKoZi_MZ320!V98</f>
        <v>0</v>
      </c>
      <c r="AC695" s="101">
        <f>K!T98</f>
        <v>0</v>
      </c>
      <c r="AD695" s="101">
        <f>K!U98</f>
        <v>0</v>
      </c>
      <c r="AE695" s="101">
        <f>K!V98</f>
        <v>0</v>
      </c>
      <c r="AF695">
        <f>L!T98</f>
        <v>0</v>
      </c>
      <c r="AG695">
        <f>L!U98</f>
        <v>0</v>
      </c>
      <c r="AH695">
        <f>L!V98</f>
        <v>0</v>
      </c>
      <c r="AI695">
        <f>YourData!T98</f>
        <v>0</v>
      </c>
      <c r="AJ695">
        <f>YourData!U98</f>
        <v>0</v>
      </c>
      <c r="AK695">
        <f>YourData!V98</f>
        <v>0</v>
      </c>
    </row>
    <row r="696" spans="1:37">
      <c r="A696" s="99" t="s">
        <v>158</v>
      </c>
      <c r="B696" s="102" t="s">
        <v>92</v>
      </c>
      <c r="C696" s="102" t="s">
        <v>92</v>
      </c>
      <c r="D696" s="102" t="s">
        <v>92</v>
      </c>
      <c r="E696" s="102" t="s">
        <v>92</v>
      </c>
      <c r="F696" s="102" t="s">
        <v>92</v>
      </c>
      <c r="G696" s="102" t="s">
        <v>92</v>
      </c>
      <c r="H696" s="102" t="s">
        <v>92</v>
      </c>
      <c r="I696" s="102" t="s">
        <v>92</v>
      </c>
      <c r="J696" s="102" t="s">
        <v>92</v>
      </c>
      <c r="K696" s="102" t="s">
        <v>92</v>
      </c>
      <c r="L696" s="102" t="s">
        <v>92</v>
      </c>
      <c r="M696" s="102" t="s">
        <v>92</v>
      </c>
      <c r="N696" s="102" t="s">
        <v>92</v>
      </c>
      <c r="O696" s="102" t="s">
        <v>92</v>
      </c>
      <c r="P696" s="102" t="s">
        <v>92</v>
      </c>
      <c r="Q696" s="102" t="s">
        <v>92</v>
      </c>
      <c r="R696" s="102" t="s">
        <v>92</v>
      </c>
      <c r="S696" s="102" t="s">
        <v>92</v>
      </c>
      <c r="T696" s="102" t="s">
        <v>92</v>
      </c>
      <c r="U696" s="102" t="s">
        <v>92</v>
      </c>
      <c r="V696" s="102" t="s">
        <v>92</v>
      </c>
      <c r="W696" s="102" t="s">
        <v>92</v>
      </c>
      <c r="X696" s="102" t="s">
        <v>92</v>
      </c>
      <c r="Y696" s="102" t="s">
        <v>92</v>
      </c>
      <c r="Z696" s="102" t="s">
        <v>92</v>
      </c>
      <c r="AA696" s="102" t="s">
        <v>92</v>
      </c>
      <c r="AB696" s="102" t="s">
        <v>92</v>
      </c>
      <c r="AC696" s="102" t="s">
        <v>92</v>
      </c>
      <c r="AD696" s="102" t="s">
        <v>92</v>
      </c>
      <c r="AE696" s="102" t="s">
        <v>92</v>
      </c>
      <c r="AF696" s="102" t="s">
        <v>92</v>
      </c>
      <c r="AG696" s="102" t="s">
        <v>92</v>
      </c>
      <c r="AH696" s="102" t="s">
        <v>92</v>
      </c>
      <c r="AI696" s="102" t="s">
        <v>92</v>
      </c>
      <c r="AJ696" s="102" t="s">
        <v>92</v>
      </c>
      <c r="AK696" s="102" t="s">
        <v>92</v>
      </c>
    </row>
    <row r="697" spans="1:37">
      <c r="N697" s="5"/>
      <c r="O697" s="5"/>
      <c r="T697" s="5"/>
      <c r="U697" s="5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7">
      <c r="A698" s="2" t="s">
        <v>719</v>
      </c>
      <c r="N698" s="5"/>
      <c r="O698" s="5"/>
      <c r="T698" s="5"/>
      <c r="U698" s="5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7">
      <c r="B699" s="3" t="s">
        <v>83</v>
      </c>
      <c r="C699" t="s">
        <v>166</v>
      </c>
      <c r="D699" t="s">
        <v>167</v>
      </c>
      <c r="E699" s="3" t="s">
        <v>72</v>
      </c>
      <c r="F699" t="s">
        <v>166</v>
      </c>
      <c r="G699" t="s">
        <v>167</v>
      </c>
      <c r="H699" s="3" t="s">
        <v>100</v>
      </c>
      <c r="I699" t="s">
        <v>166</v>
      </c>
      <c r="J699" t="s">
        <v>167</v>
      </c>
      <c r="K699" s="3"/>
      <c r="L699" t="s">
        <v>166</v>
      </c>
      <c r="M699" t="s">
        <v>167</v>
      </c>
      <c r="N699" s="3" t="s">
        <v>102</v>
      </c>
      <c r="O699" t="s">
        <v>166</v>
      </c>
      <c r="P699" t="s">
        <v>167</v>
      </c>
      <c r="Q699" s="3" t="s">
        <v>561</v>
      </c>
      <c r="R699" t="s">
        <v>166</v>
      </c>
      <c r="S699" t="s">
        <v>167</v>
      </c>
      <c r="T699" s="3" t="s">
        <v>937</v>
      </c>
      <c r="U699" t="s">
        <v>166</v>
      </c>
      <c r="V699" t="s">
        <v>167</v>
      </c>
      <c r="W699" s="3" t="s">
        <v>292</v>
      </c>
      <c r="X699" t="s">
        <v>166</v>
      </c>
      <c r="Y699" t="s">
        <v>167</v>
      </c>
      <c r="Z699" s="3"/>
      <c r="AA699" t="s">
        <v>166</v>
      </c>
      <c r="AB699" t="s">
        <v>167</v>
      </c>
      <c r="AC699" s="3" t="s">
        <v>76</v>
      </c>
      <c r="AD699" t="s">
        <v>166</v>
      </c>
      <c r="AE699" t="s">
        <v>167</v>
      </c>
      <c r="AF699" s="3" t="s">
        <v>76</v>
      </c>
      <c r="AG699" t="s">
        <v>166</v>
      </c>
      <c r="AH699" t="s">
        <v>167</v>
      </c>
      <c r="AI699" s="3" t="s">
        <v>75</v>
      </c>
      <c r="AJ699" t="s">
        <v>166</v>
      </c>
      <c r="AK699" t="s">
        <v>167</v>
      </c>
    </row>
    <row r="700" spans="1:37">
      <c r="A700" s="23" t="s">
        <v>152</v>
      </c>
      <c r="B700" s="25">
        <f>'HTB2'!W93</f>
        <v>12197.02</v>
      </c>
      <c r="C700" s="25">
        <f>'HTB2'!X93</f>
        <v>37695</v>
      </c>
      <c r="D700" s="25">
        <f>'HTB2'!Y93</f>
        <v>17</v>
      </c>
      <c r="E700" s="25">
        <f>'TRNSYS-TUD'!W93</f>
        <v>12163.7</v>
      </c>
      <c r="F700" s="25" t="str">
        <f>'TRNSYS-TUD'!X93</f>
        <v>15-Mar</v>
      </c>
      <c r="G700" s="25">
        <f>'TRNSYS-TUD'!Y93</f>
        <v>17</v>
      </c>
      <c r="H700" s="25">
        <f>'TRNSYS-16'!W93</f>
        <v>12254.123533924099</v>
      </c>
      <c r="I700" s="25">
        <f>'TRNSYS-16'!X93</f>
        <v>39156</v>
      </c>
      <c r="J700" s="25">
        <f>'TRNSYS-16'!Y93</f>
        <v>17</v>
      </c>
      <c r="K700" s="25">
        <f>Comfie_MZ320!W93</f>
        <v>0</v>
      </c>
      <c r="L700" s="25">
        <f>Comfie_MZ320!X93</f>
        <v>0</v>
      </c>
      <c r="M700" s="25">
        <f>Comfie_MZ320!Y93</f>
        <v>0</v>
      </c>
      <c r="N700" s="5">
        <f>ESP!W93</f>
        <v>12586</v>
      </c>
      <c r="O700" s="5" t="str">
        <f>ESP!X93</f>
        <v>15-Mar</v>
      </c>
      <c r="P700" s="5">
        <f>ESP!Y93</f>
        <v>17</v>
      </c>
      <c r="Q700">
        <f>'VA114-CirBm'!W93</f>
        <v>12838</v>
      </c>
      <c r="R700">
        <f>'VA114-CirBm'!X93</f>
        <v>38432</v>
      </c>
      <c r="S700">
        <f>'VA114-CirBm'!Y93</f>
        <v>17</v>
      </c>
      <c r="T700" s="5">
        <f>'VA114-CirDf'!W93</f>
        <v>12838</v>
      </c>
      <c r="U700" s="5">
        <f>'VA114-CirDf'!X93</f>
        <v>38432</v>
      </c>
      <c r="V700" s="5">
        <f>'VA114-CirDf'!Y93</f>
        <v>17</v>
      </c>
      <c r="W700" s="2">
        <f>EnergyPlus!W93</f>
        <v>12608.62946415775</v>
      </c>
      <c r="X700" s="2" t="str">
        <f>EnergyPlus!X93</f>
        <v>03/15</v>
      </c>
      <c r="Y700" s="2" t="str">
        <f>EnergyPlus!Y93</f>
        <v>17:00</v>
      </c>
      <c r="Z700" s="2">
        <f>CODYKoZi_MZ320!W93</f>
        <v>0</v>
      </c>
      <c r="AA700" s="2">
        <f>CODYKoZi_MZ320!X93</f>
        <v>0</v>
      </c>
      <c r="AB700" s="2">
        <f>CODYKoZi_MZ320!Y93</f>
        <v>0</v>
      </c>
      <c r="AC700" s="101">
        <f>K!W93</f>
        <v>0</v>
      </c>
      <c r="AD700" s="101">
        <f>K!X93</f>
        <v>0</v>
      </c>
      <c r="AE700" s="101">
        <f>K!Y93</f>
        <v>0</v>
      </c>
      <c r="AF700">
        <f>L!W93</f>
        <v>0</v>
      </c>
      <c r="AG700">
        <f>L!X93</f>
        <v>0</v>
      </c>
      <c r="AH700">
        <f>L!Y93</f>
        <v>0</v>
      </c>
      <c r="AI700">
        <f>YourData!W93</f>
        <v>0</v>
      </c>
      <c r="AJ700">
        <f>YourData!X93</f>
        <v>0</v>
      </c>
      <c r="AK700">
        <f>YourData!Y93</f>
        <v>0</v>
      </c>
    </row>
    <row r="701" spans="1:37">
      <c r="A701" s="23" t="s">
        <v>153</v>
      </c>
      <c r="B701" s="25">
        <f>'HTB2'!W94</f>
        <v>0</v>
      </c>
      <c r="C701" s="25">
        <f>'HTB2'!X94</f>
        <v>0</v>
      </c>
      <c r="D701" s="25">
        <f>'HTB2'!Y94</f>
        <v>0</v>
      </c>
      <c r="E701" s="25">
        <f>'TRNSYS-TUD'!W94</f>
        <v>11983</v>
      </c>
      <c r="F701" s="25" t="str">
        <f>'TRNSYS-TUD'!X94</f>
        <v>15-Mar</v>
      </c>
      <c r="G701" s="25">
        <f>'TRNSYS-TUD'!Y94</f>
        <v>17</v>
      </c>
      <c r="H701" s="25">
        <f>'TRNSYS-16'!W94</f>
        <v>0</v>
      </c>
      <c r="I701" s="25">
        <f>'TRNSYS-16'!X94</f>
        <v>0</v>
      </c>
      <c r="J701" s="25">
        <f>'TRNSYS-16'!Y94</f>
        <v>0</v>
      </c>
      <c r="K701" s="25">
        <f>Comfie_MZ320!W94</f>
        <v>0</v>
      </c>
      <c r="L701" s="25">
        <f>Comfie_MZ320!X94</f>
        <v>0</v>
      </c>
      <c r="M701" s="25">
        <f>Comfie_MZ320!Y94</f>
        <v>0</v>
      </c>
      <c r="N701" s="5">
        <f>ESP!W94</f>
        <v>0</v>
      </c>
      <c r="O701" s="5">
        <f>ESP!X94</f>
        <v>0</v>
      </c>
      <c r="P701" s="5">
        <f>ESP!Y94</f>
        <v>0</v>
      </c>
      <c r="Q701">
        <f>'VA114-CirBm'!W94</f>
        <v>12535</v>
      </c>
      <c r="R701">
        <f>'VA114-CirBm'!X94</f>
        <v>38432</v>
      </c>
      <c r="S701">
        <f>'VA114-CirBm'!Y94</f>
        <v>17</v>
      </c>
      <c r="T701" s="5">
        <f>'VA114-CirDf'!W94</f>
        <v>12182</v>
      </c>
      <c r="U701" s="5">
        <f>'VA114-CirDf'!X94</f>
        <v>38461</v>
      </c>
      <c r="V701" s="5">
        <f>'VA114-CirDf'!Y94</f>
        <v>17</v>
      </c>
      <c r="W701" s="2">
        <f>EnergyPlus!W94</f>
        <v>12400.666947395361</v>
      </c>
      <c r="X701" s="2" t="str">
        <f>EnergyPlus!X94</f>
        <v>03/15</v>
      </c>
      <c r="Y701" s="2" t="str">
        <f>EnergyPlus!Y94</f>
        <v>17:00</v>
      </c>
      <c r="Z701" s="2">
        <f>CODYKoZi_MZ320!W94</f>
        <v>0</v>
      </c>
      <c r="AA701" s="2">
        <f>CODYKoZi_MZ320!X94</f>
        <v>0</v>
      </c>
      <c r="AB701" s="2">
        <f>CODYKoZi_MZ320!Y94</f>
        <v>0</v>
      </c>
      <c r="AC701" s="101">
        <f>K!W94</f>
        <v>0</v>
      </c>
      <c r="AD701" s="101">
        <f>K!X94</f>
        <v>0</v>
      </c>
      <c r="AE701" s="101">
        <f>K!Y94</f>
        <v>0</v>
      </c>
      <c r="AF701">
        <f>L!W94</f>
        <v>0</v>
      </c>
      <c r="AG701">
        <f>L!X94</f>
        <v>0</v>
      </c>
      <c r="AH701">
        <f>L!Y94</f>
        <v>0</v>
      </c>
      <c r="AI701">
        <f>YourData!W94</f>
        <v>0</v>
      </c>
      <c r="AJ701">
        <f>YourData!X94</f>
        <v>0</v>
      </c>
      <c r="AK701">
        <f>YourData!Y94</f>
        <v>0</v>
      </c>
    </row>
    <row r="702" spans="1:37">
      <c r="A702" s="23" t="s">
        <v>154</v>
      </c>
      <c r="B702" s="25">
        <f>'HTB2'!W95</f>
        <v>0</v>
      </c>
      <c r="C702" s="25">
        <f>'HTB2'!X95</f>
        <v>0</v>
      </c>
      <c r="D702" s="25">
        <f>'HTB2'!Y95</f>
        <v>0</v>
      </c>
      <c r="E702" s="25">
        <f>'TRNSYS-TUD'!W95</f>
        <v>0</v>
      </c>
      <c r="F702" s="25">
        <f>'TRNSYS-TUD'!X95</f>
        <v>0</v>
      </c>
      <c r="G702" s="25">
        <f>'TRNSYS-TUD'!Y95</f>
        <v>0</v>
      </c>
      <c r="H702" s="25">
        <f>'TRNSYS-16'!W95</f>
        <v>0</v>
      </c>
      <c r="I702" s="25">
        <f>'TRNSYS-16'!X95</f>
        <v>0</v>
      </c>
      <c r="J702" s="25">
        <f>'TRNSYS-16'!Y95</f>
        <v>0</v>
      </c>
      <c r="K702" s="25">
        <f>Comfie_MZ320!W95</f>
        <v>0</v>
      </c>
      <c r="L702" s="25">
        <f>Comfie_MZ320!X95</f>
        <v>0</v>
      </c>
      <c r="M702" s="25">
        <f>Comfie_MZ320!Y95</f>
        <v>0</v>
      </c>
      <c r="N702" s="5">
        <f>ESP!W95</f>
        <v>0</v>
      </c>
      <c r="O702" s="5">
        <f>ESP!X95</f>
        <v>0</v>
      </c>
      <c r="P702" s="5">
        <f>ESP!Y95</f>
        <v>0</v>
      </c>
      <c r="Q702">
        <f>'VA114-CirBm'!W95</f>
        <v>0</v>
      </c>
      <c r="R702">
        <f>'VA114-CirBm'!X95</f>
        <v>0</v>
      </c>
      <c r="S702">
        <f>'VA114-CirBm'!Y95</f>
        <v>0</v>
      </c>
      <c r="T702" s="5">
        <f>'VA114-CirDf'!W95</f>
        <v>0</v>
      </c>
      <c r="U702" s="5">
        <f>'VA114-CirDf'!X95</f>
        <v>0</v>
      </c>
      <c r="V702" s="5">
        <f>'VA114-CirDf'!Y95</f>
        <v>0</v>
      </c>
      <c r="W702" s="2">
        <f>EnergyPlus!W95</f>
        <v>12400.666947395361</v>
      </c>
      <c r="X702" s="2" t="str">
        <f>EnergyPlus!X95</f>
        <v>03/15</v>
      </c>
      <c r="Y702" s="2" t="str">
        <f>EnergyPlus!Y95</f>
        <v>17:00</v>
      </c>
      <c r="Z702" s="2">
        <f>CODYKoZi_MZ320!W95</f>
        <v>0</v>
      </c>
      <c r="AA702" s="2">
        <f>CODYKoZi_MZ320!X95</f>
        <v>0</v>
      </c>
      <c r="AB702" s="2">
        <f>CODYKoZi_MZ320!Y95</f>
        <v>0</v>
      </c>
      <c r="AC702" s="101">
        <f>K!W95</f>
        <v>0</v>
      </c>
      <c r="AD702" s="101">
        <f>K!X95</f>
        <v>0</v>
      </c>
      <c r="AE702" s="101">
        <f>K!Y95</f>
        <v>0</v>
      </c>
      <c r="AF702">
        <f>L!W95</f>
        <v>0</v>
      </c>
      <c r="AG702">
        <f>L!X95</f>
        <v>0</v>
      </c>
      <c r="AH702">
        <f>L!Y95</f>
        <v>0</v>
      </c>
      <c r="AI702">
        <f>YourData!W95</f>
        <v>0</v>
      </c>
      <c r="AJ702">
        <f>YourData!X95</f>
        <v>0</v>
      </c>
      <c r="AK702">
        <f>YourData!Y95</f>
        <v>0</v>
      </c>
    </row>
    <row r="703" spans="1:37">
      <c r="A703" s="23" t="s">
        <v>155</v>
      </c>
      <c r="B703" s="25">
        <f>'HTB2'!W96</f>
        <v>0</v>
      </c>
      <c r="C703" s="25">
        <f>'HTB2'!X96</f>
        <v>0</v>
      </c>
      <c r="D703" s="25">
        <f>'HTB2'!Y96</f>
        <v>0</v>
      </c>
      <c r="E703" s="25">
        <f>'TRNSYS-TUD'!W96</f>
        <v>0</v>
      </c>
      <c r="F703" s="25">
        <f>'TRNSYS-TUD'!X96</f>
        <v>0</v>
      </c>
      <c r="G703" s="25">
        <f>'TRNSYS-TUD'!Y96</f>
        <v>0</v>
      </c>
      <c r="H703" s="25">
        <f>'TRNSYS-16'!W96</f>
        <v>12058.637275482701</v>
      </c>
      <c r="I703" s="25">
        <f>'TRNSYS-16'!X96</f>
        <v>39156</v>
      </c>
      <c r="J703" s="25">
        <f>'TRNSYS-16'!Y96</f>
        <v>17</v>
      </c>
      <c r="K703" s="25">
        <f>Comfie_MZ320!W96</f>
        <v>0</v>
      </c>
      <c r="L703" s="25">
        <f>Comfie_MZ320!X96</f>
        <v>0</v>
      </c>
      <c r="M703" s="25">
        <f>Comfie_MZ320!Y96</f>
        <v>0</v>
      </c>
      <c r="N703" s="5">
        <f>ESP!W96</f>
        <v>11118</v>
      </c>
      <c r="O703" s="5" t="str">
        <f>ESP!X96</f>
        <v>15-Mar</v>
      </c>
      <c r="P703" s="5">
        <f>ESP!Y96</f>
        <v>17</v>
      </c>
      <c r="Q703">
        <f>'VA114-CirBm'!W96</f>
        <v>0</v>
      </c>
      <c r="R703">
        <f>'VA114-CirBm'!X96</f>
        <v>0</v>
      </c>
      <c r="S703">
        <f>'VA114-CirBm'!Y96</f>
        <v>0</v>
      </c>
      <c r="T703" s="5">
        <f>'VA114-CirDf'!W96</f>
        <v>0</v>
      </c>
      <c r="U703" s="5">
        <f>'VA114-CirDf'!X96</f>
        <v>0</v>
      </c>
      <c r="V703" s="5">
        <f>'VA114-CirDf'!Y96</f>
        <v>0</v>
      </c>
      <c r="W703" s="2">
        <f>EnergyPlus!W96</f>
        <v>12400.666947395361</v>
      </c>
      <c r="X703" s="2" t="str">
        <f>EnergyPlus!X96</f>
        <v>03/15</v>
      </c>
      <c r="Y703" s="2" t="str">
        <f>EnergyPlus!Y96</f>
        <v>17:00</v>
      </c>
      <c r="Z703" s="2">
        <f>CODYKoZi_MZ320!W96</f>
        <v>0</v>
      </c>
      <c r="AA703" s="2">
        <f>CODYKoZi_MZ320!X96</f>
        <v>0</v>
      </c>
      <c r="AB703" s="2">
        <f>CODYKoZi_MZ320!Y96</f>
        <v>0</v>
      </c>
      <c r="AC703" s="101">
        <f>K!W96</f>
        <v>0</v>
      </c>
      <c r="AD703" s="101">
        <f>K!X96</f>
        <v>0</v>
      </c>
      <c r="AE703" s="101">
        <f>K!Y96</f>
        <v>0</v>
      </c>
      <c r="AF703">
        <f>L!W96</f>
        <v>0</v>
      </c>
      <c r="AG703">
        <f>L!X96</f>
        <v>0</v>
      </c>
      <c r="AH703">
        <f>L!Y96</f>
        <v>0</v>
      </c>
      <c r="AI703">
        <f>YourData!W96</f>
        <v>0</v>
      </c>
      <c r="AJ703">
        <f>YourData!X96</f>
        <v>0</v>
      </c>
      <c r="AK703">
        <f>YourData!Y96</f>
        <v>0</v>
      </c>
    </row>
    <row r="704" spans="1:37">
      <c r="A704" s="23" t="s">
        <v>156</v>
      </c>
      <c r="B704" s="25">
        <f>'HTB2'!W97</f>
        <v>12018.81</v>
      </c>
      <c r="C704" s="25">
        <f>'HTB2'!X97</f>
        <v>37695</v>
      </c>
      <c r="D704" s="25">
        <f>'HTB2'!Y97</f>
        <v>17</v>
      </c>
      <c r="E704" s="25">
        <f>'TRNSYS-TUD'!W97</f>
        <v>0</v>
      </c>
      <c r="F704" s="25">
        <f>'TRNSYS-TUD'!X97</f>
        <v>0</v>
      </c>
      <c r="G704" s="25">
        <f>'TRNSYS-TUD'!Y97</f>
        <v>0</v>
      </c>
      <c r="H704" s="25">
        <f>'TRNSYS-16'!W97</f>
        <v>0</v>
      </c>
      <c r="I704" s="25">
        <f>'TRNSYS-16'!X97</f>
        <v>0</v>
      </c>
      <c r="J704" s="25">
        <f>'TRNSYS-16'!Y97</f>
        <v>0</v>
      </c>
      <c r="K704" s="25">
        <f>Comfie_MZ320!W97</f>
        <v>0</v>
      </c>
      <c r="L704" s="25">
        <f>Comfie_MZ320!X97</f>
        <v>0</v>
      </c>
      <c r="M704" s="25">
        <f>Comfie_MZ320!Y97</f>
        <v>0</v>
      </c>
      <c r="N704" s="5">
        <f>ESP!W97</f>
        <v>0</v>
      </c>
      <c r="O704" s="5">
        <f>ESP!X97</f>
        <v>0</v>
      </c>
      <c r="P704" s="5">
        <f>ESP!Y97</f>
        <v>0</v>
      </c>
      <c r="Q704">
        <f>'VA114-CirBm'!W97</f>
        <v>0</v>
      </c>
      <c r="R704">
        <f>'VA114-CirBm'!X97</f>
        <v>0</v>
      </c>
      <c r="S704">
        <f>'VA114-CirBm'!Y97</f>
        <v>0</v>
      </c>
      <c r="T704" s="5">
        <f>'VA114-CirDf'!W97</f>
        <v>0</v>
      </c>
      <c r="U704" s="5">
        <f>'VA114-CirDf'!X97</f>
        <v>0</v>
      </c>
      <c r="V704" s="5">
        <f>'VA114-CirDf'!Y97</f>
        <v>0</v>
      </c>
      <c r="W704" s="2">
        <f>EnergyPlus!W97</f>
        <v>12400.666947395361</v>
      </c>
      <c r="X704" s="2" t="str">
        <f>EnergyPlus!X97</f>
        <v>03/15</v>
      </c>
      <c r="Y704" s="2" t="str">
        <f>EnergyPlus!Y97</f>
        <v>17:00</v>
      </c>
      <c r="Z704" s="2">
        <f>CODYKoZi_MZ320!W97</f>
        <v>0</v>
      </c>
      <c r="AA704" s="2">
        <f>CODYKoZi_MZ320!X97</f>
        <v>0</v>
      </c>
      <c r="AB704" s="2">
        <f>CODYKoZi_MZ320!Y97</f>
        <v>0</v>
      </c>
      <c r="AC704" s="101">
        <f>K!W97</f>
        <v>0</v>
      </c>
      <c r="AD704" s="101">
        <f>K!X97</f>
        <v>0</v>
      </c>
      <c r="AE704" s="101">
        <f>K!Y97</f>
        <v>0</v>
      </c>
      <c r="AF704">
        <f>L!W97</f>
        <v>0</v>
      </c>
      <c r="AG704">
        <f>L!X97</f>
        <v>0</v>
      </c>
      <c r="AH704">
        <f>L!Y97</f>
        <v>0</v>
      </c>
      <c r="AI704">
        <f>YourData!W97</f>
        <v>0</v>
      </c>
      <c r="AJ704">
        <f>YourData!X97</f>
        <v>0</v>
      </c>
      <c r="AK704">
        <f>YourData!Y97</f>
        <v>0</v>
      </c>
    </row>
    <row r="705" spans="1:37">
      <c r="A705" s="99" t="s">
        <v>157</v>
      </c>
      <c r="B705" s="102" t="s">
        <v>92</v>
      </c>
      <c r="C705" s="102" t="s">
        <v>92</v>
      </c>
      <c r="D705" s="102" t="s">
        <v>92</v>
      </c>
      <c r="E705" s="102" t="s">
        <v>92</v>
      </c>
      <c r="F705" s="102" t="s">
        <v>92</v>
      </c>
      <c r="G705" s="102" t="s">
        <v>92</v>
      </c>
      <c r="H705" s="102" t="s">
        <v>92</v>
      </c>
      <c r="I705" s="102" t="s">
        <v>92</v>
      </c>
      <c r="J705" s="102" t="s">
        <v>92</v>
      </c>
      <c r="K705" s="102" t="s">
        <v>92</v>
      </c>
      <c r="L705" s="102" t="s">
        <v>92</v>
      </c>
      <c r="M705" s="102" t="s">
        <v>92</v>
      </c>
      <c r="N705" s="102" t="s">
        <v>92</v>
      </c>
      <c r="O705" s="102" t="s">
        <v>92</v>
      </c>
      <c r="P705" s="102" t="s">
        <v>92</v>
      </c>
      <c r="Q705" s="102" t="s">
        <v>92</v>
      </c>
      <c r="R705" s="102" t="s">
        <v>92</v>
      </c>
      <c r="S705" s="102" t="s">
        <v>92</v>
      </c>
      <c r="T705" s="102" t="s">
        <v>92</v>
      </c>
      <c r="U705" s="102" t="s">
        <v>92</v>
      </c>
      <c r="V705" s="102" t="s">
        <v>92</v>
      </c>
      <c r="W705" s="102" t="s">
        <v>92</v>
      </c>
      <c r="X705" s="102" t="s">
        <v>92</v>
      </c>
      <c r="Y705" s="102" t="s">
        <v>92</v>
      </c>
      <c r="Z705" s="102" t="s">
        <v>92</v>
      </c>
      <c r="AA705" s="102" t="s">
        <v>92</v>
      </c>
      <c r="AB705" s="102" t="s">
        <v>92</v>
      </c>
      <c r="AC705" s="102" t="s">
        <v>92</v>
      </c>
      <c r="AD705" s="102" t="s">
        <v>92</v>
      </c>
      <c r="AE705" s="102" t="s">
        <v>92</v>
      </c>
      <c r="AF705" s="102" t="s">
        <v>92</v>
      </c>
      <c r="AG705" s="102" t="s">
        <v>92</v>
      </c>
      <c r="AH705" s="102" t="s">
        <v>92</v>
      </c>
      <c r="AI705" s="102" t="s">
        <v>92</v>
      </c>
      <c r="AJ705" s="102" t="s">
        <v>92</v>
      </c>
      <c r="AK705" s="102" t="s">
        <v>92</v>
      </c>
    </row>
    <row r="706" spans="1:37">
      <c r="A706" s="99" t="s">
        <v>158</v>
      </c>
      <c r="B706" s="102" t="s">
        <v>92</v>
      </c>
      <c r="C706" s="102" t="s">
        <v>92</v>
      </c>
      <c r="D706" s="102" t="s">
        <v>92</v>
      </c>
      <c r="E706" s="102" t="s">
        <v>92</v>
      </c>
      <c r="F706" s="102" t="s">
        <v>92</v>
      </c>
      <c r="G706" s="102" t="s">
        <v>92</v>
      </c>
      <c r="H706" s="102" t="s">
        <v>92</v>
      </c>
      <c r="I706" s="102" t="s">
        <v>92</v>
      </c>
      <c r="J706" s="102" t="s">
        <v>92</v>
      </c>
      <c r="K706" s="102" t="s">
        <v>92</v>
      </c>
      <c r="L706" s="102" t="s">
        <v>92</v>
      </c>
      <c r="M706" s="102" t="s">
        <v>92</v>
      </c>
      <c r="N706" s="102" t="s">
        <v>92</v>
      </c>
      <c r="O706" s="102" t="s">
        <v>92</v>
      </c>
      <c r="P706" s="102" t="s">
        <v>92</v>
      </c>
      <c r="Q706" s="102" t="s">
        <v>92</v>
      </c>
      <c r="R706" s="102" t="s">
        <v>92</v>
      </c>
      <c r="S706" s="102" t="s">
        <v>92</v>
      </c>
      <c r="T706" s="102" t="s">
        <v>92</v>
      </c>
      <c r="U706" s="102" t="s">
        <v>92</v>
      </c>
      <c r="V706" s="102" t="s">
        <v>92</v>
      </c>
      <c r="W706" s="102" t="s">
        <v>92</v>
      </c>
      <c r="X706" s="102" t="s">
        <v>92</v>
      </c>
      <c r="Y706" s="102" t="s">
        <v>92</v>
      </c>
      <c r="Z706" s="102" t="s">
        <v>92</v>
      </c>
      <c r="AA706" s="102" t="s">
        <v>92</v>
      </c>
      <c r="AB706" s="102" t="s">
        <v>92</v>
      </c>
      <c r="AC706" s="102" t="s">
        <v>92</v>
      </c>
      <c r="AD706" s="102" t="s">
        <v>92</v>
      </c>
      <c r="AE706" s="102" t="s">
        <v>92</v>
      </c>
      <c r="AF706" s="102" t="s">
        <v>92</v>
      </c>
      <c r="AG706" s="102" t="s">
        <v>92</v>
      </c>
      <c r="AH706" s="102" t="s">
        <v>92</v>
      </c>
      <c r="AI706" s="102" t="s">
        <v>92</v>
      </c>
      <c r="AJ706" s="102" t="s">
        <v>92</v>
      </c>
      <c r="AK706" s="102" t="s">
        <v>92</v>
      </c>
    </row>
    <row r="707" spans="1:37">
      <c r="N707" s="5"/>
      <c r="O707" s="5"/>
      <c r="T707" s="5"/>
      <c r="U707" s="5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7">
      <c r="A708" s="2" t="s">
        <v>720</v>
      </c>
    </row>
    <row r="709" spans="1:37">
      <c r="B709" s="3" t="s">
        <v>83</v>
      </c>
      <c r="C709" t="s">
        <v>166</v>
      </c>
      <c r="D709" t="s">
        <v>167</v>
      </c>
      <c r="E709" s="3" t="s">
        <v>72</v>
      </c>
      <c r="F709" t="s">
        <v>166</v>
      </c>
      <c r="G709" t="s">
        <v>167</v>
      </c>
      <c r="H709" s="3" t="s">
        <v>100</v>
      </c>
      <c r="I709" t="s">
        <v>166</v>
      </c>
      <c r="J709" t="s">
        <v>167</v>
      </c>
      <c r="K709" s="3"/>
      <c r="L709" t="s">
        <v>166</v>
      </c>
      <c r="M709" t="s">
        <v>167</v>
      </c>
      <c r="N709" s="3" t="s">
        <v>102</v>
      </c>
      <c r="O709" t="s">
        <v>166</v>
      </c>
      <c r="P709" t="s">
        <v>167</v>
      </c>
      <c r="Q709" s="3" t="s">
        <v>561</v>
      </c>
      <c r="R709" t="s">
        <v>166</v>
      </c>
      <c r="S709" t="s">
        <v>167</v>
      </c>
      <c r="T709" s="3" t="s">
        <v>937</v>
      </c>
      <c r="U709" t="s">
        <v>166</v>
      </c>
      <c r="V709" t="s">
        <v>167</v>
      </c>
      <c r="W709" s="3" t="s">
        <v>292</v>
      </c>
      <c r="X709" t="s">
        <v>166</v>
      </c>
      <c r="Y709" t="s">
        <v>167</v>
      </c>
      <c r="Z709" s="3"/>
      <c r="AA709" t="s">
        <v>166</v>
      </c>
      <c r="AB709" t="s">
        <v>167</v>
      </c>
      <c r="AC709" s="3" t="s">
        <v>76</v>
      </c>
      <c r="AD709" t="s">
        <v>166</v>
      </c>
      <c r="AE709" t="s">
        <v>167</v>
      </c>
      <c r="AF709" s="3" t="s">
        <v>76</v>
      </c>
      <c r="AG709" t="s">
        <v>166</v>
      </c>
      <c r="AH709" t="s">
        <v>167</v>
      </c>
      <c r="AI709" s="3" t="s">
        <v>75</v>
      </c>
      <c r="AJ709" t="s">
        <v>166</v>
      </c>
      <c r="AK709" t="s">
        <v>167</v>
      </c>
    </row>
    <row r="710" spans="1:37">
      <c r="A710" s="23" t="s">
        <v>152</v>
      </c>
      <c r="B710" s="25">
        <f>'HTB2'!H102</f>
        <v>20</v>
      </c>
      <c r="C710" s="25">
        <f>'HTB2'!I102</f>
        <v>37622</v>
      </c>
      <c r="D710" s="25">
        <f>'HTB2'!J102</f>
        <v>1</v>
      </c>
      <c r="E710" s="25">
        <f>'TRNSYS-TUD'!H102</f>
        <v>20</v>
      </c>
      <c r="F710" s="25">
        <f>'TRNSYS-TUD'!I102</f>
        <v>38718</v>
      </c>
      <c r="G710" s="25">
        <f>'TRNSYS-TUD'!J102</f>
        <v>1</v>
      </c>
      <c r="H710" s="25">
        <f>'TRNSYS-16'!H102</f>
        <v>20</v>
      </c>
      <c r="I710" s="25">
        <f>'TRNSYS-16'!I102</f>
        <v>39083</v>
      </c>
      <c r="J710" s="25">
        <f>'TRNSYS-16'!J102</f>
        <v>1</v>
      </c>
      <c r="K710" s="25">
        <f>Comfie_MZ320!H102</f>
        <v>0</v>
      </c>
      <c r="L710" s="25">
        <f>Comfie_MZ320!I102</f>
        <v>0</v>
      </c>
      <c r="M710" s="25">
        <f>Comfie_MZ320!J102</f>
        <v>0</v>
      </c>
      <c r="N710" s="5">
        <f>ESP!H102</f>
        <v>20</v>
      </c>
      <c r="O710" s="5" t="str">
        <f>ESP!I102</f>
        <v>1-Jan</v>
      </c>
      <c r="P710" s="5">
        <f>ESP!J102</f>
        <v>1</v>
      </c>
      <c r="Q710">
        <f>'VA114-CirBm'!H102</f>
        <v>20</v>
      </c>
      <c r="R710">
        <f>'VA114-CirBm'!I102</f>
        <v>38353</v>
      </c>
      <c r="S710">
        <f>'VA114-CirBm'!J102</f>
        <v>15</v>
      </c>
      <c r="T710" s="5">
        <f>'VA114-CirDf'!H102</f>
        <v>20</v>
      </c>
      <c r="U710" s="5">
        <f>'VA114-CirDf'!I102</f>
        <v>38353</v>
      </c>
      <c r="V710" s="5">
        <f>'VA114-CirDf'!J102</f>
        <v>15</v>
      </c>
      <c r="W710" s="2">
        <f>EnergyPlus!H102</f>
        <v>20.000120699101402</v>
      </c>
      <c r="X710" s="2" t="str">
        <f>EnergyPlus!I102</f>
        <v>06/12</v>
      </c>
      <c r="Y710" s="2" t="str">
        <f>EnergyPlus!J102</f>
        <v>20:00</v>
      </c>
      <c r="Z710" s="2">
        <f>CODYKoZi_MZ320!H102</f>
        <v>0</v>
      </c>
      <c r="AA710" s="2">
        <f>CODYKoZi_MZ320!I102</f>
        <v>0</v>
      </c>
      <c r="AB710" s="2">
        <f>CODYKoZi_MZ320!J102</f>
        <v>0</v>
      </c>
      <c r="AC710" s="101">
        <f>K!H102</f>
        <v>0</v>
      </c>
      <c r="AD710" s="101">
        <f>K!I102</f>
        <v>0</v>
      </c>
      <c r="AE710" s="101">
        <f>K!J102</f>
        <v>0</v>
      </c>
      <c r="AF710">
        <f>L!H102</f>
        <v>0</v>
      </c>
      <c r="AG710">
        <f>L!I102</f>
        <v>0</v>
      </c>
      <c r="AH710">
        <f>L!J102</f>
        <v>0</v>
      </c>
      <c r="AI710">
        <f>YourData!H102</f>
        <v>0</v>
      </c>
      <c r="AJ710">
        <f>YourData!I102</f>
        <v>0</v>
      </c>
      <c r="AK710">
        <f>YourData!J102</f>
        <v>0</v>
      </c>
    </row>
    <row r="711" spans="1:37">
      <c r="A711" s="23" t="s">
        <v>153</v>
      </c>
      <c r="B711" s="25">
        <f>'HTB2'!H103</f>
        <v>0</v>
      </c>
      <c r="C711" s="25">
        <f>'HTB2'!I103</f>
        <v>0</v>
      </c>
      <c r="D711" s="25">
        <f>'HTB2'!J103</f>
        <v>0</v>
      </c>
      <c r="E711" s="25">
        <f>'TRNSYS-TUD'!H103</f>
        <v>20</v>
      </c>
      <c r="F711" s="25">
        <f>'TRNSYS-TUD'!I103</f>
        <v>38718</v>
      </c>
      <c r="G711" s="25">
        <f>'TRNSYS-TUD'!J103</f>
        <v>1</v>
      </c>
      <c r="H711" s="25">
        <f>'TRNSYS-16'!H103</f>
        <v>0</v>
      </c>
      <c r="I711" s="25">
        <f>'TRNSYS-16'!I103</f>
        <v>0</v>
      </c>
      <c r="J711" s="25">
        <f>'TRNSYS-16'!J103</f>
        <v>0</v>
      </c>
      <c r="K711" s="25">
        <f>Comfie_MZ320!H103</f>
        <v>0</v>
      </c>
      <c r="L711" s="25">
        <f>Comfie_MZ320!I103</f>
        <v>0</v>
      </c>
      <c r="M711" s="25">
        <f>Comfie_MZ320!J103</f>
        <v>0</v>
      </c>
      <c r="N711" s="5">
        <f>ESP!H103</f>
        <v>0</v>
      </c>
      <c r="O711" s="5">
        <f>ESP!I103</f>
        <v>0</v>
      </c>
      <c r="P711" s="5">
        <f>ESP!J103</f>
        <v>0</v>
      </c>
      <c r="Q711">
        <f>'VA114-CirBm'!H103</f>
        <v>20</v>
      </c>
      <c r="R711">
        <f>'VA114-CirBm'!I103</f>
        <v>38354</v>
      </c>
      <c r="S711">
        <f>'VA114-CirBm'!J103</f>
        <v>8</v>
      </c>
      <c r="T711" s="5">
        <f>'VA114-CirDf'!H103</f>
        <v>20</v>
      </c>
      <c r="U711" s="5">
        <f>'VA114-CirDf'!I103</f>
        <v>38354</v>
      </c>
      <c r="V711" s="5">
        <f>'VA114-CirDf'!J103</f>
        <v>8</v>
      </c>
      <c r="W711" s="2">
        <f>EnergyPlus!H103</f>
        <v>20.000126565047299</v>
      </c>
      <c r="X711" s="2" t="str">
        <f>EnergyPlus!I103</f>
        <v>05/22</v>
      </c>
      <c r="Y711" s="2" t="str">
        <f>EnergyPlus!J103</f>
        <v>20:00</v>
      </c>
      <c r="Z711" s="2">
        <f>CODYKoZi_MZ320!H103</f>
        <v>0</v>
      </c>
      <c r="AA711" s="2">
        <f>CODYKoZi_MZ320!I103</f>
        <v>0</v>
      </c>
      <c r="AB711" s="2">
        <f>CODYKoZi_MZ320!J103</f>
        <v>0</v>
      </c>
      <c r="AC711" s="101">
        <f>K!H103</f>
        <v>0</v>
      </c>
      <c r="AD711" s="101">
        <f>K!I103</f>
        <v>0</v>
      </c>
      <c r="AE711" s="101">
        <f>K!J103</f>
        <v>0</v>
      </c>
      <c r="AF711">
        <f>L!H103</f>
        <v>0</v>
      </c>
      <c r="AG711">
        <f>L!I103</f>
        <v>0</v>
      </c>
      <c r="AH711">
        <f>L!J103</f>
        <v>0</v>
      </c>
      <c r="AI711">
        <f>YourData!H103</f>
        <v>0</v>
      </c>
      <c r="AJ711">
        <f>YourData!I103</f>
        <v>0</v>
      </c>
      <c r="AK711">
        <f>YourData!J103</f>
        <v>0</v>
      </c>
    </row>
    <row r="712" spans="1:37">
      <c r="A712" s="23" t="s">
        <v>154</v>
      </c>
      <c r="B712" s="25">
        <f>'HTB2'!H104</f>
        <v>0</v>
      </c>
      <c r="C712" s="25">
        <f>'HTB2'!I104</f>
        <v>0</v>
      </c>
      <c r="D712" s="25">
        <f>'HTB2'!J104</f>
        <v>0</v>
      </c>
      <c r="E712" s="25">
        <f>'TRNSYS-TUD'!H104</f>
        <v>0</v>
      </c>
      <c r="F712" s="25">
        <f>'TRNSYS-TUD'!I104</f>
        <v>0</v>
      </c>
      <c r="G712" s="25">
        <f>'TRNSYS-TUD'!J104</f>
        <v>0</v>
      </c>
      <c r="H712" s="25">
        <f>'TRNSYS-16'!H104</f>
        <v>0</v>
      </c>
      <c r="I712" s="25">
        <f>'TRNSYS-16'!I104</f>
        <v>0</v>
      </c>
      <c r="J712" s="25">
        <f>'TRNSYS-16'!J104</f>
        <v>0</v>
      </c>
      <c r="K712" s="25">
        <f>Comfie_MZ320!H104</f>
        <v>0</v>
      </c>
      <c r="L712" s="25">
        <f>Comfie_MZ320!I104</f>
        <v>0</v>
      </c>
      <c r="M712" s="25">
        <f>Comfie_MZ320!J104</f>
        <v>0</v>
      </c>
      <c r="N712" s="5">
        <f>ESP!H104</f>
        <v>0</v>
      </c>
      <c r="O712" s="5">
        <f>ESP!I104</f>
        <v>0</v>
      </c>
      <c r="P712" s="5">
        <f>ESP!J104</f>
        <v>0</v>
      </c>
      <c r="Q712" t="str">
        <f>'VA114-CirBm'!H104</f>
        <v xml:space="preserve"> </v>
      </c>
      <c r="R712" t="str">
        <f>'VA114-CirBm'!I104</f>
        <v xml:space="preserve"> </v>
      </c>
      <c r="S712" t="str">
        <f>'VA114-CirBm'!J104</f>
        <v xml:space="preserve"> </v>
      </c>
      <c r="T712" s="5" t="str">
        <f>'VA114-CirDf'!H104</f>
        <v xml:space="preserve"> </v>
      </c>
      <c r="U712" s="5" t="str">
        <f>'VA114-CirDf'!I104</f>
        <v xml:space="preserve"> </v>
      </c>
      <c r="V712" s="5" t="str">
        <f>'VA114-CirDf'!J104</f>
        <v xml:space="preserve"> </v>
      </c>
      <c r="W712" s="2">
        <f>EnergyPlus!H104</f>
        <v>20.000126565047299</v>
      </c>
      <c r="X712" s="2" t="str">
        <f>EnergyPlus!I104</f>
        <v>05/22</v>
      </c>
      <c r="Y712" s="2" t="str">
        <f>EnergyPlus!J104</f>
        <v>20:00</v>
      </c>
      <c r="Z712" s="2">
        <f>CODYKoZi_MZ320!H104</f>
        <v>0</v>
      </c>
      <c r="AA712" s="2">
        <f>CODYKoZi_MZ320!I104</f>
        <v>0</v>
      </c>
      <c r="AB712" s="2">
        <f>CODYKoZi_MZ320!J104</f>
        <v>0</v>
      </c>
      <c r="AC712" s="101">
        <f>K!H104</f>
        <v>0</v>
      </c>
      <c r="AD712" s="101">
        <f>K!I104</f>
        <v>0</v>
      </c>
      <c r="AE712" s="101">
        <f>K!J104</f>
        <v>0</v>
      </c>
      <c r="AF712">
        <f>L!H104</f>
        <v>0</v>
      </c>
      <c r="AG712">
        <f>L!I104</f>
        <v>0</v>
      </c>
      <c r="AH712">
        <f>L!J104</f>
        <v>0</v>
      </c>
      <c r="AI712">
        <f>YourData!H104</f>
        <v>0</v>
      </c>
      <c r="AJ712">
        <f>YourData!I104</f>
        <v>0</v>
      </c>
      <c r="AK712">
        <f>YourData!J104</f>
        <v>0</v>
      </c>
    </row>
    <row r="713" spans="1:37">
      <c r="A713" s="23" t="s">
        <v>155</v>
      </c>
      <c r="B713" s="25">
        <f>'HTB2'!H105</f>
        <v>0</v>
      </c>
      <c r="C713" s="25">
        <f>'HTB2'!I105</f>
        <v>0</v>
      </c>
      <c r="D713" s="25">
        <f>'HTB2'!J105</f>
        <v>0</v>
      </c>
      <c r="E713" s="25">
        <f>'TRNSYS-TUD'!H105</f>
        <v>0</v>
      </c>
      <c r="F713" s="25">
        <f>'TRNSYS-TUD'!I105</f>
        <v>0</v>
      </c>
      <c r="G713" s="25">
        <f>'TRNSYS-TUD'!J105</f>
        <v>0</v>
      </c>
      <c r="H713" s="25">
        <f>'TRNSYS-16'!H105</f>
        <v>20</v>
      </c>
      <c r="I713" s="25">
        <f>'TRNSYS-16'!I105</f>
        <v>39083</v>
      </c>
      <c r="J713" s="25">
        <f>'TRNSYS-16'!J105</f>
        <v>1</v>
      </c>
      <c r="K713" s="25">
        <f>Comfie_MZ320!H105</f>
        <v>0</v>
      </c>
      <c r="L713" s="25">
        <f>Comfie_MZ320!I105</f>
        <v>0</v>
      </c>
      <c r="M713" s="25">
        <f>Comfie_MZ320!J105</f>
        <v>0</v>
      </c>
      <c r="N713" s="5">
        <f>ESP!H105</f>
        <v>20</v>
      </c>
      <c r="O713" s="5" t="str">
        <f>ESP!I105</f>
        <v>1-Jan</v>
      </c>
      <c r="P713" s="5">
        <f>ESP!J105</f>
        <v>1</v>
      </c>
      <c r="T713" s="5"/>
      <c r="U713" s="5"/>
      <c r="V713" s="5"/>
      <c r="W713" s="2">
        <f>EnergyPlus!H105</f>
        <v>20.000126565047299</v>
      </c>
      <c r="X713" s="2" t="str">
        <f>EnergyPlus!I105</f>
        <v>05/22</v>
      </c>
      <c r="Y713" s="2" t="str">
        <f>EnergyPlus!J105</f>
        <v>20:00</v>
      </c>
      <c r="Z713" s="2">
        <f>CODYKoZi_MZ320!H105</f>
        <v>0</v>
      </c>
      <c r="AA713" s="2">
        <f>CODYKoZi_MZ320!I105</f>
        <v>0</v>
      </c>
      <c r="AB713" s="2">
        <f>CODYKoZi_MZ320!J105</f>
        <v>0</v>
      </c>
      <c r="AC713" s="101">
        <f>K!H105</f>
        <v>0</v>
      </c>
      <c r="AD713" s="101">
        <f>K!I105</f>
        <v>0</v>
      </c>
      <c r="AE713" s="101">
        <f>K!J105</f>
        <v>0</v>
      </c>
      <c r="AF713">
        <f>L!H105</f>
        <v>0</v>
      </c>
      <c r="AG713">
        <f>L!I105</f>
        <v>0</v>
      </c>
      <c r="AH713">
        <f>L!J105</f>
        <v>0</v>
      </c>
      <c r="AI713">
        <f>YourData!H105</f>
        <v>0</v>
      </c>
      <c r="AJ713">
        <f>YourData!I105</f>
        <v>0</v>
      </c>
      <c r="AK713">
        <f>YourData!J105</f>
        <v>0</v>
      </c>
    </row>
    <row r="714" spans="1:37">
      <c r="A714" s="23" t="s">
        <v>156</v>
      </c>
      <c r="B714" s="25">
        <f>'HTB2'!H106</f>
        <v>20</v>
      </c>
      <c r="C714" s="25">
        <f>'HTB2'!I106</f>
        <v>37622</v>
      </c>
      <c r="D714" s="25">
        <f>'HTB2'!J106</f>
        <v>1</v>
      </c>
      <c r="E714" s="25">
        <f>'TRNSYS-TUD'!H106</f>
        <v>0</v>
      </c>
      <c r="F714" s="25">
        <f>'TRNSYS-TUD'!I106</f>
        <v>0</v>
      </c>
      <c r="G714" s="25">
        <f>'TRNSYS-TUD'!J106</f>
        <v>0</v>
      </c>
      <c r="H714" s="25">
        <f>'TRNSYS-16'!H106</f>
        <v>0</v>
      </c>
      <c r="I714" s="25">
        <f>'TRNSYS-16'!I106</f>
        <v>0</v>
      </c>
      <c r="J714" s="25">
        <f>'TRNSYS-16'!J106</f>
        <v>0</v>
      </c>
      <c r="K714" s="25">
        <f>Comfie_MZ320!H106</f>
        <v>0</v>
      </c>
      <c r="L714" s="25">
        <f>Comfie_MZ320!I106</f>
        <v>0</v>
      </c>
      <c r="M714" s="25">
        <f>Comfie_MZ320!J106</f>
        <v>0</v>
      </c>
      <c r="N714" s="5">
        <f>ESP!H106</f>
        <v>0</v>
      </c>
      <c r="O714" s="5">
        <f>ESP!I106</f>
        <v>0</v>
      </c>
      <c r="P714" s="5">
        <f>ESP!J106</f>
        <v>0</v>
      </c>
      <c r="Q714" t="str">
        <f>'VA114-CirBm'!H106</f>
        <v xml:space="preserve"> </v>
      </c>
      <c r="R714" t="str">
        <f>'VA114-CirBm'!I106</f>
        <v xml:space="preserve"> </v>
      </c>
      <c r="S714" t="str">
        <f>'VA114-CirBm'!J106</f>
        <v xml:space="preserve"> </v>
      </c>
      <c r="T714" s="5" t="str">
        <f>'VA114-CirDf'!H106</f>
        <v xml:space="preserve"> </v>
      </c>
      <c r="U714" s="5" t="str">
        <f>'VA114-CirDf'!I106</f>
        <v xml:space="preserve"> </v>
      </c>
      <c r="V714" s="5" t="str">
        <f>'VA114-CirDf'!J106</f>
        <v xml:space="preserve"> </v>
      </c>
      <c r="W714" s="2">
        <f>EnergyPlus!H106</f>
        <v>20.000126565047299</v>
      </c>
      <c r="X714" s="2" t="str">
        <f>EnergyPlus!I106</f>
        <v>05/22</v>
      </c>
      <c r="Y714" s="2" t="str">
        <f>EnergyPlus!J106</f>
        <v>20:00</v>
      </c>
      <c r="Z714" s="2">
        <f>CODYKoZi_MZ320!H106</f>
        <v>0</v>
      </c>
      <c r="AA714" s="2">
        <f>CODYKoZi_MZ320!I106</f>
        <v>0</v>
      </c>
      <c r="AB714" s="2">
        <f>CODYKoZi_MZ320!J106</f>
        <v>0</v>
      </c>
      <c r="AC714" s="101">
        <f>K!H106</f>
        <v>0</v>
      </c>
      <c r="AD714" s="101">
        <f>K!I106</f>
        <v>0</v>
      </c>
      <c r="AE714" s="101">
        <f>K!J106</f>
        <v>0</v>
      </c>
      <c r="AF714">
        <f>L!H106</f>
        <v>0</v>
      </c>
      <c r="AG714">
        <f>L!I106</f>
        <v>0</v>
      </c>
      <c r="AH714">
        <f>L!J106</f>
        <v>0</v>
      </c>
      <c r="AI714">
        <f>YourData!H106</f>
        <v>0</v>
      </c>
      <c r="AJ714">
        <f>YourData!I106</f>
        <v>0</v>
      </c>
      <c r="AK714">
        <f>YourData!J106</f>
        <v>0</v>
      </c>
    </row>
    <row r="715" spans="1:37">
      <c r="A715" s="99" t="s">
        <v>157</v>
      </c>
      <c r="B715" s="25">
        <f>'HTB2'!H107</f>
        <v>0</v>
      </c>
      <c r="C715" s="25">
        <f>'HTB2'!I107</f>
        <v>0</v>
      </c>
      <c r="D715" s="25">
        <f>'HTB2'!J107</f>
        <v>0</v>
      </c>
      <c r="E715" s="25">
        <f>'TRNSYS-TUD'!H107</f>
        <v>0</v>
      </c>
      <c r="F715" s="25">
        <f>'TRNSYS-TUD'!I107</f>
        <v>0</v>
      </c>
      <c r="G715" s="25">
        <f>'TRNSYS-TUD'!J107</f>
        <v>0</v>
      </c>
      <c r="H715" s="25">
        <f>'TRNSYS-16'!H107</f>
        <v>0</v>
      </c>
      <c r="I715" s="25">
        <f>'TRNSYS-16'!I107</f>
        <v>0</v>
      </c>
      <c r="J715" s="25">
        <f>'TRNSYS-16'!J107</f>
        <v>0</v>
      </c>
      <c r="K715" s="25">
        <f>Comfie_MZ320!H107</f>
        <v>0</v>
      </c>
      <c r="L715" s="25">
        <f>Comfie_MZ320!I107</f>
        <v>0</v>
      </c>
      <c r="M715" s="25">
        <f>Comfie_MZ320!J107</f>
        <v>0</v>
      </c>
      <c r="N715" s="5">
        <f>ESP!H107</f>
        <v>0</v>
      </c>
      <c r="O715" s="5">
        <f>ESP!I107</f>
        <v>0</v>
      </c>
      <c r="P715" s="5">
        <f>ESP!J107</f>
        <v>0</v>
      </c>
      <c r="Q715">
        <f>'VA114-CirBm'!H107</f>
        <v>20</v>
      </c>
      <c r="R715">
        <f>'VA114-CirBm'!I107</f>
        <v>38353</v>
      </c>
      <c r="S715">
        <f>'VA114-CirBm'!J107</f>
        <v>8</v>
      </c>
      <c r="T715" s="5">
        <f>'VA114-CirDf'!H107</f>
        <v>20</v>
      </c>
      <c r="U715" s="5">
        <f>'VA114-CirDf'!I107</f>
        <v>38353</v>
      </c>
      <c r="V715" s="5">
        <f>'VA114-CirDf'!J107</f>
        <v>8</v>
      </c>
      <c r="W715" s="2">
        <f>EnergyPlus!H107</f>
        <v>20.000126565047299</v>
      </c>
      <c r="X715" s="2" t="str">
        <f>EnergyPlus!I107</f>
        <v>05/22</v>
      </c>
      <c r="Y715" s="2" t="str">
        <f>EnergyPlus!J107</f>
        <v>20:00</v>
      </c>
      <c r="Z715" s="2">
        <f>CODYKoZi_MZ320!H107</f>
        <v>0</v>
      </c>
      <c r="AA715" s="2">
        <f>CODYKoZi_MZ320!I107</f>
        <v>0</v>
      </c>
      <c r="AB715" s="2">
        <f>CODYKoZi_MZ320!J107</f>
        <v>0</v>
      </c>
      <c r="AC715" s="101">
        <f>K!H107</f>
        <v>0</v>
      </c>
      <c r="AD715" s="101">
        <f>K!I107</f>
        <v>0</v>
      </c>
      <c r="AE715" s="101">
        <f>K!J107</f>
        <v>0</v>
      </c>
      <c r="AF715">
        <f>L!H107</f>
        <v>0</v>
      </c>
      <c r="AG715">
        <f>L!I107</f>
        <v>0</v>
      </c>
      <c r="AH715">
        <f>L!J107</f>
        <v>0</v>
      </c>
      <c r="AI715">
        <f>YourData!H107</f>
        <v>0</v>
      </c>
      <c r="AJ715">
        <f>YourData!I107</f>
        <v>0</v>
      </c>
      <c r="AK715">
        <f>YourData!J107</f>
        <v>0</v>
      </c>
    </row>
    <row r="716" spans="1:37">
      <c r="A716" s="99" t="s">
        <v>158</v>
      </c>
      <c r="B716" s="25">
        <f>'HTB2'!H108</f>
        <v>20</v>
      </c>
      <c r="C716" s="25">
        <f>'HTB2'!I108</f>
        <v>37622</v>
      </c>
      <c r="D716" s="25">
        <f>'HTB2'!J108</f>
        <v>1</v>
      </c>
      <c r="E716" s="25">
        <f>'TRNSYS-TUD'!H108</f>
        <v>20</v>
      </c>
      <c r="F716" s="25">
        <f>'TRNSYS-TUD'!I108</f>
        <v>38718</v>
      </c>
      <c r="G716" s="25">
        <f>'TRNSYS-TUD'!J108</f>
        <v>1</v>
      </c>
      <c r="H716" s="25">
        <f>'TRNSYS-16'!H108</f>
        <v>20</v>
      </c>
      <c r="I716" s="25">
        <f>'TRNSYS-16'!I108</f>
        <v>39083</v>
      </c>
      <c r="J716" s="25">
        <f>'TRNSYS-16'!J108</f>
        <v>1</v>
      </c>
      <c r="K716" s="25">
        <f>Comfie_MZ320!H108</f>
        <v>0</v>
      </c>
      <c r="L716" s="25">
        <f>Comfie_MZ320!I108</f>
        <v>0</v>
      </c>
      <c r="M716" s="25">
        <f>Comfie_MZ320!J108</f>
        <v>0</v>
      </c>
      <c r="N716" s="5">
        <f>ESP!H108</f>
        <v>20</v>
      </c>
      <c r="O716" s="5" t="str">
        <f>ESP!I108</f>
        <v>1-Jan</v>
      </c>
      <c r="P716" s="5">
        <f>ESP!J108</f>
        <v>1</v>
      </c>
      <c r="Q716">
        <f>'VA114-CirBm'!H108</f>
        <v>20</v>
      </c>
      <c r="R716">
        <f>'VA114-CirBm'!I108</f>
        <v>38353</v>
      </c>
      <c r="S716">
        <f>'VA114-CirBm'!J108</f>
        <v>16</v>
      </c>
      <c r="T716" s="5">
        <f>'VA114-CirDf'!H108</f>
        <v>20</v>
      </c>
      <c r="U716" s="5">
        <f>'VA114-CirDf'!I108</f>
        <v>38353</v>
      </c>
      <c r="V716" s="5">
        <f>'VA114-CirDf'!J108</f>
        <v>16</v>
      </c>
      <c r="W716" s="2">
        <f>EnergyPlus!H108</f>
        <v>20.000000004541999</v>
      </c>
      <c r="X716" s="2" t="str">
        <f>EnergyPlus!I108</f>
        <v>06/25</v>
      </c>
      <c r="Y716" s="2" t="str">
        <f>EnergyPlus!J108</f>
        <v>05:00</v>
      </c>
      <c r="Z716" s="2">
        <f>CODYKoZi_MZ320!H108</f>
        <v>0</v>
      </c>
      <c r="AA716" s="2">
        <f>CODYKoZi_MZ320!I108</f>
        <v>0</v>
      </c>
      <c r="AB716" s="2">
        <f>CODYKoZi_MZ320!J108</f>
        <v>0</v>
      </c>
      <c r="AC716" s="101">
        <f>K!H108</f>
        <v>0</v>
      </c>
      <c r="AD716" s="101">
        <f>K!I108</f>
        <v>0</v>
      </c>
      <c r="AE716" s="101">
        <f>K!J108</f>
        <v>0</v>
      </c>
      <c r="AF716">
        <f>L!H108</f>
        <v>0</v>
      </c>
      <c r="AG716">
        <f>L!I108</f>
        <v>0</v>
      </c>
      <c r="AH716">
        <f>L!J108</f>
        <v>0</v>
      </c>
      <c r="AI716">
        <f>YourData!H108</f>
        <v>0</v>
      </c>
      <c r="AJ716">
        <f>YourData!I108</f>
        <v>0</v>
      </c>
      <c r="AK716">
        <f>YourData!J108</f>
        <v>0</v>
      </c>
    </row>
    <row r="717" spans="1:37">
      <c r="N717" s="5"/>
      <c r="O717" s="5"/>
      <c r="T717" s="5"/>
      <c r="U717" s="5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7">
      <c r="A718" s="2" t="s">
        <v>721</v>
      </c>
    </row>
    <row r="719" spans="1:37">
      <c r="B719" s="3" t="s">
        <v>83</v>
      </c>
      <c r="C719" t="s">
        <v>166</v>
      </c>
      <c r="D719" t="s">
        <v>167</v>
      </c>
      <c r="E719" s="3" t="s">
        <v>72</v>
      </c>
      <c r="F719" t="s">
        <v>166</v>
      </c>
      <c r="G719" t="s">
        <v>167</v>
      </c>
      <c r="H719" s="3" t="s">
        <v>100</v>
      </c>
      <c r="I719" t="s">
        <v>166</v>
      </c>
      <c r="J719" t="s">
        <v>167</v>
      </c>
      <c r="K719" s="3"/>
      <c r="L719" t="s">
        <v>166</v>
      </c>
      <c r="M719" t="s">
        <v>167</v>
      </c>
      <c r="N719" s="3" t="s">
        <v>102</v>
      </c>
      <c r="O719" t="s">
        <v>166</v>
      </c>
      <c r="P719" t="s">
        <v>167</v>
      </c>
      <c r="Q719" s="3" t="s">
        <v>561</v>
      </c>
      <c r="R719" t="s">
        <v>166</v>
      </c>
      <c r="S719" t="s">
        <v>167</v>
      </c>
      <c r="T719" s="3" t="s">
        <v>937</v>
      </c>
      <c r="U719" t="s">
        <v>166</v>
      </c>
      <c r="V719" t="s">
        <v>167</v>
      </c>
      <c r="W719" s="3" t="s">
        <v>292</v>
      </c>
      <c r="X719" t="s">
        <v>166</v>
      </c>
      <c r="Y719" t="s">
        <v>167</v>
      </c>
      <c r="Z719" s="3"/>
      <c r="AA719" t="s">
        <v>166</v>
      </c>
      <c r="AB719" t="s">
        <v>167</v>
      </c>
      <c r="AC719" s="3" t="s">
        <v>76</v>
      </c>
      <c r="AD719" t="s">
        <v>166</v>
      </c>
      <c r="AE719" t="s">
        <v>167</v>
      </c>
      <c r="AF719" s="3" t="s">
        <v>76</v>
      </c>
      <c r="AG719" t="s">
        <v>166</v>
      </c>
      <c r="AH719" t="s">
        <v>167</v>
      </c>
      <c r="AI719" s="3" t="s">
        <v>75</v>
      </c>
      <c r="AJ719" t="s">
        <v>166</v>
      </c>
      <c r="AK719" t="s">
        <v>167</v>
      </c>
    </row>
    <row r="720" spans="1:37">
      <c r="A720" s="23" t="s">
        <v>152</v>
      </c>
      <c r="B720" s="25">
        <f>'HTB2'!K102</f>
        <v>20</v>
      </c>
      <c r="C720" s="25">
        <f>'HTB2'!L102</f>
        <v>37622</v>
      </c>
      <c r="D720" s="25">
        <f>'HTB2'!M102</f>
        <v>1</v>
      </c>
      <c r="E720" s="25">
        <f>'TRNSYS-TUD'!K102</f>
        <v>20</v>
      </c>
      <c r="F720" s="25">
        <f>'TRNSYS-TUD'!L102</f>
        <v>38718</v>
      </c>
      <c r="G720" s="25">
        <f>'TRNSYS-TUD'!M102</f>
        <v>1</v>
      </c>
      <c r="H720" s="25">
        <f>'TRNSYS-16'!K102</f>
        <v>20</v>
      </c>
      <c r="I720" s="25">
        <f>'TRNSYS-16'!L102</f>
        <v>39083</v>
      </c>
      <c r="J720" s="25">
        <f>'TRNSYS-16'!M102</f>
        <v>1</v>
      </c>
      <c r="K720" s="25">
        <f>Comfie_MZ320!K102</f>
        <v>0</v>
      </c>
      <c r="L720" s="25">
        <f>Comfie_MZ320!L102</f>
        <v>0</v>
      </c>
      <c r="M720" s="25">
        <f>Comfie_MZ320!M102</f>
        <v>0</v>
      </c>
      <c r="N720" s="5">
        <f>ESP!K102</f>
        <v>20</v>
      </c>
      <c r="O720" s="5" t="str">
        <f>ESP!L102</f>
        <v>1-Jan</v>
      </c>
      <c r="P720" s="5">
        <f>ESP!M102</f>
        <v>1</v>
      </c>
      <c r="Q720">
        <f>'VA114-CirBm'!K102</f>
        <v>20</v>
      </c>
      <c r="R720">
        <f>'VA114-CirBm'!L102</f>
        <v>38353</v>
      </c>
      <c r="S720">
        <f>'VA114-CirBm'!M102</f>
        <v>12</v>
      </c>
      <c r="T720" s="5">
        <f>'VA114-CirDf'!K102</f>
        <v>20</v>
      </c>
      <c r="U720" s="5">
        <f>'VA114-CirDf'!L102</f>
        <v>38353</v>
      </c>
      <c r="V720" s="5">
        <f>'VA114-CirDf'!M102</f>
        <v>12</v>
      </c>
      <c r="W720" s="2">
        <f>EnergyPlus!K102</f>
        <v>20.000120699101402</v>
      </c>
      <c r="X720" s="2" t="str">
        <f>EnergyPlus!L102</f>
        <v>06/12</v>
      </c>
      <c r="Y720" s="2" t="str">
        <f>EnergyPlus!M102</f>
        <v>20:00</v>
      </c>
      <c r="Z720" s="2">
        <f>CODYKoZi_MZ320!K102</f>
        <v>0</v>
      </c>
      <c r="AA720" s="2">
        <f>CODYKoZi_MZ320!L102</f>
        <v>0</v>
      </c>
      <c r="AB720" s="2">
        <f>CODYKoZi_MZ320!M102</f>
        <v>0</v>
      </c>
      <c r="AC720" s="101">
        <f>K!K102</f>
        <v>0</v>
      </c>
      <c r="AD720" s="101">
        <f>K!L102</f>
        <v>0</v>
      </c>
      <c r="AE720" s="101">
        <f>K!M102</f>
        <v>0</v>
      </c>
      <c r="AF720">
        <f>L!K102</f>
        <v>0</v>
      </c>
      <c r="AG720">
        <f>L!L102</f>
        <v>0</v>
      </c>
      <c r="AH720">
        <f>L!M102</f>
        <v>0</v>
      </c>
      <c r="AI720">
        <f>YourData!K102</f>
        <v>0</v>
      </c>
      <c r="AJ720">
        <f>YourData!L102</f>
        <v>0</v>
      </c>
      <c r="AK720">
        <f>YourData!M102</f>
        <v>0</v>
      </c>
    </row>
    <row r="721" spans="1:37">
      <c r="A721" s="23" t="s">
        <v>153</v>
      </c>
      <c r="B721" s="25">
        <f>'HTB2'!K103</f>
        <v>0</v>
      </c>
      <c r="C721" s="25">
        <f>'HTB2'!L103</f>
        <v>0</v>
      </c>
      <c r="D721" s="25">
        <f>'HTB2'!M103</f>
        <v>0</v>
      </c>
      <c r="E721" s="25">
        <f>'TRNSYS-TUD'!K103</f>
        <v>20</v>
      </c>
      <c r="F721" s="25">
        <f>'TRNSYS-TUD'!L103</f>
        <v>38718</v>
      </c>
      <c r="G721" s="25">
        <f>'TRNSYS-TUD'!M103</f>
        <v>1</v>
      </c>
      <c r="H721" s="25">
        <f>'TRNSYS-16'!K103</f>
        <v>0</v>
      </c>
      <c r="I721" s="25">
        <f>'TRNSYS-16'!L103</f>
        <v>0</v>
      </c>
      <c r="J721" s="25">
        <f>'TRNSYS-16'!M103</f>
        <v>0</v>
      </c>
      <c r="K721" s="25">
        <f>Comfie_MZ320!K103</f>
        <v>0</v>
      </c>
      <c r="L721" s="25">
        <f>Comfie_MZ320!L103</f>
        <v>0</v>
      </c>
      <c r="M721" s="25">
        <f>Comfie_MZ320!M103</f>
        <v>0</v>
      </c>
      <c r="N721" s="5">
        <f>ESP!K103</f>
        <v>0</v>
      </c>
      <c r="O721" s="5">
        <f>ESP!L103</f>
        <v>0</v>
      </c>
      <c r="P721" s="5">
        <f>ESP!M103</f>
        <v>0</v>
      </c>
      <c r="Q721">
        <f>'VA114-CirBm'!K103</f>
        <v>20</v>
      </c>
      <c r="R721">
        <f>'VA114-CirBm'!L103</f>
        <v>38353</v>
      </c>
      <c r="S721">
        <f>'VA114-CirBm'!M103</f>
        <v>9</v>
      </c>
      <c r="T721" s="5">
        <f>'VA114-CirDf'!K103</f>
        <v>20</v>
      </c>
      <c r="U721" s="5">
        <f>'VA114-CirDf'!L103</f>
        <v>38353</v>
      </c>
      <c r="V721" s="5">
        <f>'VA114-CirDf'!M103</f>
        <v>9</v>
      </c>
      <c r="W721" s="2">
        <f>EnergyPlus!K103</f>
        <v>20.000117858501799</v>
      </c>
      <c r="X721" s="2" t="str">
        <f>EnergyPlus!L103</f>
        <v>06/28</v>
      </c>
      <c r="Y721" s="2" t="str">
        <f>EnergyPlus!M103</f>
        <v>20:00</v>
      </c>
      <c r="Z721" s="2">
        <f>CODYKoZi_MZ320!K103</f>
        <v>0</v>
      </c>
      <c r="AA721" s="2">
        <f>CODYKoZi_MZ320!L103</f>
        <v>0</v>
      </c>
      <c r="AB721" s="2">
        <f>CODYKoZi_MZ320!M103</f>
        <v>0</v>
      </c>
      <c r="AC721" s="101">
        <f>K!K103</f>
        <v>0</v>
      </c>
      <c r="AD721" s="101">
        <f>K!L103</f>
        <v>0</v>
      </c>
      <c r="AE721" s="101">
        <f>K!M103</f>
        <v>0</v>
      </c>
      <c r="AF721">
        <f>L!K103</f>
        <v>0</v>
      </c>
      <c r="AG721">
        <f>L!L103</f>
        <v>0</v>
      </c>
      <c r="AH721">
        <f>L!M103</f>
        <v>0</v>
      </c>
      <c r="AI721">
        <f>YourData!K103</f>
        <v>0</v>
      </c>
      <c r="AJ721">
        <f>YourData!L103</f>
        <v>0</v>
      </c>
      <c r="AK721">
        <f>YourData!M103</f>
        <v>0</v>
      </c>
    </row>
    <row r="722" spans="1:37">
      <c r="A722" s="23" t="s">
        <v>154</v>
      </c>
      <c r="B722" s="25">
        <f>'HTB2'!K104</f>
        <v>0</v>
      </c>
      <c r="C722" s="25">
        <f>'HTB2'!L104</f>
        <v>0</v>
      </c>
      <c r="D722" s="25">
        <f>'HTB2'!M104</f>
        <v>0</v>
      </c>
      <c r="E722" s="25">
        <f>'TRNSYS-TUD'!K104</f>
        <v>0</v>
      </c>
      <c r="F722" s="25">
        <f>'TRNSYS-TUD'!L104</f>
        <v>0</v>
      </c>
      <c r="G722" s="25">
        <f>'TRNSYS-TUD'!M104</f>
        <v>0</v>
      </c>
      <c r="H722" s="25">
        <f>'TRNSYS-16'!K104</f>
        <v>0</v>
      </c>
      <c r="I722" s="25">
        <f>'TRNSYS-16'!L104</f>
        <v>0</v>
      </c>
      <c r="J722" s="25">
        <f>'TRNSYS-16'!M104</f>
        <v>0</v>
      </c>
      <c r="K722" s="25">
        <f>Comfie_MZ320!K104</f>
        <v>0</v>
      </c>
      <c r="L722" s="25">
        <f>Comfie_MZ320!L104</f>
        <v>0</v>
      </c>
      <c r="M722" s="25">
        <f>Comfie_MZ320!M104</f>
        <v>0</v>
      </c>
      <c r="N722" s="5">
        <f>ESP!K104</f>
        <v>0</v>
      </c>
      <c r="O722" s="5">
        <f>ESP!L104</f>
        <v>0</v>
      </c>
      <c r="P722" s="5">
        <f>ESP!M104</f>
        <v>0</v>
      </c>
      <c r="Q722" t="str">
        <f>'VA114-CirBm'!K104</f>
        <v xml:space="preserve"> </v>
      </c>
      <c r="R722" t="str">
        <f>'VA114-CirBm'!L104</f>
        <v xml:space="preserve"> </v>
      </c>
      <c r="S722" t="str">
        <f>'VA114-CirBm'!M104</f>
        <v xml:space="preserve"> </v>
      </c>
      <c r="T722" s="5" t="str">
        <f>'VA114-CirDf'!K104</f>
        <v xml:space="preserve"> </v>
      </c>
      <c r="U722" s="5" t="str">
        <f>'VA114-CirDf'!L104</f>
        <v xml:space="preserve"> </v>
      </c>
      <c r="V722" s="5" t="str">
        <f>'VA114-CirDf'!M104</f>
        <v xml:space="preserve"> </v>
      </c>
      <c r="W722" s="2">
        <f>EnergyPlus!K104</f>
        <v>20.000117858501799</v>
      </c>
      <c r="X722" s="2" t="str">
        <f>EnergyPlus!L104</f>
        <v>06/28</v>
      </c>
      <c r="Y722" s="2" t="str">
        <f>EnergyPlus!M104</f>
        <v>20:00</v>
      </c>
      <c r="Z722" s="2">
        <f>CODYKoZi_MZ320!K104</f>
        <v>0</v>
      </c>
      <c r="AA722" s="2">
        <f>CODYKoZi_MZ320!L104</f>
        <v>0</v>
      </c>
      <c r="AB722" s="2">
        <f>CODYKoZi_MZ320!M104</f>
        <v>0</v>
      </c>
      <c r="AC722" s="101">
        <f>K!K104</f>
        <v>0</v>
      </c>
      <c r="AD722" s="101">
        <f>K!L104</f>
        <v>0</v>
      </c>
      <c r="AE722" s="101">
        <f>K!M104</f>
        <v>0</v>
      </c>
      <c r="AF722">
        <f>L!K104</f>
        <v>0</v>
      </c>
      <c r="AG722">
        <f>L!L104</f>
        <v>0</v>
      </c>
      <c r="AH722">
        <f>L!M104</f>
        <v>0</v>
      </c>
      <c r="AI722">
        <f>YourData!K104</f>
        <v>0</v>
      </c>
      <c r="AJ722">
        <f>YourData!L104</f>
        <v>0</v>
      </c>
      <c r="AK722">
        <f>YourData!M104</f>
        <v>0</v>
      </c>
    </row>
    <row r="723" spans="1:37">
      <c r="A723" s="23" t="s">
        <v>155</v>
      </c>
      <c r="B723" s="25">
        <f>'HTB2'!K105</f>
        <v>0</v>
      </c>
      <c r="C723" s="25">
        <f>'HTB2'!L105</f>
        <v>0</v>
      </c>
      <c r="D723" s="25">
        <f>'HTB2'!M105</f>
        <v>0</v>
      </c>
      <c r="E723" s="25">
        <f>'TRNSYS-TUD'!K105</f>
        <v>0</v>
      </c>
      <c r="F723" s="25">
        <f>'TRNSYS-TUD'!L105</f>
        <v>0</v>
      </c>
      <c r="G723" s="25">
        <f>'TRNSYS-TUD'!M105</f>
        <v>0</v>
      </c>
      <c r="H723" s="25">
        <f>'TRNSYS-16'!K105</f>
        <v>20</v>
      </c>
      <c r="I723" s="25">
        <f>'TRNSYS-16'!L105</f>
        <v>39083</v>
      </c>
      <c r="J723" s="25">
        <f>'TRNSYS-16'!M105</f>
        <v>1</v>
      </c>
      <c r="K723" s="25">
        <f>Comfie_MZ320!K105</f>
        <v>0</v>
      </c>
      <c r="L723" s="25">
        <f>Comfie_MZ320!L105</f>
        <v>0</v>
      </c>
      <c r="M723" s="25">
        <f>Comfie_MZ320!M105</f>
        <v>0</v>
      </c>
      <c r="N723" s="5">
        <f>ESP!K105</f>
        <v>20</v>
      </c>
      <c r="O723" s="5" t="str">
        <f>ESP!L105</f>
        <v>1-Jan</v>
      </c>
      <c r="P723" s="5">
        <f>ESP!M105</f>
        <v>1</v>
      </c>
      <c r="T723" s="5"/>
      <c r="U723" s="5"/>
      <c r="V723" s="5">
        <f>'VA114-CirDf'!M105</f>
        <v>0</v>
      </c>
      <c r="W723" s="2">
        <f>EnergyPlus!K105</f>
        <v>20.000117858501799</v>
      </c>
      <c r="X723" s="2" t="str">
        <f>EnergyPlus!L105</f>
        <v>06/28</v>
      </c>
      <c r="Y723" s="2" t="str">
        <f>EnergyPlus!M105</f>
        <v>20:00</v>
      </c>
      <c r="Z723" s="2">
        <f>CODYKoZi_MZ320!K105</f>
        <v>0</v>
      </c>
      <c r="AA723" s="2">
        <f>CODYKoZi_MZ320!L105</f>
        <v>0</v>
      </c>
      <c r="AB723" s="2">
        <f>CODYKoZi_MZ320!M105</f>
        <v>0</v>
      </c>
      <c r="AC723" s="101">
        <f>K!K105</f>
        <v>0</v>
      </c>
      <c r="AD723" s="101">
        <f>K!L105</f>
        <v>0</v>
      </c>
      <c r="AE723" s="101">
        <f>K!M105</f>
        <v>0</v>
      </c>
      <c r="AF723">
        <f>L!K105</f>
        <v>0</v>
      </c>
      <c r="AG723">
        <f>L!L105</f>
        <v>0</v>
      </c>
      <c r="AH723">
        <f>L!M105</f>
        <v>0</v>
      </c>
      <c r="AI723">
        <f>YourData!K105</f>
        <v>0</v>
      </c>
      <c r="AJ723">
        <f>YourData!L105</f>
        <v>0</v>
      </c>
      <c r="AK723">
        <f>YourData!M105</f>
        <v>0</v>
      </c>
    </row>
    <row r="724" spans="1:37">
      <c r="A724" s="23" t="s">
        <v>156</v>
      </c>
      <c r="B724" s="25">
        <f>'HTB2'!K106</f>
        <v>20</v>
      </c>
      <c r="C724" s="25">
        <f>'HTB2'!L106</f>
        <v>37622</v>
      </c>
      <c r="D724" s="25">
        <f>'HTB2'!M106</f>
        <v>1</v>
      </c>
      <c r="E724" s="25">
        <f>'TRNSYS-TUD'!K106</f>
        <v>0</v>
      </c>
      <c r="F724" s="25">
        <f>'TRNSYS-TUD'!L106</f>
        <v>0</v>
      </c>
      <c r="G724" s="25">
        <f>'TRNSYS-TUD'!M106</f>
        <v>0</v>
      </c>
      <c r="H724" s="25">
        <f>'TRNSYS-16'!K106</f>
        <v>0</v>
      </c>
      <c r="I724" s="25">
        <f>'TRNSYS-16'!L106</f>
        <v>0</v>
      </c>
      <c r="J724" s="25">
        <f>'TRNSYS-16'!M106</f>
        <v>0</v>
      </c>
      <c r="K724" s="25">
        <f>Comfie_MZ320!K106</f>
        <v>0</v>
      </c>
      <c r="L724" s="25">
        <f>Comfie_MZ320!L106</f>
        <v>0</v>
      </c>
      <c r="M724" s="25">
        <f>Comfie_MZ320!M106</f>
        <v>0</v>
      </c>
      <c r="N724" s="5">
        <f>ESP!K106</f>
        <v>0</v>
      </c>
      <c r="O724" s="5">
        <f>ESP!L106</f>
        <v>0</v>
      </c>
      <c r="P724" s="5">
        <f>ESP!M106</f>
        <v>0</v>
      </c>
      <c r="Q724" t="str">
        <f>'VA114-CirBm'!K106</f>
        <v xml:space="preserve"> </v>
      </c>
      <c r="R724" t="str">
        <f>'VA114-CirBm'!L106</f>
        <v xml:space="preserve"> </v>
      </c>
      <c r="S724" t="str">
        <f>'VA114-CirBm'!M106</f>
        <v xml:space="preserve"> </v>
      </c>
      <c r="T724" s="5" t="str">
        <f>'VA114-CirDf'!K106</f>
        <v xml:space="preserve"> </v>
      </c>
      <c r="U724" s="5" t="str">
        <f>'VA114-CirDf'!L106</f>
        <v xml:space="preserve"> </v>
      </c>
      <c r="V724" s="5" t="str">
        <f>'VA114-CirDf'!M106</f>
        <v xml:space="preserve"> </v>
      </c>
      <c r="W724" s="2">
        <f>EnergyPlus!K106</f>
        <v>20.000117858501799</v>
      </c>
      <c r="X724" s="2" t="str">
        <f>EnergyPlus!L106</f>
        <v>06/28</v>
      </c>
      <c r="Y724" s="2" t="str">
        <f>EnergyPlus!M106</f>
        <v>20:00</v>
      </c>
      <c r="Z724" s="2">
        <f>CODYKoZi_MZ320!K106</f>
        <v>0</v>
      </c>
      <c r="AA724" s="2">
        <f>CODYKoZi_MZ320!L106</f>
        <v>0</v>
      </c>
      <c r="AB724" s="2">
        <f>CODYKoZi_MZ320!M106</f>
        <v>0</v>
      </c>
      <c r="AC724" s="101">
        <f>K!K106</f>
        <v>0</v>
      </c>
      <c r="AD724" s="101">
        <f>K!L106</f>
        <v>0</v>
      </c>
      <c r="AE724" s="101">
        <f>K!M106</f>
        <v>0</v>
      </c>
      <c r="AF724">
        <f>L!K106</f>
        <v>0</v>
      </c>
      <c r="AG724">
        <f>L!L106</f>
        <v>0</v>
      </c>
      <c r="AH724">
        <f>L!M106</f>
        <v>0</v>
      </c>
      <c r="AI724">
        <f>YourData!K106</f>
        <v>0</v>
      </c>
      <c r="AJ724">
        <f>YourData!L106</f>
        <v>0</v>
      </c>
      <c r="AK724">
        <f>YourData!M106</f>
        <v>0</v>
      </c>
    </row>
    <row r="725" spans="1:37">
      <c r="A725" s="99" t="s">
        <v>157</v>
      </c>
      <c r="B725" s="25">
        <f>'HTB2'!K107</f>
        <v>0</v>
      </c>
      <c r="C725" s="25">
        <f>'HTB2'!L107</f>
        <v>0</v>
      </c>
      <c r="D725" s="25">
        <f>'HTB2'!M107</f>
        <v>0</v>
      </c>
      <c r="E725" s="25">
        <f>'TRNSYS-TUD'!K107</f>
        <v>0</v>
      </c>
      <c r="F725" s="25">
        <f>'TRNSYS-TUD'!L107</f>
        <v>0</v>
      </c>
      <c r="G725" s="25">
        <f>'TRNSYS-TUD'!M107</f>
        <v>0</v>
      </c>
      <c r="H725" s="25">
        <f>'TRNSYS-16'!K107</f>
        <v>0</v>
      </c>
      <c r="I725" s="25">
        <f>'TRNSYS-16'!L107</f>
        <v>0</v>
      </c>
      <c r="J725" s="25">
        <f>'TRNSYS-16'!M107</f>
        <v>0</v>
      </c>
      <c r="K725" s="25">
        <f>Comfie_MZ320!K107</f>
        <v>0</v>
      </c>
      <c r="L725" s="25">
        <f>Comfie_MZ320!L107</f>
        <v>0</v>
      </c>
      <c r="M725" s="25">
        <f>Comfie_MZ320!M107</f>
        <v>0</v>
      </c>
      <c r="N725" s="5">
        <f>ESP!K107</f>
        <v>0</v>
      </c>
      <c r="O725" s="5">
        <f>ESP!L107</f>
        <v>0</v>
      </c>
      <c r="P725" s="5">
        <f>ESP!M107</f>
        <v>0</v>
      </c>
      <c r="Q725">
        <f>'VA114-CirBm'!K107</f>
        <v>20</v>
      </c>
      <c r="R725">
        <f>'VA114-CirBm'!L107</f>
        <v>38353</v>
      </c>
      <c r="S725">
        <f>'VA114-CirBm'!M107</f>
        <v>9</v>
      </c>
      <c r="T725" s="5">
        <f>'VA114-CirDf'!K107</f>
        <v>20</v>
      </c>
      <c r="U725" s="5">
        <f>'VA114-CirDf'!L107</f>
        <v>38353</v>
      </c>
      <c r="V725" s="5">
        <f>'VA114-CirDf'!M107</f>
        <v>9</v>
      </c>
      <c r="W725" s="2">
        <f>EnergyPlus!K107</f>
        <v>20.000117858501799</v>
      </c>
      <c r="X725" s="2" t="str">
        <f>EnergyPlus!L107</f>
        <v>06/28</v>
      </c>
      <c r="Y725" s="2" t="str">
        <f>EnergyPlus!M107</f>
        <v>20:00</v>
      </c>
      <c r="Z725" s="2">
        <f>CODYKoZi_MZ320!K107</f>
        <v>0</v>
      </c>
      <c r="AA725" s="2">
        <f>CODYKoZi_MZ320!L107</f>
        <v>0</v>
      </c>
      <c r="AB725" s="2">
        <f>CODYKoZi_MZ320!M107</f>
        <v>0</v>
      </c>
      <c r="AC725" s="101">
        <f>K!K107</f>
        <v>0</v>
      </c>
      <c r="AD725" s="101">
        <f>K!L107</f>
        <v>0</v>
      </c>
      <c r="AE725" s="101">
        <f>K!M107</f>
        <v>0</v>
      </c>
      <c r="AF725">
        <f>L!K107</f>
        <v>0</v>
      </c>
      <c r="AG725">
        <f>L!L107</f>
        <v>0</v>
      </c>
      <c r="AH725">
        <f>L!M107</f>
        <v>0</v>
      </c>
      <c r="AI725">
        <f>YourData!K107</f>
        <v>0</v>
      </c>
      <c r="AJ725">
        <f>YourData!L107</f>
        <v>0</v>
      </c>
      <c r="AK725">
        <f>YourData!M107</f>
        <v>0</v>
      </c>
    </row>
    <row r="726" spans="1:37">
      <c r="A726" s="99" t="s">
        <v>158</v>
      </c>
      <c r="B726" s="25">
        <f>'HTB2'!K108</f>
        <v>20</v>
      </c>
      <c r="C726" s="25">
        <f>'HTB2'!L108</f>
        <v>37622</v>
      </c>
      <c r="D726" s="25">
        <f>'HTB2'!M108</f>
        <v>1</v>
      </c>
      <c r="E726" s="25">
        <f>'TRNSYS-TUD'!K108</f>
        <v>20</v>
      </c>
      <c r="F726" s="25">
        <f>'TRNSYS-TUD'!L108</f>
        <v>38718</v>
      </c>
      <c r="G726" s="25">
        <f>'TRNSYS-TUD'!M108</f>
        <v>1</v>
      </c>
      <c r="H726" s="25">
        <f>'TRNSYS-16'!K108</f>
        <v>20</v>
      </c>
      <c r="I726" s="25">
        <f>'TRNSYS-16'!L108</f>
        <v>39083</v>
      </c>
      <c r="J726" s="25">
        <f>'TRNSYS-16'!M108</f>
        <v>1</v>
      </c>
      <c r="K726" s="25">
        <f>Comfie_MZ320!K108</f>
        <v>0</v>
      </c>
      <c r="L726" s="25">
        <f>Comfie_MZ320!L108</f>
        <v>0</v>
      </c>
      <c r="M726" s="25">
        <f>Comfie_MZ320!M108</f>
        <v>0</v>
      </c>
      <c r="N726" s="5">
        <f>ESP!K108</f>
        <v>20</v>
      </c>
      <c r="O726" s="5" t="str">
        <f>ESP!L108</f>
        <v>1-Jan</v>
      </c>
      <c r="P726" s="5">
        <f>ESP!M108</f>
        <v>1</v>
      </c>
      <c r="Q726">
        <f>'VA114-CirBm'!K108</f>
        <v>20</v>
      </c>
      <c r="R726">
        <f>'VA114-CirBm'!L108</f>
        <v>38353</v>
      </c>
      <c r="S726">
        <f>'VA114-CirBm'!M108</f>
        <v>9</v>
      </c>
      <c r="T726" s="5">
        <f>'VA114-CirDf'!K108</f>
        <v>20</v>
      </c>
      <c r="U726" s="5">
        <f>'VA114-CirDf'!L108</f>
        <v>38353</v>
      </c>
      <c r="V726" s="5">
        <f>'VA114-CirDf'!M108</f>
        <v>9</v>
      </c>
      <c r="W726" s="2">
        <f>EnergyPlus!K108</f>
        <v>20.000073259974101</v>
      </c>
      <c r="X726" s="2" t="str">
        <f>EnergyPlus!L108</f>
        <v>08/27</v>
      </c>
      <c r="Y726" s="2" t="str">
        <f>EnergyPlus!M108</f>
        <v>24:00</v>
      </c>
      <c r="Z726" s="2">
        <f>CODYKoZi_MZ320!K108</f>
        <v>0</v>
      </c>
      <c r="AA726" s="2">
        <f>CODYKoZi_MZ320!L108</f>
        <v>0</v>
      </c>
      <c r="AB726" s="2">
        <f>CODYKoZi_MZ320!M108</f>
        <v>0</v>
      </c>
      <c r="AC726" s="101">
        <f>K!K108</f>
        <v>0</v>
      </c>
      <c r="AD726" s="101">
        <f>K!L108</f>
        <v>0</v>
      </c>
      <c r="AE726" s="101">
        <f>K!M108</f>
        <v>0</v>
      </c>
      <c r="AF726">
        <f>L!K108</f>
        <v>0</v>
      </c>
      <c r="AG726">
        <f>L!L108</f>
        <v>0</v>
      </c>
      <c r="AH726">
        <f>L!M108</f>
        <v>0</v>
      </c>
      <c r="AI726">
        <f>YourData!K108</f>
        <v>0</v>
      </c>
      <c r="AJ726">
        <f>YourData!L108</f>
        <v>0</v>
      </c>
      <c r="AK726">
        <f>YourData!M108</f>
        <v>0</v>
      </c>
    </row>
    <row r="727" spans="1:37">
      <c r="N727" s="5"/>
      <c r="O727" s="5"/>
      <c r="T727" s="5"/>
      <c r="U727" s="5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7">
      <c r="A728" s="2" t="s">
        <v>722</v>
      </c>
      <c r="N728" s="5"/>
      <c r="O728" s="5"/>
      <c r="T728" s="5"/>
      <c r="U728" s="5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7">
      <c r="B729" s="3" t="s">
        <v>83</v>
      </c>
      <c r="C729" t="s">
        <v>166</v>
      </c>
      <c r="D729" t="s">
        <v>167</v>
      </c>
      <c r="E729" s="3" t="s">
        <v>72</v>
      </c>
      <c r="F729" t="s">
        <v>166</v>
      </c>
      <c r="G729" t="s">
        <v>167</v>
      </c>
      <c r="H729" s="3" t="s">
        <v>100</v>
      </c>
      <c r="I729" t="s">
        <v>166</v>
      </c>
      <c r="J729" t="s">
        <v>167</v>
      </c>
      <c r="K729" s="3"/>
      <c r="L729" t="s">
        <v>166</v>
      </c>
      <c r="M729" t="s">
        <v>167</v>
      </c>
      <c r="N729" s="3" t="s">
        <v>102</v>
      </c>
      <c r="O729" t="s">
        <v>166</v>
      </c>
      <c r="P729" t="s">
        <v>167</v>
      </c>
      <c r="Q729" s="3" t="s">
        <v>561</v>
      </c>
      <c r="R729" t="s">
        <v>166</v>
      </c>
      <c r="S729" t="s">
        <v>167</v>
      </c>
      <c r="T729" s="3" t="s">
        <v>937</v>
      </c>
      <c r="U729" t="s">
        <v>166</v>
      </c>
      <c r="V729" t="s">
        <v>167</v>
      </c>
      <c r="W729" s="3" t="s">
        <v>292</v>
      </c>
      <c r="X729" t="s">
        <v>166</v>
      </c>
      <c r="Y729" t="s">
        <v>167</v>
      </c>
      <c r="Z729" s="3"/>
      <c r="AA729" t="s">
        <v>166</v>
      </c>
      <c r="AB729" t="s">
        <v>167</v>
      </c>
      <c r="AC729" s="3" t="s">
        <v>76</v>
      </c>
      <c r="AD729" t="s">
        <v>166</v>
      </c>
      <c r="AE729" t="s">
        <v>167</v>
      </c>
      <c r="AF729" s="3" t="s">
        <v>76</v>
      </c>
      <c r="AG729" t="s">
        <v>166</v>
      </c>
      <c r="AH729" t="s">
        <v>167</v>
      </c>
      <c r="AI729" s="3" t="s">
        <v>75</v>
      </c>
      <c r="AJ729" t="s">
        <v>166</v>
      </c>
      <c r="AK729" t="s">
        <v>167</v>
      </c>
    </row>
    <row r="730" spans="1:37">
      <c r="A730" s="23" t="s">
        <v>152</v>
      </c>
      <c r="B730" s="25">
        <f>'HTB2'!N102</f>
        <v>20</v>
      </c>
      <c r="C730" s="25">
        <f>'HTB2'!O102</f>
        <v>37622</v>
      </c>
      <c r="D730" s="25">
        <f>'HTB2'!P102</f>
        <v>1</v>
      </c>
      <c r="E730" s="25">
        <f>'TRNSYS-TUD'!N102</f>
        <v>20</v>
      </c>
      <c r="F730" s="25">
        <f>'TRNSYS-TUD'!O102</f>
        <v>38718</v>
      </c>
      <c r="G730" s="25">
        <f>'TRNSYS-TUD'!P102</f>
        <v>1</v>
      </c>
      <c r="H730" s="25">
        <f>'TRNSYS-16'!N102</f>
        <v>20</v>
      </c>
      <c r="I730" s="25">
        <f>'TRNSYS-16'!O102</f>
        <v>39083</v>
      </c>
      <c r="J730" s="25">
        <f>'TRNSYS-16'!P102</f>
        <v>1</v>
      </c>
      <c r="K730" s="25">
        <f>Comfie_MZ320!N102</f>
        <v>0</v>
      </c>
      <c r="L730" s="25">
        <f>Comfie_MZ320!O102</f>
        <v>0</v>
      </c>
      <c r="M730" s="25">
        <f>Comfie_MZ320!P102</f>
        <v>0</v>
      </c>
      <c r="N730" s="5">
        <f>ESP!N102</f>
        <v>20</v>
      </c>
      <c r="O730" s="5" t="str">
        <f>ESP!O102</f>
        <v>1-Jan</v>
      </c>
      <c r="P730" s="5">
        <f>ESP!P102</f>
        <v>1</v>
      </c>
      <c r="Q730">
        <f>'VA114-CirBm'!N102</f>
        <v>20</v>
      </c>
      <c r="R730">
        <f>'VA114-CirBm'!O102</f>
        <v>38353</v>
      </c>
      <c r="S730">
        <f>'VA114-CirBm'!P102</f>
        <v>11</v>
      </c>
      <c r="T730" s="5">
        <f>'VA114-CirDf'!N102</f>
        <v>20</v>
      </c>
      <c r="U730" s="5">
        <f>'VA114-CirDf'!O102</f>
        <v>38353</v>
      </c>
      <c r="V730" s="5">
        <f>'VA114-CirDf'!P102</f>
        <v>11</v>
      </c>
      <c r="W730" s="2">
        <f>EnergyPlus!N102</f>
        <v>20.000120699101402</v>
      </c>
      <c r="X730" s="2" t="str">
        <f>EnergyPlus!O102</f>
        <v>06/12</v>
      </c>
      <c r="Y730" s="2" t="str">
        <f>EnergyPlus!P102</f>
        <v>20:00</v>
      </c>
      <c r="Z730" s="2">
        <f>CODYKoZi_MZ320!N102</f>
        <v>0</v>
      </c>
      <c r="AA730" s="2">
        <f>CODYKoZi_MZ320!O102</f>
        <v>0</v>
      </c>
      <c r="AB730" s="2">
        <f>CODYKoZi_MZ320!P102</f>
        <v>0</v>
      </c>
      <c r="AC730" s="101">
        <f>K!N102</f>
        <v>0</v>
      </c>
      <c r="AD730" s="101">
        <f>K!O102</f>
        <v>0</v>
      </c>
      <c r="AE730" s="101">
        <f>K!P102</f>
        <v>0</v>
      </c>
      <c r="AF730">
        <f>L!N102</f>
        <v>0</v>
      </c>
      <c r="AG730">
        <f>L!O102</f>
        <v>0</v>
      </c>
      <c r="AH730">
        <f>L!P102</f>
        <v>0</v>
      </c>
      <c r="AI730">
        <f>YourData!N102</f>
        <v>0</v>
      </c>
      <c r="AJ730">
        <f>YourData!O102</f>
        <v>0</v>
      </c>
      <c r="AK730">
        <f>YourData!P102</f>
        <v>0</v>
      </c>
    </row>
    <row r="731" spans="1:37">
      <c r="A731" s="23" t="s">
        <v>153</v>
      </c>
      <c r="B731" s="25">
        <f>'HTB2'!N103</f>
        <v>0</v>
      </c>
      <c r="C731" s="25">
        <f>'HTB2'!O103</f>
        <v>0</v>
      </c>
      <c r="D731" s="25">
        <f>'HTB2'!P103</f>
        <v>0</v>
      </c>
      <c r="E731" s="25">
        <f>'TRNSYS-TUD'!N103</f>
        <v>20</v>
      </c>
      <c r="F731" s="25">
        <f>'TRNSYS-TUD'!O103</f>
        <v>38718</v>
      </c>
      <c r="G731" s="25">
        <f>'TRNSYS-TUD'!P103</f>
        <v>1</v>
      </c>
      <c r="H731" s="25">
        <f>'TRNSYS-16'!N103</f>
        <v>0</v>
      </c>
      <c r="I731" s="25">
        <f>'TRNSYS-16'!O103</f>
        <v>0</v>
      </c>
      <c r="J731" s="25">
        <f>'TRNSYS-16'!P103</f>
        <v>0</v>
      </c>
      <c r="K731" s="25">
        <f>Comfie_MZ320!N103</f>
        <v>0</v>
      </c>
      <c r="L731" s="25">
        <f>Comfie_MZ320!O103</f>
        <v>0</v>
      </c>
      <c r="M731" s="25">
        <f>Comfie_MZ320!P103</f>
        <v>0</v>
      </c>
      <c r="N731" s="5">
        <f>ESP!N103</f>
        <v>0</v>
      </c>
      <c r="O731" s="5">
        <f>ESP!O103</f>
        <v>0</v>
      </c>
      <c r="P731" s="5">
        <f>ESP!P103</f>
        <v>0</v>
      </c>
      <c r="Q731">
        <f>'VA114-CirBm'!N103</f>
        <v>20</v>
      </c>
      <c r="R731">
        <f>'VA114-CirBm'!O103</f>
        <v>38353</v>
      </c>
      <c r="S731">
        <f>'VA114-CirBm'!P103</f>
        <v>11</v>
      </c>
      <c r="T731" s="5">
        <f>'VA114-CirDf'!N103</f>
        <v>20</v>
      </c>
      <c r="U731" s="5">
        <f>'VA114-CirDf'!O103</f>
        <v>38353</v>
      </c>
      <c r="V731" s="5">
        <f>'VA114-CirDf'!P103</f>
        <v>11</v>
      </c>
      <c r="W731" s="2">
        <f>EnergyPlus!N103</f>
        <v>20.0001240062495</v>
      </c>
      <c r="X731" s="2" t="str">
        <f>EnergyPlus!O103</f>
        <v>08/16</v>
      </c>
      <c r="Y731" s="2" t="str">
        <f>EnergyPlus!P103</f>
        <v>20:00</v>
      </c>
      <c r="Z731" s="2">
        <f>CODYKoZi_MZ320!N103</f>
        <v>0</v>
      </c>
      <c r="AA731" s="2">
        <f>CODYKoZi_MZ320!O103</f>
        <v>0</v>
      </c>
      <c r="AB731" s="2">
        <f>CODYKoZi_MZ320!P103</f>
        <v>0</v>
      </c>
      <c r="AC731" s="101">
        <f>K!N103</f>
        <v>0</v>
      </c>
      <c r="AD731" s="101">
        <f>K!O103</f>
        <v>0</v>
      </c>
      <c r="AE731" s="101">
        <f>K!P103</f>
        <v>0</v>
      </c>
      <c r="AF731">
        <f>L!N103</f>
        <v>0</v>
      </c>
      <c r="AG731">
        <f>L!O103</f>
        <v>0</v>
      </c>
      <c r="AH731">
        <f>L!P103</f>
        <v>0</v>
      </c>
      <c r="AI731">
        <f>YourData!N103</f>
        <v>0</v>
      </c>
      <c r="AJ731">
        <f>YourData!O103</f>
        <v>0</v>
      </c>
      <c r="AK731">
        <f>YourData!P103</f>
        <v>0</v>
      </c>
    </row>
    <row r="732" spans="1:37">
      <c r="A732" s="23" t="s">
        <v>154</v>
      </c>
      <c r="B732" s="25">
        <f>'HTB2'!N104</f>
        <v>0</v>
      </c>
      <c r="C732" s="25">
        <f>'HTB2'!O104</f>
        <v>0</v>
      </c>
      <c r="D732" s="25">
        <f>'HTB2'!P104</f>
        <v>0</v>
      </c>
      <c r="E732" s="25">
        <f>'TRNSYS-TUD'!N104</f>
        <v>0</v>
      </c>
      <c r="F732" s="25">
        <f>'TRNSYS-TUD'!O104</f>
        <v>0</v>
      </c>
      <c r="G732" s="25">
        <f>'TRNSYS-TUD'!P104</f>
        <v>0</v>
      </c>
      <c r="H732" s="25">
        <f>'TRNSYS-16'!N104</f>
        <v>0</v>
      </c>
      <c r="I732" s="25">
        <f>'TRNSYS-16'!O104</f>
        <v>0</v>
      </c>
      <c r="J732" s="25">
        <f>'TRNSYS-16'!P104</f>
        <v>0</v>
      </c>
      <c r="K732" s="25">
        <f>Comfie_MZ320!N104</f>
        <v>0</v>
      </c>
      <c r="L732" s="25">
        <f>Comfie_MZ320!O104</f>
        <v>0</v>
      </c>
      <c r="M732" s="25">
        <f>Comfie_MZ320!P104</f>
        <v>0</v>
      </c>
      <c r="N732" s="5">
        <f>ESP!N104</f>
        <v>0</v>
      </c>
      <c r="O732" s="5">
        <f>ESP!O104</f>
        <v>0</v>
      </c>
      <c r="P732" s="5">
        <f>ESP!P104</f>
        <v>0</v>
      </c>
      <c r="Q732" t="str">
        <f>'VA114-CirBm'!N104</f>
        <v xml:space="preserve"> </v>
      </c>
      <c r="R732" t="str">
        <f>'VA114-CirBm'!O104</f>
        <v xml:space="preserve"> </v>
      </c>
      <c r="S732" t="str">
        <f>'VA114-CirBm'!P104</f>
        <v xml:space="preserve"> </v>
      </c>
      <c r="T732" s="5" t="str">
        <f>'VA114-CirDf'!N104</f>
        <v xml:space="preserve"> </v>
      </c>
      <c r="U732" s="5" t="str">
        <f>'VA114-CirDf'!O104</f>
        <v xml:space="preserve"> </v>
      </c>
      <c r="V732" s="5" t="str">
        <f>'VA114-CirDf'!P104</f>
        <v xml:space="preserve"> </v>
      </c>
      <c r="W732" s="2">
        <f>EnergyPlus!N104</f>
        <v>20.0001240062495</v>
      </c>
      <c r="X732" s="2" t="str">
        <f>EnergyPlus!O104</f>
        <v>08/16</v>
      </c>
      <c r="Y732" s="2" t="str">
        <f>EnergyPlus!P104</f>
        <v>20:00</v>
      </c>
      <c r="Z732" s="2">
        <f>CODYKoZi_MZ320!N104</f>
        <v>0</v>
      </c>
      <c r="AA732" s="2">
        <f>CODYKoZi_MZ320!O104</f>
        <v>0</v>
      </c>
      <c r="AB732" s="2">
        <f>CODYKoZi_MZ320!P104</f>
        <v>0</v>
      </c>
      <c r="AC732" s="101">
        <f>K!N104</f>
        <v>0</v>
      </c>
      <c r="AD732" s="101">
        <f>K!O104</f>
        <v>0</v>
      </c>
      <c r="AE732" s="101">
        <f>K!P104</f>
        <v>0</v>
      </c>
      <c r="AF732">
        <f>L!N104</f>
        <v>0</v>
      </c>
      <c r="AG732">
        <f>L!O104</f>
        <v>0</v>
      </c>
      <c r="AH732">
        <f>L!P104</f>
        <v>0</v>
      </c>
      <c r="AI732">
        <f>YourData!N104</f>
        <v>0</v>
      </c>
      <c r="AJ732">
        <f>YourData!O104</f>
        <v>0</v>
      </c>
      <c r="AK732">
        <f>YourData!P104</f>
        <v>0</v>
      </c>
    </row>
    <row r="733" spans="1:37">
      <c r="A733" s="23" t="s">
        <v>155</v>
      </c>
      <c r="B733" s="25">
        <f>'HTB2'!N105</f>
        <v>0</v>
      </c>
      <c r="C733" s="25">
        <f>'HTB2'!O105</f>
        <v>0</v>
      </c>
      <c r="D733" s="25">
        <f>'HTB2'!P105</f>
        <v>0</v>
      </c>
      <c r="E733" s="25">
        <f>'TRNSYS-TUD'!N105</f>
        <v>0</v>
      </c>
      <c r="F733" s="25">
        <f>'TRNSYS-TUD'!O105</f>
        <v>0</v>
      </c>
      <c r="G733" s="25">
        <f>'TRNSYS-TUD'!P105</f>
        <v>0</v>
      </c>
      <c r="H733" s="25">
        <f>'TRNSYS-16'!N105</f>
        <v>20</v>
      </c>
      <c r="I733" s="25">
        <f>'TRNSYS-16'!O105</f>
        <v>39083</v>
      </c>
      <c r="J733" s="25">
        <f>'TRNSYS-16'!P105</f>
        <v>1</v>
      </c>
      <c r="K733" s="25">
        <f>Comfie_MZ320!N105</f>
        <v>0</v>
      </c>
      <c r="L733" s="25">
        <f>Comfie_MZ320!O105</f>
        <v>0</v>
      </c>
      <c r="M733" s="25">
        <f>Comfie_MZ320!P105</f>
        <v>0</v>
      </c>
      <c r="N733" s="5">
        <f>ESP!N105</f>
        <v>20</v>
      </c>
      <c r="O733" s="5" t="str">
        <f>ESP!O105</f>
        <v>1-Jan</v>
      </c>
      <c r="P733" s="5">
        <f>ESP!P105</f>
        <v>1</v>
      </c>
      <c r="T733" s="5"/>
      <c r="U733" s="5"/>
      <c r="V733" s="5"/>
      <c r="W733" s="2">
        <f>EnergyPlus!N105</f>
        <v>20.0001240062495</v>
      </c>
      <c r="X733" s="2" t="str">
        <f>EnergyPlus!O105</f>
        <v>08/16</v>
      </c>
      <c r="Y733" s="2" t="str">
        <f>EnergyPlus!P105</f>
        <v>20:00</v>
      </c>
      <c r="Z733" s="2">
        <f>CODYKoZi_MZ320!N105</f>
        <v>0</v>
      </c>
      <c r="AA733" s="2">
        <f>CODYKoZi_MZ320!O105</f>
        <v>0</v>
      </c>
      <c r="AB733" s="2">
        <f>CODYKoZi_MZ320!P105</f>
        <v>0</v>
      </c>
      <c r="AC733" s="101">
        <f>K!N105</f>
        <v>0</v>
      </c>
      <c r="AD733" s="101">
        <f>K!O105</f>
        <v>0</v>
      </c>
      <c r="AE733" s="101">
        <f>K!P105</f>
        <v>0</v>
      </c>
      <c r="AF733">
        <f>L!N105</f>
        <v>0</v>
      </c>
      <c r="AG733">
        <f>L!O105</f>
        <v>0</v>
      </c>
      <c r="AH733">
        <f>L!P105</f>
        <v>0</v>
      </c>
      <c r="AI733">
        <f>YourData!N105</f>
        <v>0</v>
      </c>
      <c r="AJ733">
        <f>YourData!O105</f>
        <v>0</v>
      </c>
      <c r="AK733">
        <f>YourData!P105</f>
        <v>0</v>
      </c>
    </row>
    <row r="734" spans="1:37">
      <c r="A734" s="23" t="s">
        <v>156</v>
      </c>
      <c r="B734" s="25">
        <f>'HTB2'!N106</f>
        <v>20</v>
      </c>
      <c r="C734" s="25">
        <f>'HTB2'!O106</f>
        <v>37622</v>
      </c>
      <c r="D734" s="25">
        <f>'HTB2'!P106</f>
        <v>1</v>
      </c>
      <c r="E734" s="25">
        <f>'TRNSYS-TUD'!N106</f>
        <v>0</v>
      </c>
      <c r="F734" s="25">
        <f>'TRNSYS-TUD'!O106</f>
        <v>0</v>
      </c>
      <c r="G734" s="25">
        <f>'TRNSYS-TUD'!P106</f>
        <v>0</v>
      </c>
      <c r="H734" s="25">
        <f>'TRNSYS-16'!N106</f>
        <v>0</v>
      </c>
      <c r="I734" s="25">
        <f>'TRNSYS-16'!O106</f>
        <v>0</v>
      </c>
      <c r="J734" s="25">
        <f>'TRNSYS-16'!P106</f>
        <v>0</v>
      </c>
      <c r="K734" s="25">
        <f>Comfie_MZ320!N106</f>
        <v>0</v>
      </c>
      <c r="L734" s="25">
        <f>Comfie_MZ320!O106</f>
        <v>0</v>
      </c>
      <c r="M734" s="25">
        <f>Comfie_MZ320!P106</f>
        <v>0</v>
      </c>
      <c r="N734" s="5">
        <f>ESP!N106</f>
        <v>0</v>
      </c>
      <c r="O734" s="5">
        <f>ESP!O106</f>
        <v>0</v>
      </c>
      <c r="P734" s="5">
        <f>ESP!P106</f>
        <v>0</v>
      </c>
      <c r="Q734" t="str">
        <f>'VA114-CirBm'!N106</f>
        <v xml:space="preserve"> </v>
      </c>
      <c r="R734" t="str">
        <f>'VA114-CirBm'!O106</f>
        <v xml:space="preserve"> </v>
      </c>
      <c r="S734" t="str">
        <f>'VA114-CirBm'!P106</f>
        <v xml:space="preserve"> </v>
      </c>
      <c r="T734" s="5" t="str">
        <f>'VA114-CirDf'!N106</f>
        <v xml:space="preserve"> </v>
      </c>
      <c r="U734" s="5" t="str">
        <f>'VA114-CirDf'!O106</f>
        <v xml:space="preserve"> </v>
      </c>
      <c r="V734" s="5" t="str">
        <f>'VA114-CirDf'!P106</f>
        <v xml:space="preserve"> </v>
      </c>
      <c r="W734" s="2">
        <f>EnergyPlus!N106</f>
        <v>20.0001240062495</v>
      </c>
      <c r="X734" s="2" t="str">
        <f>EnergyPlus!O106</f>
        <v>08/16</v>
      </c>
      <c r="Y734" s="2" t="str">
        <f>EnergyPlus!P106</f>
        <v>20:00</v>
      </c>
      <c r="Z734" s="2">
        <f>CODYKoZi_MZ320!N106</f>
        <v>0</v>
      </c>
      <c r="AA734" s="2">
        <f>CODYKoZi_MZ320!O106</f>
        <v>0</v>
      </c>
      <c r="AB734" s="2">
        <f>CODYKoZi_MZ320!P106</f>
        <v>0</v>
      </c>
      <c r="AC734" s="101">
        <f>K!N106</f>
        <v>0</v>
      </c>
      <c r="AD734" s="101">
        <f>K!O106</f>
        <v>0</v>
      </c>
      <c r="AE734" s="101">
        <f>K!P106</f>
        <v>0</v>
      </c>
      <c r="AF734">
        <f>L!N106</f>
        <v>0</v>
      </c>
      <c r="AG734">
        <f>L!O106</f>
        <v>0</v>
      </c>
      <c r="AH734">
        <f>L!P106</f>
        <v>0</v>
      </c>
      <c r="AI734">
        <f>YourData!N106</f>
        <v>0</v>
      </c>
      <c r="AJ734">
        <f>YourData!O106</f>
        <v>0</v>
      </c>
      <c r="AK734">
        <f>YourData!P106</f>
        <v>0</v>
      </c>
    </row>
    <row r="735" spans="1:37">
      <c r="A735" s="99" t="s">
        <v>157</v>
      </c>
      <c r="B735" s="102" t="s">
        <v>92</v>
      </c>
      <c r="C735" s="102" t="s">
        <v>92</v>
      </c>
      <c r="D735" s="102" t="s">
        <v>92</v>
      </c>
      <c r="E735" s="102" t="s">
        <v>92</v>
      </c>
      <c r="F735" s="102" t="s">
        <v>92</v>
      </c>
      <c r="G735" s="102" t="s">
        <v>92</v>
      </c>
      <c r="H735" s="102" t="s">
        <v>92</v>
      </c>
      <c r="I735" s="102" t="s">
        <v>92</v>
      </c>
      <c r="J735" s="102" t="s">
        <v>92</v>
      </c>
      <c r="K735" s="102" t="s">
        <v>92</v>
      </c>
      <c r="L735" s="102" t="s">
        <v>92</v>
      </c>
      <c r="M735" s="102" t="s">
        <v>92</v>
      </c>
      <c r="N735" s="102" t="s">
        <v>92</v>
      </c>
      <c r="O735" s="102" t="s">
        <v>92</v>
      </c>
      <c r="P735" s="102" t="s">
        <v>92</v>
      </c>
      <c r="Q735" s="102" t="s">
        <v>92</v>
      </c>
      <c r="R735" s="102" t="s">
        <v>92</v>
      </c>
      <c r="S735" s="102" t="s">
        <v>92</v>
      </c>
      <c r="T735" s="102" t="s">
        <v>92</v>
      </c>
      <c r="U735" s="102" t="s">
        <v>92</v>
      </c>
      <c r="V735" s="102" t="s">
        <v>92</v>
      </c>
      <c r="W735" s="102" t="s">
        <v>92</v>
      </c>
      <c r="X735" s="102" t="s">
        <v>92</v>
      </c>
      <c r="Y735" s="102" t="s">
        <v>92</v>
      </c>
      <c r="Z735" s="102" t="s">
        <v>92</v>
      </c>
      <c r="AA735" s="102" t="s">
        <v>92</v>
      </c>
      <c r="AB735" s="102" t="s">
        <v>92</v>
      </c>
      <c r="AC735" s="102" t="s">
        <v>92</v>
      </c>
      <c r="AD735" s="102" t="s">
        <v>92</v>
      </c>
      <c r="AE735" s="102" t="s">
        <v>92</v>
      </c>
      <c r="AF735" s="102" t="s">
        <v>92</v>
      </c>
      <c r="AG735" s="102" t="s">
        <v>92</v>
      </c>
      <c r="AH735" s="102" t="s">
        <v>92</v>
      </c>
      <c r="AI735" s="102" t="s">
        <v>92</v>
      </c>
      <c r="AJ735" s="102" t="s">
        <v>92</v>
      </c>
      <c r="AK735" s="102" t="s">
        <v>92</v>
      </c>
    </row>
    <row r="736" spans="1:37">
      <c r="A736" s="99" t="s">
        <v>158</v>
      </c>
      <c r="B736" s="25" t="e">
        <f>'HTB2'!N108</f>
        <v>#N/A</v>
      </c>
      <c r="C736" s="25" t="e">
        <f>'HTB2'!O108</f>
        <v>#N/A</v>
      </c>
      <c r="D736" s="25" t="e">
        <f>'HTB2'!P108</f>
        <v>#N/A</v>
      </c>
      <c r="E736" s="25">
        <f>'TRNSYS-TUD'!N108</f>
        <v>20</v>
      </c>
      <c r="F736" s="25">
        <f>'TRNSYS-TUD'!O108</f>
        <v>38718</v>
      </c>
      <c r="G736" s="25">
        <f>'TRNSYS-TUD'!P108</f>
        <v>1</v>
      </c>
      <c r="H736" s="25">
        <f>'TRNSYS-16'!N108</f>
        <v>20</v>
      </c>
      <c r="I736" s="25">
        <f>'TRNSYS-16'!O108</f>
        <v>39083</v>
      </c>
      <c r="J736" s="25">
        <f>'TRNSYS-16'!P108</f>
        <v>1</v>
      </c>
      <c r="K736" s="25">
        <f>Comfie_MZ320!N108</f>
        <v>0</v>
      </c>
      <c r="L736" s="25">
        <f>Comfie_MZ320!O108</f>
        <v>0</v>
      </c>
      <c r="M736" s="25">
        <f>Comfie_MZ320!P108</f>
        <v>0</v>
      </c>
      <c r="N736" s="5">
        <f>ESP!N108</f>
        <v>20</v>
      </c>
      <c r="O736" s="5" t="str">
        <f>ESP!O108</f>
        <v>1-Jan</v>
      </c>
      <c r="P736" s="5">
        <f>ESP!P108</f>
        <v>1</v>
      </c>
      <c r="Q736">
        <f>'VA114-CirBm'!N108</f>
        <v>20</v>
      </c>
      <c r="R736">
        <f>'VA114-CirBm'!O108</f>
        <v>38353</v>
      </c>
      <c r="S736">
        <f>'VA114-CirBm'!P108</f>
        <v>8</v>
      </c>
      <c r="T736" s="5">
        <f>'VA114-CirDf'!N108</f>
        <v>20</v>
      </c>
      <c r="U736" s="5">
        <f>'VA114-CirDf'!O108</f>
        <v>38353</v>
      </c>
      <c r="V736" s="5">
        <f>'VA114-CirDf'!P108</f>
        <v>8</v>
      </c>
      <c r="W736" s="2">
        <f>EnergyPlus!N108</f>
        <v>20.000056491976501</v>
      </c>
      <c r="X736" s="2" t="str">
        <f>EnergyPlus!O108</f>
        <v>01/16</v>
      </c>
      <c r="Y736" s="2" t="str">
        <f>EnergyPlus!P108</f>
        <v>07:00</v>
      </c>
      <c r="Z736" s="2">
        <f>CODYKoZi_MZ320!N108</f>
        <v>0</v>
      </c>
      <c r="AA736" s="2">
        <f>CODYKoZi_MZ320!O108</f>
        <v>0</v>
      </c>
      <c r="AB736" s="2">
        <f>CODYKoZi_MZ320!P108</f>
        <v>0</v>
      </c>
      <c r="AC736" s="101">
        <f>K!N108</f>
        <v>0</v>
      </c>
      <c r="AD736" s="101">
        <f>K!O108</f>
        <v>0</v>
      </c>
      <c r="AE736" s="101">
        <f>K!P108</f>
        <v>0</v>
      </c>
      <c r="AF736">
        <f>L!N108</f>
        <v>0</v>
      </c>
      <c r="AG736">
        <f>L!O108</f>
        <v>0</v>
      </c>
      <c r="AH736">
        <f>L!P108</f>
        <v>0</v>
      </c>
      <c r="AI736">
        <f>YourData!N108</f>
        <v>0</v>
      </c>
      <c r="AJ736">
        <f>YourData!O108</f>
        <v>0</v>
      </c>
      <c r="AK736">
        <f>YourData!P108</f>
        <v>0</v>
      </c>
    </row>
    <row r="737" spans="1:37">
      <c r="N737" s="5"/>
      <c r="O737" s="5"/>
      <c r="T737" s="5"/>
      <c r="U737" s="5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7">
      <c r="A738" s="2" t="s">
        <v>723</v>
      </c>
      <c r="N738" s="5"/>
      <c r="O738" s="5"/>
      <c r="T738" s="5"/>
      <c r="U738" s="5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7">
      <c r="B739" s="3" t="s">
        <v>83</v>
      </c>
      <c r="C739" t="s">
        <v>166</v>
      </c>
      <c r="D739" t="s">
        <v>167</v>
      </c>
      <c r="E739" s="3" t="s">
        <v>72</v>
      </c>
      <c r="F739" t="s">
        <v>166</v>
      </c>
      <c r="G739" t="s">
        <v>167</v>
      </c>
      <c r="H739" s="3" t="s">
        <v>100</v>
      </c>
      <c r="I739" t="s">
        <v>166</v>
      </c>
      <c r="J739" t="s">
        <v>167</v>
      </c>
      <c r="K739" s="3"/>
      <c r="L739" t="s">
        <v>166</v>
      </c>
      <c r="M739" t="s">
        <v>167</v>
      </c>
      <c r="N739" s="3" t="s">
        <v>102</v>
      </c>
      <c r="O739" t="s">
        <v>166</v>
      </c>
      <c r="P739" t="s">
        <v>167</v>
      </c>
      <c r="Q739" s="3" t="s">
        <v>561</v>
      </c>
      <c r="R739" t="s">
        <v>166</v>
      </c>
      <c r="S739" t="s">
        <v>167</v>
      </c>
      <c r="T739" s="3" t="s">
        <v>937</v>
      </c>
      <c r="U739" t="s">
        <v>166</v>
      </c>
      <c r="V739" t="s">
        <v>167</v>
      </c>
      <c r="W739" s="3" t="s">
        <v>292</v>
      </c>
      <c r="X739" t="s">
        <v>166</v>
      </c>
      <c r="Y739" t="s">
        <v>167</v>
      </c>
      <c r="Z739" s="3"/>
      <c r="AA739" t="s">
        <v>166</v>
      </c>
      <c r="AB739" t="s">
        <v>167</v>
      </c>
      <c r="AC739" s="3" t="s">
        <v>76</v>
      </c>
      <c r="AD739" t="s">
        <v>166</v>
      </c>
      <c r="AE739" t="s">
        <v>167</v>
      </c>
      <c r="AF739" s="3" t="s">
        <v>76</v>
      </c>
      <c r="AG739" t="s">
        <v>166</v>
      </c>
      <c r="AH739" t="s">
        <v>167</v>
      </c>
      <c r="AI739" s="3" t="s">
        <v>75</v>
      </c>
      <c r="AJ739" t="s">
        <v>166</v>
      </c>
      <c r="AK739" t="s">
        <v>167</v>
      </c>
    </row>
    <row r="740" spans="1:37">
      <c r="A740" s="23" t="s">
        <v>152</v>
      </c>
      <c r="B740" s="25">
        <f>'HTB2'!Q102</f>
        <v>20</v>
      </c>
      <c r="C740" s="25">
        <f>'HTB2'!R102</f>
        <v>37622</v>
      </c>
      <c r="D740" s="25">
        <f>'HTB2'!S102</f>
        <v>1</v>
      </c>
      <c r="E740" s="25">
        <f>'TRNSYS-TUD'!Q102</f>
        <v>20</v>
      </c>
      <c r="F740" s="25">
        <f>'TRNSYS-TUD'!R102</f>
        <v>38718</v>
      </c>
      <c r="G740" s="25">
        <f>'TRNSYS-TUD'!S102</f>
        <v>1</v>
      </c>
      <c r="H740" s="25">
        <f>'TRNSYS-16'!Q102</f>
        <v>20</v>
      </c>
      <c r="I740" s="25">
        <f>'TRNSYS-16'!R102</f>
        <v>39083</v>
      </c>
      <c r="J740" s="25">
        <f>'TRNSYS-16'!S102</f>
        <v>1</v>
      </c>
      <c r="K740" s="25">
        <f>Comfie_MZ320!Q102</f>
        <v>0</v>
      </c>
      <c r="L740" s="25">
        <f>Comfie_MZ320!R102</f>
        <v>0</v>
      </c>
      <c r="M740" s="25">
        <f>Comfie_MZ320!S102</f>
        <v>0</v>
      </c>
      <c r="N740" s="5">
        <f>ESP!Q102</f>
        <v>20</v>
      </c>
      <c r="O740" s="5" t="str">
        <f>ESP!R102</f>
        <v>1-Jan</v>
      </c>
      <c r="P740" s="5">
        <f>ESP!S102</f>
        <v>1</v>
      </c>
      <c r="Q740">
        <f>'VA114-CirBm'!Q102</f>
        <v>20</v>
      </c>
      <c r="R740">
        <f>'VA114-CirBm'!R102</f>
        <v>38354</v>
      </c>
      <c r="S740">
        <f>'VA114-CirBm'!S102</f>
        <v>10</v>
      </c>
      <c r="T740" s="5">
        <f>'VA114-CirDf'!Q102</f>
        <v>20</v>
      </c>
      <c r="U740" s="5">
        <f>'VA114-CirDf'!R102</f>
        <v>38354</v>
      </c>
      <c r="V740" s="5">
        <f>'VA114-CirDf'!S102</f>
        <v>10</v>
      </c>
      <c r="W740" s="2">
        <f>EnergyPlus!Q102</f>
        <v>20.000120699101402</v>
      </c>
      <c r="X740" s="2" t="str">
        <f>EnergyPlus!R102</f>
        <v>06/12</v>
      </c>
      <c r="Y740" s="2" t="str">
        <f>EnergyPlus!S102</f>
        <v>20:00</v>
      </c>
      <c r="Z740" s="2">
        <f>CODYKoZi_MZ320!Q102</f>
        <v>0</v>
      </c>
      <c r="AA740" s="2">
        <f>CODYKoZi_MZ320!R102</f>
        <v>0</v>
      </c>
      <c r="AB740" s="2">
        <f>CODYKoZi_MZ320!S102</f>
        <v>0</v>
      </c>
      <c r="AC740" s="101">
        <f>K!Q102</f>
        <v>0</v>
      </c>
      <c r="AD740" s="101">
        <f>K!R102</f>
        <v>0</v>
      </c>
      <c r="AE740" s="101">
        <f>K!S102</f>
        <v>0</v>
      </c>
      <c r="AF740">
        <f>L!Q102</f>
        <v>0</v>
      </c>
      <c r="AG740">
        <f>L!R102</f>
        <v>0</v>
      </c>
      <c r="AH740">
        <f>L!S102</f>
        <v>0</v>
      </c>
      <c r="AI740">
        <f>YourData!Q102</f>
        <v>0</v>
      </c>
      <c r="AJ740">
        <f>YourData!R102</f>
        <v>0</v>
      </c>
      <c r="AK740">
        <f>YourData!S102</f>
        <v>0</v>
      </c>
    </row>
    <row r="741" spans="1:37">
      <c r="A741" s="23" t="s">
        <v>153</v>
      </c>
      <c r="B741" s="25">
        <f>'HTB2'!Q103</f>
        <v>0</v>
      </c>
      <c r="C741" s="25">
        <f>'HTB2'!R103</f>
        <v>0</v>
      </c>
      <c r="D741" s="25">
        <f>'HTB2'!S103</f>
        <v>0</v>
      </c>
      <c r="E741" s="25">
        <f>'TRNSYS-TUD'!Q103</f>
        <v>20</v>
      </c>
      <c r="F741" s="25">
        <f>'TRNSYS-TUD'!R103</f>
        <v>38718</v>
      </c>
      <c r="G741" s="25">
        <f>'TRNSYS-TUD'!S103</f>
        <v>1</v>
      </c>
      <c r="H741" s="25">
        <f>'TRNSYS-16'!Q103</f>
        <v>0</v>
      </c>
      <c r="I741" s="25">
        <f>'TRNSYS-16'!R103</f>
        <v>0</v>
      </c>
      <c r="J741" s="25">
        <f>'TRNSYS-16'!S103</f>
        <v>0</v>
      </c>
      <c r="K741" s="25">
        <f>Comfie_MZ320!Q103</f>
        <v>0</v>
      </c>
      <c r="L741" s="25">
        <f>Comfie_MZ320!R103</f>
        <v>0</v>
      </c>
      <c r="M741" s="25">
        <f>Comfie_MZ320!S103</f>
        <v>0</v>
      </c>
      <c r="N741" s="5">
        <f>ESP!Q103</f>
        <v>0</v>
      </c>
      <c r="O741" s="5">
        <f>ESP!R103</f>
        <v>0</v>
      </c>
      <c r="P741" s="5">
        <f>ESP!S103</f>
        <v>0</v>
      </c>
      <c r="Q741">
        <f>'VA114-CirBm'!Q103</f>
        <v>20</v>
      </c>
      <c r="R741">
        <f>'VA114-CirBm'!R103</f>
        <v>38353</v>
      </c>
      <c r="S741">
        <f>'VA114-CirBm'!S103</f>
        <v>13</v>
      </c>
      <c r="T741" s="5">
        <f>'VA114-CirDf'!Q103</f>
        <v>20</v>
      </c>
      <c r="U741" s="5">
        <f>'VA114-CirDf'!R103</f>
        <v>38353</v>
      </c>
      <c r="V741" s="5">
        <f>'VA114-CirDf'!S103</f>
        <v>13</v>
      </c>
      <c r="W741" s="2">
        <f>EnergyPlus!Q103</f>
        <v>20.000124687100001</v>
      </c>
      <c r="X741" s="2" t="str">
        <f>EnergyPlus!R103</f>
        <v>06/28</v>
      </c>
      <c r="Y741" s="2" t="str">
        <f>EnergyPlus!S103</f>
        <v>20:00</v>
      </c>
      <c r="Z741" s="2">
        <f>CODYKoZi_MZ320!Q103</f>
        <v>0</v>
      </c>
      <c r="AA741" s="2">
        <f>CODYKoZi_MZ320!R103</f>
        <v>0</v>
      </c>
      <c r="AB741" s="2">
        <f>CODYKoZi_MZ320!S103</f>
        <v>0</v>
      </c>
      <c r="AC741" s="101">
        <f>K!Q103</f>
        <v>0</v>
      </c>
      <c r="AD741" s="101">
        <f>K!R103</f>
        <v>0</v>
      </c>
      <c r="AE741" s="101">
        <f>K!S103</f>
        <v>0</v>
      </c>
      <c r="AF741">
        <f>L!Q103</f>
        <v>0</v>
      </c>
      <c r="AG741">
        <f>L!R103</f>
        <v>0</v>
      </c>
      <c r="AH741">
        <f>L!S103</f>
        <v>0</v>
      </c>
      <c r="AI741">
        <f>YourData!Q103</f>
        <v>0</v>
      </c>
      <c r="AJ741">
        <f>YourData!R103</f>
        <v>0</v>
      </c>
      <c r="AK741">
        <f>YourData!S103</f>
        <v>0</v>
      </c>
    </row>
    <row r="742" spans="1:37">
      <c r="A742" s="23" t="s">
        <v>154</v>
      </c>
      <c r="B742" s="25">
        <f>'HTB2'!Q104</f>
        <v>0</v>
      </c>
      <c r="C742" s="25">
        <f>'HTB2'!R104</f>
        <v>0</v>
      </c>
      <c r="D742" s="25">
        <f>'HTB2'!S104</f>
        <v>0</v>
      </c>
      <c r="E742" s="25">
        <f>'TRNSYS-TUD'!Q104</f>
        <v>0</v>
      </c>
      <c r="F742" s="25">
        <f>'TRNSYS-TUD'!R104</f>
        <v>0</v>
      </c>
      <c r="G742" s="25">
        <f>'TRNSYS-TUD'!S104</f>
        <v>0</v>
      </c>
      <c r="H742" s="25">
        <f>'TRNSYS-16'!Q104</f>
        <v>0</v>
      </c>
      <c r="I742" s="25">
        <f>'TRNSYS-16'!R104</f>
        <v>0</v>
      </c>
      <c r="J742" s="25">
        <f>'TRNSYS-16'!S104</f>
        <v>0</v>
      </c>
      <c r="K742" s="25">
        <f>Comfie_MZ320!Q104</f>
        <v>0</v>
      </c>
      <c r="L742" s="25">
        <f>Comfie_MZ320!R104</f>
        <v>0</v>
      </c>
      <c r="M742" s="25">
        <f>Comfie_MZ320!S104</f>
        <v>0</v>
      </c>
      <c r="N742" s="5">
        <f>ESP!Q104</f>
        <v>0</v>
      </c>
      <c r="O742" s="5">
        <f>ESP!R104</f>
        <v>0</v>
      </c>
      <c r="P742" s="5">
        <f>ESP!S104</f>
        <v>0</v>
      </c>
      <c r="Q742" t="str">
        <f>'VA114-CirBm'!Q104</f>
        <v xml:space="preserve"> </v>
      </c>
      <c r="R742" t="str">
        <f>'VA114-CirBm'!R104</f>
        <v xml:space="preserve"> </v>
      </c>
      <c r="S742" t="str">
        <f>'VA114-CirBm'!S104</f>
        <v xml:space="preserve"> </v>
      </c>
      <c r="T742" s="5" t="str">
        <f>'VA114-CirDf'!Q104</f>
        <v xml:space="preserve"> </v>
      </c>
      <c r="U742" s="5" t="str">
        <f>'VA114-CirDf'!R104</f>
        <v xml:space="preserve"> </v>
      </c>
      <c r="V742" s="5" t="str">
        <f>'VA114-CirDf'!S104</f>
        <v xml:space="preserve"> </v>
      </c>
      <c r="W742" s="2">
        <f>EnergyPlus!Q104</f>
        <v>20.000124687100001</v>
      </c>
      <c r="X742" s="2" t="str">
        <f>EnergyPlus!R104</f>
        <v>06/28</v>
      </c>
      <c r="Y742" s="2" t="str">
        <f>EnergyPlus!S104</f>
        <v>20:00</v>
      </c>
      <c r="Z742" s="2">
        <f>CODYKoZi_MZ320!Q104</f>
        <v>0</v>
      </c>
      <c r="AA742" s="2">
        <f>CODYKoZi_MZ320!R104</f>
        <v>0</v>
      </c>
      <c r="AB742" s="2">
        <f>CODYKoZi_MZ320!S104</f>
        <v>0</v>
      </c>
      <c r="AC742" s="101">
        <f>K!Q104</f>
        <v>0</v>
      </c>
      <c r="AD742" s="101">
        <f>K!R104</f>
        <v>0</v>
      </c>
      <c r="AE742" s="101">
        <f>K!S104</f>
        <v>0</v>
      </c>
      <c r="AF742">
        <f>L!Q104</f>
        <v>0</v>
      </c>
      <c r="AG742">
        <f>L!R104</f>
        <v>0</v>
      </c>
      <c r="AH742">
        <f>L!S104</f>
        <v>0</v>
      </c>
      <c r="AI742">
        <f>YourData!Q104</f>
        <v>0</v>
      </c>
      <c r="AJ742">
        <f>YourData!R104</f>
        <v>0</v>
      </c>
      <c r="AK742">
        <f>YourData!S104</f>
        <v>0</v>
      </c>
    </row>
    <row r="743" spans="1:37">
      <c r="A743" s="23" t="s">
        <v>155</v>
      </c>
      <c r="B743" s="25">
        <f>'HTB2'!Q105</f>
        <v>0</v>
      </c>
      <c r="C743" s="25">
        <f>'HTB2'!R105</f>
        <v>0</v>
      </c>
      <c r="D743" s="25">
        <f>'HTB2'!S105</f>
        <v>0</v>
      </c>
      <c r="E743" s="25">
        <f>'TRNSYS-TUD'!Q105</f>
        <v>0</v>
      </c>
      <c r="F743" s="25">
        <f>'TRNSYS-TUD'!R105</f>
        <v>0</v>
      </c>
      <c r="G743" s="25">
        <f>'TRNSYS-TUD'!S105</f>
        <v>0</v>
      </c>
      <c r="H743" s="25">
        <f>'TRNSYS-16'!Q105</f>
        <v>20</v>
      </c>
      <c r="I743" s="25">
        <f>'TRNSYS-16'!R105</f>
        <v>39083</v>
      </c>
      <c r="J743" s="25">
        <f>'TRNSYS-16'!S105</f>
        <v>1</v>
      </c>
      <c r="K743" s="25">
        <f>Comfie_MZ320!Q105</f>
        <v>0</v>
      </c>
      <c r="L743" s="25">
        <f>Comfie_MZ320!R105</f>
        <v>0</v>
      </c>
      <c r="M743" s="25">
        <f>Comfie_MZ320!S105</f>
        <v>0</v>
      </c>
      <c r="N743" s="5">
        <f>ESP!Q105</f>
        <v>20</v>
      </c>
      <c r="O743" s="5" t="str">
        <f>ESP!R105</f>
        <v>1-Jan</v>
      </c>
      <c r="P743" s="5">
        <f>ESP!S105</f>
        <v>1</v>
      </c>
      <c r="T743" s="5"/>
      <c r="U743" s="5"/>
      <c r="V743" s="5"/>
      <c r="W743" s="2">
        <f>EnergyPlus!Q105</f>
        <v>20.000124687100001</v>
      </c>
      <c r="X743" s="2" t="str">
        <f>EnergyPlus!R105</f>
        <v>06/28</v>
      </c>
      <c r="Y743" s="2" t="str">
        <f>EnergyPlus!S105</f>
        <v>20:00</v>
      </c>
      <c r="Z743" s="2">
        <f>CODYKoZi_MZ320!Q105</f>
        <v>0</v>
      </c>
      <c r="AA743" s="2">
        <f>CODYKoZi_MZ320!R105</f>
        <v>0</v>
      </c>
      <c r="AB743" s="2">
        <f>CODYKoZi_MZ320!S105</f>
        <v>0</v>
      </c>
      <c r="AC743" s="101">
        <f>K!Q105</f>
        <v>0</v>
      </c>
      <c r="AD743" s="101">
        <f>K!R105</f>
        <v>0</v>
      </c>
      <c r="AE743" s="101">
        <f>K!S105</f>
        <v>0</v>
      </c>
      <c r="AF743">
        <f>L!Q105</f>
        <v>0</v>
      </c>
      <c r="AG743">
        <f>L!R105</f>
        <v>0</v>
      </c>
      <c r="AH743">
        <f>L!S105</f>
        <v>0</v>
      </c>
      <c r="AI743">
        <f>YourData!Q105</f>
        <v>0</v>
      </c>
      <c r="AJ743">
        <f>YourData!R105</f>
        <v>0</v>
      </c>
      <c r="AK743">
        <f>YourData!S105</f>
        <v>0</v>
      </c>
    </row>
    <row r="744" spans="1:37">
      <c r="A744" s="23" t="s">
        <v>156</v>
      </c>
      <c r="B744" s="25">
        <f>'HTB2'!Q106</f>
        <v>20</v>
      </c>
      <c r="C744" s="25">
        <f>'HTB2'!R106</f>
        <v>37622</v>
      </c>
      <c r="D744" s="25">
        <f>'HTB2'!S106</f>
        <v>1</v>
      </c>
      <c r="E744" s="25">
        <f>'TRNSYS-TUD'!Q106</f>
        <v>0</v>
      </c>
      <c r="F744" s="25">
        <f>'TRNSYS-TUD'!R106</f>
        <v>0</v>
      </c>
      <c r="G744" s="25">
        <f>'TRNSYS-TUD'!S106</f>
        <v>0</v>
      </c>
      <c r="H744" s="25">
        <f>'TRNSYS-16'!Q106</f>
        <v>0</v>
      </c>
      <c r="I744" s="25">
        <f>'TRNSYS-16'!R106</f>
        <v>0</v>
      </c>
      <c r="J744" s="25">
        <f>'TRNSYS-16'!S106</f>
        <v>0</v>
      </c>
      <c r="K744" s="25">
        <f>Comfie_MZ320!Q106</f>
        <v>0</v>
      </c>
      <c r="L744" s="25">
        <f>Comfie_MZ320!R106</f>
        <v>0</v>
      </c>
      <c r="M744" s="25">
        <f>Comfie_MZ320!S106</f>
        <v>0</v>
      </c>
      <c r="N744" s="5">
        <f>ESP!Q106</f>
        <v>0</v>
      </c>
      <c r="O744" s="5">
        <f>ESP!R106</f>
        <v>0</v>
      </c>
      <c r="P744" s="5">
        <f>ESP!S106</f>
        <v>0</v>
      </c>
      <c r="Q744" t="str">
        <f>'VA114-CirBm'!Q106</f>
        <v xml:space="preserve"> </v>
      </c>
      <c r="R744" t="str">
        <f>'VA114-CirBm'!R106</f>
        <v xml:space="preserve"> </v>
      </c>
      <c r="S744" t="str">
        <f>'VA114-CirBm'!S106</f>
        <v xml:space="preserve"> </v>
      </c>
      <c r="T744" s="5" t="str">
        <f>'VA114-CirDf'!Q106</f>
        <v xml:space="preserve"> </v>
      </c>
      <c r="U744" s="5" t="str">
        <f>'VA114-CirDf'!R106</f>
        <v xml:space="preserve"> </v>
      </c>
      <c r="V744" s="5" t="str">
        <f>'VA114-CirDf'!S106</f>
        <v xml:space="preserve"> </v>
      </c>
      <c r="W744" s="2">
        <f>EnergyPlus!Q106</f>
        <v>20.000124687100001</v>
      </c>
      <c r="X744" s="2" t="str">
        <f>EnergyPlus!R106</f>
        <v>06/28</v>
      </c>
      <c r="Y744" s="2" t="str">
        <f>EnergyPlus!S106</f>
        <v>20:00</v>
      </c>
      <c r="Z744" s="2">
        <f>CODYKoZi_MZ320!Q106</f>
        <v>0</v>
      </c>
      <c r="AA744" s="2">
        <f>CODYKoZi_MZ320!R106</f>
        <v>0</v>
      </c>
      <c r="AB744" s="2">
        <f>CODYKoZi_MZ320!S106</f>
        <v>0</v>
      </c>
      <c r="AC744" s="101">
        <f>K!Q106</f>
        <v>0</v>
      </c>
      <c r="AD744" s="101">
        <f>K!R106</f>
        <v>0</v>
      </c>
      <c r="AE744" s="101">
        <f>K!S106</f>
        <v>0</v>
      </c>
      <c r="AF744">
        <f>L!Q106</f>
        <v>0</v>
      </c>
      <c r="AG744">
        <f>L!R106</f>
        <v>0</v>
      </c>
      <c r="AH744">
        <f>L!S106</f>
        <v>0</v>
      </c>
      <c r="AI744">
        <f>YourData!Q106</f>
        <v>0</v>
      </c>
      <c r="AJ744">
        <f>YourData!R106</f>
        <v>0</v>
      </c>
      <c r="AK744">
        <f>YourData!S106</f>
        <v>0</v>
      </c>
    </row>
    <row r="745" spans="1:37">
      <c r="A745" s="99" t="s">
        <v>157</v>
      </c>
      <c r="B745" s="25">
        <f>'HTB2'!Q107</f>
        <v>0</v>
      </c>
      <c r="C745" s="25">
        <f>'HTB2'!R107</f>
        <v>0</v>
      </c>
      <c r="D745" s="25">
        <f>'HTB2'!S107</f>
        <v>0</v>
      </c>
      <c r="E745" s="25">
        <f>'TRNSYS-TUD'!Q107</f>
        <v>0</v>
      </c>
      <c r="F745" s="25">
        <f>'TRNSYS-TUD'!R107</f>
        <v>0</v>
      </c>
      <c r="G745" s="25">
        <f>'TRNSYS-TUD'!S107</f>
        <v>0</v>
      </c>
      <c r="H745" s="25">
        <f>'TRNSYS-16'!Q107</f>
        <v>0</v>
      </c>
      <c r="I745" s="25">
        <f>'TRNSYS-16'!R107</f>
        <v>0</v>
      </c>
      <c r="J745" s="25">
        <f>'TRNSYS-16'!S107</f>
        <v>0</v>
      </c>
      <c r="K745" s="25">
        <f>Comfie_MZ320!Q107</f>
        <v>0</v>
      </c>
      <c r="L745" s="25">
        <f>Comfie_MZ320!R107</f>
        <v>0</v>
      </c>
      <c r="M745" s="25">
        <f>Comfie_MZ320!S107</f>
        <v>0</v>
      </c>
      <c r="N745" s="5">
        <f>ESP!Q107</f>
        <v>0</v>
      </c>
      <c r="O745" s="5">
        <f>ESP!R107</f>
        <v>0</v>
      </c>
      <c r="P745" s="5">
        <f>ESP!S107</f>
        <v>0</v>
      </c>
      <c r="Q745">
        <f>'VA114-CirBm'!Q107</f>
        <v>20</v>
      </c>
      <c r="R745">
        <f>'VA114-CirBm'!R107</f>
        <v>38354</v>
      </c>
      <c r="S745">
        <f>'VA114-CirBm'!S107</f>
        <v>13</v>
      </c>
      <c r="T745" s="5">
        <f>'VA114-CirDf'!Q107</f>
        <v>20</v>
      </c>
      <c r="U745" s="5">
        <f>'VA114-CirDf'!R107</f>
        <v>38354</v>
      </c>
      <c r="V745" s="5">
        <f>'VA114-CirDf'!S107</f>
        <v>13</v>
      </c>
      <c r="W745" s="2">
        <f>EnergyPlus!Q107</f>
        <v>20.000124687100001</v>
      </c>
      <c r="X745" s="2" t="str">
        <f>EnergyPlus!R107</f>
        <v>06/28</v>
      </c>
      <c r="Y745" s="2" t="str">
        <f>EnergyPlus!S107</f>
        <v>20:00</v>
      </c>
      <c r="Z745" s="2">
        <f>CODYKoZi_MZ320!Q107</f>
        <v>0</v>
      </c>
      <c r="AA745" s="2">
        <f>CODYKoZi_MZ320!R107</f>
        <v>0</v>
      </c>
      <c r="AB745" s="2">
        <f>CODYKoZi_MZ320!S107</f>
        <v>0</v>
      </c>
      <c r="AC745" s="101">
        <f>K!Q107</f>
        <v>0</v>
      </c>
      <c r="AD745" s="101">
        <f>K!R107</f>
        <v>0</v>
      </c>
      <c r="AE745" s="101">
        <f>K!S107</f>
        <v>0</v>
      </c>
      <c r="AF745">
        <f>L!Q107</f>
        <v>0</v>
      </c>
      <c r="AG745">
        <f>L!R107</f>
        <v>0</v>
      </c>
      <c r="AH745">
        <f>L!S107</f>
        <v>0</v>
      </c>
      <c r="AI745">
        <f>YourData!Q107</f>
        <v>0</v>
      </c>
      <c r="AJ745">
        <f>YourData!R107</f>
        <v>0</v>
      </c>
      <c r="AK745">
        <f>YourData!S107</f>
        <v>0</v>
      </c>
    </row>
    <row r="746" spans="1:37">
      <c r="A746" s="99" t="s">
        <v>158</v>
      </c>
      <c r="B746" s="102" t="s">
        <v>92</v>
      </c>
      <c r="C746" s="102" t="s">
        <v>92</v>
      </c>
      <c r="D746" s="102" t="s">
        <v>92</v>
      </c>
      <c r="E746" s="102" t="s">
        <v>92</v>
      </c>
      <c r="F746" s="102" t="s">
        <v>92</v>
      </c>
      <c r="G746" s="102" t="s">
        <v>92</v>
      </c>
      <c r="H746" s="102" t="s">
        <v>92</v>
      </c>
      <c r="I746" s="102" t="s">
        <v>92</v>
      </c>
      <c r="J746" s="102" t="s">
        <v>92</v>
      </c>
      <c r="K746" s="102" t="s">
        <v>92</v>
      </c>
      <c r="L746" s="102" t="s">
        <v>92</v>
      </c>
      <c r="M746" s="102" t="s">
        <v>92</v>
      </c>
      <c r="N746" s="102" t="s">
        <v>92</v>
      </c>
      <c r="O746" s="102" t="s">
        <v>92</v>
      </c>
      <c r="P746" s="102" t="s">
        <v>92</v>
      </c>
      <c r="Q746" s="102" t="s">
        <v>92</v>
      </c>
      <c r="R746" s="102" t="s">
        <v>92</v>
      </c>
      <c r="S746" s="102" t="s">
        <v>92</v>
      </c>
      <c r="T746" s="102" t="s">
        <v>92</v>
      </c>
      <c r="U746" s="102" t="s">
        <v>92</v>
      </c>
      <c r="V746" s="102" t="s">
        <v>92</v>
      </c>
      <c r="W746" s="102" t="s">
        <v>92</v>
      </c>
      <c r="X746" s="102" t="s">
        <v>92</v>
      </c>
      <c r="Y746" s="102" t="s">
        <v>92</v>
      </c>
      <c r="Z746" s="102" t="s">
        <v>92</v>
      </c>
      <c r="AA746" s="102" t="s">
        <v>92</v>
      </c>
      <c r="AB746" s="102" t="s">
        <v>92</v>
      </c>
      <c r="AC746" s="102" t="s">
        <v>92</v>
      </c>
      <c r="AD746" s="102" t="s">
        <v>92</v>
      </c>
      <c r="AE746" s="102" t="s">
        <v>92</v>
      </c>
      <c r="AF746" s="102" t="s">
        <v>92</v>
      </c>
      <c r="AG746" s="102" t="s">
        <v>92</v>
      </c>
      <c r="AH746" s="102" t="s">
        <v>92</v>
      </c>
      <c r="AI746" s="102" t="s">
        <v>92</v>
      </c>
      <c r="AJ746" s="102" t="s">
        <v>92</v>
      </c>
      <c r="AK746" s="102" t="s">
        <v>92</v>
      </c>
    </row>
    <row r="747" spans="1:37">
      <c r="N747" s="5"/>
      <c r="O747" s="5"/>
      <c r="T747" s="5"/>
      <c r="U747" s="5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7">
      <c r="A748" s="2" t="s">
        <v>724</v>
      </c>
      <c r="N748" s="5"/>
      <c r="O748" s="5"/>
      <c r="T748" s="5"/>
      <c r="U748" s="5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7">
      <c r="B749" s="3" t="s">
        <v>83</v>
      </c>
      <c r="C749" t="s">
        <v>166</v>
      </c>
      <c r="D749" t="s">
        <v>167</v>
      </c>
      <c r="E749" s="3" t="s">
        <v>72</v>
      </c>
      <c r="F749" t="s">
        <v>166</v>
      </c>
      <c r="G749" t="s">
        <v>167</v>
      </c>
      <c r="H749" s="3" t="s">
        <v>100</v>
      </c>
      <c r="I749" t="s">
        <v>166</v>
      </c>
      <c r="J749" t="s">
        <v>167</v>
      </c>
      <c r="K749" s="3"/>
      <c r="L749" t="s">
        <v>166</v>
      </c>
      <c r="M749" t="s">
        <v>167</v>
      </c>
      <c r="N749" s="3" t="s">
        <v>102</v>
      </c>
      <c r="O749" t="s">
        <v>166</v>
      </c>
      <c r="P749" t="s">
        <v>167</v>
      </c>
      <c r="Q749" s="3" t="s">
        <v>561</v>
      </c>
      <c r="R749" t="s">
        <v>166</v>
      </c>
      <c r="S749" t="s">
        <v>167</v>
      </c>
      <c r="T749" s="3" t="s">
        <v>937</v>
      </c>
      <c r="U749" t="s">
        <v>166</v>
      </c>
      <c r="V749" t="s">
        <v>167</v>
      </c>
      <c r="W749" s="3" t="s">
        <v>292</v>
      </c>
      <c r="X749" t="s">
        <v>166</v>
      </c>
      <c r="Y749" t="s">
        <v>167</v>
      </c>
      <c r="Z749" s="3"/>
      <c r="AA749" t="s">
        <v>166</v>
      </c>
      <c r="AB749" t="s">
        <v>167</v>
      </c>
      <c r="AC749" s="3" t="s">
        <v>76</v>
      </c>
      <c r="AD749" t="s">
        <v>166</v>
      </c>
      <c r="AE749" t="s">
        <v>167</v>
      </c>
      <c r="AF749" s="3" t="s">
        <v>76</v>
      </c>
      <c r="AG749" t="s">
        <v>166</v>
      </c>
      <c r="AH749" t="s">
        <v>167</v>
      </c>
      <c r="AI749" s="3" t="s">
        <v>75</v>
      </c>
      <c r="AJ749" t="s">
        <v>166</v>
      </c>
      <c r="AK749" t="s">
        <v>167</v>
      </c>
    </row>
    <row r="750" spans="1:37">
      <c r="A750" s="23" t="s">
        <v>152</v>
      </c>
      <c r="B750" s="25">
        <f>'HTB2'!T102</f>
        <v>20</v>
      </c>
      <c r="C750" s="25">
        <f>'HTB2'!U102</f>
        <v>37622</v>
      </c>
      <c r="D750" s="25">
        <f>'HTB2'!V102</f>
        <v>1</v>
      </c>
      <c r="E750" s="25">
        <f>'TRNSYS-TUD'!T102</f>
        <v>20</v>
      </c>
      <c r="F750" s="25">
        <f>'TRNSYS-TUD'!U102</f>
        <v>38718</v>
      </c>
      <c r="G750" s="25">
        <f>'TRNSYS-TUD'!V102</f>
        <v>1</v>
      </c>
      <c r="H750" s="25">
        <f>'TRNSYS-16'!T102</f>
        <v>20</v>
      </c>
      <c r="I750" s="25">
        <f>'TRNSYS-16'!U102</f>
        <v>39083</v>
      </c>
      <c r="J750" s="25">
        <f>'TRNSYS-16'!V102</f>
        <v>1</v>
      </c>
      <c r="K750" s="25">
        <f>Comfie_MZ320!T102</f>
        <v>0</v>
      </c>
      <c r="L750" s="25">
        <f>Comfie_MZ320!U102</f>
        <v>0</v>
      </c>
      <c r="M750" s="25">
        <f>Comfie_MZ320!V102</f>
        <v>0</v>
      </c>
      <c r="N750" s="5">
        <f>ESP!T102</f>
        <v>20</v>
      </c>
      <c r="O750" s="5" t="str">
        <f>ESP!U102</f>
        <v>1-Jan</v>
      </c>
      <c r="P750" s="5">
        <f>ESP!V102</f>
        <v>1</v>
      </c>
      <c r="Q750">
        <f>'VA114-CirBm'!T102</f>
        <v>20</v>
      </c>
      <c r="R750">
        <f>'VA114-CirBm'!U102</f>
        <v>38353</v>
      </c>
      <c r="S750">
        <f>'VA114-CirBm'!V102</f>
        <v>12</v>
      </c>
      <c r="T750" s="5">
        <f>'VA114-CirDf'!T102</f>
        <v>20</v>
      </c>
      <c r="U750" s="5">
        <f>'VA114-CirDf'!U102</f>
        <v>38353</v>
      </c>
      <c r="V750" s="5">
        <f>'VA114-CirDf'!V102</f>
        <v>12</v>
      </c>
      <c r="W750" s="2">
        <f>EnergyPlus!T102</f>
        <v>20.000120699101402</v>
      </c>
      <c r="X750" s="2" t="str">
        <f>EnergyPlus!U102</f>
        <v>06/12</v>
      </c>
      <c r="Y750" s="2" t="str">
        <f>EnergyPlus!V102</f>
        <v>20:00</v>
      </c>
      <c r="Z750" s="2">
        <f>CODYKoZi_MZ320!T102</f>
        <v>0</v>
      </c>
      <c r="AA750" s="2">
        <f>CODYKoZi_MZ320!U102</f>
        <v>0</v>
      </c>
      <c r="AB750" s="2">
        <f>CODYKoZi_MZ320!V102</f>
        <v>0</v>
      </c>
      <c r="AC750" s="101">
        <f>K!T102</f>
        <v>0</v>
      </c>
      <c r="AD750" s="101">
        <f>K!U102</f>
        <v>0</v>
      </c>
      <c r="AE750" s="101">
        <f>K!V102</f>
        <v>0</v>
      </c>
      <c r="AF750">
        <f>L!T102</f>
        <v>0</v>
      </c>
      <c r="AG750">
        <f>L!U102</f>
        <v>0</v>
      </c>
      <c r="AH750">
        <f>L!V102</f>
        <v>0</v>
      </c>
      <c r="AI750">
        <f>YourData!T102</f>
        <v>0</v>
      </c>
      <c r="AJ750">
        <f>YourData!U102</f>
        <v>0</v>
      </c>
      <c r="AK750">
        <f>YourData!V102</f>
        <v>0</v>
      </c>
    </row>
    <row r="751" spans="1:37">
      <c r="A751" s="23" t="s">
        <v>153</v>
      </c>
      <c r="B751" s="25">
        <f>'HTB2'!T103</f>
        <v>0</v>
      </c>
      <c r="C751" s="25">
        <f>'HTB2'!U103</f>
        <v>0</v>
      </c>
      <c r="D751" s="25">
        <f>'HTB2'!V103</f>
        <v>0</v>
      </c>
      <c r="E751" s="25">
        <f>'TRNSYS-TUD'!T103</f>
        <v>20</v>
      </c>
      <c r="F751" s="25">
        <f>'TRNSYS-TUD'!U103</f>
        <v>38718</v>
      </c>
      <c r="G751" s="25">
        <f>'TRNSYS-TUD'!V103</f>
        <v>1</v>
      </c>
      <c r="H751" s="25">
        <f>'TRNSYS-16'!T103</f>
        <v>0</v>
      </c>
      <c r="I751" s="25">
        <f>'TRNSYS-16'!U103</f>
        <v>0</v>
      </c>
      <c r="J751" s="25">
        <f>'TRNSYS-16'!V103</f>
        <v>0</v>
      </c>
      <c r="K751" s="25">
        <f>Comfie_MZ320!T103</f>
        <v>0</v>
      </c>
      <c r="L751" s="25">
        <f>Comfie_MZ320!U103</f>
        <v>0</v>
      </c>
      <c r="M751" s="25">
        <f>Comfie_MZ320!V103</f>
        <v>0</v>
      </c>
      <c r="N751" s="5">
        <f>ESP!T103</f>
        <v>0</v>
      </c>
      <c r="O751" s="5">
        <f>ESP!U103</f>
        <v>0</v>
      </c>
      <c r="P751" s="5">
        <f>ESP!V103</f>
        <v>0</v>
      </c>
      <c r="Q751">
        <f>'VA114-CirBm'!T103</f>
        <v>20</v>
      </c>
      <c r="R751">
        <f>'VA114-CirBm'!U103</f>
        <v>38353</v>
      </c>
      <c r="S751">
        <f>'VA114-CirBm'!V103</f>
        <v>16</v>
      </c>
      <c r="T751" s="5">
        <f>'VA114-CirDf'!T103</f>
        <v>20</v>
      </c>
      <c r="U751" s="5">
        <f>'VA114-CirDf'!U103</f>
        <v>38353</v>
      </c>
      <c r="V751" s="5">
        <f>'VA114-CirDf'!V103</f>
        <v>16</v>
      </c>
      <c r="W751" s="2">
        <f>EnergyPlus!T103</f>
        <v>20.000118353370599</v>
      </c>
      <c r="X751" s="2" t="str">
        <f>EnergyPlus!U103</f>
        <v>06/28</v>
      </c>
      <c r="Y751" s="2" t="str">
        <f>EnergyPlus!V103</f>
        <v>20:00</v>
      </c>
      <c r="Z751" s="2">
        <f>CODYKoZi_MZ320!T103</f>
        <v>0</v>
      </c>
      <c r="AA751" s="2">
        <f>CODYKoZi_MZ320!U103</f>
        <v>0</v>
      </c>
      <c r="AB751" s="2">
        <f>CODYKoZi_MZ320!V103</f>
        <v>0</v>
      </c>
      <c r="AC751" s="101">
        <f>K!T103</f>
        <v>0</v>
      </c>
      <c r="AD751" s="101">
        <f>K!U103</f>
        <v>0</v>
      </c>
      <c r="AE751" s="101">
        <f>K!V103</f>
        <v>0</v>
      </c>
      <c r="AF751">
        <f>L!T103</f>
        <v>0</v>
      </c>
      <c r="AG751">
        <f>L!U103</f>
        <v>0</v>
      </c>
      <c r="AH751">
        <f>L!V103</f>
        <v>0</v>
      </c>
      <c r="AI751">
        <f>YourData!T103</f>
        <v>0</v>
      </c>
      <c r="AJ751">
        <f>YourData!U103</f>
        <v>0</v>
      </c>
      <c r="AK751">
        <f>YourData!V103</f>
        <v>0</v>
      </c>
    </row>
    <row r="752" spans="1:37">
      <c r="A752" s="23" t="s">
        <v>154</v>
      </c>
      <c r="B752" s="25">
        <f>'HTB2'!T104</f>
        <v>0</v>
      </c>
      <c r="C752" s="25">
        <f>'HTB2'!U104</f>
        <v>0</v>
      </c>
      <c r="D752" s="25">
        <f>'HTB2'!V104</f>
        <v>0</v>
      </c>
      <c r="E752" s="25">
        <f>'TRNSYS-TUD'!T104</f>
        <v>0</v>
      </c>
      <c r="F752" s="25">
        <f>'TRNSYS-TUD'!U104</f>
        <v>0</v>
      </c>
      <c r="G752" s="25">
        <f>'TRNSYS-TUD'!V104</f>
        <v>0</v>
      </c>
      <c r="H752" s="25">
        <f>'TRNSYS-16'!T104</f>
        <v>0</v>
      </c>
      <c r="I752" s="25">
        <f>'TRNSYS-16'!U104</f>
        <v>0</v>
      </c>
      <c r="J752" s="25">
        <f>'TRNSYS-16'!V104</f>
        <v>0</v>
      </c>
      <c r="K752" s="25">
        <f>Comfie_MZ320!T104</f>
        <v>0</v>
      </c>
      <c r="L752" s="25">
        <f>Comfie_MZ320!U104</f>
        <v>0</v>
      </c>
      <c r="M752" s="25">
        <f>Comfie_MZ320!V104</f>
        <v>0</v>
      </c>
      <c r="N752" s="5">
        <f>ESP!T104</f>
        <v>0</v>
      </c>
      <c r="O752" s="5">
        <f>ESP!U104</f>
        <v>0</v>
      </c>
      <c r="P752" s="5">
        <f>ESP!V104</f>
        <v>0</v>
      </c>
      <c r="Q752" t="str">
        <f>'VA114-CirBm'!T104</f>
        <v xml:space="preserve"> </v>
      </c>
      <c r="R752" t="str">
        <f>'VA114-CirBm'!U104</f>
        <v xml:space="preserve"> </v>
      </c>
      <c r="S752" t="str">
        <f>'VA114-CirBm'!V104</f>
        <v xml:space="preserve"> </v>
      </c>
      <c r="T752" s="5" t="str">
        <f>'VA114-CirDf'!T104</f>
        <v xml:space="preserve"> </v>
      </c>
      <c r="U752" s="5" t="str">
        <f>'VA114-CirDf'!U104</f>
        <v xml:space="preserve"> </v>
      </c>
      <c r="V752" s="5" t="str">
        <f>'VA114-CirDf'!V104</f>
        <v xml:space="preserve"> </v>
      </c>
      <c r="W752" s="2">
        <f>EnergyPlus!T104</f>
        <v>20.000118353370599</v>
      </c>
      <c r="X752" s="2" t="str">
        <f>EnergyPlus!U104</f>
        <v>06/28</v>
      </c>
      <c r="Y752" s="2" t="str">
        <f>EnergyPlus!V104</f>
        <v>20:00</v>
      </c>
      <c r="Z752" s="2">
        <f>CODYKoZi_MZ320!T104</f>
        <v>0</v>
      </c>
      <c r="AA752" s="2">
        <f>CODYKoZi_MZ320!U104</f>
        <v>0</v>
      </c>
      <c r="AB752" s="2">
        <f>CODYKoZi_MZ320!V104</f>
        <v>0</v>
      </c>
      <c r="AC752" s="101">
        <f>K!T104</f>
        <v>0</v>
      </c>
      <c r="AD752" s="101">
        <f>K!U104</f>
        <v>0</v>
      </c>
      <c r="AE752" s="101">
        <f>K!V104</f>
        <v>0</v>
      </c>
      <c r="AF752">
        <f>L!T104</f>
        <v>0</v>
      </c>
      <c r="AG752">
        <f>L!U104</f>
        <v>0</v>
      </c>
      <c r="AH752">
        <f>L!V104</f>
        <v>0</v>
      </c>
      <c r="AI752">
        <f>YourData!T104</f>
        <v>0</v>
      </c>
      <c r="AJ752">
        <f>YourData!U104</f>
        <v>0</v>
      </c>
      <c r="AK752">
        <f>YourData!V104</f>
        <v>0</v>
      </c>
    </row>
    <row r="753" spans="1:37">
      <c r="A753" s="23" t="s">
        <v>155</v>
      </c>
      <c r="B753" s="25">
        <f>'HTB2'!T105</f>
        <v>0</v>
      </c>
      <c r="C753" s="25">
        <f>'HTB2'!U105</f>
        <v>0</v>
      </c>
      <c r="D753" s="25">
        <f>'HTB2'!V105</f>
        <v>0</v>
      </c>
      <c r="E753" s="25">
        <f>'TRNSYS-TUD'!T105</f>
        <v>0</v>
      </c>
      <c r="F753" s="25">
        <f>'TRNSYS-TUD'!U105</f>
        <v>0</v>
      </c>
      <c r="G753" s="25">
        <f>'TRNSYS-TUD'!V105</f>
        <v>0</v>
      </c>
      <c r="H753" s="25">
        <f>'TRNSYS-16'!T105</f>
        <v>20</v>
      </c>
      <c r="I753" s="25">
        <f>'TRNSYS-16'!U105</f>
        <v>39083</v>
      </c>
      <c r="J753" s="25">
        <f>'TRNSYS-16'!V105</f>
        <v>1</v>
      </c>
      <c r="K753" s="25">
        <f>Comfie_MZ320!T105</f>
        <v>0</v>
      </c>
      <c r="L753" s="25">
        <f>Comfie_MZ320!U105</f>
        <v>0</v>
      </c>
      <c r="M753" s="25">
        <f>Comfie_MZ320!V105</f>
        <v>0</v>
      </c>
      <c r="N753" s="5">
        <f>ESP!T105</f>
        <v>20</v>
      </c>
      <c r="O753" s="5" t="str">
        <f>ESP!U105</f>
        <v>1-Jan</v>
      </c>
      <c r="P753" s="5">
        <f>ESP!V105</f>
        <v>1</v>
      </c>
      <c r="T753" s="5"/>
      <c r="U753" s="5"/>
      <c r="V753" s="5"/>
      <c r="W753" s="2">
        <f>EnergyPlus!T105</f>
        <v>20.000118353370599</v>
      </c>
      <c r="X753" s="2" t="str">
        <f>EnergyPlus!U105</f>
        <v>06/28</v>
      </c>
      <c r="Y753" s="2" t="str">
        <f>EnergyPlus!V105</f>
        <v>20:00</v>
      </c>
      <c r="Z753" s="2">
        <f>CODYKoZi_MZ320!T105</f>
        <v>0</v>
      </c>
      <c r="AA753" s="2">
        <f>CODYKoZi_MZ320!U105</f>
        <v>0</v>
      </c>
      <c r="AB753" s="2">
        <f>CODYKoZi_MZ320!V105</f>
        <v>0</v>
      </c>
      <c r="AC753" s="101">
        <f>K!T105</f>
        <v>0</v>
      </c>
      <c r="AD753" s="101">
        <f>K!U105</f>
        <v>0</v>
      </c>
      <c r="AE753" s="101">
        <f>K!V105</f>
        <v>0</v>
      </c>
      <c r="AF753">
        <f>L!T105</f>
        <v>0</v>
      </c>
      <c r="AG753">
        <f>L!U105</f>
        <v>0</v>
      </c>
      <c r="AH753">
        <f>L!V105</f>
        <v>0</v>
      </c>
      <c r="AI753">
        <f>YourData!T105</f>
        <v>0</v>
      </c>
      <c r="AJ753">
        <f>YourData!U105</f>
        <v>0</v>
      </c>
      <c r="AK753">
        <f>YourData!V105</f>
        <v>0</v>
      </c>
    </row>
    <row r="754" spans="1:37">
      <c r="A754" s="23" t="s">
        <v>156</v>
      </c>
      <c r="B754" s="25">
        <f>'HTB2'!T106</f>
        <v>20</v>
      </c>
      <c r="C754" s="25">
        <f>'HTB2'!U106</f>
        <v>37622</v>
      </c>
      <c r="D754" s="25">
        <f>'HTB2'!V106</f>
        <v>1</v>
      </c>
      <c r="E754" s="25">
        <f>'TRNSYS-TUD'!T106</f>
        <v>0</v>
      </c>
      <c r="F754" s="25">
        <f>'TRNSYS-TUD'!U106</f>
        <v>0</v>
      </c>
      <c r="G754" s="25">
        <f>'TRNSYS-TUD'!V106</f>
        <v>0</v>
      </c>
      <c r="H754" s="25">
        <f>'TRNSYS-16'!T106</f>
        <v>0</v>
      </c>
      <c r="I754" s="25">
        <f>'TRNSYS-16'!U106</f>
        <v>0</v>
      </c>
      <c r="J754" s="25">
        <f>'TRNSYS-16'!V106</f>
        <v>0</v>
      </c>
      <c r="K754" s="25">
        <f>Comfie_MZ320!T106</f>
        <v>0</v>
      </c>
      <c r="L754" s="25">
        <f>Comfie_MZ320!U106</f>
        <v>0</v>
      </c>
      <c r="M754" s="25">
        <f>Comfie_MZ320!V106</f>
        <v>0</v>
      </c>
      <c r="N754" s="5">
        <f>ESP!T106</f>
        <v>0</v>
      </c>
      <c r="O754" s="5">
        <f>ESP!U106</f>
        <v>0</v>
      </c>
      <c r="P754" s="5">
        <f>ESP!V106</f>
        <v>0</v>
      </c>
      <c r="Q754" t="str">
        <f>'VA114-CirBm'!T106</f>
        <v xml:space="preserve"> </v>
      </c>
      <c r="R754" t="str">
        <f>'VA114-CirBm'!U106</f>
        <v xml:space="preserve"> </v>
      </c>
      <c r="S754" t="str">
        <f>'VA114-CirBm'!V106</f>
        <v xml:space="preserve"> </v>
      </c>
      <c r="T754" s="5" t="str">
        <f>'VA114-CirDf'!T106</f>
        <v xml:space="preserve"> </v>
      </c>
      <c r="U754" s="5" t="str">
        <f>'VA114-CirDf'!U106</f>
        <v xml:space="preserve"> </v>
      </c>
      <c r="V754" s="5" t="str">
        <f>'VA114-CirDf'!V106</f>
        <v xml:space="preserve"> </v>
      </c>
      <c r="W754" s="2">
        <f>EnergyPlus!T106</f>
        <v>20.000118353370599</v>
      </c>
      <c r="X754" s="2" t="str">
        <f>EnergyPlus!U106</f>
        <v>06/28</v>
      </c>
      <c r="Y754" s="2" t="str">
        <f>EnergyPlus!V106</f>
        <v>20:00</v>
      </c>
      <c r="Z754" s="2">
        <f>CODYKoZi_MZ320!T106</f>
        <v>0</v>
      </c>
      <c r="AA754" s="2">
        <f>CODYKoZi_MZ320!U106</f>
        <v>0</v>
      </c>
      <c r="AB754" s="2">
        <f>CODYKoZi_MZ320!V106</f>
        <v>0</v>
      </c>
      <c r="AC754" s="101">
        <f>K!T106</f>
        <v>0</v>
      </c>
      <c r="AD754" s="101">
        <f>K!U106</f>
        <v>0</v>
      </c>
      <c r="AE754" s="101">
        <f>K!V106</f>
        <v>0</v>
      </c>
      <c r="AF754">
        <f>L!T106</f>
        <v>0</v>
      </c>
      <c r="AG754">
        <f>L!U106</f>
        <v>0</v>
      </c>
      <c r="AH754">
        <f>L!V106</f>
        <v>0</v>
      </c>
      <c r="AI754">
        <f>YourData!T106</f>
        <v>0</v>
      </c>
      <c r="AJ754">
        <f>YourData!U106</f>
        <v>0</v>
      </c>
      <c r="AK754">
        <f>YourData!V106</f>
        <v>0</v>
      </c>
    </row>
    <row r="755" spans="1:37">
      <c r="A755" s="99" t="s">
        <v>157</v>
      </c>
      <c r="B755" s="25">
        <f>'HTB2'!T107</f>
        <v>0</v>
      </c>
      <c r="C755" s="25">
        <f>'HTB2'!U107</f>
        <v>0</v>
      </c>
      <c r="D755" s="25">
        <f>'HTB2'!V107</f>
        <v>0</v>
      </c>
      <c r="E755" s="25">
        <f>'TRNSYS-TUD'!T107</f>
        <v>0</v>
      </c>
      <c r="F755" s="25">
        <f>'TRNSYS-TUD'!U107</f>
        <v>0</v>
      </c>
      <c r="G755" s="25">
        <f>'TRNSYS-TUD'!V107</f>
        <v>0</v>
      </c>
      <c r="H755" s="25">
        <f>'TRNSYS-16'!T107</f>
        <v>0</v>
      </c>
      <c r="I755" s="25">
        <f>'TRNSYS-16'!U107</f>
        <v>0</v>
      </c>
      <c r="J755" s="25">
        <f>'TRNSYS-16'!V107</f>
        <v>0</v>
      </c>
      <c r="K755" s="25">
        <f>Comfie_MZ320!T107</f>
        <v>0</v>
      </c>
      <c r="L755" s="25">
        <f>Comfie_MZ320!U107</f>
        <v>0</v>
      </c>
      <c r="M755" s="25">
        <f>Comfie_MZ320!V107</f>
        <v>0</v>
      </c>
      <c r="N755" s="5">
        <f>ESP!T107</f>
        <v>0</v>
      </c>
      <c r="O755" s="5">
        <f>ESP!U107</f>
        <v>0</v>
      </c>
      <c r="P755" s="5">
        <f>ESP!V107</f>
        <v>0</v>
      </c>
      <c r="Q755">
        <f>'VA114-CirBm'!T107</f>
        <v>20</v>
      </c>
      <c r="R755">
        <f>'VA114-CirBm'!U107</f>
        <v>38353</v>
      </c>
      <c r="S755">
        <f>'VA114-CirBm'!V107</f>
        <v>15</v>
      </c>
      <c r="T755" s="5">
        <f>'VA114-CirDf'!T107</f>
        <v>20</v>
      </c>
      <c r="U755" s="5">
        <f>'VA114-CirDf'!U107</f>
        <v>38353</v>
      </c>
      <c r="V755" s="5">
        <f>'VA114-CirDf'!V107</f>
        <v>15</v>
      </c>
      <c r="W755" s="2">
        <f>EnergyPlus!T107</f>
        <v>20.000118353370599</v>
      </c>
      <c r="X755" s="2" t="str">
        <f>EnergyPlus!U107</f>
        <v>06/28</v>
      </c>
      <c r="Y755" s="2" t="str">
        <f>EnergyPlus!V107</f>
        <v>20:00</v>
      </c>
      <c r="Z755" s="2">
        <f>CODYKoZi_MZ320!T107</f>
        <v>0</v>
      </c>
      <c r="AA755" s="2">
        <f>CODYKoZi_MZ320!U107</f>
        <v>0</v>
      </c>
      <c r="AB755" s="2">
        <f>CODYKoZi_MZ320!V107</f>
        <v>0</v>
      </c>
      <c r="AC755" s="101">
        <f>K!T107</f>
        <v>0</v>
      </c>
      <c r="AD755" s="101">
        <f>K!U107</f>
        <v>0</v>
      </c>
      <c r="AE755" s="101">
        <f>K!V107</f>
        <v>0</v>
      </c>
      <c r="AF755">
        <f>L!T107</f>
        <v>0</v>
      </c>
      <c r="AG755">
        <f>L!U107</f>
        <v>0</v>
      </c>
      <c r="AH755">
        <f>L!V107</f>
        <v>0</v>
      </c>
      <c r="AI755">
        <f>YourData!T107</f>
        <v>0</v>
      </c>
      <c r="AJ755">
        <f>YourData!U107</f>
        <v>0</v>
      </c>
      <c r="AK755">
        <f>YourData!V107</f>
        <v>0</v>
      </c>
    </row>
    <row r="756" spans="1:37">
      <c r="A756" s="99" t="s">
        <v>158</v>
      </c>
      <c r="B756" s="102" t="s">
        <v>92</v>
      </c>
      <c r="C756" s="102" t="s">
        <v>92</v>
      </c>
      <c r="D756" s="102" t="s">
        <v>92</v>
      </c>
      <c r="E756" s="102" t="s">
        <v>92</v>
      </c>
      <c r="F756" s="102" t="s">
        <v>92</v>
      </c>
      <c r="G756" s="102" t="s">
        <v>92</v>
      </c>
      <c r="H756" s="102" t="s">
        <v>92</v>
      </c>
      <c r="I756" s="102" t="s">
        <v>92</v>
      </c>
      <c r="J756" s="102" t="s">
        <v>92</v>
      </c>
      <c r="K756" s="102" t="s">
        <v>92</v>
      </c>
      <c r="L756" s="102" t="s">
        <v>92</v>
      </c>
      <c r="M756" s="102" t="s">
        <v>92</v>
      </c>
      <c r="N756" s="102" t="s">
        <v>92</v>
      </c>
      <c r="O756" s="102" t="s">
        <v>92</v>
      </c>
      <c r="P756" s="102" t="s">
        <v>92</v>
      </c>
      <c r="Q756" s="102" t="s">
        <v>92</v>
      </c>
      <c r="R756" s="102" t="s">
        <v>92</v>
      </c>
      <c r="S756" s="102" t="s">
        <v>92</v>
      </c>
      <c r="T756" s="102" t="s">
        <v>92</v>
      </c>
      <c r="U756" s="102" t="s">
        <v>92</v>
      </c>
      <c r="V756" s="102" t="s">
        <v>92</v>
      </c>
      <c r="W756" s="102" t="s">
        <v>92</v>
      </c>
      <c r="X756" s="102" t="s">
        <v>92</v>
      </c>
      <c r="Y756" s="102" t="s">
        <v>92</v>
      </c>
      <c r="Z756" s="102" t="s">
        <v>92</v>
      </c>
      <c r="AA756" s="102" t="s">
        <v>92</v>
      </c>
      <c r="AB756" s="102" t="s">
        <v>92</v>
      </c>
      <c r="AC756" s="102" t="s">
        <v>92</v>
      </c>
      <c r="AD756" s="102" t="s">
        <v>92</v>
      </c>
      <c r="AE756" s="102" t="s">
        <v>92</v>
      </c>
      <c r="AF756" s="102" t="s">
        <v>92</v>
      </c>
      <c r="AG756" s="102" t="s">
        <v>92</v>
      </c>
      <c r="AH756" s="102" t="s">
        <v>92</v>
      </c>
      <c r="AI756" s="102" t="s">
        <v>92</v>
      </c>
      <c r="AJ756" s="102" t="s">
        <v>92</v>
      </c>
      <c r="AK756" s="102" t="s">
        <v>92</v>
      </c>
    </row>
    <row r="757" spans="1:37">
      <c r="N757" s="5"/>
      <c r="O757" s="5"/>
      <c r="T757" s="5"/>
      <c r="U757" s="5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7">
      <c r="A758" s="2" t="s">
        <v>725</v>
      </c>
      <c r="N758" s="5"/>
      <c r="O758" s="5"/>
      <c r="T758" s="5"/>
      <c r="U758" s="5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7">
      <c r="B759" s="3" t="s">
        <v>83</v>
      </c>
      <c r="C759" t="s">
        <v>166</v>
      </c>
      <c r="D759" t="s">
        <v>167</v>
      </c>
      <c r="E759" s="3" t="s">
        <v>72</v>
      </c>
      <c r="F759" t="s">
        <v>166</v>
      </c>
      <c r="G759" t="s">
        <v>167</v>
      </c>
      <c r="H759" s="3" t="s">
        <v>100</v>
      </c>
      <c r="I759" t="s">
        <v>166</v>
      </c>
      <c r="J759" t="s">
        <v>167</v>
      </c>
      <c r="K759" s="3"/>
      <c r="L759" t="s">
        <v>166</v>
      </c>
      <c r="M759" t="s">
        <v>167</v>
      </c>
      <c r="N759" s="3" t="s">
        <v>102</v>
      </c>
      <c r="O759" t="s">
        <v>166</v>
      </c>
      <c r="P759" t="s">
        <v>167</v>
      </c>
      <c r="Q759" s="3" t="s">
        <v>561</v>
      </c>
      <c r="R759" t="s">
        <v>166</v>
      </c>
      <c r="S759" t="s">
        <v>167</v>
      </c>
      <c r="T759" s="3" t="s">
        <v>937</v>
      </c>
      <c r="U759" t="s">
        <v>166</v>
      </c>
      <c r="V759" t="s">
        <v>167</v>
      </c>
      <c r="W759" s="3" t="s">
        <v>292</v>
      </c>
      <c r="X759" t="s">
        <v>166</v>
      </c>
      <c r="Y759" t="s">
        <v>167</v>
      </c>
      <c r="Z759" s="3"/>
      <c r="AA759" t="s">
        <v>166</v>
      </c>
      <c r="AB759" t="s">
        <v>167</v>
      </c>
      <c r="AC759" s="3" t="s">
        <v>76</v>
      </c>
      <c r="AD759" t="s">
        <v>166</v>
      </c>
      <c r="AE759" t="s">
        <v>167</v>
      </c>
      <c r="AF759" s="3" t="s">
        <v>76</v>
      </c>
      <c r="AG759" t="s">
        <v>166</v>
      </c>
      <c r="AH759" t="s">
        <v>167</v>
      </c>
      <c r="AI759" s="3" t="s">
        <v>75</v>
      </c>
      <c r="AJ759" t="s">
        <v>166</v>
      </c>
      <c r="AK759" t="s">
        <v>167</v>
      </c>
    </row>
    <row r="760" spans="1:37">
      <c r="A760" s="23" t="s">
        <v>152</v>
      </c>
      <c r="B760" s="25">
        <f>'HTB2'!W102</f>
        <v>20</v>
      </c>
      <c r="C760" s="25">
        <f>'HTB2'!X102</f>
        <v>37622</v>
      </c>
      <c r="D760" s="25">
        <f>'HTB2'!Y102</f>
        <v>1</v>
      </c>
      <c r="E760" s="25">
        <f>'TRNSYS-TUD'!W102</f>
        <v>20</v>
      </c>
      <c r="F760" s="25">
        <f>'TRNSYS-TUD'!X102</f>
        <v>38718</v>
      </c>
      <c r="G760" s="25">
        <f>'TRNSYS-TUD'!Y102</f>
        <v>1</v>
      </c>
      <c r="H760" s="25">
        <f>'TRNSYS-16'!W102</f>
        <v>20</v>
      </c>
      <c r="I760" s="25">
        <f>'TRNSYS-16'!X102</f>
        <v>39083</v>
      </c>
      <c r="J760" s="25">
        <f>'TRNSYS-16'!Y102</f>
        <v>1</v>
      </c>
      <c r="K760" s="25">
        <f>Comfie_MZ320!W102</f>
        <v>0</v>
      </c>
      <c r="L760" s="25">
        <f>Comfie_MZ320!X102</f>
        <v>0</v>
      </c>
      <c r="M760" s="25">
        <f>Comfie_MZ320!Y102</f>
        <v>0</v>
      </c>
      <c r="N760" s="5">
        <f>ESP!W102</f>
        <v>20</v>
      </c>
      <c r="O760" s="5" t="str">
        <f>ESP!X102</f>
        <v>1-Jan</v>
      </c>
      <c r="P760" s="5">
        <f>ESP!Y102</f>
        <v>1</v>
      </c>
      <c r="Q760">
        <f>'VA114-CirBm'!W102</f>
        <v>20</v>
      </c>
      <c r="R760">
        <f>'VA114-CirBm'!X102</f>
        <v>38354</v>
      </c>
      <c r="S760">
        <f>'VA114-CirBm'!Y102</f>
        <v>15</v>
      </c>
      <c r="T760" s="5">
        <f>'VA114-CirDf'!W102</f>
        <v>20</v>
      </c>
      <c r="U760" s="5">
        <f>'VA114-CirDf'!X102</f>
        <v>38354</v>
      </c>
      <c r="V760" s="5">
        <f>'VA114-CirDf'!Y102</f>
        <v>15</v>
      </c>
      <c r="W760" s="2">
        <f>EnergyPlus!W102</f>
        <v>20.000120699101402</v>
      </c>
      <c r="X760" s="2" t="str">
        <f>EnergyPlus!X102</f>
        <v>06/12</v>
      </c>
      <c r="Y760" s="2" t="str">
        <f>EnergyPlus!Y102</f>
        <v>20:00</v>
      </c>
      <c r="Z760" s="2">
        <f>CODYKoZi_MZ320!W102</f>
        <v>0</v>
      </c>
      <c r="AA760" s="2">
        <f>CODYKoZi_MZ320!X102</f>
        <v>0</v>
      </c>
      <c r="AB760" s="2">
        <f>CODYKoZi_MZ320!Y102</f>
        <v>0</v>
      </c>
      <c r="AC760" s="101">
        <f>K!W102</f>
        <v>0</v>
      </c>
      <c r="AD760" s="101">
        <f>K!X102</f>
        <v>0</v>
      </c>
      <c r="AE760" s="101">
        <f>K!Y102</f>
        <v>0</v>
      </c>
      <c r="AF760">
        <f>L!W102</f>
        <v>0</v>
      </c>
      <c r="AG760">
        <f>L!X102</f>
        <v>0</v>
      </c>
      <c r="AH760">
        <f>L!Y102</f>
        <v>0</v>
      </c>
      <c r="AI760">
        <f>YourData!W102</f>
        <v>0</v>
      </c>
      <c r="AJ760">
        <f>YourData!X102</f>
        <v>0</v>
      </c>
      <c r="AK760">
        <f>YourData!Y102</f>
        <v>0</v>
      </c>
    </row>
    <row r="761" spans="1:37">
      <c r="A761" s="23" t="s">
        <v>153</v>
      </c>
      <c r="B761" s="25">
        <f>'HTB2'!W103</f>
        <v>0</v>
      </c>
      <c r="C761" s="25">
        <f>'HTB2'!X103</f>
        <v>0</v>
      </c>
      <c r="D761" s="25">
        <f>'HTB2'!Y103</f>
        <v>0</v>
      </c>
      <c r="E761" s="25">
        <f>'TRNSYS-TUD'!W103</f>
        <v>20</v>
      </c>
      <c r="F761" s="25">
        <f>'TRNSYS-TUD'!X103</f>
        <v>38718</v>
      </c>
      <c r="G761" s="25">
        <f>'TRNSYS-TUD'!Y103</f>
        <v>1</v>
      </c>
      <c r="H761" s="25">
        <f>'TRNSYS-16'!W103</f>
        <v>0</v>
      </c>
      <c r="I761" s="25">
        <f>'TRNSYS-16'!X103</f>
        <v>0</v>
      </c>
      <c r="J761" s="25">
        <f>'TRNSYS-16'!Y103</f>
        <v>0</v>
      </c>
      <c r="K761" s="25">
        <f>Comfie_MZ320!W103</f>
        <v>0</v>
      </c>
      <c r="L761" s="25">
        <f>Comfie_MZ320!X103</f>
        <v>0</v>
      </c>
      <c r="M761" s="25">
        <f>Comfie_MZ320!Y103</f>
        <v>0</v>
      </c>
      <c r="N761" s="5">
        <f>ESP!W103</f>
        <v>0</v>
      </c>
      <c r="O761" s="5">
        <f>ESP!X103</f>
        <v>0</v>
      </c>
      <c r="P761" s="5">
        <f>ESP!Y103</f>
        <v>0</v>
      </c>
      <c r="Q761">
        <f>'VA114-CirBm'!W103</f>
        <v>20</v>
      </c>
      <c r="R761">
        <f>'VA114-CirBm'!X103</f>
        <v>38353</v>
      </c>
      <c r="S761">
        <f>'VA114-CirBm'!Y103</f>
        <v>15</v>
      </c>
      <c r="T761" s="5">
        <f>'VA114-CirDf'!W103</f>
        <v>20</v>
      </c>
      <c r="U761" s="5">
        <f>'VA114-CirDf'!X103</f>
        <v>38353</v>
      </c>
      <c r="V761" s="5">
        <f>'VA114-CirDf'!Y103</f>
        <v>15</v>
      </c>
      <c r="W761" s="2">
        <f>EnergyPlus!W103</f>
        <v>20.000122894186401</v>
      </c>
      <c r="X761" s="2" t="str">
        <f>EnergyPlus!X103</f>
        <v>01/21</v>
      </c>
      <c r="Y761" s="2" t="str">
        <f>EnergyPlus!Y103</f>
        <v>19:00</v>
      </c>
      <c r="Z761" s="2">
        <f>CODYKoZi_MZ320!W103</f>
        <v>0</v>
      </c>
      <c r="AA761" s="2">
        <f>CODYKoZi_MZ320!X103</f>
        <v>0</v>
      </c>
      <c r="AB761" s="2">
        <f>CODYKoZi_MZ320!Y103</f>
        <v>0</v>
      </c>
      <c r="AC761" s="101">
        <f>K!W103</f>
        <v>0</v>
      </c>
      <c r="AD761" s="101">
        <f>K!X103</f>
        <v>0</v>
      </c>
      <c r="AE761" s="101">
        <f>K!Y103</f>
        <v>0</v>
      </c>
      <c r="AF761">
        <f>L!W103</f>
        <v>0</v>
      </c>
      <c r="AG761">
        <f>L!X103</f>
        <v>0</v>
      </c>
      <c r="AH761">
        <f>L!Y103</f>
        <v>0</v>
      </c>
      <c r="AI761">
        <f>YourData!W103</f>
        <v>0</v>
      </c>
      <c r="AJ761">
        <f>YourData!X103</f>
        <v>0</v>
      </c>
      <c r="AK761">
        <f>YourData!Y103</f>
        <v>0</v>
      </c>
    </row>
    <row r="762" spans="1:37">
      <c r="A762" s="23" t="s">
        <v>154</v>
      </c>
      <c r="B762" s="25">
        <f>'HTB2'!W104</f>
        <v>0</v>
      </c>
      <c r="C762" s="25">
        <f>'HTB2'!X104</f>
        <v>0</v>
      </c>
      <c r="D762" s="25">
        <f>'HTB2'!Y104</f>
        <v>0</v>
      </c>
      <c r="E762" s="25">
        <f>'TRNSYS-TUD'!W104</f>
        <v>0</v>
      </c>
      <c r="F762" s="25">
        <f>'TRNSYS-TUD'!X104</f>
        <v>0</v>
      </c>
      <c r="G762" s="25">
        <f>'TRNSYS-TUD'!Y104</f>
        <v>0</v>
      </c>
      <c r="H762" s="25">
        <f>'TRNSYS-16'!W104</f>
        <v>0</v>
      </c>
      <c r="I762" s="25">
        <f>'TRNSYS-16'!X104</f>
        <v>0</v>
      </c>
      <c r="J762" s="25">
        <f>'TRNSYS-16'!Y104</f>
        <v>0</v>
      </c>
      <c r="K762" s="25">
        <f>Comfie_MZ320!W104</f>
        <v>0</v>
      </c>
      <c r="L762" s="25">
        <f>Comfie_MZ320!X104</f>
        <v>0</v>
      </c>
      <c r="M762" s="25">
        <f>Comfie_MZ320!Y104</f>
        <v>0</v>
      </c>
      <c r="N762" s="5">
        <f>ESP!W104</f>
        <v>0</v>
      </c>
      <c r="O762" s="5">
        <f>ESP!X104</f>
        <v>0</v>
      </c>
      <c r="P762" s="5">
        <f>ESP!Y104</f>
        <v>0</v>
      </c>
      <c r="Q762" t="str">
        <f>'VA114-CirBm'!W104</f>
        <v xml:space="preserve"> </v>
      </c>
      <c r="R762" t="str">
        <f>'VA114-CirBm'!X104</f>
        <v xml:space="preserve"> </v>
      </c>
      <c r="S762" t="str">
        <f>'VA114-CirBm'!Y104</f>
        <v xml:space="preserve"> </v>
      </c>
      <c r="T762" s="5" t="str">
        <f>'VA114-CirDf'!W104</f>
        <v xml:space="preserve"> </v>
      </c>
      <c r="U762" s="5" t="str">
        <f>'VA114-CirDf'!X104</f>
        <v xml:space="preserve"> </v>
      </c>
      <c r="V762" s="5" t="str">
        <f>'VA114-CirDf'!Y104</f>
        <v xml:space="preserve"> </v>
      </c>
      <c r="W762" s="2">
        <f>EnergyPlus!W104</f>
        <v>20.000122894186401</v>
      </c>
      <c r="X762" s="2" t="str">
        <f>EnergyPlus!X104</f>
        <v>01/21</v>
      </c>
      <c r="Y762" s="2" t="str">
        <f>EnergyPlus!Y104</f>
        <v>19:00</v>
      </c>
      <c r="Z762" s="2">
        <f>CODYKoZi_MZ320!W104</f>
        <v>0</v>
      </c>
      <c r="AA762" s="2">
        <f>CODYKoZi_MZ320!X104</f>
        <v>0</v>
      </c>
      <c r="AB762" s="2">
        <f>CODYKoZi_MZ320!Y104</f>
        <v>0</v>
      </c>
      <c r="AC762" s="101">
        <f>K!W104</f>
        <v>0</v>
      </c>
      <c r="AD762" s="101">
        <f>K!X104</f>
        <v>0</v>
      </c>
      <c r="AE762" s="101">
        <f>K!Y104</f>
        <v>0</v>
      </c>
      <c r="AF762">
        <f>L!W104</f>
        <v>0</v>
      </c>
      <c r="AG762">
        <f>L!X104</f>
        <v>0</v>
      </c>
      <c r="AH762">
        <f>L!Y104</f>
        <v>0</v>
      </c>
      <c r="AI762">
        <f>YourData!W104</f>
        <v>0</v>
      </c>
      <c r="AJ762">
        <f>YourData!X104</f>
        <v>0</v>
      </c>
      <c r="AK762">
        <f>YourData!Y104</f>
        <v>0</v>
      </c>
    </row>
    <row r="763" spans="1:37">
      <c r="A763" s="23" t="s">
        <v>155</v>
      </c>
      <c r="B763" s="25">
        <f>'HTB2'!W105</f>
        <v>0</v>
      </c>
      <c r="C763" s="25">
        <f>'HTB2'!X105</f>
        <v>0</v>
      </c>
      <c r="D763" s="25">
        <f>'HTB2'!Y105</f>
        <v>0</v>
      </c>
      <c r="E763" s="25">
        <f>'TRNSYS-TUD'!W105</f>
        <v>0</v>
      </c>
      <c r="F763" s="25">
        <f>'TRNSYS-TUD'!X105</f>
        <v>0</v>
      </c>
      <c r="G763" s="25">
        <f>'TRNSYS-TUD'!Y105</f>
        <v>0</v>
      </c>
      <c r="H763" s="25">
        <f>'TRNSYS-16'!W105</f>
        <v>20</v>
      </c>
      <c r="I763" s="25">
        <f>'TRNSYS-16'!X105</f>
        <v>39083</v>
      </c>
      <c r="J763" s="25">
        <f>'TRNSYS-16'!Y105</f>
        <v>1</v>
      </c>
      <c r="K763" s="25">
        <f>Comfie_MZ320!W105</f>
        <v>0</v>
      </c>
      <c r="L763" s="25">
        <f>Comfie_MZ320!X105</f>
        <v>0</v>
      </c>
      <c r="M763" s="25">
        <f>Comfie_MZ320!Y105</f>
        <v>0</v>
      </c>
      <c r="N763" s="5">
        <f>ESP!W105</f>
        <v>20</v>
      </c>
      <c r="O763" s="5" t="str">
        <f>ESP!X105</f>
        <v>1-Jan</v>
      </c>
      <c r="P763" s="5">
        <f>ESP!Y105</f>
        <v>1</v>
      </c>
      <c r="T763" s="5"/>
      <c r="U763" s="5"/>
      <c r="V763" s="5"/>
      <c r="W763" s="2">
        <f>EnergyPlus!W105</f>
        <v>20.000122894186401</v>
      </c>
      <c r="X763" s="2" t="str">
        <f>EnergyPlus!X105</f>
        <v>01/21</v>
      </c>
      <c r="Y763" s="2" t="str">
        <f>EnergyPlus!Y105</f>
        <v>19:00</v>
      </c>
      <c r="Z763" s="2">
        <f>CODYKoZi_MZ320!W105</f>
        <v>0</v>
      </c>
      <c r="AA763" s="2">
        <f>CODYKoZi_MZ320!X105</f>
        <v>0</v>
      </c>
      <c r="AB763" s="2">
        <f>CODYKoZi_MZ320!Y105</f>
        <v>0</v>
      </c>
      <c r="AC763" s="101">
        <f>K!W105</f>
        <v>0</v>
      </c>
      <c r="AD763" s="101">
        <f>K!X105</f>
        <v>0</v>
      </c>
      <c r="AE763" s="101">
        <f>K!Y105</f>
        <v>0</v>
      </c>
      <c r="AF763">
        <f>L!W105</f>
        <v>0</v>
      </c>
      <c r="AG763">
        <f>L!X105</f>
        <v>0</v>
      </c>
      <c r="AH763">
        <f>L!Y105</f>
        <v>0</v>
      </c>
      <c r="AI763">
        <f>YourData!W105</f>
        <v>0</v>
      </c>
      <c r="AJ763">
        <f>YourData!X105</f>
        <v>0</v>
      </c>
      <c r="AK763">
        <f>YourData!Y105</f>
        <v>0</v>
      </c>
    </row>
    <row r="764" spans="1:37">
      <c r="A764" s="23" t="s">
        <v>156</v>
      </c>
      <c r="B764" s="25">
        <f>'HTB2'!W106</f>
        <v>20</v>
      </c>
      <c r="C764" s="25">
        <f>'HTB2'!X106</f>
        <v>37622</v>
      </c>
      <c r="D764" s="25">
        <f>'HTB2'!Y106</f>
        <v>1</v>
      </c>
      <c r="E764" s="25">
        <f>'TRNSYS-TUD'!W106</f>
        <v>0</v>
      </c>
      <c r="F764" s="25">
        <f>'TRNSYS-TUD'!X106</f>
        <v>0</v>
      </c>
      <c r="G764" s="25">
        <f>'TRNSYS-TUD'!Y106</f>
        <v>0</v>
      </c>
      <c r="H764" s="25">
        <f>'TRNSYS-16'!W106</f>
        <v>0</v>
      </c>
      <c r="I764" s="25">
        <f>'TRNSYS-16'!X106</f>
        <v>0</v>
      </c>
      <c r="J764" s="25">
        <f>'TRNSYS-16'!Y106</f>
        <v>0</v>
      </c>
      <c r="K764" s="25">
        <f>Comfie_MZ320!W106</f>
        <v>0</v>
      </c>
      <c r="L764" s="25">
        <f>Comfie_MZ320!X106</f>
        <v>0</v>
      </c>
      <c r="M764" s="25">
        <f>Comfie_MZ320!Y106</f>
        <v>0</v>
      </c>
      <c r="N764" s="5">
        <f>ESP!W106</f>
        <v>0</v>
      </c>
      <c r="O764" s="5">
        <f>ESP!X106</f>
        <v>0</v>
      </c>
      <c r="P764" s="5">
        <f>ESP!Y106</f>
        <v>0</v>
      </c>
      <c r="Q764" t="str">
        <f>'VA114-CirBm'!W106</f>
        <v xml:space="preserve"> </v>
      </c>
      <c r="R764" t="str">
        <f>'VA114-CirBm'!X106</f>
        <v xml:space="preserve"> </v>
      </c>
      <c r="S764" t="str">
        <f>'VA114-CirBm'!Y106</f>
        <v xml:space="preserve"> </v>
      </c>
      <c r="T764" s="5" t="str">
        <f>'VA114-CirDf'!W106</f>
        <v xml:space="preserve"> </v>
      </c>
      <c r="U764" s="5" t="str">
        <f>'VA114-CirDf'!X106</f>
        <v xml:space="preserve"> </v>
      </c>
      <c r="V764" s="5" t="str">
        <f>'VA114-CirDf'!Y106</f>
        <v xml:space="preserve"> </v>
      </c>
      <c r="W764" s="2">
        <f>EnergyPlus!W106</f>
        <v>20.000122894186401</v>
      </c>
      <c r="X764" s="2" t="str">
        <f>EnergyPlus!X106</f>
        <v>01/21</v>
      </c>
      <c r="Y764" s="2" t="str">
        <f>EnergyPlus!Y106</f>
        <v>19:00</v>
      </c>
      <c r="Z764" s="2">
        <f>CODYKoZi_MZ320!W106</f>
        <v>0</v>
      </c>
      <c r="AA764" s="2">
        <f>CODYKoZi_MZ320!X106</f>
        <v>0</v>
      </c>
      <c r="AB764" s="2">
        <f>CODYKoZi_MZ320!Y106</f>
        <v>0</v>
      </c>
      <c r="AC764" s="101">
        <f>K!W106</f>
        <v>0</v>
      </c>
      <c r="AD764" s="101">
        <f>K!X106</f>
        <v>0</v>
      </c>
      <c r="AE764" s="101">
        <f>K!Y106</f>
        <v>0</v>
      </c>
      <c r="AF764">
        <f>L!W106</f>
        <v>0</v>
      </c>
      <c r="AG764">
        <f>L!X106</f>
        <v>0</v>
      </c>
      <c r="AH764">
        <f>L!Y106</f>
        <v>0</v>
      </c>
      <c r="AI764">
        <f>YourData!W106</f>
        <v>0</v>
      </c>
      <c r="AJ764">
        <f>YourData!X106</f>
        <v>0</v>
      </c>
      <c r="AK764">
        <f>YourData!Y106</f>
        <v>0</v>
      </c>
    </row>
    <row r="765" spans="1:37">
      <c r="A765" s="99" t="s">
        <v>157</v>
      </c>
      <c r="B765" s="102" t="s">
        <v>92</v>
      </c>
      <c r="C765" s="102" t="s">
        <v>92</v>
      </c>
      <c r="D765" s="102" t="s">
        <v>92</v>
      </c>
      <c r="E765" s="102" t="s">
        <v>92</v>
      </c>
      <c r="F765" s="102" t="s">
        <v>92</v>
      </c>
      <c r="G765" s="102" t="s">
        <v>92</v>
      </c>
      <c r="H765" s="102" t="s">
        <v>92</v>
      </c>
      <c r="I765" s="102" t="s">
        <v>92</v>
      </c>
      <c r="J765" s="102" t="s">
        <v>92</v>
      </c>
      <c r="K765" s="102" t="s">
        <v>92</v>
      </c>
      <c r="L765" s="102" t="s">
        <v>92</v>
      </c>
      <c r="M765" s="102" t="s">
        <v>92</v>
      </c>
      <c r="N765" s="102" t="s">
        <v>92</v>
      </c>
      <c r="O765" s="102" t="s">
        <v>92</v>
      </c>
      <c r="P765" s="102" t="s">
        <v>92</v>
      </c>
      <c r="Q765" s="102" t="s">
        <v>92</v>
      </c>
      <c r="R765" s="102" t="s">
        <v>92</v>
      </c>
      <c r="S765" s="102" t="s">
        <v>92</v>
      </c>
      <c r="T765" s="102" t="s">
        <v>92</v>
      </c>
      <c r="U765" s="102" t="s">
        <v>92</v>
      </c>
      <c r="V765" s="102" t="s">
        <v>92</v>
      </c>
      <c r="W765" s="102" t="s">
        <v>92</v>
      </c>
      <c r="X765" s="102" t="s">
        <v>92</v>
      </c>
      <c r="Y765" s="102" t="s">
        <v>92</v>
      </c>
      <c r="Z765" s="102" t="s">
        <v>92</v>
      </c>
      <c r="AA765" s="102" t="s">
        <v>92</v>
      </c>
      <c r="AB765" s="102" t="s">
        <v>92</v>
      </c>
      <c r="AC765" s="102" t="s">
        <v>92</v>
      </c>
      <c r="AD765" s="102" t="s">
        <v>92</v>
      </c>
      <c r="AE765" s="102" t="s">
        <v>92</v>
      </c>
      <c r="AF765" s="102" t="s">
        <v>92</v>
      </c>
      <c r="AG765" s="102" t="s">
        <v>92</v>
      </c>
      <c r="AH765" s="102" t="s">
        <v>92</v>
      </c>
      <c r="AI765" s="102" t="s">
        <v>92</v>
      </c>
      <c r="AJ765" s="102" t="s">
        <v>92</v>
      </c>
      <c r="AK765" s="102" t="s">
        <v>92</v>
      </c>
    </row>
    <row r="766" spans="1:37">
      <c r="A766" s="99" t="s">
        <v>158</v>
      </c>
      <c r="B766" s="102" t="s">
        <v>92</v>
      </c>
      <c r="C766" s="102" t="s">
        <v>92</v>
      </c>
      <c r="D766" s="102" t="s">
        <v>92</v>
      </c>
      <c r="E766" s="102" t="s">
        <v>92</v>
      </c>
      <c r="F766" s="102" t="s">
        <v>92</v>
      </c>
      <c r="G766" s="102" t="s">
        <v>92</v>
      </c>
      <c r="H766" s="102" t="s">
        <v>92</v>
      </c>
      <c r="I766" s="102" t="s">
        <v>92</v>
      </c>
      <c r="J766" s="102" t="s">
        <v>92</v>
      </c>
      <c r="K766" s="102" t="s">
        <v>92</v>
      </c>
      <c r="L766" s="102" t="s">
        <v>92</v>
      </c>
      <c r="M766" s="102" t="s">
        <v>92</v>
      </c>
      <c r="N766" s="102" t="s">
        <v>92</v>
      </c>
      <c r="O766" s="102" t="s">
        <v>92</v>
      </c>
      <c r="P766" s="102" t="s">
        <v>92</v>
      </c>
      <c r="Q766" s="102" t="s">
        <v>92</v>
      </c>
      <c r="R766" s="102" t="s">
        <v>92</v>
      </c>
      <c r="S766" s="102" t="s">
        <v>92</v>
      </c>
      <c r="T766" s="102" t="s">
        <v>92</v>
      </c>
      <c r="U766" s="102" t="s">
        <v>92</v>
      </c>
      <c r="V766" s="102" t="s">
        <v>92</v>
      </c>
      <c r="W766" s="102" t="s">
        <v>92</v>
      </c>
      <c r="X766" s="102" t="s">
        <v>92</v>
      </c>
      <c r="Y766" s="102" t="s">
        <v>92</v>
      </c>
      <c r="Z766" s="102" t="s">
        <v>92</v>
      </c>
      <c r="AA766" s="102" t="s">
        <v>92</v>
      </c>
      <c r="AB766" s="102" t="s">
        <v>92</v>
      </c>
      <c r="AC766" s="102" t="s">
        <v>92</v>
      </c>
      <c r="AD766" s="102" t="s">
        <v>92</v>
      </c>
      <c r="AE766" s="102" t="s">
        <v>92</v>
      </c>
      <c r="AF766" s="102" t="s">
        <v>92</v>
      </c>
      <c r="AG766" s="102" t="s">
        <v>92</v>
      </c>
      <c r="AH766" s="102" t="s">
        <v>92</v>
      </c>
      <c r="AI766" s="102" t="s">
        <v>92</v>
      </c>
      <c r="AJ766" s="102" t="s">
        <v>92</v>
      </c>
      <c r="AK766" s="102" t="s">
        <v>92</v>
      </c>
    </row>
    <row r="767" spans="1:37">
      <c r="N767" s="5"/>
      <c r="O767" s="5"/>
      <c r="T767" s="5"/>
      <c r="U767" s="5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7">
      <c r="N768" s="5"/>
      <c r="O768" s="5"/>
      <c r="T768" s="5"/>
      <c r="U768" s="5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>
      <c r="N769" s="5"/>
      <c r="O769" s="5"/>
      <c r="T769" s="5"/>
      <c r="U769" s="5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>
      <c r="N770" s="5"/>
      <c r="O770" s="5"/>
      <c r="T770" s="5"/>
      <c r="U770" s="5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>
      <c r="N771" s="5"/>
      <c r="O771" s="5"/>
      <c r="T771" s="5"/>
      <c r="U771" s="5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>
      <c r="N772" s="5"/>
      <c r="O772" s="5"/>
      <c r="T772" s="5"/>
      <c r="U772" s="5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>
      <c r="N773" s="5"/>
      <c r="O773" s="5"/>
      <c r="T773" s="5"/>
      <c r="U773" s="5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>
      <c r="N774" s="5"/>
      <c r="O774" s="5"/>
      <c r="T774" s="5"/>
      <c r="U774" s="5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>
      <c r="N775" s="5"/>
      <c r="O775" s="5"/>
      <c r="T775" s="5"/>
      <c r="U775" s="5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>
      <c r="N776" s="5"/>
      <c r="O776" s="5"/>
      <c r="T776" s="5"/>
      <c r="U776" s="5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>
      <c r="N777" s="5"/>
      <c r="O777" s="5"/>
      <c r="T777" s="5"/>
      <c r="U777" s="5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>
      <c r="N778" s="5"/>
      <c r="O778" s="5"/>
      <c r="T778" s="5"/>
      <c r="U778" s="5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>
      <c r="N779" s="5"/>
      <c r="O779" s="5"/>
      <c r="T779" s="5"/>
      <c r="U779" s="5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>
      <c r="N780" s="5"/>
      <c r="O780" s="5"/>
      <c r="T780" s="5"/>
      <c r="U780" s="5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>
      <c r="N781" s="5"/>
      <c r="O781" s="5"/>
      <c r="T781" s="5"/>
      <c r="U781" s="5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>
      <c r="N782" s="5"/>
      <c r="O782" s="5"/>
      <c r="T782" s="5"/>
      <c r="U782" s="5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ht="15.75">
      <c r="A783" s="43" t="s">
        <v>74</v>
      </c>
      <c r="N783" s="5"/>
      <c r="O783" s="5"/>
      <c r="T783" s="5"/>
      <c r="U783" s="5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>
      <c r="N784" s="5"/>
      <c r="O784" s="5"/>
      <c r="T784" s="5"/>
      <c r="U784" s="5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>
      <c r="B785" s="62" t="s">
        <v>267</v>
      </c>
      <c r="N785" s="5"/>
      <c r="O785" s="5"/>
      <c r="T785" s="5"/>
      <c r="U785" s="5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>
      <c r="B786" s="5" t="s">
        <v>269</v>
      </c>
      <c r="C786" s="5"/>
      <c r="N786" s="5"/>
      <c r="O786" s="5"/>
      <c r="T786" s="5"/>
      <c r="U786" s="5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>
      <c r="A787" s="2"/>
      <c r="C787" s="5" t="s">
        <v>270</v>
      </c>
      <c r="N787" s="5"/>
      <c r="O787" s="5"/>
      <c r="T787" s="5"/>
      <c r="U787" s="5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>
      <c r="A788" s="2"/>
      <c r="C788" s="5" t="s">
        <v>426</v>
      </c>
      <c r="D788" s="5"/>
      <c r="E788" s="5"/>
      <c r="F788" s="5"/>
      <c r="G788" s="5"/>
      <c r="H788" s="19"/>
      <c r="I788" s="5"/>
      <c r="J788" s="5"/>
      <c r="K788" s="5"/>
      <c r="L788" s="5"/>
      <c r="M788" s="5"/>
      <c r="N788" s="5"/>
      <c r="O788" s="25"/>
      <c r="T788" s="2"/>
      <c r="U788" s="25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>
      <c r="A789" s="2"/>
      <c r="C789" s="5"/>
      <c r="D789" s="5"/>
      <c r="E789" s="5"/>
      <c r="F789" s="5"/>
      <c r="G789" s="5"/>
      <c r="H789" s="19"/>
      <c r="I789" s="5"/>
      <c r="J789" s="5"/>
      <c r="K789" s="5"/>
      <c r="L789" s="5"/>
      <c r="M789" s="5"/>
      <c r="N789" s="5"/>
      <c r="O789" s="5"/>
      <c r="T789" s="2"/>
      <c r="U789" s="25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>
      <c r="B790" s="5" t="s">
        <v>268</v>
      </c>
      <c r="D790" s="5"/>
      <c r="E790" s="5"/>
      <c r="F790" s="5"/>
      <c r="G790" s="5"/>
      <c r="H790" s="19"/>
      <c r="I790" s="5"/>
      <c r="J790" s="5"/>
      <c r="K790" s="5"/>
      <c r="L790" s="5"/>
      <c r="M790" s="5"/>
      <c r="N790" s="5"/>
      <c r="O790" s="5"/>
      <c r="T790" s="2"/>
      <c r="U790" s="25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>
      <c r="D791" s="5"/>
      <c r="E791" s="5"/>
      <c r="F791" s="5"/>
      <c r="G791" s="5"/>
      <c r="H791" s="19"/>
      <c r="I791" s="5"/>
      <c r="J791" s="5"/>
      <c r="K791" s="5"/>
      <c r="L791" s="5"/>
      <c r="M791" s="5"/>
      <c r="N791" s="5"/>
      <c r="O791" s="5"/>
      <c r="T791" s="2"/>
      <c r="U791" s="25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>
      <c r="A792" s="264" t="s">
        <v>266</v>
      </c>
      <c r="B792" s="5"/>
      <c r="C792" s="5"/>
      <c r="D792" s="5"/>
      <c r="E792" s="5"/>
      <c r="F792" s="5"/>
      <c r="G792" s="5"/>
      <c r="H792" s="19"/>
      <c r="I792" s="5"/>
      <c r="J792" s="5"/>
      <c r="K792" s="5"/>
      <c r="L792" s="5"/>
      <c r="M792" s="5"/>
      <c r="N792" s="5"/>
      <c r="O792" s="5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>
      <c r="A793" s="2" t="s">
        <v>258</v>
      </c>
      <c r="B793" s="5"/>
      <c r="C793" s="5"/>
      <c r="D793" s="5"/>
      <c r="E793" s="5"/>
      <c r="F793" s="5"/>
      <c r="G793" s="5"/>
      <c r="H793" s="5"/>
      <c r="I793" s="2"/>
      <c r="J793" s="5"/>
      <c r="K793" s="5"/>
      <c r="L793" s="5"/>
      <c r="M793" s="5"/>
      <c r="N793" s="5"/>
      <c r="O793" s="5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>
      <c r="A794" s="2"/>
      <c r="B794" s="3"/>
      <c r="C794" s="3"/>
      <c r="D794" s="3"/>
      <c r="E794" s="3"/>
      <c r="F794" s="3"/>
      <c r="G794" s="3"/>
      <c r="H794" s="4"/>
      <c r="O794" s="5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>
      <c r="A795" s="2"/>
      <c r="B795" s="420" t="s">
        <v>83</v>
      </c>
      <c r="C795" s="420" t="s">
        <v>72</v>
      </c>
      <c r="D795" s="420" t="s">
        <v>404</v>
      </c>
      <c r="E795" s="420" t="s">
        <v>101</v>
      </c>
      <c r="F795" s="420" t="s">
        <v>102</v>
      </c>
      <c r="G795" s="3" t="s">
        <v>561</v>
      </c>
      <c r="H795" s="420" t="s">
        <v>309</v>
      </c>
      <c r="I795" s="420" t="s">
        <v>292</v>
      </c>
      <c r="J795" s="420" t="s">
        <v>289</v>
      </c>
      <c r="K795" s="420" t="s">
        <v>76</v>
      </c>
      <c r="L795" s="420" t="s">
        <v>76</v>
      </c>
      <c r="M795" s="420" t="s">
        <v>75</v>
      </c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>
      <c r="A796" s="2" t="s">
        <v>253</v>
      </c>
      <c r="B796" s="25">
        <f>B291-B290</f>
        <v>-74116.929999999993</v>
      </c>
      <c r="C796" s="25">
        <f t="shared" ref="C796:M796" si="25">C291-C290</f>
        <v>-27475.899999999994</v>
      </c>
      <c r="D796" s="25">
        <f t="shared" si="25"/>
        <v>-75005.308380701274</v>
      </c>
      <c r="E796" s="25">
        <f t="shared" si="25"/>
        <v>0</v>
      </c>
      <c r="F796" s="25">
        <f t="shared" si="25"/>
        <v>-73741</v>
      </c>
      <c r="G796" s="25">
        <f t="shared" si="25"/>
        <v>-27460</v>
      </c>
      <c r="H796" s="25">
        <f t="shared" si="25"/>
        <v>-27875</v>
      </c>
      <c r="I796" s="25">
        <f t="shared" si="25"/>
        <v>-26885.987728326385</v>
      </c>
      <c r="J796" s="25">
        <f t="shared" si="25"/>
        <v>0</v>
      </c>
      <c r="K796" s="25">
        <f t="shared" si="25"/>
        <v>0</v>
      </c>
      <c r="L796" s="25">
        <f t="shared" si="25"/>
        <v>0</v>
      </c>
      <c r="M796" s="25">
        <f t="shared" si="25"/>
        <v>0</v>
      </c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>
      <c r="A797" s="2" t="s">
        <v>254</v>
      </c>
      <c r="B797" s="25">
        <f>B292-B290</f>
        <v>-74116.929999999993</v>
      </c>
      <c r="C797" s="25">
        <f t="shared" ref="C797:M797" si="26">C292-C290</f>
        <v>-74724.7</v>
      </c>
      <c r="D797" s="25">
        <f t="shared" si="26"/>
        <v>-75005.308380701274</v>
      </c>
      <c r="E797" s="25">
        <f t="shared" si="26"/>
        <v>0</v>
      </c>
      <c r="F797" s="25">
        <f t="shared" si="26"/>
        <v>-73741</v>
      </c>
      <c r="G797" s="25">
        <f t="shared" si="26"/>
        <v>-77079</v>
      </c>
      <c r="H797" s="25">
        <f t="shared" si="26"/>
        <v>-77092</v>
      </c>
      <c r="I797" s="25">
        <f t="shared" si="26"/>
        <v>-26884.367591216105</v>
      </c>
      <c r="J797" s="25">
        <f t="shared" si="26"/>
        <v>0</v>
      </c>
      <c r="K797" s="25">
        <f t="shared" si="26"/>
        <v>0</v>
      </c>
      <c r="L797" s="25">
        <f t="shared" si="26"/>
        <v>0</v>
      </c>
      <c r="M797" s="25">
        <f t="shared" si="26"/>
        <v>0</v>
      </c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>
      <c r="A798" s="2" t="s">
        <v>255</v>
      </c>
      <c r="B798" s="97">
        <f>B293-B290</f>
        <v>-74116.929999999993</v>
      </c>
      <c r="C798" s="97">
        <f t="shared" ref="C798:M798" si="27">C293-C290</f>
        <v>-74724.7</v>
      </c>
      <c r="D798" s="97">
        <f t="shared" si="27"/>
        <v>-27736.819198309167</v>
      </c>
      <c r="E798" s="97">
        <f t="shared" si="27"/>
        <v>0</v>
      </c>
      <c r="F798" s="97">
        <f t="shared" si="27"/>
        <v>-28294</v>
      </c>
      <c r="G798" s="97">
        <f t="shared" si="27"/>
        <v>-77079</v>
      </c>
      <c r="H798" s="97">
        <f t="shared" si="27"/>
        <v>-77092</v>
      </c>
      <c r="I798" s="97">
        <f t="shared" si="27"/>
        <v>-26884.367591216105</v>
      </c>
      <c r="J798" s="97">
        <f t="shared" si="27"/>
        <v>0</v>
      </c>
      <c r="K798" s="97">
        <f t="shared" si="27"/>
        <v>0</v>
      </c>
      <c r="L798" s="97">
        <f t="shared" si="27"/>
        <v>0</v>
      </c>
      <c r="M798" s="97">
        <f t="shared" si="27"/>
        <v>0</v>
      </c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>
      <c r="A799" s="2" t="s">
        <v>256</v>
      </c>
      <c r="B799" s="97">
        <f>B294-B290</f>
        <v>-27164.229999999996</v>
      </c>
      <c r="C799" s="97">
        <f t="shared" ref="C799:M799" si="28">C294-C290</f>
        <v>-74724.7</v>
      </c>
      <c r="D799" s="97">
        <f t="shared" si="28"/>
        <v>-75005.308380701274</v>
      </c>
      <c r="E799" s="97">
        <f t="shared" si="28"/>
        <v>0</v>
      </c>
      <c r="F799" s="97">
        <f t="shared" si="28"/>
        <v>-73741</v>
      </c>
      <c r="G799" s="97">
        <f t="shared" si="28"/>
        <v>-77079</v>
      </c>
      <c r="H799" s="97">
        <f t="shared" si="28"/>
        <v>-77092</v>
      </c>
      <c r="I799" s="97">
        <f t="shared" si="28"/>
        <v>-26884.367591216105</v>
      </c>
      <c r="J799" s="97">
        <f t="shared" si="28"/>
        <v>0</v>
      </c>
      <c r="K799" s="97">
        <f t="shared" si="28"/>
        <v>0</v>
      </c>
      <c r="L799" s="97">
        <f t="shared" si="28"/>
        <v>0</v>
      </c>
      <c r="M799" s="97">
        <f t="shared" si="28"/>
        <v>0</v>
      </c>
      <c r="O799" s="5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>
      <c r="A800" s="2" t="s">
        <v>257</v>
      </c>
      <c r="B800" s="97">
        <f>B295-B290</f>
        <v>-74116.929999999993</v>
      </c>
      <c r="C800" s="97">
        <f t="shared" ref="C800:M800" si="29">C295-C290</f>
        <v>-74724.7</v>
      </c>
      <c r="D800" s="97">
        <f t="shared" si="29"/>
        <v>-75005.308380701274</v>
      </c>
      <c r="E800" s="97">
        <f t="shared" si="29"/>
        <v>0</v>
      </c>
      <c r="F800" s="97">
        <f t="shared" si="29"/>
        <v>-73741</v>
      </c>
      <c r="G800" s="97">
        <f t="shared" si="29"/>
        <v>-46277</v>
      </c>
      <c r="H800" s="97">
        <f t="shared" si="29"/>
        <v>-45655</v>
      </c>
      <c r="I800" s="97">
        <f t="shared" si="29"/>
        <v>-45340.530873024443</v>
      </c>
      <c r="J800" s="97">
        <f t="shared" si="29"/>
        <v>0</v>
      </c>
      <c r="K800" s="97">
        <f t="shared" si="29"/>
        <v>0</v>
      </c>
      <c r="L800" s="97">
        <f t="shared" si="29"/>
        <v>0</v>
      </c>
      <c r="M800" s="97">
        <f t="shared" si="29"/>
        <v>0</v>
      </c>
      <c r="O800" s="5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>
      <c r="O801" s="5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>
      <c r="O802" s="4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>
      <c r="A803" s="2" t="s">
        <v>259</v>
      </c>
      <c r="B803" s="5"/>
      <c r="C803" s="5"/>
      <c r="D803" s="5"/>
      <c r="E803" s="5"/>
      <c r="F803" s="5"/>
      <c r="G803" s="5"/>
      <c r="H803" s="5"/>
      <c r="I803" s="2"/>
      <c r="J803" s="5"/>
      <c r="K803" s="5"/>
      <c r="L803" s="5"/>
      <c r="M803" s="5"/>
      <c r="O803" s="5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>
      <c r="A804" s="2"/>
      <c r="B804" s="3"/>
      <c r="C804" s="3"/>
      <c r="D804" s="3"/>
      <c r="E804" s="3"/>
      <c r="F804" s="3"/>
      <c r="G804" s="3"/>
      <c r="H804" s="4"/>
      <c r="O804" s="5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>
      <c r="A805" s="2"/>
      <c r="B805" s="420" t="s">
        <v>83</v>
      </c>
      <c r="C805" s="420" t="s">
        <v>72</v>
      </c>
      <c r="D805" s="420" t="s">
        <v>404</v>
      </c>
      <c r="E805" s="420" t="s">
        <v>101</v>
      </c>
      <c r="F805" s="420" t="s">
        <v>102</v>
      </c>
      <c r="G805" s="3" t="s">
        <v>561</v>
      </c>
      <c r="H805" s="420" t="s">
        <v>309</v>
      </c>
      <c r="I805" s="420" t="s">
        <v>292</v>
      </c>
      <c r="J805" s="420" t="s">
        <v>289</v>
      </c>
      <c r="K805" s="420" t="s">
        <v>76</v>
      </c>
      <c r="L805" s="420" t="s">
        <v>76</v>
      </c>
      <c r="M805" s="420" t="s">
        <v>75</v>
      </c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>
      <c r="A806" s="2" t="s">
        <v>253</v>
      </c>
      <c r="B806" s="25">
        <f>B301-B300</f>
        <v>-12352.83</v>
      </c>
      <c r="C806" s="25">
        <f t="shared" ref="C806:M806" si="30">C301-C300</f>
        <v>-4115.66</v>
      </c>
      <c r="D806" s="25">
        <f t="shared" si="30"/>
        <v>-12500.715538753306</v>
      </c>
      <c r="E806" s="25">
        <f t="shared" si="30"/>
        <v>0</v>
      </c>
      <c r="F806" s="25">
        <f t="shared" si="30"/>
        <v>-12290</v>
      </c>
      <c r="G806" s="25">
        <f t="shared" si="30"/>
        <v>-4221</v>
      </c>
      <c r="H806" s="25">
        <f t="shared" si="30"/>
        <v>-4119</v>
      </c>
      <c r="I806" s="25">
        <f t="shared" si="30"/>
        <v>-4172.6163574541351</v>
      </c>
      <c r="J806" s="25">
        <f t="shared" si="30"/>
        <v>0</v>
      </c>
      <c r="K806" s="25">
        <f t="shared" si="30"/>
        <v>0</v>
      </c>
      <c r="L806" s="25">
        <f t="shared" si="30"/>
        <v>0</v>
      </c>
      <c r="M806" s="25">
        <f t="shared" si="30"/>
        <v>0</v>
      </c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>
      <c r="A807" s="2" t="s">
        <v>254</v>
      </c>
      <c r="B807" s="25">
        <f>B302-B300</f>
        <v>-12352.83</v>
      </c>
      <c r="C807" s="25">
        <f t="shared" ref="C807:M807" si="31">C302-C300</f>
        <v>-12454.1</v>
      </c>
      <c r="D807" s="25">
        <f t="shared" si="31"/>
        <v>-12500.715538753306</v>
      </c>
      <c r="E807" s="25">
        <f t="shared" si="31"/>
        <v>0</v>
      </c>
      <c r="F807" s="25">
        <f t="shared" si="31"/>
        <v>-12290</v>
      </c>
      <c r="G807" s="25">
        <f t="shared" si="31"/>
        <v>-12846</v>
      </c>
      <c r="H807" s="25">
        <f t="shared" si="31"/>
        <v>-12849</v>
      </c>
      <c r="I807" s="25">
        <f t="shared" si="31"/>
        <v>-4172.6163559778761</v>
      </c>
      <c r="J807" s="25">
        <f t="shared" si="31"/>
        <v>0</v>
      </c>
      <c r="K807" s="25">
        <f t="shared" si="31"/>
        <v>0</v>
      </c>
      <c r="L807" s="25">
        <f t="shared" si="31"/>
        <v>0</v>
      </c>
      <c r="M807" s="25">
        <f t="shared" si="31"/>
        <v>0</v>
      </c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>
      <c r="A808" s="2" t="s">
        <v>255</v>
      </c>
      <c r="B808" s="97">
        <f>B303-B300</f>
        <v>-12352.83</v>
      </c>
      <c r="C808" s="97">
        <f t="shared" ref="C808:M808" si="32">C303-C300</f>
        <v>-12454.1</v>
      </c>
      <c r="D808" s="97">
        <f t="shared" si="32"/>
        <v>-4177.6724474256898</v>
      </c>
      <c r="E808" s="97">
        <f t="shared" si="32"/>
        <v>0</v>
      </c>
      <c r="F808" s="97">
        <f t="shared" si="32"/>
        <v>-4279</v>
      </c>
      <c r="G808" s="97">
        <f t="shared" si="32"/>
        <v>-12846</v>
      </c>
      <c r="H808" s="97">
        <f t="shared" si="32"/>
        <v>-12849</v>
      </c>
      <c r="I808" s="97">
        <f t="shared" si="32"/>
        <v>-4172.6163559778761</v>
      </c>
      <c r="J808" s="97">
        <f t="shared" si="32"/>
        <v>0</v>
      </c>
      <c r="K808" s="97">
        <f t="shared" si="32"/>
        <v>0</v>
      </c>
      <c r="L808" s="97">
        <f t="shared" si="32"/>
        <v>0</v>
      </c>
      <c r="M808" s="97">
        <f t="shared" si="32"/>
        <v>0</v>
      </c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>
      <c r="A809" s="2" t="s">
        <v>256</v>
      </c>
      <c r="B809" s="97">
        <f>B304-B300</f>
        <v>-4015.42</v>
      </c>
      <c r="C809" s="97">
        <f t="shared" ref="C809:M809" si="33">C304-C300</f>
        <v>-12454.1</v>
      </c>
      <c r="D809" s="97">
        <f t="shared" si="33"/>
        <v>-12500.715538753306</v>
      </c>
      <c r="E809" s="97">
        <f t="shared" si="33"/>
        <v>0</v>
      </c>
      <c r="F809" s="97">
        <f t="shared" si="33"/>
        <v>-12290</v>
      </c>
      <c r="G809" s="97">
        <f t="shared" si="33"/>
        <v>-12846</v>
      </c>
      <c r="H809" s="97">
        <f t="shared" si="33"/>
        <v>-12849</v>
      </c>
      <c r="I809" s="97">
        <f t="shared" si="33"/>
        <v>-4172.6163559778761</v>
      </c>
      <c r="J809" s="97">
        <f t="shared" si="33"/>
        <v>0</v>
      </c>
      <c r="K809" s="97">
        <f t="shared" si="33"/>
        <v>0</v>
      </c>
      <c r="L809" s="97">
        <f t="shared" si="33"/>
        <v>0</v>
      </c>
      <c r="M809" s="97">
        <f t="shared" si="33"/>
        <v>0</v>
      </c>
      <c r="O809" s="5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>
      <c r="A810" s="2" t="s">
        <v>257</v>
      </c>
      <c r="B810" s="97">
        <f>B305-B300</f>
        <v>-12352.83</v>
      </c>
      <c r="C810" s="97">
        <f t="shared" ref="C810:M810" si="34">C305-C300</f>
        <v>-12454.1</v>
      </c>
      <c r="D810" s="97">
        <f t="shared" si="34"/>
        <v>-12500.715538753306</v>
      </c>
      <c r="E810" s="97">
        <f t="shared" si="34"/>
        <v>0</v>
      </c>
      <c r="F810" s="97">
        <f t="shared" si="34"/>
        <v>-12290</v>
      </c>
      <c r="G810" s="97">
        <f t="shared" si="34"/>
        <v>-4226</v>
      </c>
      <c r="H810" s="97">
        <f t="shared" si="34"/>
        <v>-4123</v>
      </c>
      <c r="I810" s="97">
        <f t="shared" si="34"/>
        <v>-4172.3507424879772</v>
      </c>
      <c r="J810" s="97">
        <f t="shared" si="34"/>
        <v>0</v>
      </c>
      <c r="K810" s="97">
        <f t="shared" si="34"/>
        <v>0</v>
      </c>
      <c r="L810" s="97">
        <f t="shared" si="34"/>
        <v>0</v>
      </c>
      <c r="M810" s="97">
        <f t="shared" si="34"/>
        <v>0</v>
      </c>
      <c r="O810" s="5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>
      <c r="O811" s="5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>
      <c r="O812" s="5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>
      <c r="A813" s="2" t="s">
        <v>260</v>
      </c>
      <c r="B813" s="5"/>
      <c r="C813" s="5"/>
      <c r="D813" s="5"/>
      <c r="E813" s="5"/>
      <c r="F813" s="5"/>
      <c r="G813" s="5"/>
      <c r="H813" s="5"/>
      <c r="I813" s="2"/>
      <c r="J813" s="5"/>
      <c r="K813" s="5"/>
      <c r="L813" s="5"/>
      <c r="M813" s="5"/>
    </row>
    <row r="814" spans="1:30">
      <c r="A814" s="2"/>
      <c r="B814" s="3"/>
      <c r="C814" s="3"/>
      <c r="D814" s="3"/>
      <c r="E814" s="3"/>
      <c r="F814" s="3"/>
      <c r="G814" s="3"/>
      <c r="H814" s="4"/>
    </row>
    <row r="815" spans="1:30">
      <c r="A815" s="2"/>
      <c r="B815" s="420" t="s">
        <v>83</v>
      </c>
      <c r="C815" s="420" t="s">
        <v>72</v>
      </c>
      <c r="D815" s="420" t="s">
        <v>404</v>
      </c>
      <c r="E815" s="420" t="s">
        <v>101</v>
      </c>
      <c r="F815" s="420" t="s">
        <v>102</v>
      </c>
      <c r="G815" s="3" t="s">
        <v>561</v>
      </c>
      <c r="H815" s="420" t="s">
        <v>309</v>
      </c>
      <c r="I815" s="420" t="s">
        <v>292</v>
      </c>
      <c r="J815" s="420" t="s">
        <v>289</v>
      </c>
      <c r="K815" s="420" t="s">
        <v>76</v>
      </c>
      <c r="L815" s="420" t="s">
        <v>76</v>
      </c>
      <c r="M815" s="420" t="s">
        <v>75</v>
      </c>
    </row>
    <row r="816" spans="1:30">
      <c r="A816" s="2" t="s">
        <v>253</v>
      </c>
      <c r="B816" s="25">
        <f>B311-B310</f>
        <v>-12352.81</v>
      </c>
      <c r="C816" s="25">
        <f t="shared" ref="C816:M816" si="35">C311-C310</f>
        <v>-6134.89</v>
      </c>
      <c r="D816" s="25">
        <f t="shared" si="35"/>
        <v>-12500.654692436594</v>
      </c>
      <c r="E816" s="25">
        <f t="shared" si="35"/>
        <v>0</v>
      </c>
      <c r="F816" s="25">
        <f t="shared" si="35"/>
        <v>-12290</v>
      </c>
      <c r="G816" s="25">
        <f t="shared" si="35"/>
        <v>-6422</v>
      </c>
      <c r="H816" s="25">
        <f t="shared" si="35"/>
        <v>-6178</v>
      </c>
      <c r="I816" s="25">
        <f t="shared" si="35"/>
        <v>-6378.372989682588</v>
      </c>
      <c r="J816" s="25">
        <f t="shared" si="35"/>
        <v>0</v>
      </c>
      <c r="K816" s="25">
        <f t="shared" si="35"/>
        <v>0</v>
      </c>
      <c r="L816" s="25">
        <f t="shared" si="35"/>
        <v>0</v>
      </c>
      <c r="M816" s="25">
        <f t="shared" si="35"/>
        <v>0</v>
      </c>
    </row>
    <row r="817" spans="1:14">
      <c r="A817" s="2" t="s">
        <v>254</v>
      </c>
      <c r="B817" s="25">
        <f>B312-B310</f>
        <v>-12352.81</v>
      </c>
      <c r="C817" s="25">
        <f t="shared" ref="C817:M817" si="36">C312-C310</f>
        <v>-12454.1</v>
      </c>
      <c r="D817" s="25">
        <f t="shared" si="36"/>
        <v>-12500.654692436594</v>
      </c>
      <c r="E817" s="25">
        <f t="shared" si="36"/>
        <v>0</v>
      </c>
      <c r="F817" s="25">
        <f t="shared" si="36"/>
        <v>-12290</v>
      </c>
      <c r="G817" s="25">
        <f t="shared" si="36"/>
        <v>-12847</v>
      </c>
      <c r="H817" s="25">
        <f t="shared" si="36"/>
        <v>-12849</v>
      </c>
      <c r="I817" s="25">
        <f t="shared" si="36"/>
        <v>-6378.3729893728168</v>
      </c>
      <c r="J817" s="25">
        <f t="shared" si="36"/>
        <v>0</v>
      </c>
      <c r="K817" s="25">
        <f t="shared" si="36"/>
        <v>0</v>
      </c>
      <c r="L817" s="25">
        <f t="shared" si="36"/>
        <v>0</v>
      </c>
      <c r="M817" s="25">
        <f t="shared" si="36"/>
        <v>0</v>
      </c>
      <c r="N817" s="25"/>
    </row>
    <row r="818" spans="1:14">
      <c r="A818" s="2" t="s">
        <v>255</v>
      </c>
      <c r="B818" s="97">
        <f>B313-B310</f>
        <v>-12352.81</v>
      </c>
      <c r="C818" s="97">
        <f t="shared" ref="C818:M818" si="37">C313-C310</f>
        <v>-12454.1</v>
      </c>
      <c r="D818" s="97">
        <f t="shared" si="37"/>
        <v>-6184.0970944235587</v>
      </c>
      <c r="E818" s="97">
        <f t="shared" si="37"/>
        <v>0</v>
      </c>
      <c r="F818" s="97">
        <f t="shared" si="37"/>
        <v>-6423</v>
      </c>
      <c r="G818" s="97">
        <f t="shared" si="37"/>
        <v>-12847</v>
      </c>
      <c r="H818" s="97">
        <f t="shared" si="37"/>
        <v>-12849</v>
      </c>
      <c r="I818" s="97">
        <f t="shared" si="37"/>
        <v>-6378.3729893728168</v>
      </c>
      <c r="J818" s="97">
        <f t="shared" si="37"/>
        <v>0</v>
      </c>
      <c r="K818" s="97">
        <f t="shared" si="37"/>
        <v>0</v>
      </c>
      <c r="L818" s="97">
        <f t="shared" si="37"/>
        <v>0</v>
      </c>
      <c r="M818" s="97">
        <f t="shared" si="37"/>
        <v>0</v>
      </c>
      <c r="N818" s="25"/>
    </row>
    <row r="819" spans="1:14">
      <c r="A819" s="2" t="s">
        <v>256</v>
      </c>
      <c r="B819" s="97">
        <f>B314-B310</f>
        <v>-6105.5199999999995</v>
      </c>
      <c r="C819" s="97">
        <f t="shared" ref="C819:M819" si="38">C314-C310</f>
        <v>-12454.1</v>
      </c>
      <c r="D819" s="97">
        <f t="shared" si="38"/>
        <v>-12500.654692436594</v>
      </c>
      <c r="E819" s="97">
        <f t="shared" si="38"/>
        <v>0</v>
      </c>
      <c r="F819" s="97">
        <f t="shared" si="38"/>
        <v>-12290</v>
      </c>
      <c r="G819" s="97">
        <f t="shared" si="38"/>
        <v>-12847</v>
      </c>
      <c r="H819" s="97">
        <f t="shared" si="38"/>
        <v>-12849</v>
      </c>
      <c r="I819" s="97">
        <f t="shared" si="38"/>
        <v>-6378.3729893728168</v>
      </c>
      <c r="J819" s="97">
        <f t="shared" si="38"/>
        <v>0</v>
      </c>
      <c r="K819" s="97">
        <f t="shared" si="38"/>
        <v>0</v>
      </c>
      <c r="L819" s="97">
        <f t="shared" si="38"/>
        <v>0</v>
      </c>
      <c r="M819" s="97">
        <f t="shared" si="38"/>
        <v>0</v>
      </c>
      <c r="N819" s="25"/>
    </row>
    <row r="820" spans="1:14">
      <c r="A820" s="2" t="s">
        <v>257</v>
      </c>
      <c r="B820" s="97">
        <f>B315-B310</f>
        <v>-12352.81</v>
      </c>
      <c r="C820" s="97">
        <f t="shared" ref="C820:M820" si="39">C315-C310</f>
        <v>-12454.1</v>
      </c>
      <c r="D820" s="97">
        <f t="shared" si="39"/>
        <v>-12500.654692436594</v>
      </c>
      <c r="E820" s="97">
        <f t="shared" si="39"/>
        <v>0</v>
      </c>
      <c r="F820" s="97">
        <f t="shared" si="39"/>
        <v>-12290</v>
      </c>
      <c r="G820" s="97">
        <f t="shared" si="39"/>
        <v>-6427</v>
      </c>
      <c r="H820" s="97">
        <f t="shared" si="39"/>
        <v>-6181</v>
      </c>
      <c r="I820" s="97">
        <f t="shared" si="39"/>
        <v>-6378.1481776938117</v>
      </c>
      <c r="J820" s="97">
        <f t="shared" si="39"/>
        <v>0</v>
      </c>
      <c r="K820" s="97">
        <f t="shared" si="39"/>
        <v>0</v>
      </c>
      <c r="L820" s="97">
        <f t="shared" si="39"/>
        <v>0</v>
      </c>
      <c r="M820" s="97">
        <f t="shared" si="39"/>
        <v>0</v>
      </c>
      <c r="N820" s="25"/>
    </row>
    <row r="821" spans="1:14"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</row>
    <row r="822" spans="1:14"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</row>
    <row r="823" spans="1:14">
      <c r="A823" s="2" t="s">
        <v>261</v>
      </c>
      <c r="B823" s="5"/>
      <c r="C823" s="5"/>
      <c r="D823" s="5"/>
      <c r="E823" s="5"/>
      <c r="F823" s="5"/>
      <c r="G823" s="5"/>
      <c r="H823" s="5"/>
      <c r="I823" s="2"/>
      <c r="J823" s="5"/>
      <c r="K823" s="5"/>
      <c r="L823" s="5"/>
      <c r="M823" s="5"/>
      <c r="N823" s="25"/>
    </row>
    <row r="824" spans="1:14">
      <c r="A824" s="2"/>
      <c r="B824" s="3"/>
      <c r="C824" s="3"/>
      <c r="D824" s="3"/>
      <c r="E824" s="3"/>
      <c r="F824" s="3"/>
      <c r="G824" s="3"/>
      <c r="H824" s="4"/>
      <c r="N824" s="25"/>
    </row>
    <row r="825" spans="1:14">
      <c r="A825" s="2"/>
      <c r="B825" s="420" t="s">
        <v>83</v>
      </c>
      <c r="C825" s="420" t="s">
        <v>72</v>
      </c>
      <c r="D825" s="420" t="s">
        <v>404</v>
      </c>
      <c r="E825" s="420" t="s">
        <v>101</v>
      </c>
      <c r="F825" s="420" t="s">
        <v>102</v>
      </c>
      <c r="G825" s="3" t="s">
        <v>561</v>
      </c>
      <c r="H825" s="420" t="s">
        <v>309</v>
      </c>
      <c r="I825" s="420" t="s">
        <v>292</v>
      </c>
      <c r="J825" s="420" t="s">
        <v>289</v>
      </c>
      <c r="K825" s="420" t="s">
        <v>76</v>
      </c>
      <c r="L825" s="420" t="s">
        <v>76</v>
      </c>
      <c r="M825" s="420" t="s">
        <v>75</v>
      </c>
      <c r="N825" s="25"/>
    </row>
    <row r="826" spans="1:14">
      <c r="A826" s="2" t="s">
        <v>253</v>
      </c>
      <c r="B826" s="25">
        <f>B321-B320</f>
        <v>-12352.83</v>
      </c>
      <c r="C826" s="25">
        <f t="shared" ref="C826:M826" si="40">C321-C320</f>
        <v>-3820.0300000000007</v>
      </c>
      <c r="D826" s="25">
        <f t="shared" si="40"/>
        <v>-12500.786326460562</v>
      </c>
      <c r="E826" s="25">
        <f t="shared" si="40"/>
        <v>0</v>
      </c>
      <c r="F826" s="25">
        <f t="shared" si="40"/>
        <v>-12290</v>
      </c>
      <c r="G826" s="25">
        <f t="shared" si="40"/>
        <v>-3458</v>
      </c>
      <c r="H826" s="25">
        <f t="shared" si="40"/>
        <v>-3976</v>
      </c>
      <c r="I826" s="25">
        <f t="shared" si="40"/>
        <v>-3239.7340105660205</v>
      </c>
      <c r="J826" s="25">
        <f t="shared" si="40"/>
        <v>0</v>
      </c>
      <c r="K826" s="25">
        <f t="shared" si="40"/>
        <v>0</v>
      </c>
      <c r="L826" s="25">
        <f t="shared" si="40"/>
        <v>0</v>
      </c>
      <c r="M826" s="25">
        <f t="shared" si="40"/>
        <v>0</v>
      </c>
      <c r="N826" s="25"/>
    </row>
    <row r="827" spans="1:14">
      <c r="A827" s="2" t="s">
        <v>254</v>
      </c>
      <c r="B827" s="25">
        <f>B322-B320</f>
        <v>-12352.83</v>
      </c>
      <c r="C827" s="25">
        <f t="shared" ref="C827:M827" si="41">C322-C320</f>
        <v>-12454.1</v>
      </c>
      <c r="D827" s="25">
        <f t="shared" si="41"/>
        <v>-12500.786326460562</v>
      </c>
      <c r="E827" s="25">
        <f t="shared" si="41"/>
        <v>0</v>
      </c>
      <c r="F827" s="25">
        <f t="shared" si="41"/>
        <v>-12290</v>
      </c>
      <c r="G827" s="25">
        <f t="shared" si="41"/>
        <v>-12846</v>
      </c>
      <c r="H827" s="25">
        <f t="shared" si="41"/>
        <v>-12849</v>
      </c>
      <c r="I827" s="25">
        <f t="shared" si="41"/>
        <v>-3238.1135382374287</v>
      </c>
      <c r="J827" s="25">
        <f t="shared" si="41"/>
        <v>0</v>
      </c>
      <c r="K827" s="25">
        <f t="shared" si="41"/>
        <v>0</v>
      </c>
      <c r="L827" s="25">
        <f t="shared" si="41"/>
        <v>0</v>
      </c>
      <c r="M827" s="25">
        <f t="shared" si="41"/>
        <v>0</v>
      </c>
      <c r="N827" s="25"/>
    </row>
    <row r="828" spans="1:14">
      <c r="A828" s="2" t="s">
        <v>255</v>
      </c>
      <c r="B828" s="97">
        <f>B323-B320</f>
        <v>-12352.83</v>
      </c>
      <c r="C828" s="97">
        <f t="shared" ref="C828:M828" si="42">C323-C320</f>
        <v>-12454.1</v>
      </c>
      <c r="D828" s="97">
        <f t="shared" si="42"/>
        <v>-3834.0520058388374</v>
      </c>
      <c r="E828" s="97">
        <f t="shared" si="42"/>
        <v>0</v>
      </c>
      <c r="F828" s="97">
        <f t="shared" si="42"/>
        <v>-3805</v>
      </c>
      <c r="G828" s="97">
        <f t="shared" si="42"/>
        <v>-12846</v>
      </c>
      <c r="H828" s="97">
        <f t="shared" si="42"/>
        <v>-12849</v>
      </c>
      <c r="I828" s="97">
        <f t="shared" si="42"/>
        <v>-3238.1135382374287</v>
      </c>
      <c r="J828" s="97">
        <f t="shared" si="42"/>
        <v>0</v>
      </c>
      <c r="K828" s="97">
        <f t="shared" si="42"/>
        <v>0</v>
      </c>
      <c r="L828" s="97">
        <f t="shared" si="42"/>
        <v>0</v>
      </c>
      <c r="M828" s="97">
        <f t="shared" si="42"/>
        <v>0</v>
      </c>
      <c r="N828" s="25"/>
    </row>
    <row r="829" spans="1:14">
      <c r="A829" s="2" t="s">
        <v>256</v>
      </c>
      <c r="B829" s="97">
        <f>B324-B320</f>
        <v>-3785.8099999999995</v>
      </c>
      <c r="C829" s="97">
        <f t="shared" ref="C829:M829" si="43">C324-C320</f>
        <v>-12454.1</v>
      </c>
      <c r="D829" s="97">
        <f t="shared" si="43"/>
        <v>-12500.786326460562</v>
      </c>
      <c r="E829" s="97">
        <f t="shared" si="43"/>
        <v>0</v>
      </c>
      <c r="F829" s="97">
        <f t="shared" si="43"/>
        <v>-12290</v>
      </c>
      <c r="G829" s="97">
        <f t="shared" si="43"/>
        <v>-12846</v>
      </c>
      <c r="H829" s="97">
        <f t="shared" si="43"/>
        <v>-12849</v>
      </c>
      <c r="I829" s="97">
        <f t="shared" si="43"/>
        <v>-3238.1135382374287</v>
      </c>
      <c r="J829" s="97">
        <f t="shared" si="43"/>
        <v>0</v>
      </c>
      <c r="K829" s="97">
        <f t="shared" si="43"/>
        <v>0</v>
      </c>
      <c r="L829" s="97">
        <f t="shared" si="43"/>
        <v>0</v>
      </c>
      <c r="M829" s="97">
        <f t="shared" si="43"/>
        <v>0</v>
      </c>
      <c r="N829" s="25"/>
    </row>
    <row r="830" spans="1:14">
      <c r="A830" s="2" t="s">
        <v>257</v>
      </c>
      <c r="B830" s="97">
        <f>B325-B320</f>
        <v>-12352.83</v>
      </c>
      <c r="C830" s="97">
        <f t="shared" ref="C830:M830" si="44">C325-C320</f>
        <v>-12454.1</v>
      </c>
      <c r="D830" s="97">
        <f t="shared" si="44"/>
        <v>-12500.786326460562</v>
      </c>
      <c r="E830" s="97">
        <f t="shared" si="44"/>
        <v>0</v>
      </c>
      <c r="F830" s="97">
        <f t="shared" si="44"/>
        <v>-12290</v>
      </c>
      <c r="G830" s="97">
        <f t="shared" si="44"/>
        <v>-12846</v>
      </c>
      <c r="H830" s="97">
        <f t="shared" si="44"/>
        <v>-12849</v>
      </c>
      <c r="I830" s="97">
        <f t="shared" si="44"/>
        <v>-12430.861678052932</v>
      </c>
      <c r="J830" s="97">
        <f t="shared" si="44"/>
        <v>0</v>
      </c>
      <c r="K830" s="97">
        <f t="shared" si="44"/>
        <v>0</v>
      </c>
      <c r="L830" s="97">
        <f t="shared" si="44"/>
        <v>0</v>
      </c>
      <c r="M830" s="97">
        <f t="shared" si="44"/>
        <v>0</v>
      </c>
      <c r="N830" s="25"/>
    </row>
    <row r="831" spans="1:14"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</row>
    <row r="832" spans="1:14"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</row>
    <row r="833" spans="1:14">
      <c r="A833" s="2" t="s">
        <v>262</v>
      </c>
      <c r="B833" s="5"/>
      <c r="C833" s="5"/>
      <c r="D833" s="5"/>
      <c r="E833" s="5"/>
      <c r="F833" s="5"/>
      <c r="G833" s="5"/>
      <c r="H833" s="5"/>
      <c r="I833" s="2"/>
      <c r="J833" s="5"/>
      <c r="K833" s="5"/>
      <c r="L833" s="5"/>
      <c r="M833" s="5"/>
      <c r="N833" s="25"/>
    </row>
    <row r="834" spans="1:14">
      <c r="A834" s="2"/>
      <c r="B834" s="3"/>
      <c r="C834" s="3"/>
      <c r="D834" s="3"/>
      <c r="E834" s="3"/>
      <c r="F834" s="3"/>
      <c r="G834" s="3"/>
      <c r="H834" s="4"/>
    </row>
    <row r="835" spans="1:14">
      <c r="A835" s="2"/>
      <c r="B835" s="420" t="s">
        <v>83</v>
      </c>
      <c r="C835" s="420" t="s">
        <v>72</v>
      </c>
      <c r="D835" s="420" t="s">
        <v>404</v>
      </c>
      <c r="E835" s="420" t="s">
        <v>101</v>
      </c>
      <c r="F835" s="420" t="s">
        <v>102</v>
      </c>
      <c r="G835" s="3" t="s">
        <v>561</v>
      </c>
      <c r="H835" s="420" t="s">
        <v>309</v>
      </c>
      <c r="I835" s="420" t="s">
        <v>292</v>
      </c>
      <c r="J835" s="420" t="s">
        <v>289</v>
      </c>
      <c r="K835" s="420" t="s">
        <v>76</v>
      </c>
      <c r="L835" s="420" t="s">
        <v>76</v>
      </c>
      <c r="M835" s="420" t="s">
        <v>75</v>
      </c>
    </row>
    <row r="836" spans="1:14">
      <c r="A836" s="2" t="s">
        <v>253</v>
      </c>
      <c r="B836" s="25">
        <f>B331-B330</f>
        <v>-12352.83</v>
      </c>
      <c r="C836" s="25">
        <f t="shared" ref="C836:M836" si="45">C331-C330</f>
        <v>-3740.58</v>
      </c>
      <c r="D836" s="25">
        <f t="shared" si="45"/>
        <v>-12501.047294495162</v>
      </c>
      <c r="E836" s="25">
        <f t="shared" si="45"/>
        <v>0</v>
      </c>
      <c r="F836" s="25">
        <f t="shared" si="45"/>
        <v>-12290</v>
      </c>
      <c r="G836" s="25">
        <f t="shared" si="45"/>
        <v>-3802</v>
      </c>
      <c r="H836" s="25">
        <f t="shared" si="45"/>
        <v>-3736</v>
      </c>
      <c r="I836" s="25">
        <f t="shared" si="45"/>
        <v>-3788.7485398353547</v>
      </c>
      <c r="J836" s="25">
        <f t="shared" si="45"/>
        <v>0</v>
      </c>
      <c r="K836" s="25">
        <f t="shared" si="45"/>
        <v>0</v>
      </c>
      <c r="L836" s="25">
        <f t="shared" si="45"/>
        <v>0</v>
      </c>
      <c r="M836" s="25">
        <f t="shared" si="45"/>
        <v>0</v>
      </c>
    </row>
    <row r="837" spans="1:14">
      <c r="A837" s="2" t="s">
        <v>254</v>
      </c>
      <c r="B837" s="25">
        <f>B332-B330</f>
        <v>-12352.83</v>
      </c>
      <c r="C837" s="25">
        <f t="shared" ref="C837:M837" si="46">C332-C330</f>
        <v>-12454.1</v>
      </c>
      <c r="D837" s="25">
        <f t="shared" si="46"/>
        <v>-12501.047294495162</v>
      </c>
      <c r="E837" s="25">
        <f t="shared" si="46"/>
        <v>0</v>
      </c>
      <c r="F837" s="25">
        <f t="shared" si="46"/>
        <v>-12290</v>
      </c>
      <c r="G837" s="25">
        <f t="shared" si="46"/>
        <v>-12846</v>
      </c>
      <c r="H837" s="25">
        <f t="shared" si="46"/>
        <v>-12849</v>
      </c>
      <c r="I837" s="25">
        <f t="shared" si="46"/>
        <v>-3788.748686385703</v>
      </c>
      <c r="J837" s="25">
        <f t="shared" si="46"/>
        <v>0</v>
      </c>
      <c r="K837" s="25">
        <f t="shared" si="46"/>
        <v>0</v>
      </c>
      <c r="L837" s="25">
        <f t="shared" si="46"/>
        <v>0</v>
      </c>
      <c r="M837" s="25">
        <f t="shared" si="46"/>
        <v>0</v>
      </c>
    </row>
    <row r="838" spans="1:14">
      <c r="A838" s="2" t="s">
        <v>255</v>
      </c>
      <c r="B838" s="97">
        <f>B333-B330</f>
        <v>-12352.83</v>
      </c>
      <c r="C838" s="97">
        <f t="shared" ref="C838:M838" si="47">C333-C330</f>
        <v>-12454.1</v>
      </c>
      <c r="D838" s="97">
        <f t="shared" si="47"/>
        <v>-3804.6482774139549</v>
      </c>
      <c r="E838" s="97">
        <f t="shared" si="47"/>
        <v>0</v>
      </c>
      <c r="F838" s="97">
        <f t="shared" si="47"/>
        <v>-3886</v>
      </c>
      <c r="G838" s="97">
        <f t="shared" si="47"/>
        <v>-12846</v>
      </c>
      <c r="H838" s="97">
        <f t="shared" si="47"/>
        <v>-12849</v>
      </c>
      <c r="I838" s="97">
        <f t="shared" si="47"/>
        <v>-3788.748686385703</v>
      </c>
      <c r="J838" s="97">
        <f t="shared" si="47"/>
        <v>0</v>
      </c>
      <c r="K838" s="97">
        <f t="shared" si="47"/>
        <v>0</v>
      </c>
      <c r="L838" s="97">
        <f t="shared" si="47"/>
        <v>0</v>
      </c>
      <c r="M838" s="97">
        <f t="shared" si="47"/>
        <v>0</v>
      </c>
    </row>
    <row r="839" spans="1:14">
      <c r="A839" s="2" t="s">
        <v>256</v>
      </c>
      <c r="B839" s="97">
        <f>B334-B330</f>
        <v>-3650.4699999999993</v>
      </c>
      <c r="C839" s="97">
        <f t="shared" ref="C839:M839" si="48">C334-C330</f>
        <v>-12454.1</v>
      </c>
      <c r="D839" s="97">
        <f t="shared" si="48"/>
        <v>-12501.047294495162</v>
      </c>
      <c r="E839" s="97">
        <f t="shared" si="48"/>
        <v>0</v>
      </c>
      <c r="F839" s="97">
        <f t="shared" si="48"/>
        <v>-12290</v>
      </c>
      <c r="G839" s="97">
        <f t="shared" si="48"/>
        <v>-12846</v>
      </c>
      <c r="H839" s="97">
        <f t="shared" si="48"/>
        <v>-12849</v>
      </c>
      <c r="I839" s="97">
        <f t="shared" si="48"/>
        <v>-3788.748686385703</v>
      </c>
      <c r="J839" s="97">
        <f t="shared" si="48"/>
        <v>0</v>
      </c>
      <c r="K839" s="97">
        <f t="shared" si="48"/>
        <v>0</v>
      </c>
      <c r="L839" s="97">
        <f t="shared" si="48"/>
        <v>0</v>
      </c>
      <c r="M839" s="97">
        <f t="shared" si="48"/>
        <v>0</v>
      </c>
    </row>
    <row r="840" spans="1:14">
      <c r="A840" s="2" t="s">
        <v>257</v>
      </c>
      <c r="B840" s="97">
        <f>B335-B330</f>
        <v>-12352.83</v>
      </c>
      <c r="C840" s="97">
        <f t="shared" ref="C840:M840" si="49">C335-C330</f>
        <v>-12454.1</v>
      </c>
      <c r="D840" s="97">
        <f t="shared" si="49"/>
        <v>-12501.047294495162</v>
      </c>
      <c r="E840" s="97">
        <f t="shared" si="49"/>
        <v>0</v>
      </c>
      <c r="F840" s="97">
        <f t="shared" si="49"/>
        <v>-12290</v>
      </c>
      <c r="G840" s="97">
        <f t="shared" si="49"/>
        <v>-3812</v>
      </c>
      <c r="H840" s="97">
        <f t="shared" si="49"/>
        <v>-3743</v>
      </c>
      <c r="I840" s="97">
        <f t="shared" si="49"/>
        <v>-3788.4923744583684</v>
      </c>
      <c r="J840" s="97">
        <f t="shared" si="49"/>
        <v>0</v>
      </c>
      <c r="K840" s="97">
        <f t="shared" si="49"/>
        <v>0</v>
      </c>
      <c r="L840" s="97">
        <f t="shared" si="49"/>
        <v>0</v>
      </c>
      <c r="M840" s="97">
        <f t="shared" si="49"/>
        <v>0</v>
      </c>
    </row>
    <row r="843" spans="1:14">
      <c r="A843" s="2" t="s">
        <v>263</v>
      </c>
      <c r="B843" s="5"/>
      <c r="C843" s="5"/>
      <c r="D843" s="5"/>
      <c r="E843" s="5"/>
      <c r="F843" s="5"/>
      <c r="G843" s="5"/>
      <c r="H843" s="5"/>
      <c r="I843" s="2"/>
      <c r="J843" s="5"/>
      <c r="K843" s="5"/>
      <c r="L843" s="5"/>
      <c r="M843" s="5"/>
    </row>
    <row r="844" spans="1:14">
      <c r="A844" s="2"/>
      <c r="B844" s="3"/>
      <c r="C844" s="3"/>
      <c r="D844" s="3"/>
      <c r="E844" s="3"/>
      <c r="F844" s="3"/>
      <c r="G844" s="3"/>
      <c r="H844" s="4"/>
    </row>
    <row r="845" spans="1:14">
      <c r="A845" s="2"/>
      <c r="B845" s="420" t="s">
        <v>83</v>
      </c>
      <c r="C845" s="420" t="s">
        <v>72</v>
      </c>
      <c r="D845" s="420" t="s">
        <v>404</v>
      </c>
      <c r="E845" s="420" t="s">
        <v>101</v>
      </c>
      <c r="F845" s="420" t="s">
        <v>102</v>
      </c>
      <c r="G845" s="3" t="s">
        <v>561</v>
      </c>
      <c r="H845" s="420" t="s">
        <v>309</v>
      </c>
      <c r="I845" s="420" t="s">
        <v>292</v>
      </c>
      <c r="J845" s="420" t="s">
        <v>289</v>
      </c>
      <c r="K845" s="420" t="s">
        <v>76</v>
      </c>
      <c r="L845" s="420" t="s">
        <v>76</v>
      </c>
      <c r="M845" s="420" t="s">
        <v>75</v>
      </c>
    </row>
    <row r="846" spans="1:14">
      <c r="A846" s="2" t="s">
        <v>253</v>
      </c>
      <c r="B846" s="25">
        <f>B341-B340</f>
        <v>-12352.8</v>
      </c>
      <c r="C846" s="25">
        <f t="shared" ref="C846:M846" si="50">C341-C340</f>
        <v>-5918.8200000000006</v>
      </c>
      <c r="D846" s="25">
        <f t="shared" si="50"/>
        <v>-12500.986447435345</v>
      </c>
      <c r="E846" s="25">
        <f t="shared" si="50"/>
        <v>0</v>
      </c>
      <c r="F846" s="25">
        <f t="shared" si="50"/>
        <v>-12290</v>
      </c>
      <c r="G846" s="25">
        <f t="shared" si="50"/>
        <v>-6161</v>
      </c>
      <c r="H846" s="25">
        <f t="shared" si="50"/>
        <v>-5954</v>
      </c>
      <c r="I846" s="25">
        <f t="shared" si="50"/>
        <v>-6140.0417495227439</v>
      </c>
      <c r="J846" s="25">
        <f t="shared" si="50"/>
        <v>0</v>
      </c>
      <c r="K846" s="25">
        <f t="shared" si="50"/>
        <v>0</v>
      </c>
      <c r="L846" s="25">
        <f t="shared" si="50"/>
        <v>0</v>
      </c>
      <c r="M846" s="25">
        <f t="shared" si="50"/>
        <v>0</v>
      </c>
    </row>
    <row r="847" spans="1:14">
      <c r="A847" s="2" t="s">
        <v>254</v>
      </c>
      <c r="B847" s="25">
        <f>B342-B340</f>
        <v>-12352.8</v>
      </c>
      <c r="C847" s="25">
        <f t="shared" ref="C847:M847" si="51">C342-C340</f>
        <v>-12454.1</v>
      </c>
      <c r="D847" s="25">
        <f t="shared" si="51"/>
        <v>-12500.986447435345</v>
      </c>
      <c r="E847" s="25">
        <f t="shared" si="51"/>
        <v>0</v>
      </c>
      <c r="F847" s="25">
        <f t="shared" si="51"/>
        <v>-12290</v>
      </c>
      <c r="G847" s="25">
        <f t="shared" si="51"/>
        <v>-12846</v>
      </c>
      <c r="H847" s="25">
        <f t="shared" si="51"/>
        <v>-12849</v>
      </c>
      <c r="I847" s="25">
        <f t="shared" si="51"/>
        <v>-6140.0417480132755</v>
      </c>
      <c r="J847" s="25">
        <f t="shared" si="51"/>
        <v>0</v>
      </c>
      <c r="K847" s="25">
        <f t="shared" si="51"/>
        <v>0</v>
      </c>
      <c r="L847" s="25">
        <f t="shared" si="51"/>
        <v>0</v>
      </c>
      <c r="M847" s="25">
        <f t="shared" si="51"/>
        <v>0</v>
      </c>
    </row>
    <row r="848" spans="1:14">
      <c r="A848" s="2" t="s">
        <v>255</v>
      </c>
      <c r="B848" s="97">
        <f>B343-B340</f>
        <v>-12352.8</v>
      </c>
      <c r="C848" s="97">
        <f t="shared" ref="C848:M848" si="52">C343-C340</f>
        <v>-12454.1</v>
      </c>
      <c r="D848" s="97">
        <f t="shared" si="52"/>
        <v>-5967.0181070630069</v>
      </c>
      <c r="E848" s="97">
        <f t="shared" si="52"/>
        <v>0</v>
      </c>
      <c r="F848" s="97">
        <f t="shared" si="52"/>
        <v>-6192</v>
      </c>
      <c r="G848" s="97">
        <f t="shared" si="52"/>
        <v>-12846</v>
      </c>
      <c r="H848" s="97">
        <f t="shared" si="52"/>
        <v>-12849</v>
      </c>
      <c r="I848" s="97">
        <f t="shared" si="52"/>
        <v>-6140.0417480132755</v>
      </c>
      <c r="J848" s="97">
        <f t="shared" si="52"/>
        <v>0</v>
      </c>
      <c r="K848" s="97">
        <f t="shared" si="52"/>
        <v>0</v>
      </c>
      <c r="L848" s="97">
        <f t="shared" si="52"/>
        <v>0</v>
      </c>
      <c r="M848" s="97">
        <f t="shared" si="52"/>
        <v>0</v>
      </c>
    </row>
    <row r="849" spans="1:13">
      <c r="A849" s="2" t="s">
        <v>256</v>
      </c>
      <c r="B849" s="97">
        <f>B344-B340</f>
        <v>-5892.9</v>
      </c>
      <c r="C849" s="97">
        <f t="shared" ref="C849:M849" si="53">C344-C340</f>
        <v>-12454.1</v>
      </c>
      <c r="D849" s="97">
        <f t="shared" si="53"/>
        <v>-12500.986447435345</v>
      </c>
      <c r="E849" s="97">
        <f t="shared" si="53"/>
        <v>0</v>
      </c>
      <c r="F849" s="97">
        <f t="shared" si="53"/>
        <v>-12290</v>
      </c>
      <c r="G849" s="97">
        <f t="shared" si="53"/>
        <v>-12846</v>
      </c>
      <c r="H849" s="97">
        <f t="shared" si="53"/>
        <v>-12849</v>
      </c>
      <c r="I849" s="97">
        <f t="shared" si="53"/>
        <v>-6140.0417480132755</v>
      </c>
      <c r="J849" s="97">
        <f t="shared" si="53"/>
        <v>0</v>
      </c>
      <c r="K849" s="97">
        <f t="shared" si="53"/>
        <v>0</v>
      </c>
      <c r="L849" s="97">
        <f t="shared" si="53"/>
        <v>0</v>
      </c>
      <c r="M849" s="97">
        <f t="shared" si="53"/>
        <v>0</v>
      </c>
    </row>
    <row r="850" spans="1:13">
      <c r="A850" s="2" t="s">
        <v>257</v>
      </c>
      <c r="B850" s="97">
        <f>B345-B340</f>
        <v>-12352.8</v>
      </c>
      <c r="C850" s="97">
        <f t="shared" ref="C850:M850" si="54">C345-C340</f>
        <v>-12454.1</v>
      </c>
      <c r="D850" s="97">
        <f t="shared" si="54"/>
        <v>-12500.986447435345</v>
      </c>
      <c r="E850" s="97">
        <f t="shared" si="54"/>
        <v>0</v>
      </c>
      <c r="F850" s="97">
        <f t="shared" si="54"/>
        <v>-12290</v>
      </c>
      <c r="G850" s="97">
        <f t="shared" si="54"/>
        <v>-6161</v>
      </c>
      <c r="H850" s="97">
        <f t="shared" si="54"/>
        <v>-5954</v>
      </c>
      <c r="I850" s="97">
        <f t="shared" si="54"/>
        <v>-6139.8162222708916</v>
      </c>
      <c r="J850" s="97">
        <f t="shared" si="54"/>
        <v>0</v>
      </c>
      <c r="K850" s="97">
        <f t="shared" si="54"/>
        <v>0</v>
      </c>
      <c r="L850" s="97">
        <f t="shared" si="54"/>
        <v>0</v>
      </c>
      <c r="M850" s="97">
        <f t="shared" si="54"/>
        <v>0</v>
      </c>
    </row>
    <row r="853" spans="1:13">
      <c r="A853" s="2" t="s">
        <v>264</v>
      </c>
      <c r="B853" s="5"/>
      <c r="C853" s="5"/>
      <c r="D853" s="5"/>
      <c r="E853" s="5"/>
      <c r="F853" s="5"/>
      <c r="G853" s="5"/>
      <c r="H853" s="5"/>
      <c r="I853" s="2"/>
      <c r="J853" s="5"/>
      <c r="K853" s="5"/>
      <c r="L853" s="5"/>
      <c r="M853" s="5"/>
    </row>
    <row r="854" spans="1:13">
      <c r="A854" s="2"/>
      <c r="B854" s="3"/>
      <c r="C854" s="3"/>
      <c r="D854" s="3"/>
      <c r="E854" s="3"/>
      <c r="F854" s="3"/>
      <c r="G854" s="3"/>
      <c r="H854" s="4"/>
    </row>
    <row r="855" spans="1:13">
      <c r="A855" s="2"/>
      <c r="B855" s="420" t="s">
        <v>83</v>
      </c>
      <c r="C855" s="420" t="s">
        <v>72</v>
      </c>
      <c r="D855" s="420" t="s">
        <v>404</v>
      </c>
      <c r="E855" s="420" t="s">
        <v>101</v>
      </c>
      <c r="F855" s="420" t="s">
        <v>102</v>
      </c>
      <c r="G855" s="3" t="s">
        <v>561</v>
      </c>
      <c r="H855" s="420" t="s">
        <v>309</v>
      </c>
      <c r="I855" s="420" t="s">
        <v>292</v>
      </c>
      <c r="J855" s="420" t="s">
        <v>289</v>
      </c>
      <c r="K855" s="420" t="s">
        <v>76</v>
      </c>
      <c r="L855" s="420" t="s">
        <v>76</v>
      </c>
      <c r="M855" s="420" t="s">
        <v>75</v>
      </c>
    </row>
    <row r="856" spans="1:13">
      <c r="A856" s="2" t="s">
        <v>253</v>
      </c>
      <c r="B856" s="25">
        <f>B351-B350</f>
        <v>-12352.83</v>
      </c>
      <c r="C856" s="25">
        <f t="shared" ref="C856:M856" si="55">C351-C350</f>
        <v>-3745.8199999999997</v>
      </c>
      <c r="D856" s="25">
        <f t="shared" si="55"/>
        <v>-12501.118081120301</v>
      </c>
      <c r="E856" s="25">
        <f t="shared" si="55"/>
        <v>0</v>
      </c>
      <c r="F856" s="25">
        <f t="shared" si="55"/>
        <v>-12290</v>
      </c>
      <c r="G856" s="25">
        <f t="shared" si="55"/>
        <v>-3394</v>
      </c>
      <c r="H856" s="25">
        <f t="shared" si="55"/>
        <v>-3914</v>
      </c>
      <c r="I856" s="25">
        <f t="shared" si="55"/>
        <v>-3166.4740812605178</v>
      </c>
      <c r="J856" s="25">
        <f t="shared" si="55"/>
        <v>0</v>
      </c>
      <c r="K856" s="25">
        <f t="shared" si="55"/>
        <v>0</v>
      </c>
      <c r="L856" s="25">
        <f t="shared" si="55"/>
        <v>0</v>
      </c>
      <c r="M856" s="25">
        <f t="shared" si="55"/>
        <v>0</v>
      </c>
    </row>
    <row r="857" spans="1:13">
      <c r="A857" s="2" t="s">
        <v>254</v>
      </c>
      <c r="B857" s="25">
        <f>B352-B350</f>
        <v>-12352.83</v>
      </c>
      <c r="C857" s="25">
        <f t="shared" ref="C857:M857" si="56">C352-C350</f>
        <v>-12454.1</v>
      </c>
      <c r="D857" s="25">
        <f t="shared" si="56"/>
        <v>-12501.118081120301</v>
      </c>
      <c r="E857" s="25">
        <f t="shared" si="56"/>
        <v>0</v>
      </c>
      <c r="F857" s="25">
        <f t="shared" si="56"/>
        <v>-12290</v>
      </c>
      <c r="G857" s="25">
        <f t="shared" si="56"/>
        <v>-12846</v>
      </c>
      <c r="H857" s="25">
        <f t="shared" si="56"/>
        <v>-12849</v>
      </c>
      <c r="I857" s="25">
        <f t="shared" si="56"/>
        <v>-3166.4742732240375</v>
      </c>
      <c r="J857" s="25">
        <f t="shared" si="56"/>
        <v>0</v>
      </c>
      <c r="K857" s="25">
        <f t="shared" si="56"/>
        <v>0</v>
      </c>
      <c r="L857" s="25">
        <f t="shared" si="56"/>
        <v>0</v>
      </c>
      <c r="M857" s="25">
        <f t="shared" si="56"/>
        <v>0</v>
      </c>
    </row>
    <row r="858" spans="1:13">
      <c r="A858" s="2" t="s">
        <v>255</v>
      </c>
      <c r="B858" s="97">
        <f>B353-B350</f>
        <v>-12352.83</v>
      </c>
      <c r="C858" s="97">
        <f t="shared" ref="C858:M858" si="57">C353-C350</f>
        <v>-12454.1</v>
      </c>
      <c r="D858" s="97">
        <f t="shared" si="57"/>
        <v>-3769.3312661441123</v>
      </c>
      <c r="E858" s="97">
        <f t="shared" si="57"/>
        <v>0</v>
      </c>
      <c r="F858" s="97">
        <f t="shared" si="57"/>
        <v>-3708</v>
      </c>
      <c r="G858" s="97">
        <f t="shared" si="57"/>
        <v>-12846</v>
      </c>
      <c r="H858" s="97">
        <f t="shared" si="57"/>
        <v>-12849</v>
      </c>
      <c r="I858" s="97">
        <f t="shared" si="57"/>
        <v>-3166.4742732240375</v>
      </c>
      <c r="J858" s="97">
        <f t="shared" si="57"/>
        <v>0</v>
      </c>
      <c r="K858" s="97">
        <f t="shared" si="57"/>
        <v>0</v>
      </c>
      <c r="L858" s="97">
        <f t="shared" si="57"/>
        <v>0</v>
      </c>
      <c r="M858" s="97">
        <f t="shared" si="57"/>
        <v>0</v>
      </c>
    </row>
    <row r="859" spans="1:13">
      <c r="A859" s="2" t="s">
        <v>256</v>
      </c>
      <c r="B859" s="97">
        <f>B354-B350</f>
        <v>-3714.1100000000006</v>
      </c>
      <c r="C859" s="97">
        <f t="shared" ref="C859:M859" si="58">C354-C350</f>
        <v>-12454.1</v>
      </c>
      <c r="D859" s="97">
        <f t="shared" si="58"/>
        <v>-12501.118081120301</v>
      </c>
      <c r="E859" s="97">
        <f t="shared" si="58"/>
        <v>0</v>
      </c>
      <c r="F859" s="97">
        <f t="shared" si="58"/>
        <v>-12290</v>
      </c>
      <c r="G859" s="97">
        <f t="shared" si="58"/>
        <v>-12846</v>
      </c>
      <c r="H859" s="97">
        <f t="shared" si="58"/>
        <v>-12849</v>
      </c>
      <c r="I859" s="97">
        <f t="shared" si="58"/>
        <v>-3166.4742732240375</v>
      </c>
      <c r="J859" s="97">
        <f t="shared" si="58"/>
        <v>0</v>
      </c>
      <c r="K859" s="97">
        <f t="shared" si="58"/>
        <v>0</v>
      </c>
      <c r="L859" s="97">
        <f t="shared" si="58"/>
        <v>0</v>
      </c>
      <c r="M859" s="97">
        <f t="shared" si="58"/>
        <v>0</v>
      </c>
    </row>
    <row r="860" spans="1:13">
      <c r="A860" s="2" t="s">
        <v>257</v>
      </c>
      <c r="B860" s="97">
        <f>B355-B350</f>
        <v>-12352.83</v>
      </c>
      <c r="C860" s="97">
        <f t="shared" ref="C860:M860" si="59">C355-C350</f>
        <v>-12454.1</v>
      </c>
      <c r="D860" s="97">
        <f t="shared" si="59"/>
        <v>-12501.118081120301</v>
      </c>
      <c r="E860" s="97">
        <f t="shared" si="59"/>
        <v>0</v>
      </c>
      <c r="F860" s="97">
        <f t="shared" si="59"/>
        <v>-12290</v>
      </c>
      <c r="G860" s="97">
        <f t="shared" si="59"/>
        <v>-12846</v>
      </c>
      <c r="H860" s="97">
        <f t="shared" si="59"/>
        <v>-12849</v>
      </c>
      <c r="I860" s="97">
        <f t="shared" si="59"/>
        <v>-12430.861678052932</v>
      </c>
      <c r="J860" s="97">
        <f t="shared" si="59"/>
        <v>0</v>
      </c>
      <c r="K860" s="97">
        <f t="shared" si="59"/>
        <v>0</v>
      </c>
      <c r="L860" s="97">
        <f t="shared" si="59"/>
        <v>0</v>
      </c>
      <c r="M860" s="97">
        <f t="shared" si="59"/>
        <v>0</v>
      </c>
    </row>
    <row r="861" spans="1:13">
      <c r="A861" s="2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</row>
    <row r="862" spans="1:13">
      <c r="A862" s="2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</row>
    <row r="863" spans="1:13">
      <c r="A863" s="2" t="s">
        <v>315</v>
      </c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</row>
    <row r="864" spans="1:13">
      <c r="A864" s="2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</row>
    <row r="865" spans="1:13">
      <c r="A865" s="2"/>
      <c r="B865" s="420" t="s">
        <v>83</v>
      </c>
      <c r="C865" s="420" t="s">
        <v>72</v>
      </c>
      <c r="D865" s="420" t="s">
        <v>404</v>
      </c>
      <c r="E865" s="420" t="s">
        <v>101</v>
      </c>
      <c r="F865" s="420" t="s">
        <v>102</v>
      </c>
      <c r="G865" s="3" t="s">
        <v>561</v>
      </c>
      <c r="H865" s="420" t="s">
        <v>309</v>
      </c>
      <c r="I865" s="420" t="s">
        <v>292</v>
      </c>
      <c r="J865" s="420" t="s">
        <v>289</v>
      </c>
      <c r="K865" s="420" t="s">
        <v>76</v>
      </c>
      <c r="L865" s="420" t="s">
        <v>76</v>
      </c>
      <c r="M865" s="420" t="s">
        <v>75</v>
      </c>
    </row>
    <row r="866" spans="1:13">
      <c r="A866" s="2" t="s">
        <v>253</v>
      </c>
      <c r="B866" s="25">
        <f>B391-B$390</f>
        <v>-12352.799748999989</v>
      </c>
      <c r="C866" s="25">
        <f t="shared" ref="C866:M866" si="60">C391-C$390</f>
        <v>-4115.66</v>
      </c>
      <c r="D866" s="25">
        <f t="shared" si="60"/>
        <v>-12503.875753518125</v>
      </c>
      <c r="E866" s="25">
        <f t="shared" si="60"/>
        <v>0</v>
      </c>
      <c r="F866" s="25">
        <f t="shared" si="60"/>
        <v>-12290</v>
      </c>
      <c r="G866" s="25">
        <f t="shared" si="60"/>
        <v>-4221</v>
      </c>
      <c r="H866" s="25">
        <f t="shared" si="60"/>
        <v>-4119</v>
      </c>
      <c r="I866" s="25">
        <f t="shared" si="60"/>
        <v>-4171.5563868666522</v>
      </c>
      <c r="J866" s="25">
        <f t="shared" si="60"/>
        <v>0</v>
      </c>
      <c r="K866" s="25">
        <f t="shared" si="60"/>
        <v>0</v>
      </c>
      <c r="L866" s="25">
        <f t="shared" si="60"/>
        <v>0</v>
      </c>
      <c r="M866" s="25">
        <f t="shared" si="60"/>
        <v>0</v>
      </c>
    </row>
    <row r="867" spans="1:13">
      <c r="A867" s="2" t="s">
        <v>254</v>
      </c>
      <c r="B867" s="25">
        <f t="shared" ref="B867:M867" si="61">B392-B$390</f>
        <v>-12352.799748999989</v>
      </c>
      <c r="C867" s="25">
        <f t="shared" si="61"/>
        <v>-12454.1</v>
      </c>
      <c r="D867" s="25">
        <f t="shared" si="61"/>
        <v>-12503.875753518125</v>
      </c>
      <c r="E867" s="25">
        <f t="shared" si="61"/>
        <v>0</v>
      </c>
      <c r="F867" s="25">
        <f t="shared" si="61"/>
        <v>-12290</v>
      </c>
      <c r="G867" s="25">
        <f t="shared" si="61"/>
        <v>-12844</v>
      </c>
      <c r="H867" s="25">
        <f t="shared" si="61"/>
        <v>-12847</v>
      </c>
      <c r="I867" s="25">
        <f t="shared" si="61"/>
        <v>-4171.5563868666522</v>
      </c>
      <c r="J867" s="25">
        <f t="shared" si="61"/>
        <v>0</v>
      </c>
      <c r="K867" s="25">
        <f t="shared" si="61"/>
        <v>0</v>
      </c>
      <c r="L867" s="25">
        <f t="shared" si="61"/>
        <v>0</v>
      </c>
      <c r="M867" s="25">
        <f t="shared" si="61"/>
        <v>0</v>
      </c>
    </row>
    <row r="868" spans="1:13">
      <c r="A868" s="2" t="s">
        <v>255</v>
      </c>
      <c r="B868" s="25">
        <f t="shared" ref="B868:M868" si="62">B393-B$390</f>
        <v>-12352.799748999989</v>
      </c>
      <c r="C868" s="25">
        <f t="shared" si="62"/>
        <v>-12454.1</v>
      </c>
      <c r="D868" s="25">
        <f t="shared" si="62"/>
        <v>-4180.6251461892916</v>
      </c>
      <c r="E868" s="25">
        <f t="shared" si="62"/>
        <v>0</v>
      </c>
      <c r="F868" s="25">
        <f t="shared" si="62"/>
        <v>-4279</v>
      </c>
      <c r="G868" s="25">
        <f t="shared" si="62"/>
        <v>-12844</v>
      </c>
      <c r="H868" s="25">
        <f t="shared" si="62"/>
        <v>-12847</v>
      </c>
      <c r="I868" s="25">
        <f t="shared" si="62"/>
        <v>-4171.5563868666522</v>
      </c>
      <c r="J868" s="25">
        <f t="shared" si="62"/>
        <v>0</v>
      </c>
      <c r="K868" s="25">
        <f t="shared" si="62"/>
        <v>0</v>
      </c>
      <c r="L868" s="25">
        <f t="shared" si="62"/>
        <v>0</v>
      </c>
      <c r="M868" s="25">
        <f t="shared" si="62"/>
        <v>0</v>
      </c>
    </row>
    <row r="869" spans="1:13">
      <c r="A869" s="2" t="s">
        <v>256</v>
      </c>
      <c r="B869" s="25">
        <f t="shared" ref="B869:M869" si="63">B394-B$390</f>
        <v>-4015.3924678000076</v>
      </c>
      <c r="C869" s="25">
        <f t="shared" si="63"/>
        <v>-12454.1</v>
      </c>
      <c r="D869" s="25">
        <f t="shared" si="63"/>
        <v>-12503.875753518125</v>
      </c>
      <c r="E869" s="25">
        <f t="shared" si="63"/>
        <v>0</v>
      </c>
      <c r="F869" s="25">
        <f t="shared" si="63"/>
        <v>-12290</v>
      </c>
      <c r="G869" s="25">
        <f t="shared" si="63"/>
        <v>-12844</v>
      </c>
      <c r="H869" s="25">
        <f t="shared" si="63"/>
        <v>-12847</v>
      </c>
      <c r="I869" s="25">
        <f t="shared" si="63"/>
        <v>-4171.5563868666522</v>
      </c>
      <c r="J869" s="25">
        <f t="shared" si="63"/>
        <v>0</v>
      </c>
      <c r="K869" s="25">
        <f t="shared" si="63"/>
        <v>0</v>
      </c>
      <c r="L869" s="25">
        <f t="shared" si="63"/>
        <v>0</v>
      </c>
      <c r="M869" s="25">
        <f t="shared" si="63"/>
        <v>0</v>
      </c>
    </row>
    <row r="870" spans="1:13">
      <c r="A870" s="2" t="s">
        <v>257</v>
      </c>
      <c r="B870" s="25">
        <f t="shared" ref="B870:M870" si="64">B395-B$390</f>
        <v>-12352.799748999989</v>
      </c>
      <c r="C870" s="25">
        <f t="shared" si="64"/>
        <v>-12454.1</v>
      </c>
      <c r="D870" s="25">
        <f t="shared" si="64"/>
        <v>-12503.875753518125</v>
      </c>
      <c r="E870" s="25">
        <f t="shared" si="64"/>
        <v>0</v>
      </c>
      <c r="F870" s="25">
        <f t="shared" si="64"/>
        <v>-12290</v>
      </c>
      <c r="G870" s="25">
        <f t="shared" si="64"/>
        <v>-4226</v>
      </c>
      <c r="H870" s="25">
        <f t="shared" si="64"/>
        <v>-4123</v>
      </c>
      <c r="I870" s="25">
        <f t="shared" si="64"/>
        <v>-4171.5563868666522</v>
      </c>
      <c r="J870" s="25">
        <f t="shared" si="64"/>
        <v>0</v>
      </c>
      <c r="K870" s="25">
        <f t="shared" si="64"/>
        <v>0</v>
      </c>
      <c r="L870" s="25">
        <f t="shared" si="64"/>
        <v>0</v>
      </c>
      <c r="M870" s="25">
        <f t="shared" si="64"/>
        <v>0</v>
      </c>
    </row>
    <row r="871" spans="1:13">
      <c r="A871" s="2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</row>
    <row r="872" spans="1:13">
      <c r="A872" s="2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</row>
    <row r="873" spans="1:13">
      <c r="A873" s="2" t="s">
        <v>427</v>
      </c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</row>
    <row r="874" spans="1:13">
      <c r="A874" s="2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</row>
    <row r="875" spans="1:13">
      <c r="A875" s="2"/>
      <c r="B875" s="420" t="s">
        <v>83</v>
      </c>
      <c r="C875" s="420" t="s">
        <v>72</v>
      </c>
      <c r="D875" s="420" t="s">
        <v>404</v>
      </c>
      <c r="E875" s="420" t="s">
        <v>101</v>
      </c>
      <c r="F875" s="420" t="s">
        <v>102</v>
      </c>
      <c r="G875" s="3" t="s">
        <v>561</v>
      </c>
      <c r="H875" s="420" t="s">
        <v>309</v>
      </c>
      <c r="I875" s="420" t="s">
        <v>292</v>
      </c>
      <c r="J875" s="420" t="s">
        <v>289</v>
      </c>
      <c r="K875" s="420" t="s">
        <v>76</v>
      </c>
      <c r="L875" s="420" t="s">
        <v>76</v>
      </c>
      <c r="M875" s="420" t="s">
        <v>75</v>
      </c>
    </row>
    <row r="876" spans="1:13">
      <c r="A876" s="2" t="s">
        <v>253</v>
      </c>
      <c r="B876" s="25">
        <f>B401-B$400</f>
        <v>-5894.013319000006</v>
      </c>
      <c r="C876" s="25">
        <f t="shared" ref="C876:M876" si="65">C401-C$400</f>
        <v>-2307.6800000000003</v>
      </c>
      <c r="D876" s="25">
        <f t="shared" si="65"/>
        <v>-5929.8115684913791</v>
      </c>
      <c r="E876" s="25">
        <f t="shared" si="65"/>
        <v>0</v>
      </c>
      <c r="F876" s="25">
        <f t="shared" si="65"/>
        <v>-5768</v>
      </c>
      <c r="G876" s="25">
        <f t="shared" si="65"/>
        <v>-2238</v>
      </c>
      <c r="H876" s="25">
        <f t="shared" si="65"/>
        <v>-2238</v>
      </c>
      <c r="I876" s="25">
        <f t="shared" si="65"/>
        <v>-2262.2734567380135</v>
      </c>
      <c r="J876" s="25">
        <f t="shared" si="65"/>
        <v>0</v>
      </c>
      <c r="K876" s="25">
        <f t="shared" si="65"/>
        <v>0</v>
      </c>
      <c r="L876" s="25">
        <f t="shared" si="65"/>
        <v>0</v>
      </c>
      <c r="M876" s="25">
        <f t="shared" si="65"/>
        <v>0</v>
      </c>
    </row>
    <row r="877" spans="1:13">
      <c r="A877" s="2" t="s">
        <v>254</v>
      </c>
      <c r="B877" s="25">
        <f t="shared" ref="B877:M877" si="66">B402-B$400</f>
        <v>-5894.013319000006</v>
      </c>
      <c r="C877" s="25">
        <f t="shared" si="66"/>
        <v>-5932.9920000000002</v>
      </c>
      <c r="D877" s="25">
        <f t="shared" si="66"/>
        <v>-5929.8115684913791</v>
      </c>
      <c r="E877" s="25">
        <f t="shared" si="66"/>
        <v>0</v>
      </c>
      <c r="F877" s="25">
        <f t="shared" si="66"/>
        <v>-5768</v>
      </c>
      <c r="G877" s="25">
        <f t="shared" si="66"/>
        <v>-5769</v>
      </c>
      <c r="H877" s="25">
        <f t="shared" si="66"/>
        <v>-5769</v>
      </c>
      <c r="I877" s="25">
        <f t="shared" si="66"/>
        <v>-2262.2734567380135</v>
      </c>
      <c r="J877" s="25">
        <f t="shared" si="66"/>
        <v>0</v>
      </c>
      <c r="K877" s="25">
        <f t="shared" si="66"/>
        <v>0</v>
      </c>
      <c r="L877" s="25">
        <f t="shared" si="66"/>
        <v>0</v>
      </c>
      <c r="M877" s="25">
        <f t="shared" si="66"/>
        <v>0</v>
      </c>
    </row>
    <row r="878" spans="1:13">
      <c r="A878" s="2" t="s">
        <v>255</v>
      </c>
      <c r="B878" s="25">
        <f t="shared" ref="B878:M878" si="67">B403-B$400</f>
        <v>-5894.013319000006</v>
      </c>
      <c r="C878" s="25">
        <f t="shared" si="67"/>
        <v>-5932.9920000000002</v>
      </c>
      <c r="D878" s="25">
        <f t="shared" si="67"/>
        <v>-2357.9472065816658</v>
      </c>
      <c r="E878" s="25">
        <f t="shared" si="67"/>
        <v>0</v>
      </c>
      <c r="F878" s="25">
        <f t="shared" si="67"/>
        <v>-2212</v>
      </c>
      <c r="G878" s="25">
        <f t="shared" si="67"/>
        <v>-5769</v>
      </c>
      <c r="H878" s="25">
        <f t="shared" si="67"/>
        <v>-5769</v>
      </c>
      <c r="I878" s="25">
        <f t="shared" si="67"/>
        <v>-2262.2734567380135</v>
      </c>
      <c r="J878" s="25">
        <f t="shared" si="67"/>
        <v>0</v>
      </c>
      <c r="K878" s="25">
        <f t="shared" si="67"/>
        <v>0</v>
      </c>
      <c r="L878" s="25">
        <f t="shared" si="67"/>
        <v>0</v>
      </c>
      <c r="M878" s="25">
        <f t="shared" si="67"/>
        <v>0</v>
      </c>
    </row>
    <row r="879" spans="1:13">
      <c r="A879" s="2" t="s">
        <v>256</v>
      </c>
      <c r="B879" s="25">
        <f t="shared" ref="B879:M879" si="68">B404-B$400</f>
        <v>-2220.4018560000231</v>
      </c>
      <c r="C879" s="25">
        <f t="shared" si="68"/>
        <v>-5932.9920000000002</v>
      </c>
      <c r="D879" s="25">
        <f t="shared" si="68"/>
        <v>-5929.8115684913791</v>
      </c>
      <c r="E879" s="25">
        <f t="shared" si="68"/>
        <v>0</v>
      </c>
      <c r="F879" s="25">
        <f t="shared" si="68"/>
        <v>-5768</v>
      </c>
      <c r="G879" s="25">
        <f t="shared" si="68"/>
        <v>-5769</v>
      </c>
      <c r="H879" s="25">
        <f t="shared" si="68"/>
        <v>-5769</v>
      </c>
      <c r="I879" s="25">
        <f t="shared" si="68"/>
        <v>-2262.2734567380135</v>
      </c>
      <c r="J879" s="25">
        <f t="shared" si="68"/>
        <v>0</v>
      </c>
      <c r="K879" s="25">
        <f t="shared" si="68"/>
        <v>0</v>
      </c>
      <c r="L879" s="25">
        <f t="shared" si="68"/>
        <v>0</v>
      </c>
      <c r="M879" s="25">
        <f t="shared" si="68"/>
        <v>0</v>
      </c>
    </row>
    <row r="880" spans="1:13">
      <c r="A880" s="2" t="s">
        <v>257</v>
      </c>
      <c r="B880" s="25">
        <f t="shared" ref="B880:M880" si="69">B405-B$400</f>
        <v>-5894.013319000006</v>
      </c>
      <c r="C880" s="25">
        <f t="shared" si="69"/>
        <v>-5932.9920000000002</v>
      </c>
      <c r="D880" s="25">
        <f t="shared" si="69"/>
        <v>-5929.8115684913791</v>
      </c>
      <c r="E880" s="25">
        <f t="shared" si="69"/>
        <v>0</v>
      </c>
      <c r="F880" s="25">
        <f t="shared" si="69"/>
        <v>-5768</v>
      </c>
      <c r="G880" s="25">
        <f t="shared" si="69"/>
        <v>-2242</v>
      </c>
      <c r="H880" s="25">
        <f t="shared" si="69"/>
        <v>-2242</v>
      </c>
      <c r="I880" s="25">
        <f t="shared" si="69"/>
        <v>-2262.2734567380135</v>
      </c>
      <c r="J880" s="25">
        <f t="shared" si="69"/>
        <v>0</v>
      </c>
      <c r="K880" s="25">
        <f t="shared" si="69"/>
        <v>0</v>
      </c>
      <c r="L880" s="25">
        <f t="shared" si="69"/>
        <v>0</v>
      </c>
      <c r="M880" s="25">
        <f t="shared" si="69"/>
        <v>0</v>
      </c>
    </row>
    <row r="881" spans="1:13">
      <c r="A881" s="2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</row>
    <row r="882" spans="1:13">
      <c r="A882" s="2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</row>
    <row r="883" spans="1:13">
      <c r="A883" s="2" t="s">
        <v>428</v>
      </c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</row>
    <row r="884" spans="1:13">
      <c r="A884" s="2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</row>
    <row r="885" spans="1:13">
      <c r="A885" s="2"/>
      <c r="B885" s="420" t="s">
        <v>83</v>
      </c>
      <c r="C885" s="420" t="s">
        <v>72</v>
      </c>
      <c r="D885" s="420" t="s">
        <v>404</v>
      </c>
      <c r="E885" s="420" t="s">
        <v>101</v>
      </c>
      <c r="F885" s="420" t="s">
        <v>102</v>
      </c>
      <c r="G885" s="3" t="s">
        <v>561</v>
      </c>
      <c r="H885" s="420" t="s">
        <v>309</v>
      </c>
      <c r="I885" s="420" t="s">
        <v>292</v>
      </c>
      <c r="J885" s="420" t="s">
        <v>289</v>
      </c>
      <c r="K885" s="420" t="s">
        <v>76</v>
      </c>
      <c r="L885" s="420" t="s">
        <v>76</v>
      </c>
      <c r="M885" s="420" t="s">
        <v>75</v>
      </c>
    </row>
    <row r="886" spans="1:13">
      <c r="A886" s="2" t="s">
        <v>253</v>
      </c>
      <c r="B886" s="25">
        <f>B411-B$410</f>
        <v>-6458.7864299999828</v>
      </c>
      <c r="C886" s="25">
        <f t="shared" ref="C886:M886" si="70">C411-C$410</f>
        <v>-1808.0160000000005</v>
      </c>
      <c r="D886" s="25">
        <f t="shared" si="70"/>
        <v>-6574.0641850267693</v>
      </c>
      <c r="E886" s="25">
        <f t="shared" si="70"/>
        <v>0</v>
      </c>
      <c r="F886" s="25">
        <f t="shared" si="70"/>
        <v>-6522</v>
      </c>
      <c r="G886" s="25">
        <f t="shared" si="70"/>
        <v>-1984</v>
      </c>
      <c r="H886" s="25">
        <f t="shared" si="70"/>
        <v>-1881</v>
      </c>
      <c r="I886" s="25">
        <f t="shared" si="70"/>
        <v>-1909.2829301286401</v>
      </c>
      <c r="J886" s="25">
        <f t="shared" si="70"/>
        <v>0</v>
      </c>
      <c r="K886" s="25">
        <f t="shared" si="70"/>
        <v>0</v>
      </c>
      <c r="L886" s="25">
        <f t="shared" si="70"/>
        <v>0</v>
      </c>
      <c r="M886" s="25">
        <f t="shared" si="70"/>
        <v>0</v>
      </c>
    </row>
    <row r="887" spans="1:13">
      <c r="A887" s="2" t="s">
        <v>254</v>
      </c>
      <c r="B887" s="25">
        <f t="shared" ref="B887:M887" si="71">B412-B$410</f>
        <v>-6458.7864299999828</v>
      </c>
      <c r="C887" s="25">
        <f t="shared" si="71"/>
        <v>-6521.1360000000004</v>
      </c>
      <c r="D887" s="25">
        <f t="shared" si="71"/>
        <v>-6574.0641850267693</v>
      </c>
      <c r="E887" s="25">
        <f t="shared" si="71"/>
        <v>0</v>
      </c>
      <c r="F887" s="25">
        <f t="shared" si="71"/>
        <v>-6522</v>
      </c>
      <c r="G887" s="25">
        <f t="shared" si="71"/>
        <v>-7076</v>
      </c>
      <c r="H887" s="25">
        <f t="shared" si="71"/>
        <v>-7078</v>
      </c>
      <c r="I887" s="25">
        <f t="shared" si="71"/>
        <v>-1909.2829301286401</v>
      </c>
      <c r="J887" s="25">
        <f t="shared" si="71"/>
        <v>0</v>
      </c>
      <c r="K887" s="25">
        <f t="shared" si="71"/>
        <v>0</v>
      </c>
      <c r="L887" s="25">
        <f t="shared" si="71"/>
        <v>0</v>
      </c>
      <c r="M887" s="25">
        <f t="shared" si="71"/>
        <v>0</v>
      </c>
    </row>
    <row r="888" spans="1:13">
      <c r="A888" s="2" t="s">
        <v>255</v>
      </c>
      <c r="B888" s="25">
        <f t="shared" ref="B888:M888" si="72">B413-B$410</f>
        <v>-6458.7864299999828</v>
      </c>
      <c r="C888" s="25">
        <f t="shared" si="72"/>
        <v>-6521.1360000000004</v>
      </c>
      <c r="D888" s="25">
        <f t="shared" si="72"/>
        <v>-1822.6779396076117</v>
      </c>
      <c r="E888" s="25">
        <f t="shared" si="72"/>
        <v>0</v>
      </c>
      <c r="F888" s="25">
        <f t="shared" si="72"/>
        <v>-2067</v>
      </c>
      <c r="G888" s="25">
        <f t="shared" si="72"/>
        <v>-7076</v>
      </c>
      <c r="H888" s="25">
        <f t="shared" si="72"/>
        <v>-7078</v>
      </c>
      <c r="I888" s="25">
        <f t="shared" si="72"/>
        <v>-1909.2829301286401</v>
      </c>
      <c r="J888" s="25">
        <f t="shared" si="72"/>
        <v>0</v>
      </c>
      <c r="K888" s="25">
        <f t="shared" si="72"/>
        <v>0</v>
      </c>
      <c r="L888" s="25">
        <f t="shared" si="72"/>
        <v>0</v>
      </c>
      <c r="M888" s="25">
        <f t="shared" si="72"/>
        <v>0</v>
      </c>
    </row>
    <row r="889" spans="1:13">
      <c r="A889" s="2" t="s">
        <v>256</v>
      </c>
      <c r="B889" s="25">
        <f t="shared" ref="B889:M889" si="73">B414-B$410</f>
        <v>-1794.9906117999844</v>
      </c>
      <c r="C889" s="25">
        <f t="shared" si="73"/>
        <v>-6521.1360000000004</v>
      </c>
      <c r="D889" s="25">
        <f t="shared" si="73"/>
        <v>-6574.0641850267693</v>
      </c>
      <c r="E889" s="25">
        <f t="shared" si="73"/>
        <v>0</v>
      </c>
      <c r="F889" s="25">
        <f t="shared" si="73"/>
        <v>-6522</v>
      </c>
      <c r="G889" s="25">
        <f t="shared" si="73"/>
        <v>-7076</v>
      </c>
      <c r="H889" s="25">
        <f t="shared" si="73"/>
        <v>-7078</v>
      </c>
      <c r="I889" s="25">
        <f t="shared" si="73"/>
        <v>-1909.2829301286401</v>
      </c>
      <c r="J889" s="25">
        <f t="shared" si="73"/>
        <v>0</v>
      </c>
      <c r="K889" s="25">
        <f t="shared" si="73"/>
        <v>0</v>
      </c>
      <c r="L889" s="25">
        <f t="shared" si="73"/>
        <v>0</v>
      </c>
      <c r="M889" s="25">
        <f t="shared" si="73"/>
        <v>0</v>
      </c>
    </row>
    <row r="890" spans="1:13">
      <c r="A890" s="2" t="s">
        <v>257</v>
      </c>
      <c r="B890" s="25">
        <f t="shared" ref="B890:M890" si="74">B415-B$410</f>
        <v>-6458.7864299999828</v>
      </c>
      <c r="C890" s="25">
        <f t="shared" si="74"/>
        <v>-6521.1360000000004</v>
      </c>
      <c r="D890" s="25">
        <f t="shared" si="74"/>
        <v>-6574.0641850267693</v>
      </c>
      <c r="E890" s="25">
        <f t="shared" si="74"/>
        <v>0</v>
      </c>
      <c r="F890" s="25">
        <f t="shared" si="74"/>
        <v>-6522</v>
      </c>
      <c r="G890" s="25">
        <f t="shared" si="74"/>
        <v>-1985</v>
      </c>
      <c r="H890" s="25">
        <f t="shared" si="74"/>
        <v>-1881</v>
      </c>
      <c r="I890" s="25">
        <f t="shared" si="74"/>
        <v>-1909.2829301286401</v>
      </c>
      <c r="J890" s="25">
        <f t="shared" si="74"/>
        <v>0</v>
      </c>
      <c r="K890" s="25">
        <f t="shared" si="74"/>
        <v>0</v>
      </c>
      <c r="L890" s="25">
        <f t="shared" si="74"/>
        <v>0</v>
      </c>
      <c r="M890" s="25">
        <f t="shared" si="74"/>
        <v>0</v>
      </c>
    </row>
    <row r="891" spans="1:13">
      <c r="A891" s="2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</row>
    <row r="892" spans="1:13">
      <c r="A892" s="2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</row>
    <row r="893" spans="1:13">
      <c r="A893" s="2" t="s">
        <v>308</v>
      </c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</row>
    <row r="894" spans="1:13">
      <c r="A894" s="2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</row>
    <row r="895" spans="1:13">
      <c r="A895" s="2"/>
      <c r="B895" s="420" t="s">
        <v>83</v>
      </c>
      <c r="C895" s="420" t="s">
        <v>72</v>
      </c>
      <c r="D895" s="420" t="s">
        <v>404</v>
      </c>
      <c r="E895" s="420" t="s">
        <v>101</v>
      </c>
      <c r="F895" s="420" t="s">
        <v>102</v>
      </c>
      <c r="G895" s="3" t="s">
        <v>561</v>
      </c>
      <c r="H895" s="420" t="s">
        <v>309</v>
      </c>
      <c r="I895" s="420" t="s">
        <v>292</v>
      </c>
      <c r="J895" s="420" t="s">
        <v>289</v>
      </c>
      <c r="K895" s="420" t="s">
        <v>76</v>
      </c>
      <c r="L895" s="420" t="s">
        <v>76</v>
      </c>
      <c r="M895" s="420" t="s">
        <v>75</v>
      </c>
    </row>
    <row r="896" spans="1:13">
      <c r="A896" s="2" t="s">
        <v>253</v>
      </c>
      <c r="B896" s="25">
        <f>B421-B$420</f>
        <v>-12352.799748999989</v>
      </c>
      <c r="C896" s="25">
        <f t="shared" ref="C896:M896" si="75">C421-C$420</f>
        <v>-6134.9000000000005</v>
      </c>
      <c r="D896" s="25">
        <f t="shared" si="75"/>
        <v>-12503.875753518125</v>
      </c>
      <c r="E896" s="25">
        <f t="shared" si="75"/>
        <v>0</v>
      </c>
      <c r="F896" s="25">
        <f t="shared" si="75"/>
        <v>-12290</v>
      </c>
      <c r="G896" s="25">
        <f t="shared" si="75"/>
        <v>-6421</v>
      </c>
      <c r="H896" s="25">
        <f t="shared" si="75"/>
        <v>-6178</v>
      </c>
      <c r="I896" s="25">
        <f t="shared" si="75"/>
        <v>-6377.0749931054006</v>
      </c>
      <c r="J896" s="25">
        <f t="shared" si="75"/>
        <v>0</v>
      </c>
      <c r="K896" s="25">
        <f t="shared" si="75"/>
        <v>0</v>
      </c>
      <c r="L896" s="25">
        <f t="shared" si="75"/>
        <v>0</v>
      </c>
      <c r="M896" s="25">
        <f t="shared" si="75"/>
        <v>0</v>
      </c>
    </row>
    <row r="897" spans="1:13">
      <c r="A897" s="2" t="s">
        <v>254</v>
      </c>
      <c r="B897" s="25">
        <f t="shared" ref="B897:M897" si="76">B422-B$420</f>
        <v>-12352.799748999989</v>
      </c>
      <c r="C897" s="25">
        <f t="shared" si="76"/>
        <v>-12454.1</v>
      </c>
      <c r="D897" s="25">
        <f t="shared" si="76"/>
        <v>-12503.875753518125</v>
      </c>
      <c r="E897" s="25">
        <f t="shared" si="76"/>
        <v>0</v>
      </c>
      <c r="F897" s="25">
        <f t="shared" si="76"/>
        <v>-12290</v>
      </c>
      <c r="G897" s="25">
        <f t="shared" si="76"/>
        <v>-12844</v>
      </c>
      <c r="H897" s="25">
        <f t="shared" si="76"/>
        <v>-12847</v>
      </c>
      <c r="I897" s="25">
        <f t="shared" si="76"/>
        <v>-6377.0749931054006</v>
      </c>
      <c r="J897" s="25">
        <f t="shared" si="76"/>
        <v>0</v>
      </c>
      <c r="K897" s="25">
        <f t="shared" si="76"/>
        <v>0</v>
      </c>
      <c r="L897" s="25">
        <f t="shared" si="76"/>
        <v>0</v>
      </c>
      <c r="M897" s="25">
        <f t="shared" si="76"/>
        <v>0</v>
      </c>
    </row>
    <row r="898" spans="1:13">
      <c r="A898" s="2" t="s">
        <v>255</v>
      </c>
      <c r="B898" s="25">
        <f t="shared" ref="B898:M898" si="77">B423-B$420</f>
        <v>-12352.799748999989</v>
      </c>
      <c r="C898" s="25">
        <f t="shared" si="77"/>
        <v>-12454.1</v>
      </c>
      <c r="D898" s="25">
        <f t="shared" si="77"/>
        <v>-6187.127352538796</v>
      </c>
      <c r="E898" s="25">
        <f t="shared" si="77"/>
        <v>0</v>
      </c>
      <c r="F898" s="25">
        <f t="shared" si="77"/>
        <v>-6423</v>
      </c>
      <c r="G898" s="25">
        <f t="shared" si="77"/>
        <v>-12844</v>
      </c>
      <c r="H898" s="25">
        <f t="shared" si="77"/>
        <v>-12847</v>
      </c>
      <c r="I898" s="25">
        <f t="shared" si="77"/>
        <v>-6377.0749931054006</v>
      </c>
      <c r="J898" s="25">
        <f t="shared" si="77"/>
        <v>0</v>
      </c>
      <c r="K898" s="25">
        <f t="shared" si="77"/>
        <v>0</v>
      </c>
      <c r="L898" s="25">
        <f t="shared" si="77"/>
        <v>0</v>
      </c>
      <c r="M898" s="25">
        <f t="shared" si="77"/>
        <v>0</v>
      </c>
    </row>
    <row r="899" spans="1:13">
      <c r="A899" s="2" t="s">
        <v>256</v>
      </c>
      <c r="B899" s="25">
        <f t="shared" ref="B899:M899" si="78">B424-B$420</f>
        <v>-6105.5178887299999</v>
      </c>
      <c r="C899" s="25">
        <f t="shared" si="78"/>
        <v>-12454.1</v>
      </c>
      <c r="D899" s="25">
        <f t="shared" si="78"/>
        <v>-12503.875753518125</v>
      </c>
      <c r="E899" s="25">
        <f t="shared" si="78"/>
        <v>0</v>
      </c>
      <c r="F899" s="25">
        <f t="shared" si="78"/>
        <v>-12290</v>
      </c>
      <c r="G899" s="25">
        <f t="shared" si="78"/>
        <v>-12844</v>
      </c>
      <c r="H899" s="25">
        <f t="shared" si="78"/>
        <v>-12847</v>
      </c>
      <c r="I899" s="25">
        <f t="shared" si="78"/>
        <v>-6377.0749931054006</v>
      </c>
      <c r="J899" s="25">
        <f t="shared" si="78"/>
        <v>0</v>
      </c>
      <c r="K899" s="25">
        <f t="shared" si="78"/>
        <v>0</v>
      </c>
      <c r="L899" s="25">
        <f t="shared" si="78"/>
        <v>0</v>
      </c>
      <c r="M899" s="25">
        <f t="shared" si="78"/>
        <v>0</v>
      </c>
    </row>
    <row r="900" spans="1:13">
      <c r="A900" s="2" t="s">
        <v>257</v>
      </c>
      <c r="B900" s="25">
        <f t="shared" ref="B900:M900" si="79">B425-B$420</f>
        <v>-12352.799748999989</v>
      </c>
      <c r="C900" s="25">
        <f t="shared" si="79"/>
        <v>-12454.1</v>
      </c>
      <c r="D900" s="25">
        <f t="shared" si="79"/>
        <v>-12503.875753518125</v>
      </c>
      <c r="E900" s="25">
        <f t="shared" si="79"/>
        <v>0</v>
      </c>
      <c r="F900" s="25">
        <f t="shared" si="79"/>
        <v>-12290</v>
      </c>
      <c r="G900" s="25">
        <f t="shared" si="79"/>
        <v>-6426</v>
      </c>
      <c r="H900" s="25">
        <f t="shared" si="79"/>
        <v>-6181</v>
      </c>
      <c r="I900" s="25">
        <f t="shared" si="79"/>
        <v>-6377.0749931054006</v>
      </c>
      <c r="J900" s="25">
        <f t="shared" si="79"/>
        <v>0</v>
      </c>
      <c r="K900" s="25">
        <f t="shared" si="79"/>
        <v>0</v>
      </c>
      <c r="L900" s="25">
        <f t="shared" si="79"/>
        <v>0</v>
      </c>
      <c r="M900" s="25">
        <f t="shared" si="79"/>
        <v>0</v>
      </c>
    </row>
    <row r="901" spans="1:13">
      <c r="A901" s="2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</row>
    <row r="902" spans="1:13">
      <c r="A902" s="2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</row>
    <row r="903" spans="1:13">
      <c r="A903" s="2" t="s">
        <v>429</v>
      </c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</row>
    <row r="904" spans="1:13">
      <c r="A904" s="2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</row>
    <row r="905" spans="1:13">
      <c r="A905" s="2"/>
      <c r="B905" s="420" t="s">
        <v>83</v>
      </c>
      <c r="C905" s="420" t="s">
        <v>72</v>
      </c>
      <c r="D905" s="420" t="s">
        <v>404</v>
      </c>
      <c r="E905" s="420" t="s">
        <v>101</v>
      </c>
      <c r="F905" s="420" t="s">
        <v>102</v>
      </c>
      <c r="G905" s="3" t="s">
        <v>561</v>
      </c>
      <c r="H905" s="420" t="s">
        <v>309</v>
      </c>
      <c r="I905" s="420" t="s">
        <v>292</v>
      </c>
      <c r="J905" s="420" t="s">
        <v>289</v>
      </c>
      <c r="K905" s="420" t="s">
        <v>76</v>
      </c>
      <c r="L905" s="420" t="s">
        <v>76</v>
      </c>
      <c r="M905" s="420" t="s">
        <v>75</v>
      </c>
    </row>
    <row r="906" spans="1:13">
      <c r="A906" s="2" t="s">
        <v>253</v>
      </c>
      <c r="B906" s="25">
        <f>B431-B$430</f>
        <v>-5894.013319000006</v>
      </c>
      <c r="C906" s="25">
        <f t="shared" ref="C906:M906" si="80">C431-C$430</f>
        <v>-3501.5680000000002</v>
      </c>
      <c r="D906" s="25">
        <f t="shared" si="80"/>
        <v>-5929.8115684913791</v>
      </c>
      <c r="E906" s="25">
        <f t="shared" si="80"/>
        <v>0</v>
      </c>
      <c r="F906" s="25">
        <f t="shared" si="80"/>
        <v>-5768</v>
      </c>
      <c r="G906" s="25">
        <f t="shared" si="80"/>
        <v>-3384</v>
      </c>
      <c r="H906" s="25">
        <f t="shared" si="80"/>
        <v>-3384</v>
      </c>
      <c r="I906" s="25">
        <f t="shared" si="80"/>
        <v>-3446.7475535373114</v>
      </c>
      <c r="J906" s="25">
        <f t="shared" si="80"/>
        <v>0</v>
      </c>
      <c r="K906" s="25">
        <f t="shared" si="80"/>
        <v>0</v>
      </c>
      <c r="L906" s="25">
        <f t="shared" si="80"/>
        <v>0</v>
      </c>
      <c r="M906" s="25">
        <f t="shared" si="80"/>
        <v>0</v>
      </c>
    </row>
    <row r="907" spans="1:13">
      <c r="A907" s="2" t="s">
        <v>254</v>
      </c>
      <c r="B907" s="25">
        <f t="shared" ref="B907:M907" si="81">B432-B$430</f>
        <v>-5894.013319000006</v>
      </c>
      <c r="C907" s="25">
        <f t="shared" si="81"/>
        <v>-5932.9920000000002</v>
      </c>
      <c r="D907" s="25">
        <f t="shared" si="81"/>
        <v>-5929.8115684913791</v>
      </c>
      <c r="E907" s="25">
        <f t="shared" si="81"/>
        <v>0</v>
      </c>
      <c r="F907" s="25">
        <f t="shared" si="81"/>
        <v>-5768</v>
      </c>
      <c r="G907" s="25">
        <f t="shared" si="81"/>
        <v>-5769</v>
      </c>
      <c r="H907" s="25">
        <f t="shared" si="81"/>
        <v>-5769</v>
      </c>
      <c r="I907" s="25">
        <f t="shared" si="81"/>
        <v>-3446.7475535373114</v>
      </c>
      <c r="J907" s="25">
        <f t="shared" si="81"/>
        <v>0</v>
      </c>
      <c r="K907" s="25">
        <f t="shared" si="81"/>
        <v>0</v>
      </c>
      <c r="L907" s="25">
        <f t="shared" si="81"/>
        <v>0</v>
      </c>
      <c r="M907" s="25">
        <f t="shared" si="81"/>
        <v>0</v>
      </c>
    </row>
    <row r="908" spans="1:13">
      <c r="A908" s="2" t="s">
        <v>255</v>
      </c>
      <c r="B908" s="25">
        <f t="shared" ref="B908:M908" si="82">B433-B$430</f>
        <v>-5894.013319000006</v>
      </c>
      <c r="C908" s="25">
        <f t="shared" si="82"/>
        <v>-5932.9920000000002</v>
      </c>
      <c r="D908" s="25">
        <f t="shared" si="82"/>
        <v>-3532.4106274416777</v>
      </c>
      <c r="E908" s="25">
        <f t="shared" si="82"/>
        <v>0</v>
      </c>
      <c r="F908" s="25">
        <f t="shared" si="82"/>
        <v>-3371</v>
      </c>
      <c r="G908" s="25">
        <f t="shared" si="82"/>
        <v>-5769</v>
      </c>
      <c r="H908" s="25">
        <f t="shared" si="82"/>
        <v>-5769</v>
      </c>
      <c r="I908" s="25">
        <f t="shared" si="82"/>
        <v>-3446.7475535373114</v>
      </c>
      <c r="J908" s="25">
        <f t="shared" si="82"/>
        <v>0</v>
      </c>
      <c r="K908" s="25">
        <f t="shared" si="82"/>
        <v>0</v>
      </c>
      <c r="L908" s="25">
        <f t="shared" si="82"/>
        <v>0</v>
      </c>
      <c r="M908" s="25">
        <f t="shared" si="82"/>
        <v>0</v>
      </c>
    </row>
    <row r="909" spans="1:13">
      <c r="A909" s="2" t="s">
        <v>256</v>
      </c>
      <c r="B909" s="25">
        <f t="shared" ref="B909:M909" si="83">B434-B$430</f>
        <v>-3468.0062430000266</v>
      </c>
      <c r="C909" s="25">
        <f t="shared" si="83"/>
        <v>-5932.9920000000002</v>
      </c>
      <c r="D909" s="25">
        <f t="shared" si="83"/>
        <v>-5929.8115684913791</v>
      </c>
      <c r="E909" s="25">
        <f t="shared" si="83"/>
        <v>0</v>
      </c>
      <c r="F909" s="25">
        <f t="shared" si="83"/>
        <v>-5768</v>
      </c>
      <c r="G909" s="25">
        <f t="shared" si="83"/>
        <v>-5769</v>
      </c>
      <c r="H909" s="25">
        <f t="shared" si="83"/>
        <v>-5769</v>
      </c>
      <c r="I909" s="25">
        <f t="shared" si="83"/>
        <v>-3446.7475535373114</v>
      </c>
      <c r="J909" s="25">
        <f t="shared" si="83"/>
        <v>0</v>
      </c>
      <c r="K909" s="25">
        <f t="shared" si="83"/>
        <v>0</v>
      </c>
      <c r="L909" s="25">
        <f t="shared" si="83"/>
        <v>0</v>
      </c>
      <c r="M909" s="25">
        <f t="shared" si="83"/>
        <v>0</v>
      </c>
    </row>
    <row r="910" spans="1:13">
      <c r="A910" s="2" t="s">
        <v>257</v>
      </c>
      <c r="B910" s="25">
        <f t="shared" ref="B910:M910" si="84">B435-B$430</f>
        <v>-5894.013319000006</v>
      </c>
      <c r="C910" s="25">
        <f t="shared" si="84"/>
        <v>-5932.9920000000002</v>
      </c>
      <c r="D910" s="25">
        <f t="shared" si="84"/>
        <v>-5929.8115684913791</v>
      </c>
      <c r="E910" s="25">
        <f t="shared" si="84"/>
        <v>0</v>
      </c>
      <c r="F910" s="25">
        <f t="shared" si="84"/>
        <v>-5768</v>
      </c>
      <c r="G910" s="25">
        <f t="shared" si="84"/>
        <v>-3387</v>
      </c>
      <c r="H910" s="25">
        <f t="shared" si="84"/>
        <v>-3387</v>
      </c>
      <c r="I910" s="25">
        <f t="shared" si="84"/>
        <v>-3446.7475535373114</v>
      </c>
      <c r="J910" s="25">
        <f t="shared" si="84"/>
        <v>0</v>
      </c>
      <c r="K910" s="25">
        <f t="shared" si="84"/>
        <v>0</v>
      </c>
      <c r="L910" s="25">
        <f t="shared" si="84"/>
        <v>0</v>
      </c>
      <c r="M910" s="25">
        <f t="shared" si="84"/>
        <v>0</v>
      </c>
    </row>
    <row r="911" spans="1:13">
      <c r="A911" s="2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</row>
    <row r="912" spans="1:13">
      <c r="A912" s="2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</row>
    <row r="913" spans="1:13">
      <c r="A913" s="2" t="s">
        <v>430</v>
      </c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</row>
    <row r="914" spans="1:13">
      <c r="A914" s="2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</row>
    <row r="915" spans="1:13">
      <c r="A915" s="2"/>
      <c r="B915" s="420" t="s">
        <v>83</v>
      </c>
      <c r="C915" s="420" t="s">
        <v>72</v>
      </c>
      <c r="D915" s="420" t="s">
        <v>404</v>
      </c>
      <c r="E915" s="420" t="s">
        <v>101</v>
      </c>
      <c r="F915" s="420" t="s">
        <v>102</v>
      </c>
      <c r="G915" s="3" t="s">
        <v>561</v>
      </c>
      <c r="H915" s="420" t="s">
        <v>309</v>
      </c>
      <c r="I915" s="420" t="s">
        <v>292</v>
      </c>
      <c r="J915" s="420" t="s">
        <v>289</v>
      </c>
      <c r="K915" s="420" t="s">
        <v>76</v>
      </c>
      <c r="L915" s="420" t="s">
        <v>76</v>
      </c>
      <c r="M915" s="420" t="s">
        <v>75</v>
      </c>
    </row>
    <row r="916" spans="1:13">
      <c r="A916" s="2" t="s">
        <v>253</v>
      </c>
      <c r="B916" s="25">
        <f>B441-B$440</f>
        <v>-6458.7864299999828</v>
      </c>
      <c r="C916" s="25">
        <f t="shared" ref="C916:M916" si="85">C441-C$440</f>
        <v>-2633.3440000000005</v>
      </c>
      <c r="D916" s="25">
        <f t="shared" si="85"/>
        <v>-6574.0641850267693</v>
      </c>
      <c r="E916" s="25">
        <f t="shared" si="85"/>
        <v>0</v>
      </c>
      <c r="F916" s="25">
        <f t="shared" si="85"/>
        <v>-6522</v>
      </c>
      <c r="G916" s="25">
        <f t="shared" si="85"/>
        <v>-3038</v>
      </c>
      <c r="H916" s="25">
        <f t="shared" si="85"/>
        <v>-2794</v>
      </c>
      <c r="I916" s="25">
        <f t="shared" si="85"/>
        <v>-2930.3274395680901</v>
      </c>
      <c r="J916" s="25">
        <f t="shared" si="85"/>
        <v>0</v>
      </c>
      <c r="K916" s="25">
        <f t="shared" si="85"/>
        <v>0</v>
      </c>
      <c r="L916" s="25">
        <f t="shared" si="85"/>
        <v>0</v>
      </c>
      <c r="M916" s="25">
        <f t="shared" si="85"/>
        <v>0</v>
      </c>
    </row>
    <row r="917" spans="1:13">
      <c r="A917" s="2" t="s">
        <v>254</v>
      </c>
      <c r="B917" s="25">
        <f t="shared" ref="B917:M917" si="86">B442-B$440</f>
        <v>-6458.7864299999828</v>
      </c>
      <c r="C917" s="25">
        <f t="shared" si="86"/>
        <v>-6521.1360000000004</v>
      </c>
      <c r="D917" s="25">
        <f t="shared" si="86"/>
        <v>-6574.0641850267693</v>
      </c>
      <c r="E917" s="25">
        <f t="shared" si="86"/>
        <v>0</v>
      </c>
      <c r="F917" s="25">
        <f t="shared" si="86"/>
        <v>-6522</v>
      </c>
      <c r="G917" s="25">
        <f t="shared" si="86"/>
        <v>-7076</v>
      </c>
      <c r="H917" s="25">
        <f t="shared" si="86"/>
        <v>-7078</v>
      </c>
      <c r="I917" s="25">
        <f t="shared" si="86"/>
        <v>-2930.3274395680901</v>
      </c>
      <c r="J917" s="25">
        <f t="shared" si="86"/>
        <v>0</v>
      </c>
      <c r="K917" s="25">
        <f t="shared" si="86"/>
        <v>0</v>
      </c>
      <c r="L917" s="25">
        <f t="shared" si="86"/>
        <v>0</v>
      </c>
      <c r="M917" s="25">
        <f t="shared" si="86"/>
        <v>0</v>
      </c>
    </row>
    <row r="918" spans="1:13">
      <c r="A918" s="2" t="s">
        <v>255</v>
      </c>
      <c r="B918" s="25">
        <f t="shared" ref="B918:M918" si="87">B443-B$440</f>
        <v>-6458.7864299999828</v>
      </c>
      <c r="C918" s="25">
        <f t="shared" si="87"/>
        <v>-6521.1360000000004</v>
      </c>
      <c r="D918" s="25">
        <f t="shared" si="87"/>
        <v>-2654.7167250971502</v>
      </c>
      <c r="E918" s="25">
        <f t="shared" si="87"/>
        <v>0</v>
      </c>
      <c r="F918" s="25">
        <f t="shared" si="87"/>
        <v>-3052</v>
      </c>
      <c r="G918" s="25">
        <f t="shared" si="87"/>
        <v>-7076</v>
      </c>
      <c r="H918" s="25">
        <f t="shared" si="87"/>
        <v>-7078</v>
      </c>
      <c r="I918" s="25">
        <f t="shared" si="87"/>
        <v>-2930.3274395680901</v>
      </c>
      <c r="J918" s="25">
        <f t="shared" si="87"/>
        <v>0</v>
      </c>
      <c r="K918" s="25">
        <f t="shared" si="87"/>
        <v>0</v>
      </c>
      <c r="L918" s="25">
        <f t="shared" si="87"/>
        <v>0</v>
      </c>
      <c r="M918" s="25">
        <f t="shared" si="87"/>
        <v>0</v>
      </c>
    </row>
    <row r="919" spans="1:13">
      <c r="A919" s="2" t="s">
        <v>256</v>
      </c>
      <c r="B919" s="25">
        <f t="shared" ref="B919:M919" si="88">B444-B$440</f>
        <v>-2637.5116457299732</v>
      </c>
      <c r="C919" s="25">
        <f t="shared" si="88"/>
        <v>-6521.1360000000004</v>
      </c>
      <c r="D919" s="25">
        <f t="shared" si="88"/>
        <v>-6574.0641850267693</v>
      </c>
      <c r="E919" s="25">
        <f t="shared" si="88"/>
        <v>0</v>
      </c>
      <c r="F919" s="25">
        <f t="shared" si="88"/>
        <v>-6522</v>
      </c>
      <c r="G919" s="25">
        <f t="shared" si="88"/>
        <v>-7076</v>
      </c>
      <c r="H919" s="25">
        <f t="shared" si="88"/>
        <v>-7078</v>
      </c>
      <c r="I919" s="25">
        <f t="shared" si="88"/>
        <v>-2930.3274395680901</v>
      </c>
      <c r="J919" s="25">
        <f t="shared" si="88"/>
        <v>0</v>
      </c>
      <c r="K919" s="25">
        <f t="shared" si="88"/>
        <v>0</v>
      </c>
      <c r="L919" s="25">
        <f t="shared" si="88"/>
        <v>0</v>
      </c>
      <c r="M919" s="25">
        <f t="shared" si="88"/>
        <v>0</v>
      </c>
    </row>
    <row r="920" spans="1:13">
      <c r="A920" s="2" t="s">
        <v>257</v>
      </c>
      <c r="B920" s="25">
        <f t="shared" ref="B920:M920" si="89">B445-B$440</f>
        <v>-6458.7864299999828</v>
      </c>
      <c r="C920" s="25">
        <f t="shared" si="89"/>
        <v>-6521.1360000000004</v>
      </c>
      <c r="D920" s="25">
        <f t="shared" si="89"/>
        <v>-6574.0641850267693</v>
      </c>
      <c r="E920" s="25">
        <f t="shared" si="89"/>
        <v>0</v>
      </c>
      <c r="F920" s="25">
        <f t="shared" si="89"/>
        <v>-6522</v>
      </c>
      <c r="G920" s="25">
        <f t="shared" si="89"/>
        <v>-3040</v>
      </c>
      <c r="H920" s="25">
        <f t="shared" si="89"/>
        <v>-2794</v>
      </c>
      <c r="I920" s="25">
        <f t="shared" si="89"/>
        <v>-2930.3274395680901</v>
      </c>
      <c r="J920" s="25">
        <f t="shared" si="89"/>
        <v>0</v>
      </c>
      <c r="K920" s="25">
        <f t="shared" si="89"/>
        <v>0</v>
      </c>
      <c r="L920" s="25">
        <f t="shared" si="89"/>
        <v>0</v>
      </c>
      <c r="M920" s="25">
        <f t="shared" si="89"/>
        <v>0</v>
      </c>
    </row>
    <row r="921" spans="1:13">
      <c r="A921" s="2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</row>
    <row r="922" spans="1:13">
      <c r="A922" s="2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</row>
    <row r="923" spans="1:13">
      <c r="A923" s="2" t="s">
        <v>316</v>
      </c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</row>
    <row r="924" spans="1:13">
      <c r="A924" s="2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</row>
    <row r="925" spans="1:13">
      <c r="A925" s="2"/>
      <c r="B925" s="420" t="s">
        <v>83</v>
      </c>
      <c r="C925" s="420" t="s">
        <v>72</v>
      </c>
      <c r="D925" s="420" t="s">
        <v>404</v>
      </c>
      <c r="E925" s="420" t="s">
        <v>101</v>
      </c>
      <c r="F925" s="420" t="s">
        <v>102</v>
      </c>
      <c r="G925" s="3" t="s">
        <v>561</v>
      </c>
      <c r="H925" s="420" t="s">
        <v>309</v>
      </c>
      <c r="I925" s="420" t="s">
        <v>292</v>
      </c>
      <c r="J925" s="420" t="s">
        <v>289</v>
      </c>
      <c r="K925" s="420" t="s">
        <v>76</v>
      </c>
      <c r="L925" s="420" t="s">
        <v>76</v>
      </c>
      <c r="M925" s="420" t="s">
        <v>75</v>
      </c>
    </row>
    <row r="926" spans="1:13">
      <c r="A926" s="2" t="s">
        <v>253</v>
      </c>
      <c r="B926" s="25">
        <f>B451-B$450</f>
        <v>-12352.799748999989</v>
      </c>
      <c r="C926" s="25">
        <f t="shared" ref="C926:M926" si="90">C451-C$450</f>
        <v>-3820.0300000000007</v>
      </c>
      <c r="D926" s="25">
        <f t="shared" si="90"/>
        <v>-12503.875753518125</v>
      </c>
      <c r="E926" s="25">
        <f t="shared" si="90"/>
        <v>0</v>
      </c>
      <c r="F926" s="25">
        <f t="shared" si="90"/>
        <v>-12290</v>
      </c>
      <c r="G926" s="25">
        <f t="shared" si="90"/>
        <v>-3458</v>
      </c>
      <c r="H926" s="25">
        <f t="shared" si="90"/>
        <v>-3976</v>
      </c>
      <c r="I926" s="25">
        <f t="shared" si="90"/>
        <v>-3238.5938870353966</v>
      </c>
      <c r="J926" s="25">
        <f t="shared" si="90"/>
        <v>0</v>
      </c>
      <c r="K926" s="25">
        <f t="shared" si="90"/>
        <v>0</v>
      </c>
      <c r="L926" s="25">
        <f t="shared" si="90"/>
        <v>0</v>
      </c>
      <c r="M926" s="25">
        <f t="shared" si="90"/>
        <v>0</v>
      </c>
    </row>
    <row r="927" spans="1:13">
      <c r="A927" s="2" t="s">
        <v>254</v>
      </c>
      <c r="B927" s="25">
        <f t="shared" ref="B927:M927" si="91">B452-B$450</f>
        <v>-12352.799748999989</v>
      </c>
      <c r="C927" s="25">
        <f t="shared" si="91"/>
        <v>-12454.1</v>
      </c>
      <c r="D927" s="25">
        <f t="shared" si="91"/>
        <v>-12503.875753518125</v>
      </c>
      <c r="E927" s="25">
        <f t="shared" si="91"/>
        <v>0</v>
      </c>
      <c r="F927" s="25">
        <f t="shared" si="91"/>
        <v>-12290</v>
      </c>
      <c r="G927" s="25">
        <f t="shared" si="91"/>
        <v>-12844</v>
      </c>
      <c r="H927" s="25">
        <f t="shared" si="91"/>
        <v>-12847</v>
      </c>
      <c r="I927" s="25">
        <f t="shared" si="91"/>
        <v>-3236.9732926534289</v>
      </c>
      <c r="J927" s="25">
        <f t="shared" si="91"/>
        <v>0</v>
      </c>
      <c r="K927" s="25">
        <f t="shared" si="91"/>
        <v>0</v>
      </c>
      <c r="L927" s="25">
        <f t="shared" si="91"/>
        <v>0</v>
      </c>
      <c r="M927" s="25">
        <f t="shared" si="91"/>
        <v>0</v>
      </c>
    </row>
    <row r="928" spans="1:13">
      <c r="A928" s="2" t="s">
        <v>255</v>
      </c>
      <c r="B928" s="25">
        <f t="shared" ref="B928:M928" si="92">B453-B$450</f>
        <v>-12352.799748999989</v>
      </c>
      <c r="C928" s="25">
        <f t="shared" si="92"/>
        <v>-12454.1</v>
      </c>
      <c r="D928" s="25">
        <f t="shared" si="92"/>
        <v>-3837.0184507051708</v>
      </c>
      <c r="E928" s="25">
        <f t="shared" si="92"/>
        <v>0</v>
      </c>
      <c r="F928" s="25">
        <f t="shared" si="92"/>
        <v>-3805</v>
      </c>
      <c r="G928" s="25">
        <f t="shared" si="92"/>
        <v>-12844</v>
      </c>
      <c r="H928" s="25">
        <f t="shared" si="92"/>
        <v>-12847</v>
      </c>
      <c r="I928" s="25">
        <f t="shared" si="92"/>
        <v>-3236.9732926534289</v>
      </c>
      <c r="J928" s="25">
        <f t="shared" si="92"/>
        <v>0</v>
      </c>
      <c r="K928" s="25">
        <f t="shared" si="92"/>
        <v>0</v>
      </c>
      <c r="L928" s="25">
        <f t="shared" si="92"/>
        <v>0</v>
      </c>
      <c r="M928" s="25">
        <f t="shared" si="92"/>
        <v>0</v>
      </c>
    </row>
    <row r="929" spans="1:13">
      <c r="A929" s="2" t="s">
        <v>256</v>
      </c>
      <c r="B929" s="25">
        <f t="shared" ref="B929:M929" si="93">B454-B$450</f>
        <v>-3785.7589576799819</v>
      </c>
      <c r="C929" s="25">
        <f t="shared" si="93"/>
        <v>-12454.1</v>
      </c>
      <c r="D929" s="25">
        <f t="shared" si="93"/>
        <v>-12503.875753518125</v>
      </c>
      <c r="E929" s="25">
        <f t="shared" si="93"/>
        <v>0</v>
      </c>
      <c r="F929" s="25">
        <f t="shared" si="93"/>
        <v>-12290</v>
      </c>
      <c r="G929" s="25">
        <f t="shared" si="93"/>
        <v>-12844</v>
      </c>
      <c r="H929" s="25">
        <f t="shared" si="93"/>
        <v>-12847</v>
      </c>
      <c r="I929" s="25">
        <f t="shared" si="93"/>
        <v>-3236.9732926534289</v>
      </c>
      <c r="J929" s="25">
        <f t="shared" si="93"/>
        <v>0</v>
      </c>
      <c r="K929" s="25">
        <f t="shared" si="93"/>
        <v>0</v>
      </c>
      <c r="L929" s="25">
        <f t="shared" si="93"/>
        <v>0</v>
      </c>
      <c r="M929" s="25">
        <f t="shared" si="93"/>
        <v>0</v>
      </c>
    </row>
    <row r="930" spans="1:13">
      <c r="A930" s="2" t="s">
        <v>257</v>
      </c>
      <c r="B930" s="100" t="s">
        <v>92</v>
      </c>
      <c r="C930" s="100" t="s">
        <v>92</v>
      </c>
      <c r="D930" s="100" t="s">
        <v>92</v>
      </c>
      <c r="E930" s="100" t="s">
        <v>92</v>
      </c>
      <c r="F930" s="100" t="s">
        <v>92</v>
      </c>
      <c r="G930" s="100" t="s">
        <v>92</v>
      </c>
      <c r="H930" s="100" t="s">
        <v>92</v>
      </c>
      <c r="I930" s="100" t="s">
        <v>92</v>
      </c>
      <c r="J930" s="100" t="s">
        <v>92</v>
      </c>
      <c r="K930" s="100" t="s">
        <v>92</v>
      </c>
      <c r="L930" s="100" t="s">
        <v>92</v>
      </c>
      <c r="M930" s="100" t="s">
        <v>92</v>
      </c>
    </row>
    <row r="931" spans="1:13">
      <c r="A931" s="2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</row>
    <row r="932" spans="1:13">
      <c r="A932" s="2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</row>
    <row r="933" spans="1:13">
      <c r="A933" s="2" t="s">
        <v>431</v>
      </c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</row>
    <row r="934" spans="1:13">
      <c r="A934" s="2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</row>
    <row r="935" spans="1:13">
      <c r="A935" s="2"/>
      <c r="B935" s="420" t="s">
        <v>83</v>
      </c>
      <c r="C935" s="420" t="s">
        <v>72</v>
      </c>
      <c r="D935" s="420" t="s">
        <v>404</v>
      </c>
      <c r="E935" s="420" t="s">
        <v>101</v>
      </c>
      <c r="F935" s="420" t="s">
        <v>102</v>
      </c>
      <c r="G935" s="3" t="s">
        <v>561</v>
      </c>
      <c r="H935" s="420" t="s">
        <v>309</v>
      </c>
      <c r="I935" s="420" t="s">
        <v>292</v>
      </c>
      <c r="J935" s="420" t="s">
        <v>289</v>
      </c>
      <c r="K935" s="420" t="s">
        <v>76</v>
      </c>
      <c r="L935" s="420" t="s">
        <v>76</v>
      </c>
      <c r="M935" s="420" t="s">
        <v>75</v>
      </c>
    </row>
    <row r="936" spans="1:13">
      <c r="A936" s="2" t="s">
        <v>253</v>
      </c>
      <c r="B936" s="25">
        <f>B461-B$460</f>
        <v>-5894.013319000006</v>
      </c>
      <c r="C936" s="25">
        <f t="shared" ref="C936:M936" si="94">C461-C$460</f>
        <v>-876.83200000000033</v>
      </c>
      <c r="D936" s="25">
        <f t="shared" si="94"/>
        <v>-5929.8115684913791</v>
      </c>
      <c r="E936" s="25">
        <f t="shared" si="94"/>
        <v>0</v>
      </c>
      <c r="F936" s="25">
        <f t="shared" si="94"/>
        <v>-5768</v>
      </c>
      <c r="G936" s="25">
        <f t="shared" si="94"/>
        <v>-858</v>
      </c>
      <c r="H936" s="25">
        <f t="shared" si="94"/>
        <v>-858</v>
      </c>
      <c r="I936" s="25">
        <f t="shared" si="94"/>
        <v>-888.30944562266632</v>
      </c>
      <c r="J936" s="25">
        <f t="shared" si="94"/>
        <v>0</v>
      </c>
      <c r="K936" s="25">
        <f t="shared" si="94"/>
        <v>0</v>
      </c>
      <c r="L936" s="25">
        <f t="shared" si="94"/>
        <v>0</v>
      </c>
      <c r="M936" s="25">
        <f t="shared" si="94"/>
        <v>0</v>
      </c>
    </row>
    <row r="937" spans="1:13">
      <c r="A937" s="2" t="s">
        <v>254</v>
      </c>
      <c r="B937" s="25">
        <f t="shared" ref="B937:M937" si="95">B462-B$460</f>
        <v>-5894.013319000006</v>
      </c>
      <c r="C937" s="25">
        <f t="shared" si="95"/>
        <v>-5932.9920000000002</v>
      </c>
      <c r="D937" s="25">
        <f t="shared" si="95"/>
        <v>-5929.8115684913791</v>
      </c>
      <c r="E937" s="25">
        <f t="shared" si="95"/>
        <v>0</v>
      </c>
      <c r="F937" s="25">
        <f t="shared" si="95"/>
        <v>-5768</v>
      </c>
      <c r="G937" s="25">
        <f t="shared" si="95"/>
        <v>-5769</v>
      </c>
      <c r="H937" s="25">
        <f t="shared" si="95"/>
        <v>-5769</v>
      </c>
      <c r="I937" s="25">
        <f t="shared" si="95"/>
        <v>-887.44908858223243</v>
      </c>
      <c r="J937" s="25">
        <f t="shared" si="95"/>
        <v>0</v>
      </c>
      <c r="K937" s="25">
        <f t="shared" si="95"/>
        <v>0</v>
      </c>
      <c r="L937" s="25">
        <f t="shared" si="95"/>
        <v>0</v>
      </c>
      <c r="M937" s="25">
        <f t="shared" si="95"/>
        <v>0</v>
      </c>
    </row>
    <row r="938" spans="1:13">
      <c r="A938" s="2" t="s">
        <v>255</v>
      </c>
      <c r="B938" s="25">
        <f t="shared" ref="B938:M938" si="96">B463-B$460</f>
        <v>-5894.013319000006</v>
      </c>
      <c r="C938" s="25">
        <f t="shared" si="96"/>
        <v>-5932.9920000000002</v>
      </c>
      <c r="D938" s="25">
        <f t="shared" si="96"/>
        <v>-869.90669791397613</v>
      </c>
      <c r="E938" s="25">
        <f t="shared" si="96"/>
        <v>0</v>
      </c>
      <c r="F938" s="25">
        <f t="shared" si="96"/>
        <v>-1166</v>
      </c>
      <c r="G938" s="25">
        <f t="shared" si="96"/>
        <v>-5769</v>
      </c>
      <c r="H938" s="25">
        <f t="shared" si="96"/>
        <v>-5769</v>
      </c>
      <c r="I938" s="25">
        <f t="shared" si="96"/>
        <v>-887.44908858223243</v>
      </c>
      <c r="J938" s="25">
        <f t="shared" si="96"/>
        <v>0</v>
      </c>
      <c r="K938" s="25">
        <f t="shared" si="96"/>
        <v>0</v>
      </c>
      <c r="L938" s="25">
        <f t="shared" si="96"/>
        <v>0</v>
      </c>
      <c r="M938" s="25">
        <f t="shared" si="96"/>
        <v>0</v>
      </c>
    </row>
    <row r="939" spans="1:13">
      <c r="A939" s="2" t="s">
        <v>256</v>
      </c>
      <c r="B939" s="25">
        <f t="shared" ref="B939:M939" si="97">B464-B$460</f>
        <v>-862.1662369999849</v>
      </c>
      <c r="C939" s="25">
        <f t="shared" si="97"/>
        <v>-5932.9920000000002</v>
      </c>
      <c r="D939" s="25">
        <f t="shared" si="97"/>
        <v>-5929.8115684913791</v>
      </c>
      <c r="E939" s="25">
        <f t="shared" si="97"/>
        <v>0</v>
      </c>
      <c r="F939" s="25">
        <f t="shared" si="97"/>
        <v>-5768</v>
      </c>
      <c r="G939" s="25">
        <f t="shared" si="97"/>
        <v>-5769</v>
      </c>
      <c r="H939" s="25">
        <f t="shared" si="97"/>
        <v>-5769</v>
      </c>
      <c r="I939" s="25">
        <f t="shared" si="97"/>
        <v>-887.44908858223243</v>
      </c>
      <c r="J939" s="25">
        <f t="shared" si="97"/>
        <v>0</v>
      </c>
      <c r="K939" s="25">
        <f t="shared" si="97"/>
        <v>0</v>
      </c>
      <c r="L939" s="25">
        <f t="shared" si="97"/>
        <v>0</v>
      </c>
      <c r="M939" s="25">
        <f t="shared" si="97"/>
        <v>0</v>
      </c>
    </row>
    <row r="940" spans="1:13">
      <c r="A940" s="2" t="s">
        <v>257</v>
      </c>
      <c r="B940" s="100" t="s">
        <v>92</v>
      </c>
      <c r="C940" s="100" t="s">
        <v>92</v>
      </c>
      <c r="D940" s="100" t="s">
        <v>92</v>
      </c>
      <c r="E940" s="100" t="s">
        <v>92</v>
      </c>
      <c r="F940" s="100" t="s">
        <v>92</v>
      </c>
      <c r="G940" s="100" t="s">
        <v>92</v>
      </c>
      <c r="H940" s="100" t="s">
        <v>92</v>
      </c>
      <c r="I940" s="100" t="s">
        <v>92</v>
      </c>
      <c r="J940" s="100" t="s">
        <v>92</v>
      </c>
      <c r="K940" s="100" t="s">
        <v>92</v>
      </c>
      <c r="L940" s="100" t="s">
        <v>92</v>
      </c>
      <c r="M940" s="100" t="s">
        <v>92</v>
      </c>
    </row>
    <row r="941" spans="1:13">
      <c r="A941" s="2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</row>
    <row r="942" spans="1:13">
      <c r="A942" s="2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</row>
    <row r="943" spans="1:13">
      <c r="A943" s="2" t="s">
        <v>432</v>
      </c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</row>
    <row r="944" spans="1:13">
      <c r="A944" s="2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</row>
    <row r="945" spans="1:13">
      <c r="A945" s="2"/>
      <c r="B945" s="420" t="s">
        <v>83</v>
      </c>
      <c r="C945" s="420" t="s">
        <v>72</v>
      </c>
      <c r="D945" s="420" t="s">
        <v>404</v>
      </c>
      <c r="E945" s="420" t="s">
        <v>101</v>
      </c>
      <c r="F945" s="420" t="s">
        <v>102</v>
      </c>
      <c r="G945" s="3" t="s">
        <v>561</v>
      </c>
      <c r="H945" s="420" t="s">
        <v>309</v>
      </c>
      <c r="I945" s="420" t="s">
        <v>292</v>
      </c>
      <c r="J945" s="420" t="s">
        <v>289</v>
      </c>
      <c r="K945" s="420" t="s">
        <v>76</v>
      </c>
      <c r="L945" s="420" t="s">
        <v>76</v>
      </c>
      <c r="M945" s="420" t="s">
        <v>75</v>
      </c>
    </row>
    <row r="946" spans="1:13">
      <c r="A946" s="2" t="s">
        <v>253</v>
      </c>
      <c r="B946" s="25">
        <f>B471-B$470</f>
        <v>-6458.7864299999828</v>
      </c>
      <c r="C946" s="25">
        <f t="shared" ref="C946:M946" si="98">C471-C$470</f>
        <v>-2943.2320000000004</v>
      </c>
      <c r="D946" s="25">
        <f t="shared" si="98"/>
        <v>-6574.0641850267693</v>
      </c>
      <c r="E946" s="25">
        <f t="shared" si="98"/>
        <v>0</v>
      </c>
      <c r="F946" s="25">
        <f t="shared" si="98"/>
        <v>-6522</v>
      </c>
      <c r="G946" s="25">
        <f t="shared" si="98"/>
        <v>-2601</v>
      </c>
      <c r="H946" s="25">
        <f t="shared" si="98"/>
        <v>-3118</v>
      </c>
      <c r="I946" s="25">
        <f t="shared" si="98"/>
        <v>-2350.2844414127312</v>
      </c>
      <c r="J946" s="25">
        <f t="shared" si="98"/>
        <v>0</v>
      </c>
      <c r="K946" s="25">
        <f t="shared" si="98"/>
        <v>0</v>
      </c>
      <c r="L946" s="25">
        <f t="shared" si="98"/>
        <v>0</v>
      </c>
      <c r="M946" s="25">
        <f t="shared" si="98"/>
        <v>0</v>
      </c>
    </row>
    <row r="947" spans="1:13">
      <c r="A947" s="2" t="s">
        <v>254</v>
      </c>
      <c r="B947" s="25">
        <f t="shared" ref="B947:M947" si="99">B472-B$470</f>
        <v>-6458.7864299999828</v>
      </c>
      <c r="C947" s="25">
        <f t="shared" si="99"/>
        <v>-6521.1360000000004</v>
      </c>
      <c r="D947" s="25">
        <f t="shared" si="99"/>
        <v>-6574.0641850267693</v>
      </c>
      <c r="E947" s="25">
        <f t="shared" si="99"/>
        <v>0</v>
      </c>
      <c r="F947" s="25">
        <f t="shared" si="99"/>
        <v>-6522</v>
      </c>
      <c r="G947" s="25">
        <f t="shared" si="99"/>
        <v>-7076</v>
      </c>
      <c r="H947" s="25">
        <f t="shared" si="99"/>
        <v>-7078</v>
      </c>
      <c r="I947" s="25">
        <f t="shared" si="99"/>
        <v>-2349.5242040711973</v>
      </c>
      <c r="J947" s="25">
        <f t="shared" si="99"/>
        <v>0</v>
      </c>
      <c r="K947" s="25">
        <f t="shared" si="99"/>
        <v>0</v>
      </c>
      <c r="L947" s="25">
        <f t="shared" si="99"/>
        <v>0</v>
      </c>
      <c r="M947" s="25">
        <f t="shared" si="99"/>
        <v>0</v>
      </c>
    </row>
    <row r="948" spans="1:13">
      <c r="A948" s="2" t="s">
        <v>255</v>
      </c>
      <c r="B948" s="25">
        <f t="shared" ref="B948:M948" si="100">B473-B$470</f>
        <v>-6458.7864299999828</v>
      </c>
      <c r="C948" s="25">
        <f t="shared" si="100"/>
        <v>-6521.1360000000004</v>
      </c>
      <c r="D948" s="25">
        <f t="shared" si="100"/>
        <v>-2967.1117527911874</v>
      </c>
      <c r="E948" s="25">
        <f t="shared" si="100"/>
        <v>0</v>
      </c>
      <c r="F948" s="25">
        <f t="shared" si="100"/>
        <v>-2639</v>
      </c>
      <c r="G948" s="25">
        <f t="shared" si="100"/>
        <v>-7076</v>
      </c>
      <c r="H948" s="25">
        <f t="shared" si="100"/>
        <v>-7078</v>
      </c>
      <c r="I948" s="25">
        <f t="shared" si="100"/>
        <v>-2349.5242040711973</v>
      </c>
      <c r="J948" s="25">
        <f t="shared" si="100"/>
        <v>0</v>
      </c>
      <c r="K948" s="25">
        <f t="shared" si="100"/>
        <v>0</v>
      </c>
      <c r="L948" s="25">
        <f t="shared" si="100"/>
        <v>0</v>
      </c>
      <c r="M948" s="25">
        <f t="shared" si="100"/>
        <v>0</v>
      </c>
    </row>
    <row r="949" spans="1:13">
      <c r="A949" s="2" t="s">
        <v>256</v>
      </c>
      <c r="B949" s="25">
        <f t="shared" ref="B949:M949" si="101">B474-B$470</f>
        <v>-2923.592720679997</v>
      </c>
      <c r="C949" s="25">
        <f t="shared" si="101"/>
        <v>-6521.1360000000004</v>
      </c>
      <c r="D949" s="25">
        <f t="shared" si="101"/>
        <v>-6574.0641850267693</v>
      </c>
      <c r="E949" s="25">
        <f t="shared" si="101"/>
        <v>0</v>
      </c>
      <c r="F949" s="25">
        <f t="shared" si="101"/>
        <v>-6522</v>
      </c>
      <c r="G949" s="25">
        <f t="shared" si="101"/>
        <v>-7076</v>
      </c>
      <c r="H949" s="25">
        <f t="shared" si="101"/>
        <v>-7078</v>
      </c>
      <c r="I949" s="25">
        <f t="shared" si="101"/>
        <v>-2349.5242040711973</v>
      </c>
      <c r="J949" s="25">
        <f t="shared" si="101"/>
        <v>0</v>
      </c>
      <c r="K949" s="25">
        <f t="shared" si="101"/>
        <v>0</v>
      </c>
      <c r="L949" s="25">
        <f t="shared" si="101"/>
        <v>0</v>
      </c>
      <c r="M949" s="25">
        <f t="shared" si="101"/>
        <v>0</v>
      </c>
    </row>
    <row r="950" spans="1:13">
      <c r="A950" s="2" t="s">
        <v>257</v>
      </c>
      <c r="B950" s="100" t="s">
        <v>92</v>
      </c>
      <c r="C950" s="100" t="s">
        <v>92</v>
      </c>
      <c r="D950" s="100" t="s">
        <v>92</v>
      </c>
      <c r="E950" s="100" t="s">
        <v>92</v>
      </c>
      <c r="F950" s="100" t="s">
        <v>92</v>
      </c>
      <c r="G950" s="100" t="s">
        <v>92</v>
      </c>
      <c r="H950" s="100" t="s">
        <v>92</v>
      </c>
      <c r="I950" s="100" t="s">
        <v>92</v>
      </c>
      <c r="J950" s="100" t="s">
        <v>92</v>
      </c>
      <c r="K950" s="100" t="s">
        <v>92</v>
      </c>
      <c r="L950" s="100" t="s">
        <v>92</v>
      </c>
      <c r="M950" s="100" t="s">
        <v>92</v>
      </c>
    </row>
    <row r="951" spans="1:13">
      <c r="A951" s="2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</row>
    <row r="952" spans="1:13">
      <c r="A952" s="2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</row>
    <row r="953" spans="1:13">
      <c r="A953" s="2" t="s">
        <v>317</v>
      </c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</row>
    <row r="954" spans="1:13">
      <c r="A954" s="2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</row>
    <row r="955" spans="1:13">
      <c r="A955" s="2"/>
      <c r="B955" s="420" t="s">
        <v>83</v>
      </c>
      <c r="C955" s="420" t="s">
        <v>72</v>
      </c>
      <c r="D955" s="420" t="s">
        <v>404</v>
      </c>
      <c r="E955" s="420" t="s">
        <v>101</v>
      </c>
      <c r="F955" s="420" t="s">
        <v>102</v>
      </c>
      <c r="G955" s="3" t="s">
        <v>561</v>
      </c>
      <c r="H955" s="420" t="s">
        <v>309</v>
      </c>
      <c r="I955" s="420" t="s">
        <v>292</v>
      </c>
      <c r="J955" s="420" t="s">
        <v>289</v>
      </c>
      <c r="K955" s="420" t="s">
        <v>76</v>
      </c>
      <c r="L955" s="420" t="s">
        <v>76</v>
      </c>
      <c r="M955" s="420" t="s">
        <v>75</v>
      </c>
    </row>
    <row r="956" spans="1:13">
      <c r="A956" s="2" t="s">
        <v>253</v>
      </c>
      <c r="B956" s="25">
        <f>B481-B$480</f>
        <v>-12352.799748999989</v>
      </c>
      <c r="C956" s="25">
        <f t="shared" ref="C956:M956" si="102">C481-C$480</f>
        <v>-3740.58</v>
      </c>
      <c r="D956" s="25">
        <f t="shared" si="102"/>
        <v>-12503.875753518125</v>
      </c>
      <c r="E956" s="25">
        <f t="shared" si="102"/>
        <v>0</v>
      </c>
      <c r="F956" s="25">
        <f t="shared" si="102"/>
        <v>-12290</v>
      </c>
      <c r="G956" s="25">
        <f t="shared" si="102"/>
        <v>-3803</v>
      </c>
      <c r="H956" s="25">
        <f t="shared" si="102"/>
        <v>-3736</v>
      </c>
      <c r="I956" s="25">
        <f t="shared" si="102"/>
        <v>-3787.7324946383869</v>
      </c>
      <c r="J956" s="25">
        <f t="shared" si="102"/>
        <v>0</v>
      </c>
      <c r="K956" s="25">
        <f t="shared" si="102"/>
        <v>0</v>
      </c>
      <c r="L956" s="25">
        <f t="shared" si="102"/>
        <v>0</v>
      </c>
      <c r="M956" s="25">
        <f t="shared" si="102"/>
        <v>0</v>
      </c>
    </row>
    <row r="957" spans="1:13">
      <c r="A957" s="2" t="s">
        <v>254</v>
      </c>
      <c r="B957" s="25">
        <f t="shared" ref="B957:M957" si="103">B482-B$480</f>
        <v>-12352.799748999989</v>
      </c>
      <c r="C957" s="25">
        <f t="shared" si="103"/>
        <v>-12454.1</v>
      </c>
      <c r="D957" s="25">
        <f t="shared" si="103"/>
        <v>-12503.875753518125</v>
      </c>
      <c r="E957" s="25">
        <f t="shared" si="103"/>
        <v>0</v>
      </c>
      <c r="F957" s="25">
        <f t="shared" si="103"/>
        <v>-12290</v>
      </c>
      <c r="G957" s="25">
        <f t="shared" si="103"/>
        <v>-12844</v>
      </c>
      <c r="H957" s="25">
        <f t="shared" si="103"/>
        <v>-12847</v>
      </c>
      <c r="I957" s="25">
        <f t="shared" si="103"/>
        <v>-3787.7324946383869</v>
      </c>
      <c r="J957" s="25">
        <f t="shared" si="103"/>
        <v>0</v>
      </c>
      <c r="K957" s="25">
        <f t="shared" si="103"/>
        <v>0</v>
      </c>
      <c r="L957" s="25">
        <f t="shared" si="103"/>
        <v>0</v>
      </c>
      <c r="M957" s="25">
        <f t="shared" si="103"/>
        <v>0</v>
      </c>
    </row>
    <row r="958" spans="1:13">
      <c r="A958" s="2" t="s">
        <v>255</v>
      </c>
      <c r="B958" s="25">
        <f t="shared" ref="B958:M958" si="104">B483-B$480</f>
        <v>-12352.799748999989</v>
      </c>
      <c r="C958" s="25">
        <f t="shared" si="104"/>
        <v>-12454.1</v>
      </c>
      <c r="D958" s="25">
        <f t="shared" si="104"/>
        <v>-3807.5826110091439</v>
      </c>
      <c r="E958" s="25">
        <f t="shared" si="104"/>
        <v>0</v>
      </c>
      <c r="F958" s="25">
        <f t="shared" si="104"/>
        <v>-3886</v>
      </c>
      <c r="G958" s="25">
        <f t="shared" si="104"/>
        <v>-12844</v>
      </c>
      <c r="H958" s="25">
        <f t="shared" si="104"/>
        <v>-12847</v>
      </c>
      <c r="I958" s="25">
        <f t="shared" si="104"/>
        <v>-3787.7324946383869</v>
      </c>
      <c r="J958" s="25">
        <f t="shared" si="104"/>
        <v>0</v>
      </c>
      <c r="K958" s="25">
        <f t="shared" si="104"/>
        <v>0</v>
      </c>
      <c r="L958" s="25">
        <f t="shared" si="104"/>
        <v>0</v>
      </c>
      <c r="M958" s="25">
        <f t="shared" si="104"/>
        <v>0</v>
      </c>
    </row>
    <row r="959" spans="1:13">
      <c r="A959" s="2" t="s">
        <v>256</v>
      </c>
      <c r="B959" s="25">
        <f t="shared" ref="B959:M959" si="105">B484-B$480</f>
        <v>-3650.4408296399979</v>
      </c>
      <c r="C959" s="25">
        <f t="shared" si="105"/>
        <v>-12454.1</v>
      </c>
      <c r="D959" s="25">
        <f t="shared" si="105"/>
        <v>-12503.875753518125</v>
      </c>
      <c r="E959" s="25">
        <f t="shared" si="105"/>
        <v>0</v>
      </c>
      <c r="F959" s="25">
        <f t="shared" si="105"/>
        <v>-12290</v>
      </c>
      <c r="G959" s="25">
        <f t="shared" si="105"/>
        <v>-12844</v>
      </c>
      <c r="H959" s="25">
        <f t="shared" si="105"/>
        <v>-12847</v>
      </c>
      <c r="I959" s="25">
        <f t="shared" si="105"/>
        <v>-3787.7324946383869</v>
      </c>
      <c r="J959" s="25">
        <f t="shared" si="105"/>
        <v>0</v>
      </c>
      <c r="K959" s="25">
        <f t="shared" si="105"/>
        <v>0</v>
      </c>
      <c r="L959" s="25">
        <f t="shared" si="105"/>
        <v>0</v>
      </c>
      <c r="M959" s="25">
        <f t="shared" si="105"/>
        <v>0</v>
      </c>
    </row>
    <row r="960" spans="1:13">
      <c r="A960" s="2" t="s">
        <v>257</v>
      </c>
      <c r="B960" s="25">
        <f t="shared" ref="B960:M960" si="106">B485-B$480</f>
        <v>-12352.799748999989</v>
      </c>
      <c r="C960" s="25">
        <f t="shared" si="106"/>
        <v>-12454.1</v>
      </c>
      <c r="D960" s="25">
        <f t="shared" si="106"/>
        <v>-12503.875753518125</v>
      </c>
      <c r="E960" s="25">
        <f t="shared" si="106"/>
        <v>0</v>
      </c>
      <c r="F960" s="25">
        <f t="shared" si="106"/>
        <v>-12290</v>
      </c>
      <c r="G960" s="25">
        <f t="shared" si="106"/>
        <v>-3812</v>
      </c>
      <c r="H960" s="25">
        <f t="shared" si="106"/>
        <v>-3743</v>
      </c>
      <c r="I960" s="25">
        <f t="shared" si="106"/>
        <v>-3787.7324946383869</v>
      </c>
      <c r="J960" s="25">
        <f t="shared" si="106"/>
        <v>0</v>
      </c>
      <c r="K960" s="25">
        <f t="shared" si="106"/>
        <v>0</v>
      </c>
      <c r="L960" s="25">
        <f t="shared" si="106"/>
        <v>0</v>
      </c>
      <c r="M960" s="25">
        <f t="shared" si="106"/>
        <v>0</v>
      </c>
    </row>
    <row r="961" spans="1:13">
      <c r="A961" s="2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</row>
    <row r="962" spans="1:13">
      <c r="A962" s="2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</row>
    <row r="963" spans="1:13">
      <c r="A963" s="2" t="s">
        <v>433</v>
      </c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</row>
    <row r="964" spans="1:13">
      <c r="A964" s="2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</row>
    <row r="965" spans="1:13">
      <c r="A965" s="2"/>
      <c r="B965" s="420" t="s">
        <v>83</v>
      </c>
      <c r="C965" s="420" t="s">
        <v>72</v>
      </c>
      <c r="D965" s="420" t="s">
        <v>404</v>
      </c>
      <c r="E965" s="420" t="s">
        <v>101</v>
      </c>
      <c r="F965" s="420" t="s">
        <v>102</v>
      </c>
      <c r="G965" s="3" t="s">
        <v>561</v>
      </c>
      <c r="H965" s="420" t="s">
        <v>309</v>
      </c>
      <c r="I965" s="420" t="s">
        <v>292</v>
      </c>
      <c r="J965" s="420" t="s">
        <v>289</v>
      </c>
      <c r="K965" s="420" t="s">
        <v>76</v>
      </c>
      <c r="L965" s="420" t="s">
        <v>76</v>
      </c>
      <c r="M965" s="420" t="s">
        <v>75</v>
      </c>
    </row>
    <row r="966" spans="1:13">
      <c r="A966" s="2" t="s">
        <v>253</v>
      </c>
      <c r="B966" s="25">
        <f>B491-B$490</f>
        <v>-5894.013319000006</v>
      </c>
      <c r="C966" s="25">
        <f t="shared" ref="C966:M966" si="107">C491-C$490</f>
        <v>-2060.0320000000002</v>
      </c>
      <c r="D966" s="25">
        <f t="shared" si="107"/>
        <v>-5929.8115684913791</v>
      </c>
      <c r="E966" s="25">
        <f t="shared" si="107"/>
        <v>0</v>
      </c>
      <c r="F966" s="25">
        <f t="shared" si="107"/>
        <v>-5768</v>
      </c>
      <c r="G966" s="25">
        <f t="shared" si="107"/>
        <v>-1987</v>
      </c>
      <c r="H966" s="25">
        <f t="shared" si="107"/>
        <v>-1987</v>
      </c>
      <c r="I966" s="25">
        <f t="shared" si="107"/>
        <v>-2017.9822025119051</v>
      </c>
      <c r="J966" s="25">
        <f t="shared" si="107"/>
        <v>0</v>
      </c>
      <c r="K966" s="25">
        <f t="shared" si="107"/>
        <v>0</v>
      </c>
      <c r="L966" s="25">
        <f t="shared" si="107"/>
        <v>0</v>
      </c>
      <c r="M966" s="25">
        <f t="shared" si="107"/>
        <v>0</v>
      </c>
    </row>
    <row r="967" spans="1:13">
      <c r="A967" s="2" t="s">
        <v>254</v>
      </c>
      <c r="B967" s="25">
        <f t="shared" ref="B967:M967" si="108">B492-B$490</f>
        <v>-5894.013319000006</v>
      </c>
      <c r="C967" s="25">
        <f t="shared" si="108"/>
        <v>-5932.9920000000002</v>
      </c>
      <c r="D967" s="25">
        <f t="shared" si="108"/>
        <v>-5929.8115684913791</v>
      </c>
      <c r="E967" s="25">
        <f t="shared" si="108"/>
        <v>0</v>
      </c>
      <c r="F967" s="25">
        <f t="shared" si="108"/>
        <v>-5768</v>
      </c>
      <c r="G967" s="25">
        <f t="shared" si="108"/>
        <v>-5769</v>
      </c>
      <c r="H967" s="25">
        <f t="shared" si="108"/>
        <v>-5769</v>
      </c>
      <c r="I967" s="25">
        <f t="shared" si="108"/>
        <v>-2017.9822025119051</v>
      </c>
      <c r="J967" s="25">
        <f t="shared" si="108"/>
        <v>0</v>
      </c>
      <c r="K967" s="25">
        <f t="shared" si="108"/>
        <v>0</v>
      </c>
      <c r="L967" s="25">
        <f t="shared" si="108"/>
        <v>0</v>
      </c>
      <c r="M967" s="25">
        <f t="shared" si="108"/>
        <v>0</v>
      </c>
    </row>
    <row r="968" spans="1:13">
      <c r="A968" s="2" t="s">
        <v>255</v>
      </c>
      <c r="B968" s="25">
        <f t="shared" ref="B968:M968" si="109">B493-B$490</f>
        <v>-5894.013319000006</v>
      </c>
      <c r="C968" s="25">
        <f t="shared" si="109"/>
        <v>-5932.9920000000002</v>
      </c>
      <c r="D968" s="25">
        <f t="shared" si="109"/>
        <v>-2113.3727961372088</v>
      </c>
      <c r="E968" s="25">
        <f t="shared" si="109"/>
        <v>0</v>
      </c>
      <c r="F968" s="25">
        <f t="shared" si="109"/>
        <v>-1972</v>
      </c>
      <c r="G968" s="25">
        <f t="shared" si="109"/>
        <v>-5769</v>
      </c>
      <c r="H968" s="25">
        <f t="shared" si="109"/>
        <v>-5769</v>
      </c>
      <c r="I968" s="25">
        <f t="shared" si="109"/>
        <v>-2017.9822025119051</v>
      </c>
      <c r="J968" s="25">
        <f t="shared" si="109"/>
        <v>0</v>
      </c>
      <c r="K968" s="25">
        <f t="shared" si="109"/>
        <v>0</v>
      </c>
      <c r="L968" s="25">
        <f t="shared" si="109"/>
        <v>0</v>
      </c>
      <c r="M968" s="25">
        <f t="shared" si="109"/>
        <v>0</v>
      </c>
    </row>
    <row r="969" spans="1:13">
      <c r="A969" s="2" t="s">
        <v>256</v>
      </c>
      <c r="B969" s="25">
        <f t="shared" ref="B969:M969" si="110">B494-B$490</f>
        <v>-1975.1681440000075</v>
      </c>
      <c r="C969" s="25">
        <f t="shared" si="110"/>
        <v>-5932.9920000000002</v>
      </c>
      <c r="D969" s="25">
        <f t="shared" si="110"/>
        <v>-5929.8115684913791</v>
      </c>
      <c r="E969" s="25">
        <f t="shared" si="110"/>
        <v>0</v>
      </c>
      <c r="F969" s="25">
        <f t="shared" si="110"/>
        <v>-5768</v>
      </c>
      <c r="G969" s="25">
        <f t="shared" si="110"/>
        <v>-5769</v>
      </c>
      <c r="H969" s="25">
        <f t="shared" si="110"/>
        <v>-5769</v>
      </c>
      <c r="I969" s="25">
        <f t="shared" si="110"/>
        <v>-2017.9822025119051</v>
      </c>
      <c r="J969" s="25">
        <f t="shared" si="110"/>
        <v>0</v>
      </c>
      <c r="K969" s="25">
        <f t="shared" si="110"/>
        <v>0</v>
      </c>
      <c r="L969" s="25">
        <f t="shared" si="110"/>
        <v>0</v>
      </c>
      <c r="M969" s="25">
        <f t="shared" si="110"/>
        <v>0</v>
      </c>
    </row>
    <row r="970" spans="1:13">
      <c r="A970" s="2" t="s">
        <v>257</v>
      </c>
      <c r="B970" s="25">
        <f t="shared" ref="B970:M970" si="111">B495-B$490</f>
        <v>-5894.013319000006</v>
      </c>
      <c r="C970" s="25">
        <f t="shared" si="111"/>
        <v>-5932.9920000000002</v>
      </c>
      <c r="D970" s="25">
        <f t="shared" si="111"/>
        <v>-5929.8115684913791</v>
      </c>
      <c r="E970" s="25">
        <f t="shared" si="111"/>
        <v>0</v>
      </c>
      <c r="F970" s="25">
        <f t="shared" si="111"/>
        <v>-5768</v>
      </c>
      <c r="G970" s="25">
        <f t="shared" si="111"/>
        <v>-1995</v>
      </c>
      <c r="H970" s="25">
        <f t="shared" si="111"/>
        <v>-1995</v>
      </c>
      <c r="I970" s="25">
        <f t="shared" si="111"/>
        <v>-2017.9822025119051</v>
      </c>
      <c r="J970" s="25">
        <f t="shared" si="111"/>
        <v>0</v>
      </c>
      <c r="K970" s="25">
        <f t="shared" si="111"/>
        <v>0</v>
      </c>
      <c r="L970" s="25">
        <f t="shared" si="111"/>
        <v>0</v>
      </c>
      <c r="M970" s="25">
        <f t="shared" si="111"/>
        <v>0</v>
      </c>
    </row>
    <row r="971" spans="1:13">
      <c r="A971" s="2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</row>
    <row r="972" spans="1:13">
      <c r="A972" s="2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</row>
    <row r="973" spans="1:13">
      <c r="A973" s="2" t="s">
        <v>434</v>
      </c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</row>
    <row r="974" spans="1:13">
      <c r="A974" s="2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</row>
    <row r="975" spans="1:13">
      <c r="A975" s="2"/>
      <c r="B975" s="420" t="s">
        <v>83</v>
      </c>
      <c r="C975" s="420" t="s">
        <v>72</v>
      </c>
      <c r="D975" s="420" t="s">
        <v>404</v>
      </c>
      <c r="E975" s="420" t="s">
        <v>101</v>
      </c>
      <c r="F975" s="420" t="s">
        <v>102</v>
      </c>
      <c r="G975" s="3" t="s">
        <v>561</v>
      </c>
      <c r="H975" s="420" t="s">
        <v>309</v>
      </c>
      <c r="I975" s="420" t="s">
        <v>292</v>
      </c>
      <c r="J975" s="420" t="s">
        <v>289</v>
      </c>
      <c r="K975" s="420" t="s">
        <v>76</v>
      </c>
      <c r="L975" s="420" t="s">
        <v>76</v>
      </c>
      <c r="M975" s="420" t="s">
        <v>75</v>
      </c>
    </row>
    <row r="976" spans="1:13">
      <c r="A976" s="2" t="s">
        <v>253</v>
      </c>
      <c r="B976" s="25">
        <f>B501-B$500</f>
        <v>-6458.7864299999828</v>
      </c>
      <c r="C976" s="25">
        <f t="shared" ref="C976:M976" si="112">C501-C$500</f>
        <v>-1680.576</v>
      </c>
      <c r="D976" s="25">
        <f t="shared" si="112"/>
        <v>-6574.0641850267693</v>
      </c>
      <c r="E976" s="25">
        <f t="shared" si="112"/>
        <v>0</v>
      </c>
      <c r="F976" s="25">
        <f t="shared" si="112"/>
        <v>-6522</v>
      </c>
      <c r="G976" s="25">
        <f t="shared" si="112"/>
        <v>-1817</v>
      </c>
      <c r="H976" s="25">
        <f t="shared" si="112"/>
        <v>-1749</v>
      </c>
      <c r="I976" s="25">
        <f t="shared" si="112"/>
        <v>-1769.7502921264822</v>
      </c>
      <c r="J976" s="25">
        <f t="shared" si="112"/>
        <v>0</v>
      </c>
      <c r="K976" s="25">
        <f t="shared" si="112"/>
        <v>0</v>
      </c>
      <c r="L976" s="25">
        <f t="shared" si="112"/>
        <v>0</v>
      </c>
      <c r="M976" s="25">
        <f t="shared" si="112"/>
        <v>0</v>
      </c>
    </row>
    <row r="977" spans="1:13">
      <c r="A977" s="2" t="s">
        <v>254</v>
      </c>
      <c r="B977" s="25">
        <f t="shared" ref="B977:M977" si="113">B502-B$500</f>
        <v>-6458.7864299999828</v>
      </c>
      <c r="C977" s="25">
        <f t="shared" si="113"/>
        <v>-6521.1360000000004</v>
      </c>
      <c r="D977" s="25">
        <f t="shared" si="113"/>
        <v>-6574.0641850267693</v>
      </c>
      <c r="E977" s="25">
        <f t="shared" si="113"/>
        <v>0</v>
      </c>
      <c r="F977" s="25">
        <f t="shared" si="113"/>
        <v>-6522</v>
      </c>
      <c r="G977" s="25">
        <f t="shared" si="113"/>
        <v>-7076</v>
      </c>
      <c r="H977" s="25">
        <f t="shared" si="113"/>
        <v>-7078</v>
      </c>
      <c r="I977" s="25">
        <f t="shared" si="113"/>
        <v>-1769.7502921264822</v>
      </c>
      <c r="J977" s="25">
        <f t="shared" si="113"/>
        <v>0</v>
      </c>
      <c r="K977" s="25">
        <f t="shared" si="113"/>
        <v>0</v>
      </c>
      <c r="L977" s="25">
        <f t="shared" si="113"/>
        <v>0</v>
      </c>
      <c r="M977" s="25">
        <f t="shared" si="113"/>
        <v>0</v>
      </c>
    </row>
    <row r="978" spans="1:13">
      <c r="A978" s="2" t="s">
        <v>255</v>
      </c>
      <c r="B978" s="25">
        <f t="shared" ref="B978:M978" si="114">B503-B$500</f>
        <v>-6458.7864299999828</v>
      </c>
      <c r="C978" s="25">
        <f t="shared" si="114"/>
        <v>-6521.1360000000004</v>
      </c>
      <c r="D978" s="25">
        <f t="shared" si="114"/>
        <v>-1694.2098148719278</v>
      </c>
      <c r="E978" s="25">
        <f t="shared" si="114"/>
        <v>0</v>
      </c>
      <c r="F978" s="25">
        <f t="shared" si="114"/>
        <v>-1914</v>
      </c>
      <c r="G978" s="25">
        <f t="shared" si="114"/>
        <v>-7076</v>
      </c>
      <c r="H978" s="25">
        <f t="shared" si="114"/>
        <v>-7078</v>
      </c>
      <c r="I978" s="25">
        <f t="shared" si="114"/>
        <v>-1769.7502921264822</v>
      </c>
      <c r="J978" s="25">
        <f t="shared" si="114"/>
        <v>0</v>
      </c>
      <c r="K978" s="25">
        <f t="shared" si="114"/>
        <v>0</v>
      </c>
      <c r="L978" s="25">
        <f t="shared" si="114"/>
        <v>0</v>
      </c>
      <c r="M978" s="25">
        <f t="shared" si="114"/>
        <v>0</v>
      </c>
    </row>
    <row r="979" spans="1:13">
      <c r="A979" s="2" t="s">
        <v>256</v>
      </c>
      <c r="B979" s="25">
        <f t="shared" ref="B979:M979" si="115">B504-B$500</f>
        <v>-1675.2726856399904</v>
      </c>
      <c r="C979" s="25">
        <f t="shared" si="115"/>
        <v>-6521.1360000000004</v>
      </c>
      <c r="D979" s="25">
        <f t="shared" si="115"/>
        <v>-6574.0641850267693</v>
      </c>
      <c r="E979" s="25">
        <f t="shared" si="115"/>
        <v>0</v>
      </c>
      <c r="F979" s="25">
        <f t="shared" si="115"/>
        <v>-6522</v>
      </c>
      <c r="G979" s="25">
        <f t="shared" si="115"/>
        <v>-7076</v>
      </c>
      <c r="H979" s="25">
        <f t="shared" si="115"/>
        <v>-7078</v>
      </c>
      <c r="I979" s="25">
        <f t="shared" si="115"/>
        <v>-1769.7502921264822</v>
      </c>
      <c r="J979" s="25">
        <f t="shared" si="115"/>
        <v>0</v>
      </c>
      <c r="K979" s="25">
        <f t="shared" si="115"/>
        <v>0</v>
      </c>
      <c r="L979" s="25">
        <f t="shared" si="115"/>
        <v>0</v>
      </c>
      <c r="M979" s="25">
        <f t="shared" si="115"/>
        <v>0</v>
      </c>
    </row>
    <row r="980" spans="1:13">
      <c r="A980" s="2" t="s">
        <v>257</v>
      </c>
      <c r="B980" s="25">
        <f t="shared" ref="B980:M980" si="116">B505-B$500</f>
        <v>-6458.7864299999828</v>
      </c>
      <c r="C980" s="25">
        <f t="shared" si="116"/>
        <v>-6521.1360000000004</v>
      </c>
      <c r="D980" s="25">
        <f t="shared" si="116"/>
        <v>-6574.0641850267693</v>
      </c>
      <c r="E980" s="25">
        <f t="shared" si="116"/>
        <v>0</v>
      </c>
      <c r="F980" s="25">
        <f t="shared" si="116"/>
        <v>-6522</v>
      </c>
      <c r="G980" s="25">
        <f t="shared" si="116"/>
        <v>-1818</v>
      </c>
      <c r="H980" s="25">
        <f t="shared" si="116"/>
        <v>-1749</v>
      </c>
      <c r="I980" s="25">
        <f t="shared" si="116"/>
        <v>-1769.7502921264822</v>
      </c>
      <c r="J980" s="25">
        <f t="shared" si="116"/>
        <v>0</v>
      </c>
      <c r="K980" s="25">
        <f t="shared" si="116"/>
        <v>0</v>
      </c>
      <c r="L980" s="25">
        <f t="shared" si="116"/>
        <v>0</v>
      </c>
      <c r="M980" s="25">
        <f t="shared" si="116"/>
        <v>0</v>
      </c>
    </row>
    <row r="981" spans="1:13">
      <c r="A981" s="2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</row>
    <row r="982" spans="1:13">
      <c r="A982" s="2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</row>
    <row r="983" spans="1:13">
      <c r="A983" s="2" t="s">
        <v>318</v>
      </c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</row>
    <row r="984" spans="1:13">
      <c r="A984" s="2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</row>
    <row r="985" spans="1:13">
      <c r="A985" s="2"/>
      <c r="B985" s="420" t="s">
        <v>83</v>
      </c>
      <c r="C985" s="420" t="s">
        <v>72</v>
      </c>
      <c r="D985" s="420" t="s">
        <v>404</v>
      </c>
      <c r="E985" s="420" t="s">
        <v>101</v>
      </c>
      <c r="F985" s="420" t="s">
        <v>102</v>
      </c>
      <c r="G985" s="3" t="s">
        <v>561</v>
      </c>
      <c r="H985" s="420" t="s">
        <v>309</v>
      </c>
      <c r="I985" s="420" t="s">
        <v>292</v>
      </c>
      <c r="J985" s="420" t="s">
        <v>289</v>
      </c>
      <c r="K985" s="420" t="s">
        <v>76</v>
      </c>
      <c r="L985" s="420" t="s">
        <v>76</v>
      </c>
      <c r="M985" s="420" t="s">
        <v>75</v>
      </c>
    </row>
    <row r="986" spans="1:13">
      <c r="A986" s="2" t="s">
        <v>253</v>
      </c>
      <c r="B986" s="25">
        <f>B511-B$510</f>
        <v>-12352.799748999989</v>
      </c>
      <c r="C986" s="25">
        <f t="shared" ref="C986:M986" si="117">C511-C$510</f>
        <v>-5918.8200000000006</v>
      </c>
      <c r="D986" s="25">
        <f t="shared" si="117"/>
        <v>-12503.875753518125</v>
      </c>
      <c r="E986" s="25">
        <f t="shared" si="117"/>
        <v>0</v>
      </c>
      <c r="F986" s="25">
        <f t="shared" si="117"/>
        <v>-12290</v>
      </c>
      <c r="G986" s="25">
        <f t="shared" si="117"/>
        <v>-6161</v>
      </c>
      <c r="H986" s="25">
        <f t="shared" si="117"/>
        <v>-5954</v>
      </c>
      <c r="I986" s="25">
        <f t="shared" si="117"/>
        <v>-6138.7772917647362</v>
      </c>
      <c r="J986" s="25">
        <f t="shared" si="117"/>
        <v>0</v>
      </c>
      <c r="K986" s="25">
        <f t="shared" si="117"/>
        <v>0</v>
      </c>
      <c r="L986" s="25">
        <f t="shared" si="117"/>
        <v>0</v>
      </c>
      <c r="M986" s="25">
        <f t="shared" si="117"/>
        <v>0</v>
      </c>
    </row>
    <row r="987" spans="1:13">
      <c r="A987" s="2" t="s">
        <v>254</v>
      </c>
      <c r="B987" s="25">
        <f t="shared" ref="B987:M987" si="118">B512-B$510</f>
        <v>-12352.799748999989</v>
      </c>
      <c r="C987" s="25">
        <f t="shared" si="118"/>
        <v>-12454.1</v>
      </c>
      <c r="D987" s="25">
        <f t="shared" si="118"/>
        <v>-12503.875753518125</v>
      </c>
      <c r="E987" s="25">
        <f t="shared" si="118"/>
        <v>0</v>
      </c>
      <c r="F987" s="25">
        <f t="shared" si="118"/>
        <v>-12290</v>
      </c>
      <c r="G987" s="25">
        <f t="shared" si="118"/>
        <v>-12844</v>
      </c>
      <c r="H987" s="25">
        <f t="shared" si="118"/>
        <v>-12847</v>
      </c>
      <c r="I987" s="25">
        <f t="shared" si="118"/>
        <v>-6138.7772917647362</v>
      </c>
      <c r="J987" s="25">
        <f t="shared" si="118"/>
        <v>0</v>
      </c>
      <c r="K987" s="25">
        <f t="shared" si="118"/>
        <v>0</v>
      </c>
      <c r="L987" s="25">
        <f t="shared" si="118"/>
        <v>0</v>
      </c>
      <c r="M987" s="25">
        <f t="shared" si="118"/>
        <v>0</v>
      </c>
    </row>
    <row r="988" spans="1:13">
      <c r="A988" s="2" t="s">
        <v>255</v>
      </c>
      <c r="B988" s="25">
        <f t="shared" ref="B988:M988" si="119">B513-B$510</f>
        <v>-12352.799748999989</v>
      </c>
      <c r="C988" s="25">
        <f t="shared" si="119"/>
        <v>-12454.1</v>
      </c>
      <c r="D988" s="25">
        <f t="shared" si="119"/>
        <v>-5970.0386838205632</v>
      </c>
      <c r="E988" s="25">
        <f t="shared" si="119"/>
        <v>0</v>
      </c>
      <c r="F988" s="25">
        <f t="shared" si="119"/>
        <v>-6192</v>
      </c>
      <c r="G988" s="25">
        <f t="shared" si="119"/>
        <v>-12844</v>
      </c>
      <c r="H988" s="25">
        <f t="shared" si="119"/>
        <v>-12847</v>
      </c>
      <c r="I988" s="25">
        <f t="shared" si="119"/>
        <v>-6138.7772917647362</v>
      </c>
      <c r="J988" s="25">
        <f t="shared" si="119"/>
        <v>0</v>
      </c>
      <c r="K988" s="25">
        <f t="shared" si="119"/>
        <v>0</v>
      </c>
      <c r="L988" s="25">
        <f t="shared" si="119"/>
        <v>0</v>
      </c>
      <c r="M988" s="25">
        <f t="shared" si="119"/>
        <v>0</v>
      </c>
    </row>
    <row r="989" spans="1:13">
      <c r="A989" s="2" t="s">
        <v>256</v>
      </c>
      <c r="B989" s="25">
        <f t="shared" ref="B989:M989" si="120">B514-B$510</f>
        <v>-5892.889154859985</v>
      </c>
      <c r="C989" s="25">
        <f t="shared" si="120"/>
        <v>-12454.1</v>
      </c>
      <c r="D989" s="25">
        <f t="shared" si="120"/>
        <v>-12503.875753518125</v>
      </c>
      <c r="E989" s="25">
        <f t="shared" si="120"/>
        <v>0</v>
      </c>
      <c r="F989" s="25">
        <f t="shared" si="120"/>
        <v>-12290</v>
      </c>
      <c r="G989" s="25">
        <f t="shared" si="120"/>
        <v>-12844</v>
      </c>
      <c r="H989" s="25">
        <f t="shared" si="120"/>
        <v>-12847</v>
      </c>
      <c r="I989" s="25">
        <f t="shared" si="120"/>
        <v>-6138.7772917647362</v>
      </c>
      <c r="J989" s="25">
        <f t="shared" si="120"/>
        <v>0</v>
      </c>
      <c r="K989" s="25">
        <f t="shared" si="120"/>
        <v>0</v>
      </c>
      <c r="L989" s="25">
        <f t="shared" si="120"/>
        <v>0</v>
      </c>
      <c r="M989" s="25">
        <f t="shared" si="120"/>
        <v>0</v>
      </c>
    </row>
    <row r="990" spans="1:13">
      <c r="A990" s="2" t="s">
        <v>257</v>
      </c>
      <c r="B990" s="25">
        <f t="shared" ref="B990:M990" si="121">B515-B$510</f>
        <v>-12352.799748999989</v>
      </c>
      <c r="C990" s="25">
        <f t="shared" si="121"/>
        <v>-12454.1</v>
      </c>
      <c r="D990" s="25">
        <f t="shared" si="121"/>
        <v>-12503.875753518125</v>
      </c>
      <c r="E990" s="25">
        <f t="shared" si="121"/>
        <v>0</v>
      </c>
      <c r="F990" s="25">
        <f t="shared" si="121"/>
        <v>-12290</v>
      </c>
      <c r="G990" s="25">
        <f t="shared" si="121"/>
        <v>-6161</v>
      </c>
      <c r="H990" s="25">
        <f t="shared" si="121"/>
        <v>-5954</v>
      </c>
      <c r="I990" s="25">
        <f t="shared" si="121"/>
        <v>-6138.7772917647362</v>
      </c>
      <c r="J990" s="25">
        <f t="shared" si="121"/>
        <v>0</v>
      </c>
      <c r="K990" s="25">
        <f t="shared" si="121"/>
        <v>0</v>
      </c>
      <c r="L990" s="25">
        <f t="shared" si="121"/>
        <v>0</v>
      </c>
      <c r="M990" s="25">
        <f t="shared" si="121"/>
        <v>0</v>
      </c>
    </row>
    <row r="991" spans="1:13">
      <c r="A991" s="2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</row>
    <row r="992" spans="1:13">
      <c r="A992" s="2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</row>
    <row r="993" spans="1:13">
      <c r="A993" s="2" t="s">
        <v>435</v>
      </c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</row>
    <row r="994" spans="1:13">
      <c r="A994" s="2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</row>
    <row r="995" spans="1:13">
      <c r="A995" s="2"/>
      <c r="B995" s="420" t="s">
        <v>83</v>
      </c>
      <c r="C995" s="420" t="s">
        <v>72</v>
      </c>
      <c r="D995" s="420" t="s">
        <v>404</v>
      </c>
      <c r="E995" s="420" t="s">
        <v>101</v>
      </c>
      <c r="F995" s="420" t="s">
        <v>102</v>
      </c>
      <c r="G995" s="3" t="s">
        <v>561</v>
      </c>
      <c r="H995" s="420" t="s">
        <v>309</v>
      </c>
      <c r="I995" s="420" t="s">
        <v>292</v>
      </c>
      <c r="J995" s="420" t="s">
        <v>289</v>
      </c>
      <c r="K995" s="420" t="s">
        <v>76</v>
      </c>
      <c r="L995" s="420" t="s">
        <v>76</v>
      </c>
      <c r="M995" s="420" t="s">
        <v>75</v>
      </c>
    </row>
    <row r="996" spans="1:13">
      <c r="A996" s="2" t="s">
        <v>253</v>
      </c>
      <c r="B996" s="25">
        <f>B521-B$520</f>
        <v>-5894.013319000006</v>
      </c>
      <c r="C996" s="25">
        <f t="shared" ref="C996:M996" si="122">C521-C$520</f>
        <v>-3353.8880000000004</v>
      </c>
      <c r="D996" s="25">
        <f t="shared" si="122"/>
        <v>-5929.8115684913791</v>
      </c>
      <c r="E996" s="25">
        <f t="shared" si="122"/>
        <v>0</v>
      </c>
      <c r="F996" s="25">
        <f t="shared" si="122"/>
        <v>-5768</v>
      </c>
      <c r="G996" s="25">
        <f t="shared" si="122"/>
        <v>-3232</v>
      </c>
      <c r="H996" s="25">
        <f t="shared" si="122"/>
        <v>-3232</v>
      </c>
      <c r="I996" s="25">
        <f t="shared" si="122"/>
        <v>-3300.6346451965251</v>
      </c>
      <c r="J996" s="25">
        <f t="shared" si="122"/>
        <v>0</v>
      </c>
      <c r="K996" s="25">
        <f t="shared" si="122"/>
        <v>0</v>
      </c>
      <c r="L996" s="25">
        <f t="shared" si="122"/>
        <v>0</v>
      </c>
      <c r="M996" s="25">
        <f t="shared" si="122"/>
        <v>0</v>
      </c>
    </row>
    <row r="997" spans="1:13">
      <c r="A997" s="2" t="s">
        <v>254</v>
      </c>
      <c r="B997" s="25">
        <f t="shared" ref="B997:M997" si="123">B522-B$520</f>
        <v>-5894.013319000006</v>
      </c>
      <c r="C997" s="25">
        <f t="shared" si="123"/>
        <v>-5932.9920000000002</v>
      </c>
      <c r="D997" s="25">
        <f t="shared" si="123"/>
        <v>-5929.8115684913791</v>
      </c>
      <c r="E997" s="25">
        <f t="shared" si="123"/>
        <v>0</v>
      </c>
      <c r="F997" s="25">
        <f t="shared" si="123"/>
        <v>-5768</v>
      </c>
      <c r="G997" s="25">
        <f t="shared" si="123"/>
        <v>-5769</v>
      </c>
      <c r="H997" s="25">
        <f t="shared" si="123"/>
        <v>-5769</v>
      </c>
      <c r="I997" s="25">
        <f t="shared" si="123"/>
        <v>-3300.6346451965251</v>
      </c>
      <c r="J997" s="25">
        <f t="shared" si="123"/>
        <v>0</v>
      </c>
      <c r="K997" s="25">
        <f t="shared" si="123"/>
        <v>0</v>
      </c>
      <c r="L997" s="25">
        <f t="shared" si="123"/>
        <v>0</v>
      </c>
      <c r="M997" s="25">
        <f t="shared" si="123"/>
        <v>0</v>
      </c>
    </row>
    <row r="998" spans="1:13">
      <c r="A998" s="2" t="s">
        <v>255</v>
      </c>
      <c r="B998" s="25">
        <f t="shared" ref="B998:M998" si="124">B523-B$520</f>
        <v>-5894.013319000006</v>
      </c>
      <c r="C998" s="25">
        <f t="shared" si="124"/>
        <v>-5932.9920000000002</v>
      </c>
      <c r="D998" s="25">
        <f t="shared" si="124"/>
        <v>-3384.265716915414</v>
      </c>
      <c r="E998" s="25">
        <f t="shared" si="124"/>
        <v>0</v>
      </c>
      <c r="F998" s="25">
        <f t="shared" si="124"/>
        <v>-3227</v>
      </c>
      <c r="G998" s="25">
        <f t="shared" si="124"/>
        <v>-5769</v>
      </c>
      <c r="H998" s="25">
        <f t="shared" si="124"/>
        <v>-5769</v>
      </c>
      <c r="I998" s="25">
        <f t="shared" si="124"/>
        <v>-3300.6346451965251</v>
      </c>
      <c r="J998" s="25">
        <f t="shared" si="124"/>
        <v>0</v>
      </c>
      <c r="K998" s="25">
        <f t="shared" si="124"/>
        <v>0</v>
      </c>
      <c r="L998" s="25">
        <f t="shared" si="124"/>
        <v>0</v>
      </c>
      <c r="M998" s="25">
        <f t="shared" si="124"/>
        <v>0</v>
      </c>
    </row>
    <row r="999" spans="1:13">
      <c r="A999" s="2" t="s">
        <v>256</v>
      </c>
      <c r="B999" s="25">
        <f t="shared" ref="B999:M999" si="125">B524-B$520</f>
        <v>-3319.5622180000091</v>
      </c>
      <c r="C999" s="25">
        <f t="shared" si="125"/>
        <v>-5932.9920000000002</v>
      </c>
      <c r="D999" s="25">
        <f t="shared" si="125"/>
        <v>-5929.8115684913791</v>
      </c>
      <c r="E999" s="25">
        <f t="shared" si="125"/>
        <v>0</v>
      </c>
      <c r="F999" s="25">
        <f t="shared" si="125"/>
        <v>-5768</v>
      </c>
      <c r="G999" s="25">
        <f t="shared" si="125"/>
        <v>-5769</v>
      </c>
      <c r="H999" s="25">
        <f t="shared" si="125"/>
        <v>-5769</v>
      </c>
      <c r="I999" s="25">
        <f t="shared" si="125"/>
        <v>-3300.6346451965251</v>
      </c>
      <c r="J999" s="25">
        <f t="shared" si="125"/>
        <v>0</v>
      </c>
      <c r="K999" s="25">
        <f t="shared" si="125"/>
        <v>0</v>
      </c>
      <c r="L999" s="25">
        <f t="shared" si="125"/>
        <v>0</v>
      </c>
      <c r="M999" s="25">
        <f t="shared" si="125"/>
        <v>0</v>
      </c>
    </row>
    <row r="1000" spans="1:13">
      <c r="A1000" s="2" t="s">
        <v>257</v>
      </c>
      <c r="B1000" s="25">
        <f t="shared" ref="B1000:M1000" si="126">B525-B$520</f>
        <v>-5894.013319000006</v>
      </c>
      <c r="C1000" s="25">
        <f t="shared" si="126"/>
        <v>-5932.9920000000002</v>
      </c>
      <c r="D1000" s="25">
        <f t="shared" si="126"/>
        <v>-5929.8115684913791</v>
      </c>
      <c r="E1000" s="25">
        <f t="shared" si="126"/>
        <v>0</v>
      </c>
      <c r="F1000" s="25">
        <f t="shared" si="126"/>
        <v>-5768</v>
      </c>
      <c r="G1000" s="25">
        <f t="shared" si="126"/>
        <v>-3232</v>
      </c>
      <c r="H1000" s="25">
        <f t="shared" si="126"/>
        <v>-3232</v>
      </c>
      <c r="I1000" s="25">
        <f t="shared" si="126"/>
        <v>-3300.6346451965251</v>
      </c>
      <c r="J1000" s="25">
        <f t="shared" si="126"/>
        <v>0</v>
      </c>
      <c r="K1000" s="25">
        <f t="shared" si="126"/>
        <v>0</v>
      </c>
      <c r="L1000" s="25">
        <f t="shared" si="126"/>
        <v>0</v>
      </c>
      <c r="M1000" s="25">
        <f t="shared" si="126"/>
        <v>0</v>
      </c>
    </row>
    <row r="1001" spans="1:13">
      <c r="A1001" s="2"/>
      <c r="B1001" s="97"/>
      <c r="C1001" s="97"/>
      <c r="D1001" s="97"/>
      <c r="E1001" s="97"/>
      <c r="F1001" s="97"/>
      <c r="G1001" s="97"/>
      <c r="H1001" s="97"/>
      <c r="I1001" s="97"/>
      <c r="J1001" s="97"/>
      <c r="K1001" s="97"/>
      <c r="L1001" s="97"/>
      <c r="M1001" s="97"/>
    </row>
    <row r="1002" spans="1:13">
      <c r="A1002" s="2"/>
      <c r="B1002" s="97"/>
      <c r="C1002" s="97"/>
      <c r="D1002" s="97"/>
      <c r="E1002" s="97"/>
      <c r="F1002" s="97"/>
      <c r="G1002" s="97"/>
      <c r="H1002" s="97"/>
      <c r="I1002" s="97"/>
      <c r="J1002" s="97"/>
      <c r="K1002" s="97"/>
      <c r="L1002" s="97"/>
      <c r="M1002" s="97"/>
    </row>
    <row r="1003" spans="1:13">
      <c r="A1003" s="2" t="s">
        <v>436</v>
      </c>
      <c r="B1003" s="97"/>
      <c r="C1003" s="97"/>
      <c r="D1003" s="97"/>
      <c r="E1003" s="97"/>
      <c r="F1003" s="97"/>
      <c r="G1003" s="97"/>
      <c r="H1003" s="97"/>
      <c r="I1003" s="97"/>
      <c r="J1003" s="97"/>
      <c r="K1003" s="97"/>
      <c r="L1003" s="97"/>
      <c r="M1003" s="97"/>
    </row>
    <row r="1004" spans="1:13">
      <c r="A1004" s="2"/>
      <c r="B1004" s="97"/>
      <c r="C1004" s="97"/>
      <c r="D1004" s="97"/>
      <c r="E1004" s="97"/>
      <c r="F1004" s="97"/>
      <c r="G1004" s="97"/>
      <c r="H1004" s="97"/>
      <c r="I1004" s="97"/>
      <c r="J1004" s="97"/>
      <c r="K1004" s="97"/>
      <c r="L1004" s="97"/>
      <c r="M1004" s="97"/>
    </row>
    <row r="1005" spans="1:13">
      <c r="A1005" s="2"/>
      <c r="B1005" s="420" t="s">
        <v>83</v>
      </c>
      <c r="C1005" s="420" t="s">
        <v>72</v>
      </c>
      <c r="D1005" s="420" t="s">
        <v>404</v>
      </c>
      <c r="E1005" s="420" t="s">
        <v>101</v>
      </c>
      <c r="F1005" s="420" t="s">
        <v>102</v>
      </c>
      <c r="G1005" s="3" t="s">
        <v>561</v>
      </c>
      <c r="H1005" s="420" t="s">
        <v>309</v>
      </c>
      <c r="I1005" s="420" t="s">
        <v>292</v>
      </c>
      <c r="J1005" s="420" t="s">
        <v>289</v>
      </c>
      <c r="K1005" s="420" t="s">
        <v>76</v>
      </c>
      <c r="L1005" s="420" t="s">
        <v>76</v>
      </c>
      <c r="M1005" s="420" t="s">
        <v>75</v>
      </c>
    </row>
    <row r="1006" spans="1:13">
      <c r="A1006" s="2" t="s">
        <v>253</v>
      </c>
      <c r="B1006" s="25">
        <f>B531-B$530</f>
        <v>-6458.7864299999828</v>
      </c>
      <c r="C1006" s="25">
        <f t="shared" ref="C1006:M1006" si="127">C531-C$530</f>
        <v>-2564.9600000000005</v>
      </c>
      <c r="D1006" s="25">
        <f t="shared" si="127"/>
        <v>-6574.0641850267693</v>
      </c>
      <c r="E1006" s="25">
        <f t="shared" si="127"/>
        <v>0</v>
      </c>
      <c r="F1006" s="25">
        <f t="shared" si="127"/>
        <v>-6522</v>
      </c>
      <c r="G1006" s="25">
        <f t="shared" si="127"/>
        <v>-2930</v>
      </c>
      <c r="H1006" s="25">
        <f t="shared" si="127"/>
        <v>-2723</v>
      </c>
      <c r="I1006" s="25">
        <f t="shared" si="127"/>
        <v>-2838.1426465682116</v>
      </c>
      <c r="J1006" s="25">
        <f t="shared" si="127"/>
        <v>0</v>
      </c>
      <c r="K1006" s="25">
        <f t="shared" si="127"/>
        <v>0</v>
      </c>
      <c r="L1006" s="25">
        <f t="shared" si="127"/>
        <v>0</v>
      </c>
      <c r="M1006" s="25">
        <f t="shared" si="127"/>
        <v>0</v>
      </c>
    </row>
    <row r="1007" spans="1:13">
      <c r="A1007" s="2" t="s">
        <v>254</v>
      </c>
      <c r="B1007" s="25">
        <f t="shared" ref="B1007:M1007" si="128">B532-B$530</f>
        <v>-6458.7864299999828</v>
      </c>
      <c r="C1007" s="25">
        <f t="shared" si="128"/>
        <v>-6521.1360000000004</v>
      </c>
      <c r="D1007" s="25">
        <f t="shared" si="128"/>
        <v>-6574.0641850267693</v>
      </c>
      <c r="E1007" s="25">
        <f t="shared" si="128"/>
        <v>0</v>
      </c>
      <c r="F1007" s="25">
        <f t="shared" si="128"/>
        <v>-6522</v>
      </c>
      <c r="G1007" s="25">
        <f t="shared" si="128"/>
        <v>-7076</v>
      </c>
      <c r="H1007" s="25">
        <f t="shared" si="128"/>
        <v>-7078</v>
      </c>
      <c r="I1007" s="25">
        <f t="shared" si="128"/>
        <v>-2838.1426465682116</v>
      </c>
      <c r="J1007" s="25">
        <f t="shared" si="128"/>
        <v>0</v>
      </c>
      <c r="K1007" s="25">
        <f t="shared" si="128"/>
        <v>0</v>
      </c>
      <c r="L1007" s="25">
        <f t="shared" si="128"/>
        <v>0</v>
      </c>
      <c r="M1007" s="25">
        <f t="shared" si="128"/>
        <v>0</v>
      </c>
    </row>
    <row r="1008" spans="1:13">
      <c r="A1008" s="2" t="s">
        <v>255</v>
      </c>
      <c r="B1008" s="25">
        <f t="shared" ref="B1008:M1008" si="129">B533-B$530</f>
        <v>-6458.7864299999828</v>
      </c>
      <c r="C1008" s="25">
        <f t="shared" si="129"/>
        <v>-6521.1360000000004</v>
      </c>
      <c r="D1008" s="25">
        <f t="shared" si="129"/>
        <v>-2585.7729669051837</v>
      </c>
      <c r="E1008" s="25">
        <f t="shared" si="129"/>
        <v>0</v>
      </c>
      <c r="F1008" s="25">
        <f t="shared" si="129"/>
        <v>-2965</v>
      </c>
      <c r="G1008" s="25">
        <f t="shared" si="129"/>
        <v>-7076</v>
      </c>
      <c r="H1008" s="25">
        <f t="shared" si="129"/>
        <v>-7078</v>
      </c>
      <c r="I1008" s="25">
        <f t="shared" si="129"/>
        <v>-2838.1426465682116</v>
      </c>
      <c r="J1008" s="25">
        <f t="shared" si="129"/>
        <v>0</v>
      </c>
      <c r="K1008" s="25">
        <f t="shared" si="129"/>
        <v>0</v>
      </c>
      <c r="L1008" s="25">
        <f t="shared" si="129"/>
        <v>0</v>
      </c>
      <c r="M1008" s="25">
        <f t="shared" si="129"/>
        <v>0</v>
      </c>
    </row>
    <row r="1009" spans="1:13">
      <c r="A1009" s="2" t="s">
        <v>256</v>
      </c>
      <c r="B1009" s="25">
        <f t="shared" ref="B1009:M1009" si="130">B534-B$530</f>
        <v>-2573.3269368599758</v>
      </c>
      <c r="C1009" s="25">
        <f t="shared" si="130"/>
        <v>-6521.1360000000004</v>
      </c>
      <c r="D1009" s="25">
        <f t="shared" si="130"/>
        <v>-6574.0641850267693</v>
      </c>
      <c r="E1009" s="25">
        <f t="shared" si="130"/>
        <v>0</v>
      </c>
      <c r="F1009" s="25">
        <f t="shared" si="130"/>
        <v>-6522</v>
      </c>
      <c r="G1009" s="25">
        <f t="shared" si="130"/>
        <v>-7076</v>
      </c>
      <c r="H1009" s="25">
        <f t="shared" si="130"/>
        <v>-7078</v>
      </c>
      <c r="I1009" s="25">
        <f t="shared" si="130"/>
        <v>-2838.1426465682116</v>
      </c>
      <c r="J1009" s="25">
        <f t="shared" si="130"/>
        <v>0</v>
      </c>
      <c r="K1009" s="25">
        <f t="shared" si="130"/>
        <v>0</v>
      </c>
      <c r="L1009" s="25">
        <f t="shared" si="130"/>
        <v>0</v>
      </c>
      <c r="M1009" s="25">
        <f t="shared" si="130"/>
        <v>0</v>
      </c>
    </row>
    <row r="1010" spans="1:13">
      <c r="A1010" s="2" t="s">
        <v>257</v>
      </c>
      <c r="B1010" s="25">
        <f t="shared" ref="B1010:M1010" si="131">B535-B$530</f>
        <v>-6458.7864299999828</v>
      </c>
      <c r="C1010" s="25">
        <f t="shared" si="131"/>
        <v>-6521.1360000000004</v>
      </c>
      <c r="D1010" s="25">
        <f t="shared" si="131"/>
        <v>-6574.0641850267693</v>
      </c>
      <c r="E1010" s="25">
        <f t="shared" si="131"/>
        <v>0</v>
      </c>
      <c r="F1010" s="25">
        <f t="shared" si="131"/>
        <v>-6522</v>
      </c>
      <c r="G1010" s="25">
        <f t="shared" si="131"/>
        <v>-2930</v>
      </c>
      <c r="H1010" s="25">
        <f t="shared" si="131"/>
        <v>-2723</v>
      </c>
      <c r="I1010" s="25">
        <f t="shared" si="131"/>
        <v>-2838.1426465682116</v>
      </c>
      <c r="J1010" s="25">
        <f t="shared" si="131"/>
        <v>0</v>
      </c>
      <c r="K1010" s="25">
        <f t="shared" si="131"/>
        <v>0</v>
      </c>
      <c r="L1010" s="25">
        <f t="shared" si="131"/>
        <v>0</v>
      </c>
      <c r="M1010" s="25">
        <f t="shared" si="131"/>
        <v>0</v>
      </c>
    </row>
    <row r="1011" spans="1:13">
      <c r="A1011" s="2"/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</row>
    <row r="1012" spans="1:13">
      <c r="A1012" s="2"/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25"/>
      <c r="M1012" s="25"/>
    </row>
    <row r="1013" spans="1:13">
      <c r="A1013" s="2" t="s">
        <v>319</v>
      </c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</row>
    <row r="1014" spans="1:13">
      <c r="A1014" s="2"/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</row>
    <row r="1015" spans="1:13">
      <c r="A1015" s="2"/>
      <c r="B1015" s="420" t="s">
        <v>83</v>
      </c>
      <c r="C1015" s="420" t="s">
        <v>72</v>
      </c>
      <c r="D1015" s="420" t="s">
        <v>404</v>
      </c>
      <c r="E1015" s="420" t="s">
        <v>101</v>
      </c>
      <c r="F1015" s="420" t="s">
        <v>102</v>
      </c>
      <c r="G1015" s="3" t="s">
        <v>561</v>
      </c>
      <c r="H1015" s="420" t="s">
        <v>309</v>
      </c>
      <c r="I1015" s="420" t="s">
        <v>292</v>
      </c>
      <c r="J1015" s="420" t="s">
        <v>289</v>
      </c>
      <c r="K1015" s="420" t="s">
        <v>76</v>
      </c>
      <c r="L1015" s="420" t="s">
        <v>76</v>
      </c>
      <c r="M1015" s="420" t="s">
        <v>75</v>
      </c>
    </row>
    <row r="1016" spans="1:13">
      <c r="A1016" s="2" t="s">
        <v>253</v>
      </c>
      <c r="B1016" s="25">
        <f>B541-B$540</f>
        <v>-12352.799748999989</v>
      </c>
      <c r="C1016" s="25">
        <f t="shared" ref="C1016:M1016" si="132">C541-C$540</f>
        <v>-3745.8099999999995</v>
      </c>
      <c r="D1016" s="25">
        <f t="shared" si="132"/>
        <v>-12503.875753518125</v>
      </c>
      <c r="E1016" s="25">
        <f t="shared" si="132"/>
        <v>0</v>
      </c>
      <c r="F1016" s="25">
        <f t="shared" si="132"/>
        <v>-12290</v>
      </c>
      <c r="G1016" s="25">
        <f t="shared" si="132"/>
        <v>-3394</v>
      </c>
      <c r="H1016" s="25">
        <f t="shared" si="132"/>
        <v>-3915</v>
      </c>
      <c r="I1016" s="25">
        <f t="shared" si="132"/>
        <v>-3165.3464820264835</v>
      </c>
      <c r="J1016" s="25">
        <f t="shared" si="132"/>
        <v>0</v>
      </c>
      <c r="K1016" s="25">
        <f t="shared" si="132"/>
        <v>0</v>
      </c>
      <c r="L1016" s="25">
        <f t="shared" si="132"/>
        <v>0</v>
      </c>
      <c r="M1016" s="25">
        <f t="shared" si="132"/>
        <v>0</v>
      </c>
    </row>
    <row r="1017" spans="1:13">
      <c r="A1017" s="2" t="s">
        <v>254</v>
      </c>
      <c r="B1017" s="25">
        <f t="shared" ref="B1017:M1017" si="133">B542-B$540</f>
        <v>-12352.799748999989</v>
      </c>
      <c r="C1017" s="25">
        <f t="shared" si="133"/>
        <v>-12454.1</v>
      </c>
      <c r="D1017" s="25">
        <f t="shared" si="133"/>
        <v>-12503.875753518125</v>
      </c>
      <c r="E1017" s="25">
        <f t="shared" si="133"/>
        <v>0</v>
      </c>
      <c r="F1017" s="25">
        <f t="shared" si="133"/>
        <v>-12290</v>
      </c>
      <c r="G1017" s="25">
        <f t="shared" si="133"/>
        <v>-12844</v>
      </c>
      <c r="H1017" s="25">
        <f t="shared" si="133"/>
        <v>-12847</v>
      </c>
      <c r="I1017" s="25">
        <f t="shared" si="133"/>
        <v>-3165.3464820264835</v>
      </c>
      <c r="J1017" s="25">
        <f t="shared" si="133"/>
        <v>0</v>
      </c>
      <c r="K1017" s="25">
        <f t="shared" si="133"/>
        <v>0</v>
      </c>
      <c r="L1017" s="25">
        <f t="shared" si="133"/>
        <v>0</v>
      </c>
      <c r="M1017" s="25">
        <f t="shared" si="133"/>
        <v>0</v>
      </c>
    </row>
    <row r="1018" spans="1:13">
      <c r="A1018" s="2" t="s">
        <v>255</v>
      </c>
      <c r="B1018" s="25">
        <f t="shared" ref="B1018:M1018" si="134">B543-B$540</f>
        <v>-12352.799748999989</v>
      </c>
      <c r="C1018" s="25">
        <f t="shared" si="134"/>
        <v>-12454.1</v>
      </c>
      <c r="D1018" s="25">
        <f t="shared" si="134"/>
        <v>-3772.2947795734781</v>
      </c>
      <c r="E1018" s="25">
        <f t="shared" si="134"/>
        <v>0</v>
      </c>
      <c r="F1018" s="25">
        <f t="shared" si="134"/>
        <v>-3708</v>
      </c>
      <c r="G1018" s="25">
        <f t="shared" si="134"/>
        <v>-12844</v>
      </c>
      <c r="H1018" s="25">
        <f t="shared" si="134"/>
        <v>-12847</v>
      </c>
      <c r="I1018" s="25">
        <f t="shared" si="134"/>
        <v>-3165.3464820264835</v>
      </c>
      <c r="J1018" s="25">
        <f t="shared" si="134"/>
        <v>0</v>
      </c>
      <c r="K1018" s="25">
        <f t="shared" si="134"/>
        <v>0</v>
      </c>
      <c r="L1018" s="25">
        <f t="shared" si="134"/>
        <v>0</v>
      </c>
      <c r="M1018" s="25">
        <f t="shared" si="134"/>
        <v>0</v>
      </c>
    </row>
    <row r="1019" spans="1:13">
      <c r="A1019" s="2" t="s">
        <v>256</v>
      </c>
      <c r="B1019" s="25">
        <f t="shared" ref="B1019:M1019" si="135">B544-B$540</f>
        <v>-3714.0727101999983</v>
      </c>
      <c r="C1019" s="25">
        <f t="shared" si="135"/>
        <v>-12454.1</v>
      </c>
      <c r="D1019" s="25">
        <f t="shared" si="135"/>
        <v>-12503.875753518125</v>
      </c>
      <c r="E1019" s="25">
        <f t="shared" si="135"/>
        <v>0</v>
      </c>
      <c r="F1019" s="25">
        <f t="shared" si="135"/>
        <v>-12290</v>
      </c>
      <c r="G1019" s="25">
        <f t="shared" si="135"/>
        <v>-12844</v>
      </c>
      <c r="H1019" s="25">
        <f t="shared" si="135"/>
        <v>-12847</v>
      </c>
      <c r="I1019" s="25">
        <f t="shared" si="135"/>
        <v>-3165.3464820264835</v>
      </c>
      <c r="J1019" s="25">
        <f t="shared" si="135"/>
        <v>0</v>
      </c>
      <c r="K1019" s="25">
        <f t="shared" si="135"/>
        <v>0</v>
      </c>
      <c r="L1019" s="25">
        <f t="shared" si="135"/>
        <v>0</v>
      </c>
      <c r="M1019" s="25">
        <f t="shared" si="135"/>
        <v>0</v>
      </c>
    </row>
    <row r="1020" spans="1:13">
      <c r="A1020" s="2" t="s">
        <v>257</v>
      </c>
      <c r="B1020" s="100" t="s">
        <v>92</v>
      </c>
      <c r="C1020" s="100" t="s">
        <v>92</v>
      </c>
      <c r="D1020" s="100" t="s">
        <v>92</v>
      </c>
      <c r="E1020" s="100" t="s">
        <v>92</v>
      </c>
      <c r="F1020" s="100" t="s">
        <v>92</v>
      </c>
      <c r="G1020" s="100" t="s">
        <v>92</v>
      </c>
      <c r="H1020" s="100" t="s">
        <v>92</v>
      </c>
      <c r="I1020" s="100" t="s">
        <v>92</v>
      </c>
      <c r="J1020" s="100" t="s">
        <v>92</v>
      </c>
      <c r="K1020" s="100" t="s">
        <v>92</v>
      </c>
      <c r="L1020" s="100" t="s">
        <v>92</v>
      </c>
      <c r="M1020" s="100" t="s">
        <v>92</v>
      </c>
    </row>
    <row r="1021" spans="1:13">
      <c r="A1021" s="2"/>
      <c r="B1021" s="97"/>
      <c r="C1021" s="97"/>
      <c r="D1021" s="97"/>
      <c r="E1021" s="97"/>
      <c r="F1021" s="97"/>
      <c r="G1021" s="97"/>
      <c r="H1021" s="97"/>
      <c r="I1021" s="97"/>
      <c r="J1021" s="97"/>
      <c r="K1021" s="97"/>
      <c r="L1021" s="97"/>
      <c r="M1021" s="97"/>
    </row>
    <row r="1022" spans="1:13">
      <c r="A1022" s="2"/>
      <c r="B1022" s="97"/>
      <c r="C1022" s="97"/>
      <c r="D1022" s="97"/>
      <c r="E1022" s="97"/>
      <c r="F1022" s="97"/>
      <c r="G1022" s="97"/>
      <c r="H1022" s="97"/>
      <c r="I1022" s="97"/>
      <c r="J1022" s="97"/>
      <c r="K1022" s="97"/>
      <c r="L1022" s="97"/>
      <c r="M1022" s="97"/>
    </row>
    <row r="1023" spans="1:13">
      <c r="A1023" s="2" t="s">
        <v>437</v>
      </c>
      <c r="B1023" s="97"/>
      <c r="C1023" s="97"/>
      <c r="D1023" s="97"/>
      <c r="E1023" s="97"/>
      <c r="F1023" s="97"/>
      <c r="G1023" s="97"/>
      <c r="H1023" s="97"/>
      <c r="I1023" s="97"/>
      <c r="J1023" s="97"/>
      <c r="K1023" s="97"/>
      <c r="L1023" s="97"/>
      <c r="M1023" s="97"/>
    </row>
    <row r="1024" spans="1:13">
      <c r="A1024" s="2"/>
      <c r="B1024" s="97"/>
      <c r="C1024" s="97"/>
      <c r="D1024" s="97"/>
      <c r="E1024" s="97"/>
      <c r="F1024" s="97"/>
      <c r="G1024" s="97"/>
      <c r="H1024" s="97"/>
      <c r="I1024" s="97"/>
      <c r="J1024" s="97"/>
      <c r="K1024" s="97"/>
      <c r="L1024" s="97"/>
      <c r="M1024" s="97"/>
    </row>
    <row r="1025" spans="1:13">
      <c r="A1025" s="2"/>
      <c r="B1025" s="420" t="s">
        <v>83</v>
      </c>
      <c r="C1025" s="420" t="s">
        <v>72</v>
      </c>
      <c r="D1025" s="420" t="s">
        <v>404</v>
      </c>
      <c r="E1025" s="420" t="s">
        <v>101</v>
      </c>
      <c r="F1025" s="420" t="s">
        <v>102</v>
      </c>
      <c r="G1025" s="3" t="s">
        <v>561</v>
      </c>
      <c r="H1025" s="420" t="s">
        <v>309</v>
      </c>
      <c r="I1025" s="420" t="s">
        <v>292</v>
      </c>
      <c r="J1025" s="420" t="s">
        <v>289</v>
      </c>
      <c r="K1025" s="420" t="s">
        <v>76</v>
      </c>
      <c r="L1025" s="420" t="s">
        <v>76</v>
      </c>
      <c r="M1025" s="420" t="s">
        <v>75</v>
      </c>
    </row>
    <row r="1026" spans="1:13">
      <c r="A1026" s="2" t="s">
        <v>253</v>
      </c>
      <c r="B1026" s="25">
        <f>B551-B$550</f>
        <v>-5894.013319000006</v>
      </c>
      <c r="C1026" s="25">
        <f t="shared" ref="C1026:M1026" si="136">C551-C$550</f>
        <v>-838.44800000000032</v>
      </c>
      <c r="D1026" s="25">
        <f t="shared" si="136"/>
        <v>-5929.8115684913791</v>
      </c>
      <c r="E1026" s="25">
        <f t="shared" si="136"/>
        <v>0</v>
      </c>
      <c r="F1026" s="25">
        <f t="shared" si="136"/>
        <v>-5768</v>
      </c>
      <c r="G1026" s="25">
        <f t="shared" si="136"/>
        <v>-830</v>
      </c>
      <c r="H1026" s="25">
        <f t="shared" si="136"/>
        <v>-830</v>
      </c>
      <c r="I1026" s="25">
        <f t="shared" si="136"/>
        <v>-849.25800613482261</v>
      </c>
      <c r="J1026" s="25">
        <f t="shared" si="136"/>
        <v>0</v>
      </c>
      <c r="K1026" s="25">
        <f t="shared" si="136"/>
        <v>0</v>
      </c>
      <c r="L1026" s="25">
        <f t="shared" si="136"/>
        <v>0</v>
      </c>
      <c r="M1026" s="25">
        <f t="shared" si="136"/>
        <v>0</v>
      </c>
    </row>
    <row r="1027" spans="1:13">
      <c r="A1027" s="2" t="s">
        <v>254</v>
      </c>
      <c r="B1027" s="25">
        <f t="shared" ref="B1027:M1027" si="137">B552-B$550</f>
        <v>-5894.013319000006</v>
      </c>
      <c r="C1027" s="25">
        <f t="shared" si="137"/>
        <v>-5932.9920000000002</v>
      </c>
      <c r="D1027" s="25">
        <f t="shared" si="137"/>
        <v>-5929.8115684913791</v>
      </c>
      <c r="E1027" s="25">
        <f t="shared" si="137"/>
        <v>0</v>
      </c>
      <c r="F1027" s="25">
        <f t="shared" si="137"/>
        <v>-5768</v>
      </c>
      <c r="G1027" s="25">
        <f t="shared" si="137"/>
        <v>-5769</v>
      </c>
      <c r="H1027" s="25">
        <f t="shared" si="137"/>
        <v>-5769</v>
      </c>
      <c r="I1027" s="25">
        <f t="shared" si="137"/>
        <v>-849.25800613482261</v>
      </c>
      <c r="J1027" s="25">
        <f t="shared" si="137"/>
        <v>0</v>
      </c>
      <c r="K1027" s="25">
        <f t="shared" si="137"/>
        <v>0</v>
      </c>
      <c r="L1027" s="25">
        <f t="shared" si="137"/>
        <v>0</v>
      </c>
      <c r="M1027" s="25">
        <f t="shared" si="137"/>
        <v>0</v>
      </c>
    </row>
    <row r="1028" spans="1:13">
      <c r="A1028" s="2" t="s">
        <v>255</v>
      </c>
      <c r="B1028" s="25">
        <f t="shared" ref="B1028:M1028" si="138">B553-B$550</f>
        <v>-5894.013319000006</v>
      </c>
      <c r="C1028" s="25">
        <f t="shared" si="138"/>
        <v>-5932.9920000000002</v>
      </c>
      <c r="D1028" s="25">
        <f t="shared" si="138"/>
        <v>-841.30156071231704</v>
      </c>
      <c r="E1028" s="25">
        <f t="shared" si="138"/>
        <v>0</v>
      </c>
      <c r="F1028" s="25">
        <f t="shared" si="138"/>
        <v>-1137</v>
      </c>
      <c r="G1028" s="25">
        <f t="shared" si="138"/>
        <v>-5769</v>
      </c>
      <c r="H1028" s="25">
        <f t="shared" si="138"/>
        <v>-5769</v>
      </c>
      <c r="I1028" s="25">
        <f t="shared" si="138"/>
        <v>-849.25800613482261</v>
      </c>
      <c r="J1028" s="25">
        <f t="shared" si="138"/>
        <v>0</v>
      </c>
      <c r="K1028" s="25">
        <f t="shared" si="138"/>
        <v>0</v>
      </c>
      <c r="L1028" s="25">
        <f t="shared" si="138"/>
        <v>0</v>
      </c>
      <c r="M1028" s="25">
        <f t="shared" si="138"/>
        <v>0</v>
      </c>
    </row>
    <row r="1029" spans="1:13">
      <c r="A1029" s="2" t="s">
        <v>256</v>
      </c>
      <c r="B1029" s="25">
        <f t="shared" ref="B1029:M1029" si="139">B554-B$550</f>
        <v>-825.52983600001517</v>
      </c>
      <c r="C1029" s="25">
        <f t="shared" si="139"/>
        <v>-5932.9920000000002</v>
      </c>
      <c r="D1029" s="25">
        <f t="shared" si="139"/>
        <v>-5929.8115684913791</v>
      </c>
      <c r="E1029" s="25">
        <f t="shared" si="139"/>
        <v>0</v>
      </c>
      <c r="F1029" s="25">
        <f t="shared" si="139"/>
        <v>-5768</v>
      </c>
      <c r="G1029" s="25">
        <f t="shared" si="139"/>
        <v>-5769</v>
      </c>
      <c r="H1029" s="25">
        <f t="shared" si="139"/>
        <v>-5769</v>
      </c>
      <c r="I1029" s="25">
        <f t="shared" si="139"/>
        <v>-849.25800613482261</v>
      </c>
      <c r="J1029" s="25">
        <f t="shared" si="139"/>
        <v>0</v>
      </c>
      <c r="K1029" s="25">
        <f t="shared" si="139"/>
        <v>0</v>
      </c>
      <c r="L1029" s="25">
        <f t="shared" si="139"/>
        <v>0</v>
      </c>
      <c r="M1029" s="25">
        <f t="shared" si="139"/>
        <v>0</v>
      </c>
    </row>
    <row r="1030" spans="1:13">
      <c r="A1030" s="2" t="s">
        <v>257</v>
      </c>
      <c r="B1030" s="100" t="s">
        <v>92</v>
      </c>
      <c r="C1030" s="100" t="s">
        <v>92</v>
      </c>
      <c r="D1030" s="100" t="s">
        <v>92</v>
      </c>
      <c r="E1030" s="100" t="s">
        <v>92</v>
      </c>
      <c r="F1030" s="100" t="s">
        <v>92</v>
      </c>
      <c r="G1030" s="100" t="s">
        <v>92</v>
      </c>
      <c r="H1030" s="100" t="s">
        <v>92</v>
      </c>
      <c r="I1030" s="100" t="s">
        <v>92</v>
      </c>
      <c r="J1030" s="100" t="s">
        <v>92</v>
      </c>
      <c r="K1030" s="100" t="s">
        <v>92</v>
      </c>
      <c r="L1030" s="100" t="s">
        <v>92</v>
      </c>
      <c r="M1030" s="100" t="s">
        <v>92</v>
      </c>
    </row>
    <row r="1031" spans="1:13">
      <c r="A1031" s="2"/>
      <c r="B1031" s="97"/>
      <c r="C1031" s="97"/>
      <c r="D1031" s="97"/>
      <c r="E1031" s="97"/>
      <c r="F1031" s="97"/>
      <c r="G1031" s="97"/>
      <c r="H1031" s="97"/>
      <c r="I1031" s="97"/>
      <c r="J1031" s="97"/>
      <c r="K1031" s="97"/>
      <c r="L1031" s="97"/>
      <c r="M1031" s="97"/>
    </row>
    <row r="1032" spans="1:13">
      <c r="A1032" s="2"/>
      <c r="B1032" s="97"/>
      <c r="C1032" s="97"/>
      <c r="D1032" s="97"/>
      <c r="E1032" s="97"/>
      <c r="F1032" s="97"/>
      <c r="G1032" s="97"/>
      <c r="H1032" s="97"/>
      <c r="I1032" s="97"/>
      <c r="J1032" s="97"/>
      <c r="K1032" s="97"/>
      <c r="L1032" s="97"/>
      <c r="M1032" s="97"/>
    </row>
    <row r="1033" spans="1:13">
      <c r="A1033" s="2" t="s">
        <v>438</v>
      </c>
      <c r="B1033" s="97"/>
      <c r="C1033" s="97"/>
      <c r="D1033" s="97"/>
      <c r="E1033" s="97"/>
      <c r="F1033" s="97"/>
      <c r="G1033" s="97"/>
      <c r="H1033" s="97"/>
      <c r="I1033" s="97"/>
      <c r="J1033" s="97"/>
      <c r="K1033" s="97"/>
      <c r="L1033" s="97"/>
      <c r="M1033" s="97"/>
    </row>
    <row r="1034" spans="1:13">
      <c r="A1034" s="2"/>
      <c r="B1034" s="97"/>
      <c r="C1034" s="97"/>
      <c r="D1034" s="97"/>
      <c r="E1034" s="97"/>
      <c r="F1034" s="97"/>
      <c r="G1034" s="97"/>
      <c r="H1034" s="97"/>
      <c r="I1034" s="97"/>
      <c r="J1034" s="97"/>
      <c r="K1034" s="97"/>
      <c r="L1034" s="97"/>
      <c r="M1034" s="97"/>
    </row>
    <row r="1035" spans="1:13">
      <c r="A1035" s="2"/>
      <c r="B1035" s="420" t="s">
        <v>83</v>
      </c>
      <c r="C1035" s="420" t="s">
        <v>72</v>
      </c>
      <c r="D1035" s="420" t="s">
        <v>404</v>
      </c>
      <c r="E1035" s="420" t="s">
        <v>101</v>
      </c>
      <c r="F1035" s="420" t="s">
        <v>102</v>
      </c>
      <c r="G1035" s="3" t="s">
        <v>561</v>
      </c>
      <c r="H1035" s="420" t="s">
        <v>309</v>
      </c>
      <c r="I1035" s="420" t="s">
        <v>292</v>
      </c>
      <c r="J1035" s="420" t="s">
        <v>289</v>
      </c>
      <c r="K1035" s="420" t="s">
        <v>76</v>
      </c>
      <c r="L1035" s="420" t="s">
        <v>76</v>
      </c>
      <c r="M1035" s="420" t="s">
        <v>75</v>
      </c>
    </row>
    <row r="1036" spans="1:13">
      <c r="A1036" s="2" t="s">
        <v>253</v>
      </c>
      <c r="B1036" s="25">
        <f>B561-B$560</f>
        <v>-6458.7864299999828</v>
      </c>
      <c r="C1036" s="25">
        <f t="shared" ref="C1036:M1036" si="140">C561-C$560</f>
        <v>-2907.3920000000003</v>
      </c>
      <c r="D1036" s="25">
        <f t="shared" si="140"/>
        <v>-6574.0641850267693</v>
      </c>
      <c r="E1036" s="25">
        <f t="shared" si="140"/>
        <v>0</v>
      </c>
      <c r="F1036" s="25">
        <f t="shared" si="140"/>
        <v>-6522</v>
      </c>
      <c r="G1036" s="25">
        <f t="shared" si="140"/>
        <v>-2565</v>
      </c>
      <c r="H1036" s="25">
        <f t="shared" si="140"/>
        <v>-3084</v>
      </c>
      <c r="I1036" s="25">
        <f t="shared" si="140"/>
        <v>-2316.0884758916618</v>
      </c>
      <c r="J1036" s="25">
        <f t="shared" si="140"/>
        <v>0</v>
      </c>
      <c r="K1036" s="25">
        <f t="shared" si="140"/>
        <v>0</v>
      </c>
      <c r="L1036" s="25">
        <f t="shared" si="140"/>
        <v>0</v>
      </c>
      <c r="M1036" s="25">
        <f t="shared" si="140"/>
        <v>0</v>
      </c>
    </row>
    <row r="1037" spans="1:13">
      <c r="A1037" s="2" t="s">
        <v>254</v>
      </c>
      <c r="B1037" s="25">
        <f t="shared" ref="B1037:M1037" si="141">B562-B$560</f>
        <v>-6458.7864299999828</v>
      </c>
      <c r="C1037" s="25">
        <f t="shared" si="141"/>
        <v>-6521.1360000000004</v>
      </c>
      <c r="D1037" s="25">
        <f t="shared" si="141"/>
        <v>-6574.0641850267693</v>
      </c>
      <c r="E1037" s="25">
        <f t="shared" si="141"/>
        <v>0</v>
      </c>
      <c r="F1037" s="25">
        <f t="shared" si="141"/>
        <v>-6522</v>
      </c>
      <c r="G1037" s="25">
        <f t="shared" si="141"/>
        <v>-7076</v>
      </c>
      <c r="H1037" s="25">
        <f t="shared" si="141"/>
        <v>-7078</v>
      </c>
      <c r="I1037" s="25">
        <f t="shared" si="141"/>
        <v>-2316.0884758916618</v>
      </c>
      <c r="J1037" s="25">
        <f t="shared" si="141"/>
        <v>0</v>
      </c>
      <c r="K1037" s="25">
        <f t="shared" si="141"/>
        <v>0</v>
      </c>
      <c r="L1037" s="25">
        <f t="shared" si="141"/>
        <v>0</v>
      </c>
      <c r="M1037" s="25">
        <f t="shared" si="141"/>
        <v>0</v>
      </c>
    </row>
    <row r="1038" spans="1:13">
      <c r="A1038" s="2" t="s">
        <v>255</v>
      </c>
      <c r="B1038" s="25">
        <f t="shared" ref="B1038:M1038" si="142">B563-B$560</f>
        <v>-6458.7864299999828</v>
      </c>
      <c r="C1038" s="25">
        <f t="shared" si="142"/>
        <v>-6521.1360000000004</v>
      </c>
      <c r="D1038" s="25">
        <f t="shared" si="142"/>
        <v>-2930.9932188611701</v>
      </c>
      <c r="E1038" s="25">
        <f t="shared" si="142"/>
        <v>0</v>
      </c>
      <c r="F1038" s="25">
        <f t="shared" si="142"/>
        <v>-2571</v>
      </c>
      <c r="G1038" s="25">
        <f t="shared" si="142"/>
        <v>-7076</v>
      </c>
      <c r="H1038" s="25">
        <f t="shared" si="142"/>
        <v>-7078</v>
      </c>
      <c r="I1038" s="25">
        <f t="shared" si="142"/>
        <v>-2316.0884758916618</v>
      </c>
      <c r="J1038" s="25">
        <f t="shared" si="142"/>
        <v>0</v>
      </c>
      <c r="K1038" s="25">
        <f t="shared" si="142"/>
        <v>0</v>
      </c>
      <c r="L1038" s="25">
        <f t="shared" si="142"/>
        <v>0</v>
      </c>
      <c r="M1038" s="25">
        <f t="shared" si="142"/>
        <v>0</v>
      </c>
    </row>
    <row r="1039" spans="1:13">
      <c r="A1039" s="2" t="s">
        <v>256</v>
      </c>
      <c r="B1039" s="25">
        <f t="shared" ref="B1039:M1039" si="143">B564-B$560</f>
        <v>-2888.5428741999831</v>
      </c>
      <c r="C1039" s="25">
        <f t="shared" si="143"/>
        <v>-6521.1360000000004</v>
      </c>
      <c r="D1039" s="25">
        <f t="shared" si="143"/>
        <v>-6574.0641850267693</v>
      </c>
      <c r="E1039" s="25">
        <f t="shared" si="143"/>
        <v>0</v>
      </c>
      <c r="F1039" s="25">
        <f t="shared" si="143"/>
        <v>-6522</v>
      </c>
      <c r="G1039" s="25">
        <f t="shared" si="143"/>
        <v>-7076</v>
      </c>
      <c r="H1039" s="25">
        <f t="shared" si="143"/>
        <v>-7078</v>
      </c>
      <c r="I1039" s="25">
        <f t="shared" si="143"/>
        <v>-2316.0884758916618</v>
      </c>
      <c r="J1039" s="25">
        <f t="shared" si="143"/>
        <v>0</v>
      </c>
      <c r="K1039" s="25">
        <f t="shared" si="143"/>
        <v>0</v>
      </c>
      <c r="L1039" s="25">
        <f t="shared" si="143"/>
        <v>0</v>
      </c>
      <c r="M1039" s="25">
        <f t="shared" si="143"/>
        <v>0</v>
      </c>
    </row>
    <row r="1040" spans="1:13">
      <c r="A1040" s="2" t="s">
        <v>257</v>
      </c>
      <c r="B1040" s="100" t="s">
        <v>92</v>
      </c>
      <c r="C1040" s="100" t="s">
        <v>92</v>
      </c>
      <c r="D1040" s="100" t="s">
        <v>92</v>
      </c>
      <c r="E1040" s="100" t="s">
        <v>92</v>
      </c>
      <c r="F1040" s="100" t="s">
        <v>92</v>
      </c>
      <c r="G1040" s="100" t="s">
        <v>92</v>
      </c>
      <c r="H1040" s="100" t="s">
        <v>92</v>
      </c>
      <c r="I1040" s="100" t="s">
        <v>92</v>
      </c>
      <c r="J1040" s="100" t="s">
        <v>92</v>
      </c>
      <c r="K1040" s="100" t="s">
        <v>92</v>
      </c>
      <c r="L1040" s="100" t="s">
        <v>92</v>
      </c>
      <c r="M1040" s="100" t="s">
        <v>92</v>
      </c>
    </row>
    <row r="1041" spans="1:22">
      <c r="A1041" s="2"/>
      <c r="B1041" s="97"/>
      <c r="C1041" s="97"/>
      <c r="D1041" s="97"/>
      <c r="E1041" s="97"/>
      <c r="F1041" s="97"/>
      <c r="G1041" s="97"/>
      <c r="H1041" s="97"/>
      <c r="I1041" s="97"/>
      <c r="J1041" s="97"/>
      <c r="K1041" s="97"/>
      <c r="L1041" s="97"/>
      <c r="M1041" s="97"/>
    </row>
    <row r="1042" spans="1:22">
      <c r="A1042" s="62" t="s">
        <v>265</v>
      </c>
    </row>
    <row r="1043" spans="1:22">
      <c r="A1043" s="2" t="s">
        <v>726</v>
      </c>
      <c r="B1043" s="5"/>
      <c r="C1043" s="5"/>
      <c r="D1043" s="5"/>
      <c r="E1043" s="5"/>
      <c r="F1043" s="5"/>
      <c r="G1043" s="5"/>
      <c r="H1043" s="5"/>
      <c r="I1043" s="2"/>
      <c r="J1043" s="5"/>
      <c r="K1043" s="5"/>
      <c r="L1043" s="5"/>
      <c r="M1043" s="5"/>
    </row>
    <row r="1044" spans="1:22">
      <c r="A1044" s="2"/>
      <c r="B1044" s="3"/>
      <c r="C1044" s="3"/>
      <c r="D1044" s="3"/>
      <c r="E1044" s="3"/>
      <c r="F1044" s="3"/>
      <c r="G1044" s="3"/>
      <c r="H1044" s="4"/>
    </row>
    <row r="1045" spans="1:22">
      <c r="A1045" s="2"/>
      <c r="B1045" s="420" t="s">
        <v>83</v>
      </c>
      <c r="C1045" s="420" t="s">
        <v>72</v>
      </c>
      <c r="D1045" s="420" t="s">
        <v>404</v>
      </c>
      <c r="E1045" s="420" t="s">
        <v>101</v>
      </c>
      <c r="F1045" s="420" t="s">
        <v>102</v>
      </c>
      <c r="G1045" s="3" t="s">
        <v>561</v>
      </c>
      <c r="H1045" s="420" t="s">
        <v>309</v>
      </c>
      <c r="I1045" s="420" t="s">
        <v>292</v>
      </c>
      <c r="J1045" s="420" t="s">
        <v>289</v>
      </c>
      <c r="K1045" s="420" t="s">
        <v>76</v>
      </c>
      <c r="L1045" s="420" t="s">
        <v>76</v>
      </c>
      <c r="M1045" s="420" t="s">
        <v>75</v>
      </c>
    </row>
    <row r="1046" spans="1:22">
      <c r="A1046" s="2" t="s">
        <v>253</v>
      </c>
      <c r="B1046" s="25">
        <f>B641-B640</f>
        <v>-73182.2</v>
      </c>
      <c r="C1046" s="25">
        <f>E641-E640</f>
        <v>-3886.6999999999971</v>
      </c>
      <c r="D1046" s="25">
        <f>H641-H640</f>
        <v>-73525.036261824906</v>
      </c>
      <c r="E1046" s="25">
        <f>K641-K640</f>
        <v>0</v>
      </c>
      <c r="F1046" s="25">
        <f>N641-N640</f>
        <v>-75516</v>
      </c>
      <c r="G1046" s="25">
        <f>Q641-Q640</f>
        <v>-1602</v>
      </c>
      <c r="H1046" s="25">
        <f>T641-T640</f>
        <v>-3291</v>
      </c>
      <c r="I1046" s="25">
        <f>W641-W640</f>
        <v>-4374.2560934966605</v>
      </c>
      <c r="J1046" s="25">
        <f>Z641-Z640</f>
        <v>0</v>
      </c>
      <c r="K1046" s="25">
        <f>AC641-AC640</f>
        <v>0</v>
      </c>
      <c r="L1046" s="25">
        <f>AF641-AF640</f>
        <v>0</v>
      </c>
      <c r="M1046" s="25">
        <f>AI641-AI640</f>
        <v>0</v>
      </c>
      <c r="P1046" s="25"/>
      <c r="R1046" s="25"/>
      <c r="S1046" s="25"/>
      <c r="U1046" s="25"/>
      <c r="V1046" s="25"/>
    </row>
    <row r="1047" spans="1:22">
      <c r="A1047" s="2" t="s">
        <v>254</v>
      </c>
      <c r="B1047" s="25">
        <f>B642-B640</f>
        <v>-73182.2</v>
      </c>
      <c r="C1047" s="25">
        <f>E642-E640</f>
        <v>-72981.899999999994</v>
      </c>
      <c r="D1047" s="25">
        <f>H642-H640</f>
        <v>-73525.036261824906</v>
      </c>
      <c r="E1047" s="25">
        <f>K642-K640</f>
        <v>0</v>
      </c>
      <c r="F1047" s="25">
        <f>N642-N640</f>
        <v>-75516</v>
      </c>
      <c r="G1047" s="25">
        <f>Q642-Q640</f>
        <v>-77028</v>
      </c>
      <c r="H1047" s="25">
        <f>T642-T640</f>
        <v>-77028</v>
      </c>
      <c r="I1047" s="25">
        <f>W642-W640</f>
        <v>-4374.2560934966605</v>
      </c>
      <c r="J1047" s="25">
        <f>Z642-Z640</f>
        <v>0</v>
      </c>
      <c r="K1047" s="25">
        <f>AC642-AC640</f>
        <v>0</v>
      </c>
      <c r="L1047" s="25">
        <f>AF642-AF640</f>
        <v>0</v>
      </c>
      <c r="M1047" s="25">
        <f>AI642-AI640</f>
        <v>0</v>
      </c>
      <c r="P1047" s="25"/>
      <c r="R1047" s="25"/>
      <c r="S1047" s="25"/>
      <c r="U1047" s="25"/>
      <c r="V1047" s="25"/>
    </row>
    <row r="1048" spans="1:22">
      <c r="A1048" s="2" t="s">
        <v>255</v>
      </c>
      <c r="B1048" s="97">
        <f>B643-B640</f>
        <v>-73182.2</v>
      </c>
      <c r="C1048" s="97">
        <f>E643-E640</f>
        <v>-72981.899999999994</v>
      </c>
      <c r="D1048" s="97">
        <f>H643-H640</f>
        <v>-3518.7271985693078</v>
      </c>
      <c r="E1048" s="97">
        <f>K643-K640</f>
        <v>0</v>
      </c>
      <c r="F1048" s="97">
        <f>N643-N640</f>
        <v>-7864</v>
      </c>
      <c r="G1048" s="97">
        <f>Q643-Q640</f>
        <v>-77028</v>
      </c>
      <c r="H1048" s="97">
        <f>T643-T640</f>
        <v>-77028</v>
      </c>
      <c r="I1048" s="97">
        <f>W643-W640</f>
        <v>-4374.2560934966605</v>
      </c>
      <c r="J1048" s="97">
        <f>Z643-Z640</f>
        <v>0</v>
      </c>
      <c r="K1048" s="97">
        <f>AC643-AC640</f>
        <v>0</v>
      </c>
      <c r="L1048" s="97">
        <f>AF643-AF640</f>
        <v>0</v>
      </c>
      <c r="M1048" s="97">
        <f>AI643-AI640</f>
        <v>0</v>
      </c>
      <c r="O1048" s="97"/>
      <c r="P1048" s="97"/>
      <c r="R1048" s="97"/>
      <c r="S1048" s="97"/>
      <c r="U1048" s="97"/>
      <c r="V1048" s="97"/>
    </row>
    <row r="1049" spans="1:22">
      <c r="A1049" s="2" t="s">
        <v>256</v>
      </c>
      <c r="B1049" s="97">
        <f>B644-B640</f>
        <v>-6129.2799999999988</v>
      </c>
      <c r="C1049" s="97">
        <f>E644-E640</f>
        <v>-72981.899999999994</v>
      </c>
      <c r="D1049" s="97">
        <f>H644-H640</f>
        <v>-73525.036261824906</v>
      </c>
      <c r="E1049" s="97">
        <f>K644-K640</f>
        <v>0</v>
      </c>
      <c r="F1049" s="97">
        <f>N644-N640</f>
        <v>-75516</v>
      </c>
      <c r="G1049" s="97">
        <f>Q644-Q640</f>
        <v>-77028</v>
      </c>
      <c r="H1049" s="97">
        <f>T644-T640</f>
        <v>-77028</v>
      </c>
      <c r="I1049" s="97">
        <f>W644-W640</f>
        <v>-4374.2560934966605</v>
      </c>
      <c r="J1049" s="97">
        <f>Z644-Z640</f>
        <v>0</v>
      </c>
      <c r="K1049" s="97">
        <f>AC644-AC640</f>
        <v>0</v>
      </c>
      <c r="L1049" s="97">
        <f>AF644-AF640</f>
        <v>0</v>
      </c>
      <c r="M1049" s="97">
        <f>AI644-AI640</f>
        <v>0</v>
      </c>
      <c r="O1049" s="97"/>
      <c r="P1049" s="97"/>
      <c r="R1049" s="97"/>
      <c r="S1049" s="97"/>
      <c r="U1049" s="97"/>
      <c r="V1049" s="97"/>
    </row>
    <row r="1050" spans="1:22">
      <c r="A1050" s="2" t="s">
        <v>257</v>
      </c>
      <c r="B1050" s="97">
        <f>B645-B640</f>
        <v>-73182.2</v>
      </c>
      <c r="C1050" s="97">
        <f>E645-E640</f>
        <v>-72981.899999999994</v>
      </c>
      <c r="D1050" s="97">
        <f>H645-H640</f>
        <v>-73525.036261824906</v>
      </c>
      <c r="E1050" s="97">
        <f>K645-K640</f>
        <v>0</v>
      </c>
      <c r="F1050" s="97">
        <f>N645-N640</f>
        <v>-75516</v>
      </c>
      <c r="G1050" s="97">
        <f>Q645-Q640</f>
        <v>-26604</v>
      </c>
      <c r="H1050" s="97">
        <f>T645-T640</f>
        <v>-27650</v>
      </c>
      <c r="I1050" s="97">
        <f>W645-W640</f>
        <v>-27495.564740441943</v>
      </c>
      <c r="J1050" s="97">
        <f>Z645-Z640</f>
        <v>0</v>
      </c>
      <c r="K1050" s="97">
        <f>AC645-AC640</f>
        <v>0</v>
      </c>
      <c r="L1050" s="97">
        <f>AF645-AF640</f>
        <v>0</v>
      </c>
      <c r="M1050" s="97">
        <f>AI645-AI640</f>
        <v>0</v>
      </c>
      <c r="O1050" s="97"/>
      <c r="P1050" s="97"/>
      <c r="R1050" s="97"/>
      <c r="S1050" s="97"/>
      <c r="U1050" s="97"/>
      <c r="V1050" s="97"/>
    </row>
    <row r="1053" spans="1:22">
      <c r="A1053" s="2" t="s">
        <v>727</v>
      </c>
      <c r="B1053" s="5"/>
      <c r="C1053" s="5"/>
      <c r="D1053" s="5"/>
      <c r="E1053" s="5"/>
      <c r="F1053" s="5"/>
      <c r="G1053" s="5"/>
      <c r="H1053" s="5"/>
      <c r="I1053" s="2"/>
      <c r="J1053" s="5"/>
      <c r="K1053" s="5"/>
      <c r="L1053" s="5"/>
      <c r="M1053" s="5"/>
    </row>
    <row r="1054" spans="1:22">
      <c r="A1054" s="2"/>
      <c r="B1054" s="3"/>
      <c r="C1054" s="3"/>
      <c r="D1054" s="3"/>
      <c r="E1054" s="3"/>
      <c r="F1054" s="3"/>
      <c r="G1054" s="3"/>
      <c r="H1054" s="4"/>
    </row>
    <row r="1055" spans="1:22">
      <c r="A1055" s="2"/>
      <c r="B1055" s="420" t="s">
        <v>83</v>
      </c>
      <c r="C1055" s="420" t="s">
        <v>72</v>
      </c>
      <c r="D1055" s="420" t="s">
        <v>404</v>
      </c>
      <c r="E1055" s="420" t="s">
        <v>101</v>
      </c>
      <c r="F1055" s="420" t="s">
        <v>102</v>
      </c>
      <c r="G1055" s="3" t="s">
        <v>561</v>
      </c>
      <c r="H1055" s="420" t="s">
        <v>309</v>
      </c>
      <c r="I1055" s="420" t="s">
        <v>292</v>
      </c>
      <c r="J1055" s="420" t="s">
        <v>289</v>
      </c>
      <c r="K1055" s="420" t="s">
        <v>76</v>
      </c>
      <c r="L1055" s="420" t="s">
        <v>76</v>
      </c>
      <c r="M1055" s="420" t="s">
        <v>75</v>
      </c>
    </row>
    <row r="1056" spans="1:22">
      <c r="A1056" s="2" t="s">
        <v>253</v>
      </c>
      <c r="B1056" s="25">
        <f>B651-B650</f>
        <v>-12197.03</v>
      </c>
      <c r="C1056" s="25">
        <f>E651-E650</f>
        <v>-530.80000000000109</v>
      </c>
      <c r="D1056" s="25">
        <f>H651-H650</f>
        <v>-12254.123533924099</v>
      </c>
      <c r="E1056" s="25">
        <f>K651-K650</f>
        <v>0</v>
      </c>
      <c r="F1056" s="25">
        <f>N651-N650</f>
        <v>-12586</v>
      </c>
      <c r="G1056" s="25">
        <f>Q651-Q650</f>
        <v>-185</v>
      </c>
      <c r="H1056" s="25">
        <f>T651-T650</f>
        <v>-412</v>
      </c>
      <c r="I1056" s="25">
        <f>W651-W650</f>
        <v>-214.06387233866917</v>
      </c>
      <c r="J1056" s="25">
        <f>Z651-Z650</f>
        <v>0</v>
      </c>
      <c r="K1056" s="25">
        <f>AC651-AC650</f>
        <v>0</v>
      </c>
      <c r="L1056" s="25">
        <f>AF651-AF650</f>
        <v>0</v>
      </c>
      <c r="M1056" s="25">
        <f>AI651-AI650</f>
        <v>0</v>
      </c>
    </row>
    <row r="1057" spans="1:13">
      <c r="A1057" s="2" t="s">
        <v>254</v>
      </c>
      <c r="B1057" s="25">
        <f>B652-B650</f>
        <v>-12197.03</v>
      </c>
      <c r="C1057" s="25">
        <f>E652-E650</f>
        <v>-12163.7</v>
      </c>
      <c r="D1057" s="25">
        <f>H652-H650</f>
        <v>-12254.123533924099</v>
      </c>
      <c r="E1057" s="25">
        <f>K652-K650</f>
        <v>0</v>
      </c>
      <c r="F1057" s="25">
        <f>N652-N650</f>
        <v>-12586</v>
      </c>
      <c r="G1057" s="25">
        <f>Q652-Q650</f>
        <v>-12839</v>
      </c>
      <c r="H1057" s="25">
        <f>T652-T650</f>
        <v>-12839</v>
      </c>
      <c r="I1057" s="25">
        <f>W652-W650</f>
        <v>-214.06387233866917</v>
      </c>
      <c r="J1057" s="25">
        <f>Z652-Z650</f>
        <v>0</v>
      </c>
      <c r="K1057" s="25">
        <f>AC652-AC650</f>
        <v>0</v>
      </c>
      <c r="L1057" s="25">
        <f>AF652-AF650</f>
        <v>0</v>
      </c>
      <c r="M1057" s="25">
        <f>AI652-AI650</f>
        <v>0</v>
      </c>
    </row>
    <row r="1058" spans="1:13">
      <c r="A1058" s="2" t="s">
        <v>255</v>
      </c>
      <c r="B1058" s="97">
        <f>B653-B650</f>
        <v>-12197.03</v>
      </c>
      <c r="C1058" s="97">
        <f>E653-E650</f>
        <v>-12163.7</v>
      </c>
      <c r="D1058" s="97">
        <f>H653-H650</f>
        <v>-120.60298911609971</v>
      </c>
      <c r="E1058" s="97">
        <f>K653-K650</f>
        <v>0</v>
      </c>
      <c r="F1058" s="97">
        <f>N653-N650</f>
        <v>-581</v>
      </c>
      <c r="G1058" s="97">
        <f>Q653-Q650</f>
        <v>-12839</v>
      </c>
      <c r="H1058" s="97">
        <f>T653-T650</f>
        <v>-12839</v>
      </c>
      <c r="I1058" s="97">
        <f>W653-W650</f>
        <v>-214.06387233866917</v>
      </c>
      <c r="J1058" s="97">
        <f>Z653-Z650</f>
        <v>0</v>
      </c>
      <c r="K1058" s="97">
        <f>AC653-AC650</f>
        <v>0</v>
      </c>
      <c r="L1058" s="97">
        <f>AF653-AF650</f>
        <v>0</v>
      </c>
      <c r="M1058" s="97">
        <f>AI653-AI650</f>
        <v>0</v>
      </c>
    </row>
    <row r="1059" spans="1:13">
      <c r="A1059" s="2" t="s">
        <v>256</v>
      </c>
      <c r="B1059" s="97">
        <f>B654-B650</f>
        <v>-539.48000000000138</v>
      </c>
      <c r="C1059" s="97">
        <f>E654-E650</f>
        <v>-12163.7</v>
      </c>
      <c r="D1059" s="97">
        <f>H654-H650</f>
        <v>-12254.123533924099</v>
      </c>
      <c r="E1059" s="97">
        <f>K654-K650</f>
        <v>0</v>
      </c>
      <c r="F1059" s="97">
        <f>N654-N650</f>
        <v>-12586</v>
      </c>
      <c r="G1059" s="97">
        <f>Q654-Q650</f>
        <v>-12839</v>
      </c>
      <c r="H1059" s="97">
        <f>T654-T650</f>
        <v>-12839</v>
      </c>
      <c r="I1059" s="97">
        <f>W654-W650</f>
        <v>-214.06387233866917</v>
      </c>
      <c r="J1059" s="97">
        <f>Z654-Z650</f>
        <v>0</v>
      </c>
      <c r="K1059" s="97">
        <f>AC654-AC650</f>
        <v>0</v>
      </c>
      <c r="L1059" s="97">
        <f>AF654-AF650</f>
        <v>0</v>
      </c>
      <c r="M1059" s="97">
        <f>AI654-AI650</f>
        <v>0</v>
      </c>
    </row>
    <row r="1060" spans="1:13">
      <c r="A1060" s="2" t="s">
        <v>257</v>
      </c>
      <c r="B1060" s="97">
        <f>B655-B650</f>
        <v>-12197.03</v>
      </c>
      <c r="C1060" s="97">
        <f>E655-E650</f>
        <v>-12163.7</v>
      </c>
      <c r="D1060" s="97">
        <f>H655-H650</f>
        <v>-12254.123533924099</v>
      </c>
      <c r="E1060" s="97">
        <f>K655-K650</f>
        <v>0</v>
      </c>
      <c r="F1060" s="97">
        <f>N655-N650</f>
        <v>-12586</v>
      </c>
      <c r="G1060" s="97">
        <f>Q655-Q650</f>
        <v>-185</v>
      </c>
      <c r="H1060" s="97">
        <f>T655-T650</f>
        <v>-412</v>
      </c>
      <c r="I1060" s="97">
        <f>W655-W650</f>
        <v>-214.06387233866917</v>
      </c>
      <c r="J1060" s="97">
        <f>Z655-Z650</f>
        <v>0</v>
      </c>
      <c r="K1060" s="97">
        <f>AC655-AC650</f>
        <v>0</v>
      </c>
      <c r="L1060" s="97">
        <f>AF655-AF650</f>
        <v>0</v>
      </c>
      <c r="M1060" s="97">
        <f>AI655-AI650</f>
        <v>0</v>
      </c>
    </row>
    <row r="1063" spans="1:13">
      <c r="A1063" s="2" t="s">
        <v>728</v>
      </c>
      <c r="B1063" s="5"/>
      <c r="C1063" s="5"/>
      <c r="D1063" s="5"/>
      <c r="E1063" s="5"/>
      <c r="F1063" s="5"/>
      <c r="G1063" s="5"/>
      <c r="H1063" s="5"/>
      <c r="I1063" s="2"/>
      <c r="J1063" s="5"/>
      <c r="K1063" s="5"/>
      <c r="L1063" s="5"/>
      <c r="M1063" s="5"/>
    </row>
    <row r="1064" spans="1:13">
      <c r="A1064" s="2"/>
      <c r="B1064" s="3"/>
      <c r="C1064" s="3"/>
      <c r="D1064" s="3"/>
      <c r="E1064" s="3"/>
      <c r="F1064" s="3"/>
      <c r="G1064" s="3"/>
      <c r="H1064" s="4"/>
    </row>
    <row r="1065" spans="1:13">
      <c r="A1065" s="2"/>
      <c r="B1065" s="420" t="s">
        <v>83</v>
      </c>
      <c r="C1065" s="420" t="s">
        <v>72</v>
      </c>
      <c r="D1065" s="420" t="s">
        <v>404</v>
      </c>
      <c r="E1065" s="420" t="s">
        <v>101</v>
      </c>
      <c r="F1065" s="420" t="s">
        <v>102</v>
      </c>
      <c r="G1065" s="3" t="s">
        <v>561</v>
      </c>
      <c r="H1065" s="420" t="s">
        <v>309</v>
      </c>
      <c r="I1065" s="420" t="s">
        <v>292</v>
      </c>
      <c r="J1065" s="420" t="s">
        <v>289</v>
      </c>
      <c r="K1065" s="420" t="s">
        <v>76</v>
      </c>
      <c r="L1065" s="420" t="s">
        <v>76</v>
      </c>
      <c r="M1065" s="420" t="s">
        <v>75</v>
      </c>
    </row>
    <row r="1066" spans="1:13">
      <c r="A1066" s="2" t="s">
        <v>253</v>
      </c>
      <c r="B1066" s="25">
        <f>B661-B660</f>
        <v>-12197.05</v>
      </c>
      <c r="C1066" s="25">
        <f>E661-E660</f>
        <v>-607.80000000000109</v>
      </c>
      <c r="D1066" s="25">
        <f>H661-H660</f>
        <v>-12254.123533924099</v>
      </c>
      <c r="E1066" s="25">
        <f>K661-K660</f>
        <v>0</v>
      </c>
      <c r="F1066" s="25">
        <f>N661-N660</f>
        <v>-12586</v>
      </c>
      <c r="G1066" s="25">
        <f>Q661-Q660</f>
        <v>-289</v>
      </c>
      <c r="H1066" s="25">
        <f>T661-T660</f>
        <v>-597</v>
      </c>
      <c r="I1066" s="25">
        <f>W661-W660</f>
        <v>-607.98355648172219</v>
      </c>
      <c r="J1066" s="25">
        <f>Z661-Z660</f>
        <v>0</v>
      </c>
      <c r="K1066" s="25">
        <f>AC661-AC660</f>
        <v>0</v>
      </c>
      <c r="L1066" s="25">
        <f>AF661-AF660</f>
        <v>0</v>
      </c>
      <c r="M1066" s="25">
        <f>AI661-AI660</f>
        <v>0</v>
      </c>
    </row>
    <row r="1067" spans="1:13">
      <c r="A1067" s="2" t="s">
        <v>254</v>
      </c>
      <c r="B1067" s="25">
        <f>B662-B660</f>
        <v>-12197.05</v>
      </c>
      <c r="C1067" s="25">
        <f>E662-E660</f>
        <v>-12163.7</v>
      </c>
      <c r="D1067" s="25">
        <f>H662-H660</f>
        <v>-12254.123533924099</v>
      </c>
      <c r="E1067" s="25">
        <f>K662-K660</f>
        <v>0</v>
      </c>
      <c r="F1067" s="25">
        <f>N662-N660</f>
        <v>-12586</v>
      </c>
      <c r="G1067" s="25">
        <f>Q662-Q660</f>
        <v>-12839</v>
      </c>
      <c r="H1067" s="25">
        <f>T662-T660</f>
        <v>-12839</v>
      </c>
      <c r="I1067" s="25">
        <f>W662-W660</f>
        <v>-607.98355648172219</v>
      </c>
      <c r="J1067" s="25">
        <f>Z662-Z660</f>
        <v>0</v>
      </c>
      <c r="K1067" s="25">
        <f>AC662-AC660</f>
        <v>0</v>
      </c>
      <c r="L1067" s="25">
        <f>AF662-AF660</f>
        <v>0</v>
      </c>
      <c r="M1067" s="25">
        <f>AI662-AI660</f>
        <v>0</v>
      </c>
    </row>
    <row r="1068" spans="1:13">
      <c r="A1068" s="2" t="s">
        <v>255</v>
      </c>
      <c r="B1068" s="97">
        <f>B663-B660</f>
        <v>-12197.05</v>
      </c>
      <c r="C1068" s="97">
        <f>E663-E660</f>
        <v>-12163.7</v>
      </c>
      <c r="D1068" s="97">
        <f>H663-H660</f>
        <v>-601.80306711669982</v>
      </c>
      <c r="E1068" s="97">
        <f>K663-K660</f>
        <v>0</v>
      </c>
      <c r="F1068" s="97">
        <f>N663-N660</f>
        <v>-1173</v>
      </c>
      <c r="G1068" s="97">
        <f>Q663-Q660</f>
        <v>-12839</v>
      </c>
      <c r="H1068" s="97">
        <f>T663-T660</f>
        <v>-12839</v>
      </c>
      <c r="I1068" s="97">
        <f>W663-W660</f>
        <v>-607.98355648172219</v>
      </c>
      <c r="J1068" s="97">
        <f>Z663-Z660</f>
        <v>0</v>
      </c>
      <c r="K1068" s="97">
        <f>AC663-AC660</f>
        <v>0</v>
      </c>
      <c r="L1068" s="97">
        <f>AF663-AF660</f>
        <v>0</v>
      </c>
      <c r="M1068" s="97">
        <f>AI663-AI660</f>
        <v>0</v>
      </c>
    </row>
    <row r="1069" spans="1:13">
      <c r="A1069" s="2" t="s">
        <v>256</v>
      </c>
      <c r="B1069" s="97">
        <f>B664-B660</f>
        <v>-1182.5399999999991</v>
      </c>
      <c r="C1069" s="97">
        <f>E664-E660</f>
        <v>-12163.7</v>
      </c>
      <c r="D1069" s="97">
        <f>H664-H660</f>
        <v>-12254.123533924099</v>
      </c>
      <c r="E1069" s="97">
        <f>K664-K660</f>
        <v>0</v>
      </c>
      <c r="F1069" s="97">
        <f>N664-N660</f>
        <v>-12586</v>
      </c>
      <c r="G1069" s="97">
        <f>Q664-Q660</f>
        <v>-12839</v>
      </c>
      <c r="H1069" s="97">
        <f>T664-T660</f>
        <v>-12839</v>
      </c>
      <c r="I1069" s="97">
        <f>W664-W660</f>
        <v>-607.98355648172219</v>
      </c>
      <c r="J1069" s="97">
        <f>Z664-Z660</f>
        <v>0</v>
      </c>
      <c r="K1069" s="97">
        <f>AC664-AC660</f>
        <v>0</v>
      </c>
      <c r="L1069" s="97">
        <f>AF664-AF660</f>
        <v>0</v>
      </c>
      <c r="M1069" s="97">
        <f>AI664-AI660</f>
        <v>0</v>
      </c>
    </row>
    <row r="1070" spans="1:13">
      <c r="A1070" s="2" t="s">
        <v>257</v>
      </c>
      <c r="B1070" s="97">
        <f>B665-B660</f>
        <v>-12197.05</v>
      </c>
      <c r="C1070" s="97">
        <f>E665-E660</f>
        <v>-12163.7</v>
      </c>
      <c r="D1070" s="97">
        <f>H665-H660</f>
        <v>-12254.123533924099</v>
      </c>
      <c r="E1070" s="97">
        <f>K665-K660</f>
        <v>0</v>
      </c>
      <c r="F1070" s="97">
        <f>N665-N660</f>
        <v>-12586</v>
      </c>
      <c r="G1070" s="97">
        <f>Q665-Q660</f>
        <v>-289</v>
      </c>
      <c r="H1070" s="97">
        <f>T665-T660</f>
        <v>-598</v>
      </c>
      <c r="I1070" s="97">
        <f>W665-W660</f>
        <v>-607.98355648172219</v>
      </c>
      <c r="J1070" s="97">
        <f>Z665-Z660</f>
        <v>0</v>
      </c>
      <c r="K1070" s="97">
        <f>AC665-AC660</f>
        <v>0</v>
      </c>
      <c r="L1070" s="97">
        <f>AF665-AF660</f>
        <v>0</v>
      </c>
      <c r="M1070" s="97">
        <f>AI665-AI660</f>
        <v>0</v>
      </c>
    </row>
    <row r="1073" spans="1:13">
      <c r="A1073" s="2" t="s">
        <v>729</v>
      </c>
      <c r="B1073" s="5"/>
      <c r="C1073" s="5"/>
      <c r="D1073" s="5"/>
      <c r="E1073" s="5"/>
      <c r="F1073" s="5"/>
      <c r="G1073" s="5"/>
      <c r="H1073" s="5"/>
      <c r="I1073" s="2"/>
      <c r="J1073" s="5"/>
      <c r="K1073" s="5"/>
      <c r="L1073" s="5"/>
      <c r="M1073" s="5"/>
    </row>
    <row r="1074" spans="1:13">
      <c r="A1074" s="2"/>
      <c r="B1074" s="3"/>
      <c r="C1074" s="3"/>
      <c r="D1074" s="3"/>
      <c r="E1074" s="3"/>
      <c r="F1074" s="3"/>
      <c r="G1074" s="3"/>
      <c r="H1074" s="4"/>
    </row>
    <row r="1075" spans="1:13">
      <c r="A1075" s="2"/>
      <c r="B1075" s="420" t="s">
        <v>83</v>
      </c>
      <c r="C1075" s="420" t="s">
        <v>72</v>
      </c>
      <c r="D1075" s="420" t="s">
        <v>404</v>
      </c>
      <c r="E1075" s="420" t="s">
        <v>101</v>
      </c>
      <c r="F1075" s="420" t="s">
        <v>102</v>
      </c>
      <c r="G1075" s="3" t="s">
        <v>561</v>
      </c>
      <c r="H1075" s="420" t="s">
        <v>309</v>
      </c>
      <c r="I1075" s="420" t="s">
        <v>292</v>
      </c>
      <c r="J1075" s="420" t="s">
        <v>289</v>
      </c>
      <c r="K1075" s="420" t="s">
        <v>76</v>
      </c>
      <c r="L1075" s="420" t="s">
        <v>76</v>
      </c>
      <c r="M1075" s="420" t="s">
        <v>75</v>
      </c>
    </row>
    <row r="1076" spans="1:13">
      <c r="A1076" s="2" t="s">
        <v>253</v>
      </c>
      <c r="B1076" s="25">
        <f>B671-B670</f>
        <v>-12197.03</v>
      </c>
      <c r="C1076" s="25">
        <f>E671-E670</f>
        <v>-182.90000000000146</v>
      </c>
      <c r="D1076" s="25">
        <f>H671-H670</f>
        <v>-12254.123533924099</v>
      </c>
      <c r="E1076" s="25">
        <f>K671-K670</f>
        <v>0</v>
      </c>
      <c r="F1076" s="25">
        <f>N671-N670</f>
        <v>-12586</v>
      </c>
      <c r="G1076" s="25">
        <f>Q671-Q670</f>
        <v>-307</v>
      </c>
      <c r="H1076" s="25">
        <f>T671-T670</f>
        <v>-662</v>
      </c>
      <c r="I1076" s="25">
        <f>W671-W670</f>
        <v>-209.08533482522216</v>
      </c>
      <c r="J1076" s="25">
        <f>Z671-Z670</f>
        <v>0</v>
      </c>
      <c r="K1076" s="25">
        <f>AC671-AC670</f>
        <v>0</v>
      </c>
      <c r="L1076" s="25">
        <f>AF671-AF670</f>
        <v>0</v>
      </c>
      <c r="M1076" s="25">
        <f>AI671-AI670</f>
        <v>0</v>
      </c>
    </row>
    <row r="1077" spans="1:13">
      <c r="A1077" s="2" t="s">
        <v>254</v>
      </c>
      <c r="B1077" s="25">
        <f>B672-B670</f>
        <v>-12197.03</v>
      </c>
      <c r="C1077" s="25">
        <f>E672-E670</f>
        <v>-12163.7</v>
      </c>
      <c r="D1077" s="25">
        <f>H672-H670</f>
        <v>-12254.123533924099</v>
      </c>
      <c r="E1077" s="25">
        <f>K672-K670</f>
        <v>0</v>
      </c>
      <c r="F1077" s="25">
        <f>N672-N670</f>
        <v>-12586</v>
      </c>
      <c r="G1077" s="25">
        <f>Q672-Q670</f>
        <v>-12839</v>
      </c>
      <c r="H1077" s="25">
        <f>T672-T670</f>
        <v>-12838</v>
      </c>
      <c r="I1077" s="25">
        <f>W672-W670</f>
        <v>-209.08533482522216</v>
      </c>
      <c r="J1077" s="25">
        <f>Z672-Z670</f>
        <v>0</v>
      </c>
      <c r="K1077" s="25">
        <f>AC672-AC670</f>
        <v>0</v>
      </c>
      <c r="L1077" s="25">
        <f>AF672-AF670</f>
        <v>0</v>
      </c>
      <c r="M1077" s="25">
        <f>AI672-AI670</f>
        <v>0</v>
      </c>
    </row>
    <row r="1078" spans="1:13">
      <c r="A1078" s="2" t="s">
        <v>255</v>
      </c>
      <c r="B1078" s="97">
        <f>B673-B670</f>
        <v>-12197.03</v>
      </c>
      <c r="C1078" s="97">
        <f>E673-E670</f>
        <v>-12163.7</v>
      </c>
      <c r="D1078" s="97">
        <f>H673-H670</f>
        <v>-198.00919599599911</v>
      </c>
      <c r="E1078" s="97">
        <f>K673-K670</f>
        <v>0</v>
      </c>
      <c r="F1078" s="97">
        <f>N673-N670</f>
        <v>-1475</v>
      </c>
      <c r="G1078" s="97">
        <f>Q673-Q670</f>
        <v>-12839</v>
      </c>
      <c r="H1078" s="97">
        <f>T673-T670</f>
        <v>-12838</v>
      </c>
      <c r="I1078" s="97">
        <f>W673-W670</f>
        <v>-209.08533482522216</v>
      </c>
      <c r="J1078" s="97">
        <f>Z673-Z670</f>
        <v>0</v>
      </c>
      <c r="K1078" s="97">
        <f>AC673-AC670</f>
        <v>0</v>
      </c>
      <c r="L1078" s="97">
        <f>AF673-AF670</f>
        <v>0</v>
      </c>
      <c r="M1078" s="97">
        <f>AI673-AI670</f>
        <v>0</v>
      </c>
    </row>
    <row r="1079" spans="1:13">
      <c r="A1079" s="2" t="s">
        <v>256</v>
      </c>
      <c r="B1079" s="97">
        <f>B674-B670</f>
        <v>-180.38000000000102</v>
      </c>
      <c r="C1079" s="97">
        <f>E674-E670</f>
        <v>-12163.7</v>
      </c>
      <c r="D1079" s="97">
        <f>H674-H670</f>
        <v>-12254.123533924099</v>
      </c>
      <c r="E1079" s="97">
        <f>K674-K670</f>
        <v>0</v>
      </c>
      <c r="F1079" s="97">
        <f>N674-N670</f>
        <v>-12586</v>
      </c>
      <c r="G1079" s="97">
        <f>Q674-Q670</f>
        <v>-12839</v>
      </c>
      <c r="H1079" s="97">
        <f>T674-T670</f>
        <v>-12838</v>
      </c>
      <c r="I1079" s="97">
        <f>W674-W670</f>
        <v>-209.08533482522216</v>
      </c>
      <c r="J1079" s="97">
        <f>Z674-Z670</f>
        <v>0</v>
      </c>
      <c r="K1079" s="97">
        <f>AC674-AC670</f>
        <v>0</v>
      </c>
      <c r="L1079" s="97">
        <f>AF674-AF670</f>
        <v>0</v>
      </c>
      <c r="M1079" s="97">
        <f>AI674-AI670</f>
        <v>0</v>
      </c>
    </row>
    <row r="1080" spans="1:13">
      <c r="A1080" s="2" t="s">
        <v>257</v>
      </c>
      <c r="B1080" s="97">
        <f>B675-B670</f>
        <v>-12197.03</v>
      </c>
      <c r="C1080" s="97">
        <f>E675-E670</f>
        <v>-12163.7</v>
      </c>
      <c r="D1080" s="97">
        <f>H675-H670</f>
        <v>-12254.123533924099</v>
      </c>
      <c r="E1080" s="97">
        <f>K675-K670</f>
        <v>0</v>
      </c>
      <c r="F1080" s="97">
        <f>N675-N670</f>
        <v>-12586</v>
      </c>
      <c r="G1080" s="97">
        <f>Q675-Q670</f>
        <v>-12839</v>
      </c>
      <c r="H1080" s="97">
        <f>T675-T670</f>
        <v>-12838</v>
      </c>
      <c r="I1080" s="97">
        <f>W675-W670</f>
        <v>-12608.62946415775</v>
      </c>
      <c r="J1080" s="97">
        <f>Z675-Z670</f>
        <v>0</v>
      </c>
      <c r="K1080" s="97">
        <f>AC675-AC670</f>
        <v>0</v>
      </c>
      <c r="L1080" s="97">
        <f>AF675-AF670</f>
        <v>0</v>
      </c>
      <c r="M1080" s="97">
        <f>AI675-AI670</f>
        <v>0</v>
      </c>
    </row>
    <row r="1083" spans="1:13">
      <c r="A1083" s="2" t="s">
        <v>730</v>
      </c>
      <c r="B1083" s="5"/>
      <c r="C1083" s="5"/>
      <c r="D1083" s="5"/>
      <c r="E1083" s="5"/>
      <c r="F1083" s="5"/>
      <c r="G1083" s="5"/>
      <c r="H1083" s="5"/>
      <c r="I1083" s="2"/>
      <c r="J1083" s="5"/>
      <c r="K1083" s="5"/>
      <c r="L1083" s="5"/>
      <c r="M1083" s="5"/>
    </row>
    <row r="1084" spans="1:13">
      <c r="A1084" s="2"/>
      <c r="B1084" s="3"/>
      <c r="C1084" s="3"/>
      <c r="D1084" s="3"/>
      <c r="E1084" s="3"/>
      <c r="F1084" s="3"/>
      <c r="G1084" s="3"/>
      <c r="H1084" s="4"/>
    </row>
    <row r="1085" spans="1:13">
      <c r="A1085" s="2"/>
      <c r="B1085" s="420" t="s">
        <v>83</v>
      </c>
      <c r="C1085" s="420" t="s">
        <v>72</v>
      </c>
      <c r="D1085" s="420" t="s">
        <v>404</v>
      </c>
      <c r="E1085" s="420" t="s">
        <v>101</v>
      </c>
      <c r="F1085" s="420" t="s">
        <v>102</v>
      </c>
      <c r="G1085" s="3" t="s">
        <v>561</v>
      </c>
      <c r="H1085" s="420" t="s">
        <v>309</v>
      </c>
      <c r="I1085" s="420" t="s">
        <v>292</v>
      </c>
      <c r="J1085" s="420" t="s">
        <v>289</v>
      </c>
      <c r="K1085" s="420" t="s">
        <v>76</v>
      </c>
      <c r="L1085" s="420" t="s">
        <v>76</v>
      </c>
      <c r="M1085" s="420" t="s">
        <v>75</v>
      </c>
    </row>
    <row r="1086" spans="1:13">
      <c r="A1086" s="2" t="s">
        <v>253</v>
      </c>
      <c r="B1086" s="25">
        <f>B681-B680</f>
        <v>-12197.02</v>
      </c>
      <c r="C1086" s="25">
        <f>E681-E680</f>
        <v>-521.90000000000146</v>
      </c>
      <c r="D1086" s="25">
        <f>H681-H680</f>
        <v>-12254.123533924099</v>
      </c>
      <c r="E1086" s="25">
        <f>K681-K680</f>
        <v>0</v>
      </c>
      <c r="F1086" s="25">
        <f>N681-N680</f>
        <v>-12586</v>
      </c>
      <c r="G1086" s="25">
        <f>Q681-Q680</f>
        <v>-172</v>
      </c>
      <c r="H1086" s="25">
        <f>T681-T680</f>
        <v>-385</v>
      </c>
      <c r="I1086" s="25">
        <f>W681-W680</f>
        <v>-209.54139757241683</v>
      </c>
      <c r="J1086" s="25">
        <f>Z681-Z680</f>
        <v>0</v>
      </c>
      <c r="K1086" s="25">
        <f>AC681-AC680</f>
        <v>0</v>
      </c>
      <c r="L1086" s="25">
        <f>AF681-AF680</f>
        <v>0</v>
      </c>
      <c r="M1086" s="25">
        <f>AI681-AI680</f>
        <v>0</v>
      </c>
    </row>
    <row r="1087" spans="1:13">
      <c r="A1087" s="2" t="s">
        <v>254</v>
      </c>
      <c r="B1087" s="25">
        <f>B682-B680</f>
        <v>-12197.02</v>
      </c>
      <c r="C1087" s="25">
        <f>E682-E680</f>
        <v>-12163.7</v>
      </c>
      <c r="D1087" s="25">
        <f>H682-H680</f>
        <v>-12254.123533924099</v>
      </c>
      <c r="E1087" s="25">
        <f>K682-K680</f>
        <v>0</v>
      </c>
      <c r="F1087" s="25">
        <f>N682-N680</f>
        <v>-12586</v>
      </c>
      <c r="G1087" s="25">
        <f>Q682-Q680</f>
        <v>-12838</v>
      </c>
      <c r="H1087" s="25">
        <f>T682-T680</f>
        <v>-12838</v>
      </c>
      <c r="I1087" s="25">
        <f>W682-W680</f>
        <v>-209.54139757241683</v>
      </c>
      <c r="J1087" s="25">
        <f>Z682-Z680</f>
        <v>0</v>
      </c>
      <c r="K1087" s="25">
        <f>AC682-AC680</f>
        <v>0</v>
      </c>
      <c r="L1087" s="25">
        <f>AF682-AF680</f>
        <v>0</v>
      </c>
      <c r="M1087" s="25">
        <f>AI682-AI680</f>
        <v>0</v>
      </c>
    </row>
    <row r="1088" spans="1:13">
      <c r="A1088" s="2" t="s">
        <v>255</v>
      </c>
      <c r="B1088" s="97">
        <f>B683-B680</f>
        <v>-12197.02</v>
      </c>
      <c r="C1088" s="97">
        <f>E683-E680</f>
        <v>-12163.7</v>
      </c>
      <c r="D1088" s="97">
        <f>H683-H680</f>
        <v>-111.84231412019835</v>
      </c>
      <c r="E1088" s="97">
        <f>K683-K680</f>
        <v>0</v>
      </c>
      <c r="F1088" s="97">
        <f>N683-N680</f>
        <v>-566</v>
      </c>
      <c r="G1088" s="97">
        <f>Q683-Q680</f>
        <v>-12838</v>
      </c>
      <c r="H1088" s="97">
        <f>T683-T680</f>
        <v>-12838</v>
      </c>
      <c r="I1088" s="97">
        <f>W683-W680</f>
        <v>-209.54139757241683</v>
      </c>
      <c r="J1088" s="97">
        <f>Z683-Z680</f>
        <v>0</v>
      </c>
      <c r="K1088" s="97">
        <f>AC683-AC680</f>
        <v>0</v>
      </c>
      <c r="L1088" s="97">
        <f>AF683-AF680</f>
        <v>0</v>
      </c>
      <c r="M1088" s="97">
        <f>AI683-AI680</f>
        <v>0</v>
      </c>
    </row>
    <row r="1089" spans="1:13">
      <c r="A1089" s="2" t="s">
        <v>256</v>
      </c>
      <c r="B1089" s="97">
        <f>B684-B680</f>
        <v>-530.76000000000022</v>
      </c>
      <c r="C1089" s="97">
        <f>E684-E680</f>
        <v>-12163.7</v>
      </c>
      <c r="D1089" s="97">
        <f>H684-H680</f>
        <v>-12254.123533924099</v>
      </c>
      <c r="E1089" s="97">
        <f>K684-K680</f>
        <v>0</v>
      </c>
      <c r="F1089" s="97">
        <f>N684-N680</f>
        <v>-12586</v>
      </c>
      <c r="G1089" s="97">
        <f>Q684-Q680</f>
        <v>-12838</v>
      </c>
      <c r="H1089" s="97">
        <f>T684-T680</f>
        <v>-12838</v>
      </c>
      <c r="I1089" s="97">
        <f>W684-W680</f>
        <v>-209.54139757241683</v>
      </c>
      <c r="J1089" s="97">
        <f>Z684-Z680</f>
        <v>0</v>
      </c>
      <c r="K1089" s="97">
        <f>AC684-AC680</f>
        <v>0</v>
      </c>
      <c r="L1089" s="97">
        <f>AF684-AF680</f>
        <v>0</v>
      </c>
      <c r="M1089" s="97">
        <f>AI684-AI680</f>
        <v>0</v>
      </c>
    </row>
    <row r="1090" spans="1:13">
      <c r="A1090" s="2" t="s">
        <v>257</v>
      </c>
      <c r="B1090" s="97">
        <f>B685-B680</f>
        <v>-12197.02</v>
      </c>
      <c r="C1090" s="97">
        <f>E685-E680</f>
        <v>-12163.7</v>
      </c>
      <c r="D1090" s="97">
        <f>H685-H680</f>
        <v>-12254.123533924099</v>
      </c>
      <c r="E1090" s="97">
        <f>K685-K680</f>
        <v>0</v>
      </c>
      <c r="F1090" s="97">
        <f>N685-N680</f>
        <v>-12586</v>
      </c>
      <c r="G1090" s="97">
        <f>Q685-Q680</f>
        <v>-172</v>
      </c>
      <c r="H1090" s="97">
        <f>T685-T680</f>
        <v>-385</v>
      </c>
      <c r="I1090" s="97">
        <f>W685-W680</f>
        <v>-209.54139757241683</v>
      </c>
      <c r="J1090" s="97">
        <f>Z685-Z680</f>
        <v>0</v>
      </c>
      <c r="K1090" s="97">
        <f>AC685-AC680</f>
        <v>0</v>
      </c>
      <c r="L1090" s="97">
        <f>AF685-AF680</f>
        <v>0</v>
      </c>
      <c r="M1090" s="97">
        <f>AI685-AI680</f>
        <v>0</v>
      </c>
    </row>
    <row r="1093" spans="1:13">
      <c r="A1093" s="2" t="s">
        <v>731</v>
      </c>
      <c r="B1093" s="5"/>
      <c r="C1093" s="5"/>
      <c r="D1093" s="5"/>
      <c r="E1093" s="5"/>
      <c r="F1093" s="5"/>
      <c r="G1093" s="5"/>
      <c r="H1093" s="5"/>
      <c r="I1093" s="2"/>
      <c r="J1093" s="5"/>
      <c r="K1093" s="5"/>
      <c r="L1093" s="5"/>
      <c r="M1093" s="5"/>
    </row>
    <row r="1094" spans="1:13">
      <c r="A1094" s="2"/>
      <c r="B1094" s="3"/>
      <c r="C1094" s="3"/>
      <c r="D1094" s="3"/>
      <c r="E1094" s="3"/>
      <c r="F1094" s="3"/>
      <c r="G1094" s="3"/>
      <c r="H1094" s="4"/>
    </row>
    <row r="1095" spans="1:13">
      <c r="A1095" s="2"/>
      <c r="B1095" s="420" t="s">
        <v>83</v>
      </c>
      <c r="C1095" s="420" t="s">
        <v>72</v>
      </c>
      <c r="D1095" s="420" t="s">
        <v>404</v>
      </c>
      <c r="E1095" s="420" t="s">
        <v>101</v>
      </c>
      <c r="F1095" s="420" t="s">
        <v>102</v>
      </c>
      <c r="G1095" s="3" t="s">
        <v>561</v>
      </c>
      <c r="H1095" s="420" t="s">
        <v>309</v>
      </c>
      <c r="I1095" s="420" t="s">
        <v>292</v>
      </c>
      <c r="J1095" s="420" t="s">
        <v>289</v>
      </c>
      <c r="K1095" s="420" t="s">
        <v>76</v>
      </c>
      <c r="L1095" s="420" t="s">
        <v>76</v>
      </c>
      <c r="M1095" s="420" t="s">
        <v>75</v>
      </c>
    </row>
    <row r="1096" spans="1:13">
      <c r="A1096" s="2" t="s">
        <v>253</v>
      </c>
      <c r="B1096" s="25">
        <f>B691-B690</f>
        <v>-12197.05</v>
      </c>
      <c r="C1096" s="25">
        <f>E691-E690</f>
        <v>-591.5</v>
      </c>
      <c r="D1096" s="25">
        <f>H691-H690</f>
        <v>-12254.123533924099</v>
      </c>
      <c r="E1096" s="25">
        <f>K691-K690</f>
        <v>0</v>
      </c>
      <c r="F1096" s="25">
        <f>N691-N690</f>
        <v>-12586</v>
      </c>
      <c r="G1096" s="25">
        <f>Q691-Q690</f>
        <v>-282</v>
      </c>
      <c r="H1096" s="25">
        <f>T691-T690</f>
        <v>-582</v>
      </c>
      <c r="I1096" s="25">
        <f>W691-W690</f>
        <v>-605.07202844700078</v>
      </c>
      <c r="J1096" s="25">
        <f>Z691-Z690</f>
        <v>0</v>
      </c>
      <c r="K1096" s="25">
        <f>AC691-AC690</f>
        <v>0</v>
      </c>
      <c r="L1096" s="25">
        <f>AF691-AF690</f>
        <v>0</v>
      </c>
      <c r="M1096" s="25">
        <f>AI691-AI690</f>
        <v>0</v>
      </c>
    </row>
    <row r="1097" spans="1:13">
      <c r="A1097" s="2" t="s">
        <v>254</v>
      </c>
      <c r="B1097" s="25">
        <f>B692-B690</f>
        <v>-12197.05</v>
      </c>
      <c r="C1097" s="25">
        <f>E692-E690</f>
        <v>-12163.7</v>
      </c>
      <c r="D1097" s="25">
        <f>H692-H690</f>
        <v>-12254.123533924099</v>
      </c>
      <c r="E1097" s="25">
        <f>K692-K690</f>
        <v>0</v>
      </c>
      <c r="F1097" s="25">
        <f>N692-N690</f>
        <v>-12586</v>
      </c>
      <c r="G1097" s="25">
        <f>Q692-Q690</f>
        <v>-12838</v>
      </c>
      <c r="H1097" s="25">
        <f>T692-T690</f>
        <v>-12838</v>
      </c>
      <c r="I1097" s="25">
        <f>W692-W690</f>
        <v>-605.07202844700078</v>
      </c>
      <c r="J1097" s="25">
        <f>Z692-Z690</f>
        <v>0</v>
      </c>
      <c r="K1097" s="25">
        <f>AC692-AC690</f>
        <v>0</v>
      </c>
      <c r="L1097" s="25">
        <f>AF692-AF690</f>
        <v>0</v>
      </c>
      <c r="M1097" s="25">
        <f>AI692-AI690</f>
        <v>0</v>
      </c>
    </row>
    <row r="1098" spans="1:13">
      <c r="A1098" s="2" t="s">
        <v>255</v>
      </c>
      <c r="B1098" s="97">
        <f>B693-B690</f>
        <v>-12197.05</v>
      </c>
      <c r="C1098" s="97">
        <f>E693-E690</f>
        <v>-12163.7</v>
      </c>
      <c r="D1098" s="97">
        <f>H693-H690</f>
        <v>-601.80306711669982</v>
      </c>
      <c r="E1098" s="97">
        <f>K693-K690</f>
        <v>0</v>
      </c>
      <c r="F1098" s="97">
        <f>N693-N690</f>
        <v>-1103</v>
      </c>
      <c r="G1098" s="97">
        <f>Q693-Q690</f>
        <v>-12838</v>
      </c>
      <c r="H1098" s="97">
        <f>T693-T690</f>
        <v>-12838</v>
      </c>
      <c r="I1098" s="97">
        <f>W693-W690</f>
        <v>-605.07202844700078</v>
      </c>
      <c r="J1098" s="97">
        <f>Z693-Z690</f>
        <v>0</v>
      </c>
      <c r="K1098" s="97">
        <f>AC693-AC690</f>
        <v>0</v>
      </c>
      <c r="L1098" s="97">
        <f>AF693-AF690</f>
        <v>0</v>
      </c>
      <c r="M1098" s="97">
        <f>AI693-AI690</f>
        <v>0</v>
      </c>
    </row>
    <row r="1099" spans="1:13">
      <c r="A1099" s="2" t="s">
        <v>256</v>
      </c>
      <c r="B1099" s="97">
        <f>B694-B690</f>
        <v>-1176.92</v>
      </c>
      <c r="C1099" s="97">
        <f>E694-E690</f>
        <v>-12163.7</v>
      </c>
      <c r="D1099" s="97">
        <f>H694-H690</f>
        <v>-12254.123533924099</v>
      </c>
      <c r="E1099" s="97">
        <f>K694-K690</f>
        <v>0</v>
      </c>
      <c r="F1099" s="97">
        <f>N694-N690</f>
        <v>-12586</v>
      </c>
      <c r="G1099" s="97">
        <f>Q694-Q690</f>
        <v>-12838</v>
      </c>
      <c r="H1099" s="97">
        <f>T694-T690</f>
        <v>-12838</v>
      </c>
      <c r="I1099" s="97">
        <f>W694-W690</f>
        <v>-605.07202844700078</v>
      </c>
      <c r="J1099" s="97">
        <f>Z694-Z690</f>
        <v>0</v>
      </c>
      <c r="K1099" s="97">
        <f>AC694-AC690</f>
        <v>0</v>
      </c>
      <c r="L1099" s="97">
        <f>AF694-AF690</f>
        <v>0</v>
      </c>
      <c r="M1099" s="97">
        <f>AI694-AI690</f>
        <v>0</v>
      </c>
    </row>
    <row r="1100" spans="1:13">
      <c r="A1100" s="2" t="s">
        <v>257</v>
      </c>
      <c r="B1100" s="97">
        <f>B695-B690</f>
        <v>-12197.05</v>
      </c>
      <c r="C1100" s="97">
        <f>E695-E690</f>
        <v>-12163.7</v>
      </c>
      <c r="D1100" s="97">
        <f>H695-H690</f>
        <v>-12254.123533924099</v>
      </c>
      <c r="E1100" s="97">
        <f>K695-K690</f>
        <v>0</v>
      </c>
      <c r="F1100" s="97">
        <f>N695-N690</f>
        <v>-12586</v>
      </c>
      <c r="G1100" s="97">
        <f>Q695-Q690</f>
        <v>-282</v>
      </c>
      <c r="H1100" s="97">
        <f>T695-T690</f>
        <v>-582</v>
      </c>
      <c r="I1100" s="97">
        <f>W695-W690</f>
        <v>-605.07202844700078</v>
      </c>
      <c r="J1100" s="97">
        <f>Z695-Z690</f>
        <v>0</v>
      </c>
      <c r="K1100" s="97">
        <f>AC695-AC690</f>
        <v>0</v>
      </c>
      <c r="L1100" s="97">
        <f>AF695-AF690</f>
        <v>0</v>
      </c>
      <c r="M1100" s="97">
        <f>AI695-AI690</f>
        <v>0</v>
      </c>
    </row>
    <row r="1103" spans="1:13">
      <c r="A1103" s="2" t="s">
        <v>732</v>
      </c>
      <c r="B1103" s="5"/>
      <c r="C1103" s="5"/>
      <c r="D1103" s="5"/>
      <c r="E1103" s="5"/>
      <c r="F1103" s="5"/>
      <c r="G1103" s="5"/>
      <c r="H1103" s="5"/>
      <c r="I1103" s="2"/>
      <c r="J1103" s="5"/>
      <c r="K1103" s="5"/>
      <c r="L1103" s="5"/>
      <c r="M1103" s="5"/>
    </row>
    <row r="1104" spans="1:13">
      <c r="A1104" s="2"/>
      <c r="B1104" s="3"/>
      <c r="C1104" s="3"/>
      <c r="D1104" s="3"/>
      <c r="E1104" s="3"/>
      <c r="F1104" s="3"/>
      <c r="G1104" s="3"/>
      <c r="H1104" s="4"/>
    </row>
    <row r="1105" spans="1:13">
      <c r="A1105" s="2"/>
      <c r="B1105" s="420" t="s">
        <v>83</v>
      </c>
      <c r="C1105" s="420" t="s">
        <v>72</v>
      </c>
      <c r="D1105" s="420" t="s">
        <v>404</v>
      </c>
      <c r="E1105" s="420" t="s">
        <v>101</v>
      </c>
      <c r="F1105" s="420" t="s">
        <v>102</v>
      </c>
      <c r="G1105" s="3" t="s">
        <v>561</v>
      </c>
      <c r="H1105" s="420" t="s">
        <v>309</v>
      </c>
      <c r="I1105" s="420" t="s">
        <v>292</v>
      </c>
      <c r="J1105" s="420" t="s">
        <v>289</v>
      </c>
      <c r="K1105" s="420" t="s">
        <v>76</v>
      </c>
      <c r="L1105" s="420" t="s">
        <v>76</v>
      </c>
      <c r="M1105" s="420" t="s">
        <v>75</v>
      </c>
    </row>
    <row r="1106" spans="1:13">
      <c r="A1106" s="2" t="s">
        <v>253</v>
      </c>
      <c r="B1106" s="25">
        <f>B701-B700</f>
        <v>-12197.02</v>
      </c>
      <c r="C1106" s="25">
        <f>E701-E700</f>
        <v>-180.70000000000073</v>
      </c>
      <c r="D1106" s="25">
        <f>H701-H700</f>
        <v>-12254.123533924099</v>
      </c>
      <c r="E1106" s="25">
        <f>K701-K700</f>
        <v>0</v>
      </c>
      <c r="F1106" s="25">
        <f>N701-N700</f>
        <v>-12586</v>
      </c>
      <c r="G1106" s="25">
        <f>Q701-Q700</f>
        <v>-303</v>
      </c>
      <c r="H1106" s="25">
        <f>T701-T700</f>
        <v>-656</v>
      </c>
      <c r="I1106" s="25">
        <f>W701-W700</f>
        <v>-207.96251676238899</v>
      </c>
      <c r="J1106" s="25">
        <f>Z701-Z700</f>
        <v>0</v>
      </c>
      <c r="K1106" s="25">
        <f>AC701-AC700</f>
        <v>0</v>
      </c>
      <c r="L1106" s="25">
        <f>AF701-AF700</f>
        <v>0</v>
      </c>
      <c r="M1106" s="25">
        <f>AI701-AI700</f>
        <v>0</v>
      </c>
    </row>
    <row r="1107" spans="1:13">
      <c r="A1107" s="2" t="s">
        <v>254</v>
      </c>
      <c r="B1107" s="25">
        <f>B702-B700</f>
        <v>-12197.02</v>
      </c>
      <c r="C1107" s="25">
        <f>E702-E700</f>
        <v>-12163.7</v>
      </c>
      <c r="D1107" s="25">
        <f>H702-H700</f>
        <v>-12254.123533924099</v>
      </c>
      <c r="E1107" s="25">
        <f>K702-K700</f>
        <v>0</v>
      </c>
      <c r="F1107" s="25">
        <f>N702-N700</f>
        <v>-12586</v>
      </c>
      <c r="G1107" s="25">
        <f>Q702-Q700</f>
        <v>-12838</v>
      </c>
      <c r="H1107" s="25">
        <f>T702-T700</f>
        <v>-12838</v>
      </c>
      <c r="I1107" s="25">
        <f>W702-W700</f>
        <v>-207.96251676238899</v>
      </c>
      <c r="J1107" s="25">
        <f>Z702-Z700</f>
        <v>0</v>
      </c>
      <c r="K1107" s="25">
        <f>AC702-AC700</f>
        <v>0</v>
      </c>
      <c r="L1107" s="25">
        <f>AF702-AF700</f>
        <v>0</v>
      </c>
      <c r="M1107" s="25">
        <f>AI702-AI700</f>
        <v>0</v>
      </c>
    </row>
    <row r="1108" spans="1:13">
      <c r="A1108" s="2" t="s">
        <v>255</v>
      </c>
      <c r="B1108" s="97">
        <f>B703-B700</f>
        <v>-12197.02</v>
      </c>
      <c r="C1108" s="97">
        <f>E703-E700</f>
        <v>-12163.7</v>
      </c>
      <c r="D1108" s="97">
        <f>H703-H700</f>
        <v>-195.4862584413986</v>
      </c>
      <c r="E1108" s="97">
        <f>K703-K700</f>
        <v>0</v>
      </c>
      <c r="F1108" s="97">
        <f>N703-N700</f>
        <v>-1468</v>
      </c>
      <c r="G1108" s="97">
        <f>Q703-Q700</f>
        <v>-12838</v>
      </c>
      <c r="H1108" s="97">
        <f>T703-T700</f>
        <v>-12838</v>
      </c>
      <c r="I1108" s="97">
        <f>W703-W700</f>
        <v>-207.96251676238899</v>
      </c>
      <c r="J1108" s="97">
        <f>Z703-Z700</f>
        <v>0</v>
      </c>
      <c r="K1108" s="97">
        <f>AC703-AC700</f>
        <v>0</v>
      </c>
      <c r="L1108" s="97">
        <f>AF703-AF700</f>
        <v>0</v>
      </c>
      <c r="M1108" s="97">
        <f>AI703-AI700</f>
        <v>0</v>
      </c>
    </row>
    <row r="1109" spans="1:13">
      <c r="A1109" s="2" t="s">
        <v>256</v>
      </c>
      <c r="B1109" s="97">
        <f>B704-B700</f>
        <v>-178.21000000000095</v>
      </c>
      <c r="C1109" s="97">
        <f>E704-E700</f>
        <v>-12163.7</v>
      </c>
      <c r="D1109" s="97">
        <f>H704-H700</f>
        <v>-12254.123533924099</v>
      </c>
      <c r="E1109" s="97">
        <f>K704-K700</f>
        <v>0</v>
      </c>
      <c r="F1109" s="97">
        <f>N704-N700</f>
        <v>-12586</v>
      </c>
      <c r="G1109" s="97">
        <f>Q704-Q700</f>
        <v>-12838</v>
      </c>
      <c r="H1109" s="97">
        <f>T704-T700</f>
        <v>-12838</v>
      </c>
      <c r="I1109" s="97">
        <f>W704-W700</f>
        <v>-207.96251676238899</v>
      </c>
      <c r="J1109" s="97">
        <f>Z704-Z700</f>
        <v>0</v>
      </c>
      <c r="K1109" s="97">
        <f>AC704-AC700</f>
        <v>0</v>
      </c>
      <c r="L1109" s="97">
        <f>AF704-AF700</f>
        <v>0</v>
      </c>
      <c r="M1109" s="97">
        <f>AI704-AI700</f>
        <v>0</v>
      </c>
    </row>
    <row r="1110" spans="1:13">
      <c r="A1110" s="2" t="s">
        <v>257</v>
      </c>
      <c r="B1110" s="97">
        <f>B705-B700</f>
        <v>-12197.02</v>
      </c>
      <c r="C1110" s="97">
        <f>E705-E700</f>
        <v>-12163.7</v>
      </c>
      <c r="D1110" s="97">
        <f>H705-H700</f>
        <v>-12254.123533924099</v>
      </c>
      <c r="E1110" s="97">
        <f>K705-K700</f>
        <v>0</v>
      </c>
      <c r="F1110" s="97">
        <f>N705-N700</f>
        <v>-12586</v>
      </c>
      <c r="G1110" s="97">
        <f>Q705-Q700</f>
        <v>-12838</v>
      </c>
      <c r="H1110" s="97">
        <f>T705-T700</f>
        <v>-12838</v>
      </c>
      <c r="I1110" s="97">
        <f>W705-W700</f>
        <v>-12608.62946415775</v>
      </c>
      <c r="J1110" s="97">
        <f>Z705-Z700</f>
        <v>0</v>
      </c>
      <c r="K1110" s="97">
        <f>AC705-AC700</f>
        <v>0</v>
      </c>
      <c r="L1110" s="97">
        <f>AF705-AF700</f>
        <v>0</v>
      </c>
      <c r="M1110" s="97">
        <f>AI705-AI700</f>
        <v>0</v>
      </c>
    </row>
    <row r="1112" spans="1:13">
      <c r="B1112" s="62"/>
    </row>
    <row r="1114" spans="1:13" ht="15.75">
      <c r="A1114" s="21" t="s">
        <v>192</v>
      </c>
    </row>
    <row r="1116" spans="1:13" ht="15.75">
      <c r="A1116" s="21" t="s">
        <v>152</v>
      </c>
    </row>
    <row r="1119" spans="1:13">
      <c r="A1119" s="20"/>
      <c r="B1119" s="10"/>
      <c r="C1119" s="10"/>
      <c r="D1119" s="10"/>
      <c r="E1119" s="50"/>
      <c r="F1119" s="54"/>
      <c r="G1119" s="54"/>
      <c r="H1119" s="54"/>
      <c r="I1119" s="54"/>
      <c r="J1119" s="54"/>
      <c r="K1119" s="3"/>
      <c r="L1119" s="3"/>
      <c r="M1119" s="3"/>
    </row>
    <row r="1120" spans="1:13">
      <c r="A1120" s="92"/>
      <c r="B1120" s="25"/>
      <c r="C1120" s="25"/>
      <c r="D1120" s="25"/>
      <c r="E1120" s="25"/>
      <c r="F1120" s="25"/>
      <c r="G1120" s="25"/>
      <c r="H1120" s="25"/>
      <c r="I1120" s="25"/>
      <c r="J1120" s="25"/>
      <c r="K1120" s="25"/>
      <c r="L1120" s="25"/>
      <c r="M1120" s="25"/>
    </row>
    <row r="1121" spans="1:13">
      <c r="A1121" s="92"/>
      <c r="B1121" s="25"/>
      <c r="C1121" s="25"/>
      <c r="D1121" s="25"/>
      <c r="E1121" s="25"/>
      <c r="F1121" s="25"/>
      <c r="G1121" s="25"/>
      <c r="H1121" s="25"/>
      <c r="I1121" s="25"/>
      <c r="J1121" s="25"/>
      <c r="K1121" s="25"/>
      <c r="L1121" s="25"/>
      <c r="M1121" s="25"/>
    </row>
    <row r="1122" spans="1:13">
      <c r="A1122" s="92"/>
      <c r="B1122" s="25"/>
      <c r="C1122" s="25"/>
      <c r="D1122" s="25"/>
      <c r="E1122" s="25"/>
      <c r="F1122" s="25"/>
      <c r="G1122" s="25"/>
      <c r="H1122" s="25"/>
      <c r="I1122" s="25"/>
      <c r="J1122" s="25"/>
      <c r="K1122" s="25"/>
      <c r="L1122" s="25"/>
      <c r="M1122" s="25"/>
    </row>
    <row r="1123" spans="1:13">
      <c r="A1123" s="92"/>
      <c r="B1123" s="25"/>
      <c r="C1123" s="25"/>
      <c r="D1123" s="25"/>
      <c r="E1123" s="25"/>
      <c r="F1123" s="25"/>
      <c r="G1123" s="25"/>
      <c r="H1123" s="25"/>
      <c r="I1123" s="25"/>
      <c r="J1123" s="25"/>
      <c r="K1123" s="25"/>
      <c r="L1123" s="25"/>
      <c r="M1123" s="25"/>
    </row>
    <row r="1124" spans="1:13">
      <c r="A1124" s="92"/>
      <c r="B1124" s="25"/>
      <c r="C1124" s="25"/>
      <c r="D1124" s="25"/>
      <c r="E1124" s="25"/>
      <c r="F1124" s="25"/>
      <c r="G1124" s="25"/>
      <c r="H1124" s="25"/>
      <c r="I1124" s="25"/>
      <c r="J1124" s="25"/>
      <c r="K1124" s="25"/>
      <c r="L1124" s="25"/>
      <c r="M1124" s="25"/>
    </row>
    <row r="1125" spans="1:13">
      <c r="A1125" s="92"/>
      <c r="B1125" s="25"/>
      <c r="C1125" s="25"/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</row>
    <row r="1126" spans="1:13">
      <c r="A1126" s="92"/>
      <c r="B1126" s="25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</row>
    <row r="1127" spans="1:13">
      <c r="A1127" s="92"/>
      <c r="B1127" s="25"/>
      <c r="C1127" s="25"/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</row>
    <row r="1128" spans="1:13">
      <c r="A1128" s="92"/>
      <c r="B1128" s="25"/>
      <c r="C1128" s="25"/>
      <c r="D1128" s="25"/>
      <c r="E1128" s="25"/>
      <c r="F1128" s="25"/>
      <c r="G1128" s="25"/>
      <c r="H1128" s="25"/>
      <c r="I1128" s="25"/>
      <c r="J1128" s="25"/>
      <c r="K1128" s="25"/>
      <c r="L1128" s="25"/>
      <c r="M1128" s="25"/>
    </row>
    <row r="1129" spans="1:13">
      <c r="A1129" s="92"/>
      <c r="B1129" s="25"/>
      <c r="C1129" s="25"/>
      <c r="D1129" s="25"/>
      <c r="E1129" s="25"/>
      <c r="F1129" s="25"/>
      <c r="G1129" s="25"/>
      <c r="H1129" s="25"/>
      <c r="I1129" s="25"/>
      <c r="J1129" s="25"/>
      <c r="K1129" s="25"/>
      <c r="L1129" s="25"/>
      <c r="M1129" s="25"/>
    </row>
    <row r="1130" spans="1:13">
      <c r="A1130" s="92"/>
      <c r="B1130" s="25"/>
      <c r="C1130" s="25"/>
      <c r="D1130" s="25"/>
      <c r="E1130" s="25"/>
      <c r="F1130" s="25"/>
      <c r="G1130" s="25"/>
      <c r="H1130" s="25"/>
      <c r="I1130" s="25"/>
      <c r="J1130" s="25"/>
      <c r="K1130" s="25"/>
      <c r="L1130" s="25"/>
      <c r="M1130" s="25"/>
    </row>
    <row r="1131" spans="1:13">
      <c r="A1131" s="92"/>
      <c r="B1131" s="25"/>
      <c r="C1131" s="25"/>
      <c r="D1131" s="25"/>
      <c r="E1131" s="25"/>
      <c r="F1131" s="25"/>
      <c r="G1131" s="25"/>
      <c r="H1131" s="25"/>
      <c r="I1131" s="25"/>
      <c r="J1131" s="25"/>
      <c r="K1131" s="25"/>
      <c r="L1131" s="25"/>
      <c r="M1131" s="25"/>
    </row>
    <row r="1132" spans="1:13">
      <c r="A1132" s="92"/>
      <c r="B1132" s="25"/>
      <c r="C1132" s="25"/>
      <c r="D1132" s="25"/>
      <c r="E1132" s="25"/>
      <c r="F1132" s="25"/>
      <c r="G1132" s="25"/>
      <c r="H1132" s="25"/>
      <c r="I1132" s="25"/>
      <c r="J1132" s="25"/>
      <c r="K1132" s="25"/>
      <c r="L1132" s="25"/>
      <c r="M1132" s="25"/>
    </row>
    <row r="1133" spans="1:13">
      <c r="A1133" s="92"/>
      <c r="B1133" s="25"/>
      <c r="C1133" s="25"/>
      <c r="D1133" s="25"/>
      <c r="E1133" s="25"/>
      <c r="F1133" s="25"/>
      <c r="G1133" s="25"/>
      <c r="H1133" s="25"/>
      <c r="I1133" s="25"/>
      <c r="J1133" s="25"/>
      <c r="K1133" s="25"/>
      <c r="L1133" s="25"/>
      <c r="M1133" s="25"/>
    </row>
    <row r="1134" spans="1:13">
      <c r="A1134" s="92"/>
      <c r="B1134" s="25"/>
      <c r="C1134" s="25"/>
      <c r="D1134" s="25"/>
      <c r="E1134" s="25"/>
      <c r="F1134" s="25"/>
      <c r="G1134" s="25"/>
      <c r="H1134" s="25"/>
      <c r="I1134" s="25"/>
      <c r="J1134" s="25"/>
      <c r="K1134" s="25"/>
      <c r="L1134" s="25"/>
      <c r="M1134" s="25"/>
    </row>
    <row r="1135" spans="1:13">
      <c r="A1135" s="92"/>
      <c r="B1135" s="25"/>
      <c r="C1135" s="25"/>
      <c r="D1135" s="25"/>
      <c r="E1135" s="25"/>
      <c r="F1135" s="25"/>
      <c r="G1135" s="25"/>
      <c r="H1135" s="25"/>
      <c r="I1135" s="25"/>
      <c r="J1135" s="25"/>
      <c r="K1135" s="25"/>
      <c r="L1135" s="25"/>
      <c r="M1135" s="25"/>
    </row>
    <row r="1136" spans="1:13">
      <c r="A1136" s="92"/>
      <c r="B1136" s="25"/>
      <c r="C1136" s="25"/>
      <c r="D1136" s="25"/>
      <c r="E1136" s="25"/>
      <c r="F1136" s="25"/>
      <c r="G1136" s="25"/>
      <c r="H1136" s="25"/>
      <c r="I1136" s="25"/>
      <c r="J1136" s="25"/>
      <c r="K1136" s="25"/>
      <c r="L1136" s="25"/>
      <c r="M1136" s="25"/>
    </row>
    <row r="1137" spans="1:13">
      <c r="A1137" s="92"/>
      <c r="B1137" s="25"/>
      <c r="C1137" s="25"/>
      <c r="D1137" s="25"/>
      <c r="E1137" s="25"/>
      <c r="F1137" s="25"/>
      <c r="G1137" s="25"/>
      <c r="H1137" s="25"/>
      <c r="I1137" s="25"/>
      <c r="J1137" s="25"/>
      <c r="K1137" s="25"/>
      <c r="L1137" s="25"/>
      <c r="M1137" s="25"/>
    </row>
    <row r="1138" spans="1:13">
      <c r="A1138" s="92"/>
      <c r="B1138" s="25"/>
      <c r="C1138" s="25"/>
      <c r="D1138" s="25"/>
      <c r="E1138" s="25"/>
      <c r="F1138" s="25"/>
      <c r="G1138" s="25"/>
      <c r="H1138" s="25"/>
      <c r="I1138" s="25"/>
      <c r="J1138" s="25"/>
      <c r="K1138" s="25"/>
      <c r="L1138" s="25"/>
      <c r="M1138" s="25"/>
    </row>
    <row r="1139" spans="1:13">
      <c r="A1139" s="92"/>
      <c r="B1139" s="25"/>
      <c r="C1139" s="25"/>
      <c r="D1139" s="25"/>
      <c r="E1139" s="25"/>
      <c r="F1139" s="25"/>
      <c r="G1139" s="25"/>
      <c r="H1139" s="25"/>
      <c r="I1139" s="25"/>
      <c r="J1139" s="25"/>
      <c r="K1139" s="25"/>
      <c r="L1139" s="25"/>
      <c r="M1139" s="25"/>
    </row>
    <row r="1140" spans="1:13">
      <c r="A1140" s="92"/>
      <c r="B1140" s="25"/>
      <c r="C1140" s="25"/>
      <c r="D1140" s="25"/>
      <c r="E1140" s="25"/>
      <c r="F1140" s="25"/>
      <c r="G1140" s="25"/>
      <c r="H1140" s="25"/>
      <c r="I1140" s="25"/>
      <c r="J1140" s="25"/>
      <c r="K1140" s="25"/>
      <c r="L1140" s="25"/>
      <c r="M1140" s="25"/>
    </row>
    <row r="1141" spans="1:13">
      <c r="A1141" s="92"/>
      <c r="B1141" s="25"/>
      <c r="C1141" s="25"/>
      <c r="D1141" s="25"/>
      <c r="E1141" s="25"/>
      <c r="F1141" s="25"/>
      <c r="G1141" s="25"/>
      <c r="H1141" s="25"/>
      <c r="I1141" s="25"/>
      <c r="J1141" s="25"/>
      <c r="K1141" s="25"/>
      <c r="L1141" s="25"/>
      <c r="M1141" s="25"/>
    </row>
    <row r="1142" spans="1:13">
      <c r="A1142" s="92"/>
      <c r="B1142" s="25"/>
      <c r="C1142" s="25"/>
      <c r="D1142" s="25"/>
      <c r="E1142" s="25"/>
      <c r="F1142" s="25"/>
      <c r="G1142" s="25"/>
      <c r="H1142" s="25"/>
      <c r="I1142" s="25"/>
      <c r="J1142" s="25"/>
      <c r="K1142" s="25"/>
      <c r="L1142" s="25"/>
      <c r="M1142" s="25"/>
    </row>
    <row r="1143" spans="1:13">
      <c r="A1143" s="88"/>
      <c r="B1143" s="25"/>
      <c r="C1143" s="25"/>
      <c r="D1143" s="25"/>
      <c r="E1143" s="25"/>
      <c r="F1143" s="25"/>
      <c r="G1143" s="25"/>
      <c r="H1143" s="25"/>
      <c r="I1143" s="25"/>
      <c r="J1143" s="25"/>
      <c r="K1143" s="25"/>
      <c r="L1143" s="25"/>
      <c r="M1143" s="25"/>
    </row>
    <row r="1149" spans="1:13">
      <c r="A1149" s="20"/>
      <c r="B1149" s="10"/>
      <c r="C1149" s="10"/>
      <c r="D1149" s="10"/>
      <c r="E1149" s="50"/>
      <c r="F1149" s="54"/>
      <c r="G1149" s="54"/>
      <c r="H1149" s="54"/>
      <c r="I1149" s="54"/>
      <c r="J1149" s="54"/>
      <c r="K1149" s="3"/>
      <c r="L1149" s="3"/>
      <c r="M1149" s="3"/>
    </row>
    <row r="1150" spans="1:13">
      <c r="A1150" s="92"/>
      <c r="B1150" s="25"/>
      <c r="C1150" s="25"/>
      <c r="D1150" s="25"/>
      <c r="E1150" s="25"/>
      <c r="F1150" s="25"/>
      <c r="G1150" s="25"/>
      <c r="H1150" s="25"/>
      <c r="I1150" s="25"/>
      <c r="J1150" s="25"/>
      <c r="K1150" s="25"/>
      <c r="L1150" s="25"/>
      <c r="M1150" s="25"/>
    </row>
    <row r="1151" spans="1:13">
      <c r="A1151" s="92"/>
      <c r="B1151" s="25"/>
      <c r="C1151" s="25"/>
      <c r="D1151" s="25"/>
      <c r="E1151" s="25"/>
      <c r="F1151" s="25"/>
      <c r="G1151" s="25"/>
      <c r="H1151" s="25"/>
      <c r="I1151" s="25"/>
      <c r="J1151" s="25"/>
      <c r="K1151" s="25"/>
      <c r="L1151" s="25"/>
      <c r="M1151" s="25"/>
    </row>
    <row r="1152" spans="1:13">
      <c r="A1152" s="92"/>
      <c r="B1152" s="25"/>
      <c r="C1152" s="25"/>
      <c r="D1152" s="25"/>
      <c r="E1152" s="25"/>
      <c r="F1152" s="25"/>
      <c r="G1152" s="25"/>
      <c r="H1152" s="25"/>
      <c r="I1152" s="25"/>
      <c r="J1152" s="25"/>
      <c r="K1152" s="25"/>
      <c r="L1152" s="25"/>
      <c r="M1152" s="25"/>
    </row>
    <row r="1153" spans="1:13">
      <c r="A1153" s="92"/>
      <c r="B1153" s="25"/>
      <c r="C1153" s="25"/>
      <c r="D1153" s="25"/>
      <c r="E1153" s="25"/>
      <c r="F1153" s="25"/>
      <c r="G1153" s="25"/>
      <c r="H1153" s="25"/>
      <c r="I1153" s="25"/>
      <c r="J1153" s="25"/>
      <c r="K1153" s="25"/>
      <c r="L1153" s="25"/>
      <c r="M1153" s="25"/>
    </row>
    <row r="1154" spans="1:13">
      <c r="A1154" s="92"/>
      <c r="B1154" s="25"/>
      <c r="C1154" s="25"/>
      <c r="D1154" s="25"/>
      <c r="E1154" s="25"/>
      <c r="F1154" s="25"/>
      <c r="G1154" s="25"/>
      <c r="H1154" s="25"/>
      <c r="I1154" s="25"/>
      <c r="J1154" s="25"/>
      <c r="K1154" s="25"/>
      <c r="L1154" s="25"/>
      <c r="M1154" s="25"/>
    </row>
    <row r="1155" spans="1:13">
      <c r="A1155" s="92"/>
      <c r="B1155" s="25"/>
      <c r="C1155" s="25"/>
      <c r="D1155" s="25"/>
      <c r="E1155" s="25"/>
      <c r="F1155" s="25"/>
      <c r="G1155" s="25"/>
      <c r="H1155" s="25"/>
      <c r="I1155" s="25"/>
      <c r="J1155" s="25"/>
      <c r="K1155" s="25"/>
      <c r="L1155" s="25"/>
      <c r="M1155" s="25"/>
    </row>
    <row r="1156" spans="1:13">
      <c r="A1156" s="92"/>
      <c r="B1156" s="25"/>
      <c r="C1156" s="25"/>
      <c r="D1156" s="25"/>
      <c r="E1156" s="25"/>
      <c r="F1156" s="25"/>
      <c r="G1156" s="25"/>
      <c r="H1156" s="25"/>
      <c r="I1156" s="25"/>
      <c r="J1156" s="25"/>
      <c r="K1156" s="25"/>
      <c r="L1156" s="25"/>
      <c r="M1156" s="25"/>
    </row>
    <row r="1157" spans="1:13">
      <c r="A1157" s="92"/>
      <c r="B1157" s="25"/>
      <c r="C1157" s="25"/>
      <c r="D1157" s="25"/>
      <c r="E1157" s="25"/>
      <c r="F1157" s="25"/>
      <c r="G1157" s="25"/>
      <c r="H1157" s="25"/>
      <c r="I1157" s="25"/>
      <c r="J1157" s="25"/>
      <c r="K1157" s="25"/>
      <c r="L1157" s="25"/>
      <c r="M1157" s="25"/>
    </row>
    <row r="1158" spans="1:13">
      <c r="A1158" s="92"/>
      <c r="B1158" s="25"/>
      <c r="C1158" s="25"/>
      <c r="D1158" s="25"/>
      <c r="E1158" s="25"/>
      <c r="F1158" s="25"/>
      <c r="G1158" s="25"/>
      <c r="H1158" s="25"/>
      <c r="I1158" s="25"/>
      <c r="J1158" s="25"/>
      <c r="K1158" s="25"/>
      <c r="L1158" s="25"/>
      <c r="M1158" s="25"/>
    </row>
    <row r="1159" spans="1:13">
      <c r="A1159" s="92"/>
      <c r="B1159" s="25"/>
      <c r="C1159" s="25"/>
      <c r="D1159" s="25"/>
      <c r="E1159" s="25"/>
      <c r="F1159" s="25"/>
      <c r="G1159" s="25"/>
      <c r="H1159" s="25"/>
      <c r="I1159" s="25"/>
      <c r="J1159" s="25"/>
      <c r="K1159" s="25"/>
      <c r="L1159" s="25"/>
      <c r="M1159" s="25"/>
    </row>
    <row r="1160" spans="1:13">
      <c r="A1160" s="92"/>
      <c r="B1160" s="25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</row>
    <row r="1161" spans="1:13">
      <c r="A1161" s="92"/>
      <c r="B1161" s="25"/>
      <c r="C1161" s="25"/>
      <c r="D1161" s="25"/>
      <c r="E1161" s="25"/>
      <c r="F1161" s="25"/>
      <c r="G1161" s="25"/>
      <c r="H1161" s="25"/>
      <c r="I1161" s="25"/>
      <c r="J1161" s="25"/>
      <c r="K1161" s="25"/>
      <c r="L1161" s="25"/>
      <c r="M1161" s="25"/>
    </row>
    <row r="1162" spans="1:13">
      <c r="A1162" s="92"/>
      <c r="B1162" s="25"/>
      <c r="C1162" s="25"/>
      <c r="D1162" s="25"/>
      <c r="E1162" s="25"/>
      <c r="F1162" s="25"/>
      <c r="G1162" s="25"/>
      <c r="H1162" s="25"/>
      <c r="I1162" s="25"/>
      <c r="J1162" s="25"/>
      <c r="K1162" s="25"/>
      <c r="L1162" s="25"/>
      <c r="M1162" s="25"/>
    </row>
    <row r="1163" spans="1:13">
      <c r="A1163" s="92"/>
      <c r="B1163" s="25"/>
      <c r="C1163" s="25"/>
      <c r="D1163" s="25"/>
      <c r="E1163" s="25"/>
      <c r="F1163" s="25"/>
      <c r="G1163" s="25"/>
      <c r="H1163" s="25"/>
      <c r="I1163" s="25"/>
      <c r="J1163" s="25"/>
      <c r="K1163" s="25"/>
      <c r="L1163" s="25"/>
      <c r="M1163" s="25"/>
    </row>
    <row r="1164" spans="1:13">
      <c r="A1164" s="92"/>
      <c r="B1164" s="25"/>
      <c r="C1164" s="25"/>
      <c r="D1164" s="25"/>
      <c r="E1164" s="25"/>
      <c r="F1164" s="25"/>
      <c r="G1164" s="25"/>
      <c r="H1164" s="25"/>
      <c r="I1164" s="25"/>
      <c r="J1164" s="25"/>
      <c r="K1164" s="25"/>
      <c r="L1164" s="25"/>
      <c r="M1164" s="25"/>
    </row>
    <row r="1165" spans="1:13">
      <c r="A1165" s="92"/>
      <c r="B1165" s="25"/>
      <c r="C1165" s="25"/>
      <c r="D1165" s="25"/>
      <c r="E1165" s="25"/>
      <c r="F1165" s="25"/>
      <c r="G1165" s="25"/>
      <c r="H1165" s="25"/>
      <c r="I1165" s="25"/>
      <c r="J1165" s="25"/>
      <c r="K1165" s="25"/>
      <c r="L1165" s="25"/>
      <c r="M1165" s="25"/>
    </row>
    <row r="1166" spans="1:13">
      <c r="A1166" s="92"/>
      <c r="B1166" s="25"/>
      <c r="C1166" s="25"/>
      <c r="D1166" s="25"/>
      <c r="E1166" s="25"/>
      <c r="F1166" s="25"/>
      <c r="G1166" s="25"/>
      <c r="H1166" s="25"/>
      <c r="I1166" s="25"/>
      <c r="J1166" s="25"/>
      <c r="K1166" s="25"/>
      <c r="L1166" s="25"/>
      <c r="M1166" s="25"/>
    </row>
    <row r="1167" spans="1:13">
      <c r="A1167" s="92"/>
      <c r="B1167" s="25"/>
      <c r="C1167" s="25"/>
      <c r="D1167" s="25"/>
      <c r="E1167" s="25"/>
      <c r="F1167" s="25"/>
      <c r="G1167" s="25"/>
      <c r="H1167" s="25"/>
      <c r="I1167" s="25"/>
      <c r="J1167" s="25"/>
      <c r="K1167" s="25"/>
      <c r="L1167" s="25"/>
      <c r="M1167" s="25"/>
    </row>
    <row r="1168" spans="1:13">
      <c r="A1168" s="92"/>
      <c r="B1168" s="25"/>
      <c r="C1168" s="25"/>
      <c r="D1168" s="25"/>
      <c r="E1168" s="25"/>
      <c r="F1168" s="25"/>
      <c r="G1168" s="25"/>
      <c r="H1168" s="25"/>
      <c r="I1168" s="25"/>
      <c r="J1168" s="25"/>
      <c r="K1168" s="25"/>
      <c r="L1168" s="25"/>
      <c r="M1168" s="25"/>
    </row>
    <row r="1169" spans="1:13">
      <c r="A1169" s="92"/>
      <c r="B1169" s="25"/>
      <c r="C1169" s="25"/>
      <c r="D1169" s="25"/>
      <c r="E1169" s="25"/>
      <c r="F1169" s="25"/>
      <c r="G1169" s="25"/>
      <c r="H1169" s="25"/>
      <c r="I1169" s="25"/>
      <c r="J1169" s="25"/>
      <c r="K1169" s="25"/>
      <c r="L1169" s="25"/>
      <c r="M1169" s="25"/>
    </row>
    <row r="1170" spans="1:13">
      <c r="A1170" s="92"/>
      <c r="B1170" s="25"/>
      <c r="C1170" s="25"/>
      <c r="D1170" s="25"/>
      <c r="E1170" s="25"/>
      <c r="F1170" s="25"/>
      <c r="G1170" s="25"/>
      <c r="H1170" s="25"/>
      <c r="I1170" s="25"/>
      <c r="J1170" s="25"/>
      <c r="K1170" s="25"/>
      <c r="L1170" s="25"/>
      <c r="M1170" s="25"/>
    </row>
    <row r="1171" spans="1:13">
      <c r="A1171" s="92"/>
      <c r="B1171" s="25"/>
      <c r="C1171" s="25"/>
      <c r="D1171" s="25"/>
      <c r="E1171" s="25"/>
      <c r="F1171" s="25"/>
      <c r="G1171" s="25"/>
      <c r="H1171" s="25"/>
      <c r="I1171" s="25"/>
      <c r="J1171" s="25"/>
      <c r="K1171" s="25"/>
      <c r="L1171" s="25"/>
      <c r="M1171" s="25"/>
    </row>
    <row r="1172" spans="1:13">
      <c r="A1172" s="92"/>
      <c r="B1172" s="25"/>
      <c r="C1172" s="25"/>
      <c r="D1172" s="25"/>
      <c r="E1172" s="25"/>
      <c r="F1172" s="25"/>
      <c r="G1172" s="25"/>
      <c r="H1172" s="25"/>
      <c r="I1172" s="25"/>
      <c r="J1172" s="25"/>
      <c r="K1172" s="25"/>
      <c r="L1172" s="25"/>
      <c r="M1172" s="25"/>
    </row>
    <row r="1173" spans="1:13">
      <c r="A1173" s="88"/>
      <c r="B1173" s="25"/>
      <c r="C1173" s="25"/>
      <c r="D1173" s="25"/>
      <c r="E1173" s="25"/>
      <c r="F1173" s="25"/>
      <c r="G1173" s="25"/>
      <c r="H1173" s="25"/>
      <c r="I1173" s="25"/>
      <c r="J1173" s="25"/>
      <c r="K1173" s="25"/>
      <c r="L1173" s="25"/>
      <c r="M1173" s="25"/>
    </row>
    <row r="1179" spans="1:13">
      <c r="A1179" s="20"/>
      <c r="B1179" s="10"/>
      <c r="C1179" s="10"/>
      <c r="D1179" s="10"/>
      <c r="E1179" s="50"/>
      <c r="F1179" s="54"/>
      <c r="G1179" s="54"/>
      <c r="H1179" s="54"/>
      <c r="I1179" s="54"/>
      <c r="J1179" s="54"/>
      <c r="K1179" s="3"/>
      <c r="L1179" s="3"/>
      <c r="M1179" s="3"/>
    </row>
    <row r="1180" spans="1:13">
      <c r="A1180" s="92"/>
      <c r="B1180" s="25"/>
      <c r="C1180" s="25"/>
      <c r="D1180" s="25"/>
      <c r="E1180" s="25"/>
      <c r="F1180" s="25"/>
      <c r="G1180" s="25"/>
      <c r="H1180" s="25"/>
      <c r="I1180" s="25"/>
      <c r="J1180" s="25"/>
      <c r="K1180" s="25"/>
      <c r="L1180" s="25"/>
      <c r="M1180" s="25"/>
    </row>
    <row r="1181" spans="1:13">
      <c r="A1181" s="92"/>
      <c r="B1181" s="25"/>
      <c r="C1181" s="25"/>
      <c r="D1181" s="25"/>
      <c r="E1181" s="25"/>
      <c r="F1181" s="25"/>
      <c r="G1181" s="25"/>
      <c r="H1181" s="25"/>
      <c r="I1181" s="25"/>
      <c r="J1181" s="25"/>
      <c r="K1181" s="25"/>
      <c r="L1181" s="25"/>
      <c r="M1181" s="25"/>
    </row>
    <row r="1182" spans="1:13">
      <c r="A1182" s="92"/>
      <c r="B1182" s="25"/>
      <c r="C1182" s="25"/>
      <c r="D1182" s="25"/>
      <c r="E1182" s="25"/>
      <c r="F1182" s="25"/>
      <c r="G1182" s="25"/>
      <c r="H1182" s="25"/>
      <c r="I1182" s="25"/>
      <c r="J1182" s="25"/>
      <c r="K1182" s="25"/>
      <c r="L1182" s="25"/>
      <c r="M1182" s="25"/>
    </row>
    <row r="1183" spans="1:13">
      <c r="A1183" s="92"/>
      <c r="B1183" s="25"/>
      <c r="C1183" s="25"/>
      <c r="D1183" s="25"/>
      <c r="E1183" s="25"/>
      <c r="F1183" s="25"/>
      <c r="G1183" s="25"/>
      <c r="H1183" s="25"/>
      <c r="I1183" s="25"/>
      <c r="J1183" s="25"/>
      <c r="K1183" s="25"/>
      <c r="L1183" s="25"/>
      <c r="M1183" s="25"/>
    </row>
    <row r="1184" spans="1:13">
      <c r="A1184" s="92"/>
      <c r="B1184" s="25"/>
      <c r="C1184" s="25"/>
      <c r="D1184" s="25"/>
      <c r="E1184" s="25"/>
      <c r="F1184" s="25"/>
      <c r="G1184" s="25"/>
      <c r="H1184" s="25"/>
      <c r="I1184" s="25"/>
      <c r="J1184" s="25"/>
      <c r="K1184" s="25"/>
      <c r="L1184" s="25"/>
      <c r="M1184" s="25"/>
    </row>
    <row r="1185" spans="1:13">
      <c r="A1185" s="92"/>
      <c r="B1185" s="25"/>
      <c r="C1185" s="25"/>
      <c r="D1185" s="25"/>
      <c r="E1185" s="25"/>
      <c r="F1185" s="25"/>
      <c r="G1185" s="25"/>
      <c r="H1185" s="25"/>
      <c r="I1185" s="25"/>
      <c r="J1185" s="25"/>
      <c r="K1185" s="25"/>
      <c r="L1185" s="25"/>
      <c r="M1185" s="25"/>
    </row>
    <row r="1186" spans="1:13">
      <c r="A1186" s="92"/>
      <c r="B1186" s="25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</row>
    <row r="1187" spans="1:13">
      <c r="A1187" s="92"/>
      <c r="B1187" s="25"/>
      <c r="C1187" s="25"/>
      <c r="D1187" s="25"/>
      <c r="E1187" s="25"/>
      <c r="F1187" s="25"/>
      <c r="G1187" s="25"/>
      <c r="H1187" s="25"/>
      <c r="I1187" s="25"/>
      <c r="J1187" s="25"/>
      <c r="K1187" s="25"/>
      <c r="L1187" s="25"/>
      <c r="M1187" s="25"/>
    </row>
    <row r="1188" spans="1:13">
      <c r="A1188" s="92"/>
      <c r="B1188" s="25"/>
      <c r="C1188" s="25"/>
      <c r="D1188" s="25"/>
      <c r="E1188" s="25"/>
      <c r="F1188" s="25"/>
      <c r="G1188" s="25"/>
      <c r="H1188" s="25"/>
      <c r="I1188" s="25"/>
      <c r="J1188" s="25"/>
      <c r="K1188" s="25"/>
      <c r="L1188" s="25"/>
      <c r="M1188" s="25"/>
    </row>
    <row r="1189" spans="1:13">
      <c r="A1189" s="92"/>
      <c r="B1189" s="25"/>
      <c r="C1189" s="25"/>
      <c r="D1189" s="25"/>
      <c r="E1189" s="25"/>
      <c r="F1189" s="25"/>
      <c r="G1189" s="25"/>
      <c r="H1189" s="25"/>
      <c r="I1189" s="25"/>
      <c r="J1189" s="25"/>
      <c r="K1189" s="25"/>
      <c r="L1189" s="25"/>
      <c r="M1189" s="25"/>
    </row>
    <row r="1190" spans="1:13">
      <c r="A1190" s="92"/>
      <c r="B1190" s="25"/>
      <c r="C1190" s="25"/>
      <c r="D1190" s="25"/>
      <c r="E1190" s="25"/>
      <c r="F1190" s="25"/>
      <c r="G1190" s="25"/>
      <c r="H1190" s="25"/>
      <c r="I1190" s="25"/>
      <c r="J1190" s="25"/>
      <c r="K1190" s="25"/>
      <c r="L1190" s="25"/>
      <c r="M1190" s="25"/>
    </row>
    <row r="1191" spans="1:13">
      <c r="A1191" s="92"/>
      <c r="B1191" s="25"/>
      <c r="C1191" s="25"/>
      <c r="D1191" s="25"/>
      <c r="E1191" s="25"/>
      <c r="F1191" s="25"/>
      <c r="G1191" s="25"/>
      <c r="H1191" s="25"/>
      <c r="I1191" s="25"/>
      <c r="J1191" s="25"/>
      <c r="K1191" s="25"/>
      <c r="L1191" s="25"/>
      <c r="M1191" s="25"/>
    </row>
    <row r="1192" spans="1:13">
      <c r="A1192" s="92"/>
      <c r="B1192" s="25"/>
      <c r="C1192" s="25"/>
      <c r="D1192" s="25"/>
      <c r="E1192" s="25"/>
      <c r="F1192" s="25"/>
      <c r="G1192" s="25"/>
      <c r="H1192" s="25"/>
      <c r="I1192" s="25"/>
      <c r="J1192" s="25"/>
      <c r="K1192" s="25"/>
      <c r="L1192" s="25"/>
      <c r="M1192" s="25"/>
    </row>
    <row r="1193" spans="1:13">
      <c r="A1193" s="92"/>
      <c r="B1193" s="25"/>
      <c r="C1193" s="25"/>
      <c r="D1193" s="25"/>
      <c r="E1193" s="25"/>
      <c r="F1193" s="25"/>
      <c r="G1193" s="25"/>
      <c r="H1193" s="25"/>
      <c r="I1193" s="25"/>
      <c r="J1193" s="25"/>
      <c r="K1193" s="25"/>
      <c r="L1193" s="25"/>
      <c r="M1193" s="25"/>
    </row>
    <row r="1194" spans="1:13">
      <c r="A1194" s="92"/>
      <c r="B1194" s="25"/>
      <c r="C1194" s="25"/>
      <c r="D1194" s="25"/>
      <c r="E1194" s="25"/>
      <c r="F1194" s="25"/>
      <c r="G1194" s="25"/>
      <c r="H1194" s="25"/>
      <c r="I1194" s="25"/>
      <c r="J1194" s="25"/>
      <c r="K1194" s="25"/>
      <c r="L1194" s="25"/>
      <c r="M1194" s="25"/>
    </row>
    <row r="1195" spans="1:13">
      <c r="A1195" s="92"/>
      <c r="B1195" s="25"/>
      <c r="C1195" s="25"/>
      <c r="D1195" s="25"/>
      <c r="E1195" s="25"/>
      <c r="F1195" s="25"/>
      <c r="G1195" s="25"/>
      <c r="H1195" s="25"/>
      <c r="I1195" s="25"/>
      <c r="J1195" s="25"/>
      <c r="K1195" s="25"/>
      <c r="L1195" s="25"/>
      <c r="M1195" s="25"/>
    </row>
    <row r="1196" spans="1:13">
      <c r="A1196" s="92"/>
      <c r="B1196" s="25"/>
      <c r="C1196" s="25"/>
      <c r="D1196" s="25"/>
      <c r="E1196" s="25"/>
      <c r="F1196" s="25"/>
      <c r="G1196" s="25"/>
      <c r="H1196" s="25"/>
      <c r="I1196" s="25"/>
      <c r="J1196" s="25"/>
      <c r="K1196" s="25"/>
      <c r="L1196" s="25"/>
      <c r="M1196" s="25"/>
    </row>
    <row r="1197" spans="1:13">
      <c r="A1197" s="92"/>
      <c r="B1197" s="25"/>
      <c r="C1197" s="25"/>
      <c r="D1197" s="25"/>
      <c r="E1197" s="25"/>
      <c r="F1197" s="25"/>
      <c r="G1197" s="25"/>
      <c r="H1197" s="25"/>
      <c r="I1197" s="25"/>
      <c r="J1197" s="25"/>
      <c r="K1197" s="25"/>
      <c r="L1197" s="25"/>
      <c r="M1197" s="25"/>
    </row>
    <row r="1198" spans="1:13">
      <c r="A1198" s="92"/>
      <c r="B1198" s="25"/>
      <c r="C1198" s="25"/>
      <c r="D1198" s="25"/>
      <c r="E1198" s="25"/>
      <c r="F1198" s="25"/>
      <c r="G1198" s="25"/>
      <c r="H1198" s="25"/>
      <c r="I1198" s="25"/>
      <c r="J1198" s="25"/>
      <c r="K1198" s="25"/>
      <c r="L1198" s="25"/>
      <c r="M1198" s="25"/>
    </row>
    <row r="1199" spans="1:13">
      <c r="A1199" s="92"/>
      <c r="B1199" s="25"/>
      <c r="C1199" s="25"/>
      <c r="D1199" s="25"/>
      <c r="E1199" s="25"/>
      <c r="F1199" s="25"/>
      <c r="G1199" s="25"/>
      <c r="H1199" s="25"/>
      <c r="I1199" s="25"/>
      <c r="J1199" s="25"/>
      <c r="K1199" s="25"/>
      <c r="L1199" s="25"/>
      <c r="M1199" s="25"/>
    </row>
    <row r="1200" spans="1:13">
      <c r="A1200" s="92"/>
      <c r="B1200" s="25"/>
      <c r="C1200" s="25"/>
      <c r="D1200" s="25"/>
      <c r="E1200" s="25"/>
      <c r="F1200" s="25"/>
      <c r="G1200" s="25"/>
      <c r="H1200" s="25"/>
      <c r="I1200" s="25"/>
      <c r="J1200" s="25"/>
      <c r="K1200" s="25"/>
      <c r="L1200" s="25"/>
      <c r="M1200" s="25"/>
    </row>
    <row r="1201" spans="1:13">
      <c r="A1201" s="92"/>
      <c r="B1201" s="25"/>
      <c r="C1201" s="25"/>
      <c r="D1201" s="25"/>
      <c r="E1201" s="25"/>
      <c r="F1201" s="25"/>
      <c r="G1201" s="25"/>
      <c r="H1201" s="25"/>
      <c r="I1201" s="25"/>
      <c r="J1201" s="25"/>
      <c r="K1201" s="25"/>
      <c r="L1201" s="25"/>
      <c r="M1201" s="25"/>
    </row>
    <row r="1202" spans="1:13">
      <c r="A1202" s="92"/>
      <c r="B1202" s="25"/>
      <c r="C1202" s="25"/>
      <c r="D1202" s="25"/>
      <c r="E1202" s="25"/>
      <c r="F1202" s="25"/>
      <c r="G1202" s="25"/>
      <c r="H1202" s="25"/>
      <c r="I1202" s="25"/>
      <c r="J1202" s="25"/>
      <c r="K1202" s="25"/>
      <c r="L1202" s="25"/>
      <c r="M1202" s="25"/>
    </row>
    <row r="1203" spans="1:13">
      <c r="A1203" s="88"/>
      <c r="B1203" s="25"/>
      <c r="C1203" s="25"/>
      <c r="D1203" s="25"/>
      <c r="E1203" s="25"/>
      <c r="F1203" s="25"/>
      <c r="G1203" s="25"/>
      <c r="H1203" s="25"/>
      <c r="I1203" s="25"/>
      <c r="J1203" s="25"/>
      <c r="K1203" s="25"/>
      <c r="L1203" s="25"/>
      <c r="M1203" s="25"/>
    </row>
    <row r="1209" spans="1:13">
      <c r="A1209" s="20"/>
      <c r="B1209" s="10"/>
      <c r="C1209" s="10"/>
      <c r="D1209" s="10"/>
      <c r="E1209" s="50"/>
      <c r="F1209" s="54"/>
      <c r="G1209" s="54"/>
      <c r="H1209" s="54"/>
      <c r="I1209" s="54"/>
      <c r="J1209" s="54"/>
      <c r="K1209" s="3"/>
      <c r="L1209" s="3"/>
      <c r="M1209" s="3"/>
    </row>
    <row r="1210" spans="1:13">
      <c r="A1210" s="92"/>
      <c r="B1210" s="25"/>
      <c r="C1210" s="25"/>
      <c r="D1210" s="25"/>
      <c r="E1210" s="25"/>
      <c r="F1210" s="25"/>
      <c r="G1210" s="25"/>
      <c r="H1210" s="25"/>
      <c r="I1210" s="25"/>
      <c r="J1210" s="25"/>
      <c r="K1210" s="25"/>
      <c r="L1210" s="25"/>
      <c r="M1210" s="25"/>
    </row>
    <row r="1211" spans="1:13">
      <c r="A1211" s="92"/>
      <c r="B1211" s="25"/>
      <c r="C1211" s="25"/>
      <c r="D1211" s="25"/>
      <c r="E1211" s="25"/>
      <c r="F1211" s="25"/>
      <c r="G1211" s="25"/>
      <c r="H1211" s="25"/>
      <c r="I1211" s="25"/>
      <c r="J1211" s="25"/>
      <c r="K1211" s="25"/>
      <c r="L1211" s="25"/>
      <c r="M1211" s="25"/>
    </row>
    <row r="1212" spans="1:13">
      <c r="A1212" s="92"/>
      <c r="B1212" s="25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</row>
    <row r="1213" spans="1:13">
      <c r="A1213" s="92"/>
      <c r="B1213" s="25"/>
      <c r="C1213" s="25"/>
      <c r="D1213" s="25"/>
      <c r="E1213" s="25"/>
      <c r="F1213" s="25"/>
      <c r="G1213" s="25"/>
      <c r="H1213" s="25"/>
      <c r="I1213" s="25"/>
      <c r="J1213" s="25"/>
      <c r="K1213" s="25"/>
      <c r="L1213" s="25"/>
      <c r="M1213" s="25"/>
    </row>
    <row r="1214" spans="1:13">
      <c r="A1214" s="92"/>
      <c r="B1214" s="25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</row>
    <row r="1215" spans="1:13">
      <c r="A1215" s="92"/>
      <c r="B1215" s="25"/>
      <c r="C1215" s="25"/>
      <c r="D1215" s="25"/>
      <c r="E1215" s="25"/>
      <c r="F1215" s="25"/>
      <c r="G1215" s="25"/>
      <c r="H1215" s="25"/>
      <c r="I1215" s="25"/>
      <c r="J1215" s="25"/>
      <c r="K1215" s="25"/>
      <c r="L1215" s="25"/>
      <c r="M1215" s="25"/>
    </row>
    <row r="1216" spans="1:13">
      <c r="A1216" s="92"/>
      <c r="B1216" s="25"/>
      <c r="C1216" s="25"/>
      <c r="D1216" s="25"/>
      <c r="E1216" s="25"/>
      <c r="F1216" s="25"/>
      <c r="G1216" s="25"/>
      <c r="H1216" s="25"/>
      <c r="I1216" s="25"/>
      <c r="J1216" s="25"/>
      <c r="K1216" s="25"/>
      <c r="L1216" s="25"/>
      <c r="M1216" s="25"/>
    </row>
    <row r="1217" spans="1:13">
      <c r="A1217" s="92"/>
      <c r="B1217" s="25"/>
      <c r="C1217" s="25"/>
      <c r="D1217" s="25"/>
      <c r="E1217" s="25"/>
      <c r="F1217" s="25"/>
      <c r="G1217" s="25"/>
      <c r="H1217" s="25"/>
      <c r="I1217" s="25"/>
      <c r="J1217" s="25"/>
      <c r="K1217" s="25"/>
      <c r="L1217" s="25"/>
      <c r="M1217" s="25"/>
    </row>
    <row r="1218" spans="1:13">
      <c r="A1218" s="92"/>
      <c r="B1218" s="25"/>
      <c r="C1218" s="25"/>
      <c r="D1218" s="25"/>
      <c r="E1218" s="25"/>
      <c r="F1218" s="25"/>
      <c r="G1218" s="25"/>
      <c r="H1218" s="25"/>
      <c r="I1218" s="25"/>
      <c r="J1218" s="25"/>
      <c r="K1218" s="25"/>
      <c r="L1218" s="25"/>
      <c r="M1218" s="25"/>
    </row>
    <row r="1219" spans="1:13">
      <c r="A1219" s="92"/>
      <c r="B1219" s="25"/>
      <c r="C1219" s="25"/>
      <c r="D1219" s="25"/>
      <c r="E1219" s="25"/>
      <c r="F1219" s="25"/>
      <c r="G1219" s="25"/>
      <c r="H1219" s="25"/>
      <c r="I1219" s="25"/>
      <c r="J1219" s="25"/>
      <c r="K1219" s="25"/>
      <c r="L1219" s="25"/>
      <c r="M1219" s="25"/>
    </row>
    <row r="1220" spans="1:13">
      <c r="A1220" s="92"/>
      <c r="B1220" s="25"/>
      <c r="C1220" s="25"/>
      <c r="D1220" s="25"/>
      <c r="E1220" s="25"/>
      <c r="F1220" s="25"/>
      <c r="G1220" s="25"/>
      <c r="H1220" s="25"/>
      <c r="I1220" s="25"/>
      <c r="J1220" s="25"/>
      <c r="K1220" s="25"/>
      <c r="L1220" s="25"/>
      <c r="M1220" s="25"/>
    </row>
    <row r="1221" spans="1:13">
      <c r="A1221" s="92"/>
      <c r="B1221" s="25"/>
      <c r="C1221" s="25"/>
      <c r="D1221" s="25"/>
      <c r="E1221" s="25"/>
      <c r="F1221" s="25"/>
      <c r="G1221" s="25"/>
      <c r="H1221" s="25"/>
      <c r="I1221" s="25"/>
      <c r="J1221" s="25"/>
      <c r="K1221" s="25"/>
      <c r="L1221" s="25"/>
      <c r="M1221" s="25"/>
    </row>
    <row r="1222" spans="1:13">
      <c r="A1222" s="92"/>
      <c r="B1222" s="25"/>
      <c r="C1222" s="25"/>
      <c r="D1222" s="25"/>
      <c r="E1222" s="25"/>
      <c r="F1222" s="25"/>
      <c r="G1222" s="25"/>
      <c r="H1222" s="25"/>
      <c r="I1222" s="25"/>
      <c r="J1222" s="25"/>
      <c r="K1222" s="25"/>
      <c r="L1222" s="25"/>
      <c r="M1222" s="25"/>
    </row>
    <row r="1223" spans="1:13">
      <c r="A1223" s="92"/>
      <c r="B1223" s="25"/>
      <c r="C1223" s="25"/>
      <c r="D1223" s="25"/>
      <c r="E1223" s="25"/>
      <c r="F1223" s="25"/>
      <c r="G1223" s="25"/>
      <c r="H1223" s="25"/>
      <c r="I1223" s="25"/>
      <c r="J1223" s="25"/>
      <c r="K1223" s="25"/>
      <c r="L1223" s="25"/>
      <c r="M1223" s="25"/>
    </row>
    <row r="1224" spans="1:13">
      <c r="A1224" s="92"/>
      <c r="B1224" s="25"/>
      <c r="C1224" s="25"/>
      <c r="D1224" s="25"/>
      <c r="E1224" s="25"/>
      <c r="F1224" s="25"/>
      <c r="G1224" s="25"/>
      <c r="H1224" s="25"/>
      <c r="I1224" s="25"/>
      <c r="J1224" s="25"/>
      <c r="K1224" s="25"/>
      <c r="L1224" s="25"/>
      <c r="M1224" s="25"/>
    </row>
    <row r="1225" spans="1:13">
      <c r="A1225" s="92"/>
      <c r="B1225" s="25"/>
      <c r="C1225" s="25"/>
      <c r="D1225" s="25"/>
      <c r="E1225" s="25"/>
      <c r="F1225" s="25"/>
      <c r="G1225" s="25"/>
      <c r="H1225" s="25"/>
      <c r="I1225" s="25"/>
      <c r="J1225" s="25"/>
      <c r="K1225" s="25"/>
      <c r="L1225" s="25"/>
      <c r="M1225" s="25"/>
    </row>
    <row r="1226" spans="1:13">
      <c r="A1226" s="92"/>
      <c r="B1226" s="25"/>
      <c r="C1226" s="25"/>
      <c r="D1226" s="25"/>
      <c r="E1226" s="25"/>
      <c r="F1226" s="25"/>
      <c r="G1226" s="25"/>
      <c r="H1226" s="25"/>
      <c r="I1226" s="25"/>
      <c r="J1226" s="25"/>
      <c r="K1226" s="25"/>
      <c r="L1226" s="25"/>
      <c r="M1226" s="25"/>
    </row>
    <row r="1227" spans="1:13">
      <c r="A1227" s="92"/>
      <c r="B1227" s="25"/>
      <c r="C1227" s="25"/>
      <c r="D1227" s="25"/>
      <c r="E1227" s="25"/>
      <c r="F1227" s="25"/>
      <c r="G1227" s="25"/>
      <c r="H1227" s="25"/>
      <c r="I1227" s="25"/>
      <c r="J1227" s="25"/>
      <c r="K1227" s="25"/>
      <c r="L1227" s="25"/>
      <c r="M1227" s="25"/>
    </row>
    <row r="1228" spans="1:13">
      <c r="A1228" s="92"/>
      <c r="B1228" s="25"/>
      <c r="C1228" s="25"/>
      <c r="D1228" s="25"/>
      <c r="E1228" s="25"/>
      <c r="F1228" s="25"/>
      <c r="G1228" s="25"/>
      <c r="H1228" s="25"/>
      <c r="I1228" s="25"/>
      <c r="J1228" s="25"/>
      <c r="K1228" s="25"/>
      <c r="L1228" s="25"/>
      <c r="M1228" s="25"/>
    </row>
    <row r="1229" spans="1:13">
      <c r="A1229" s="92"/>
      <c r="B1229" s="25"/>
      <c r="C1229" s="25"/>
      <c r="D1229" s="25"/>
      <c r="E1229" s="25"/>
      <c r="F1229" s="25"/>
      <c r="G1229" s="25"/>
      <c r="H1229" s="25"/>
      <c r="I1229" s="25"/>
      <c r="J1229" s="25"/>
      <c r="K1229" s="25"/>
      <c r="L1229" s="25"/>
      <c r="M1229" s="25"/>
    </row>
    <row r="1230" spans="1:13">
      <c r="A1230" s="92"/>
      <c r="B1230" s="25"/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</row>
    <row r="1231" spans="1:13">
      <c r="A1231" s="92"/>
      <c r="B1231" s="25"/>
      <c r="C1231" s="25"/>
      <c r="D1231" s="25"/>
      <c r="E1231" s="25"/>
      <c r="F1231" s="25"/>
      <c r="G1231" s="25"/>
      <c r="H1231" s="25"/>
      <c r="I1231" s="25"/>
      <c r="J1231" s="25"/>
      <c r="K1231" s="25"/>
      <c r="L1231" s="25"/>
      <c r="M1231" s="25"/>
    </row>
    <row r="1232" spans="1:13">
      <c r="A1232" s="92"/>
      <c r="B1232" s="25"/>
      <c r="C1232" s="25"/>
      <c r="D1232" s="25"/>
      <c r="E1232" s="25"/>
      <c r="F1232" s="25"/>
      <c r="G1232" s="25"/>
      <c r="H1232" s="25"/>
      <c r="I1232" s="25"/>
      <c r="J1232" s="25"/>
      <c r="K1232" s="25"/>
      <c r="L1232" s="25"/>
      <c r="M1232" s="25"/>
    </row>
    <row r="1233" spans="1:13">
      <c r="A1233" s="88"/>
      <c r="B1233" s="25"/>
      <c r="C1233" s="25"/>
      <c r="D1233" s="25"/>
      <c r="E1233" s="25"/>
      <c r="F1233" s="25"/>
      <c r="G1233" s="25"/>
      <c r="H1233" s="25"/>
      <c r="I1233" s="25"/>
      <c r="J1233" s="25"/>
      <c r="K1233" s="25"/>
      <c r="L1233" s="25"/>
      <c r="M1233" s="25"/>
    </row>
    <row r="1239" spans="1:13">
      <c r="A1239" s="20"/>
      <c r="B1239" s="10"/>
      <c r="C1239" s="10"/>
      <c r="D1239" s="10"/>
      <c r="E1239" s="50"/>
      <c r="F1239" s="54"/>
      <c r="G1239" s="54"/>
      <c r="H1239" s="54"/>
      <c r="I1239" s="54"/>
      <c r="J1239" s="54"/>
      <c r="K1239" s="3"/>
      <c r="L1239" s="3"/>
      <c r="M1239" s="3"/>
    </row>
    <row r="1240" spans="1:13">
      <c r="A1240" s="92"/>
      <c r="B1240" s="25"/>
      <c r="C1240" s="25"/>
      <c r="D1240" s="25"/>
      <c r="E1240" s="25"/>
      <c r="F1240" s="25"/>
      <c r="G1240" s="25"/>
      <c r="H1240" s="25"/>
      <c r="I1240" s="25"/>
      <c r="J1240" s="25"/>
      <c r="K1240" s="25"/>
      <c r="L1240" s="25"/>
      <c r="M1240" s="25"/>
    </row>
    <row r="1241" spans="1:13">
      <c r="A1241" s="92"/>
      <c r="B1241" s="25"/>
      <c r="C1241" s="25"/>
      <c r="D1241" s="25"/>
      <c r="E1241" s="25"/>
      <c r="F1241" s="25"/>
      <c r="G1241" s="25"/>
      <c r="H1241" s="25"/>
      <c r="I1241" s="25"/>
      <c r="J1241" s="25"/>
      <c r="K1241" s="25"/>
      <c r="L1241" s="25"/>
      <c r="M1241" s="25"/>
    </row>
    <row r="1242" spans="1:13">
      <c r="A1242" s="92"/>
      <c r="B1242" s="25"/>
      <c r="C1242" s="25"/>
      <c r="D1242" s="25"/>
      <c r="E1242" s="25"/>
      <c r="F1242" s="25"/>
      <c r="G1242" s="25"/>
      <c r="H1242" s="25"/>
      <c r="I1242" s="25"/>
      <c r="J1242" s="25"/>
      <c r="K1242" s="25"/>
      <c r="L1242" s="25"/>
      <c r="M1242" s="25"/>
    </row>
    <row r="1243" spans="1:13">
      <c r="A1243" s="92"/>
      <c r="B1243" s="25"/>
      <c r="C1243" s="25"/>
      <c r="D1243" s="25"/>
      <c r="E1243" s="25"/>
      <c r="F1243" s="25"/>
      <c r="G1243" s="25"/>
      <c r="H1243" s="25"/>
      <c r="I1243" s="25"/>
      <c r="J1243" s="25"/>
      <c r="K1243" s="25"/>
      <c r="L1243" s="25"/>
      <c r="M1243" s="25"/>
    </row>
    <row r="1244" spans="1:13">
      <c r="A1244" s="92"/>
      <c r="B1244" s="25"/>
      <c r="C1244" s="25"/>
      <c r="D1244" s="25"/>
      <c r="E1244" s="25"/>
      <c r="F1244" s="25"/>
      <c r="G1244" s="25"/>
      <c r="H1244" s="25"/>
      <c r="I1244" s="25"/>
      <c r="J1244" s="25"/>
      <c r="K1244" s="25"/>
      <c r="L1244" s="25"/>
      <c r="M1244" s="25"/>
    </row>
    <row r="1245" spans="1:13">
      <c r="A1245" s="92"/>
      <c r="B1245" s="25"/>
      <c r="C1245" s="25"/>
      <c r="D1245" s="25"/>
      <c r="E1245" s="25"/>
      <c r="F1245" s="25"/>
      <c r="G1245" s="25"/>
      <c r="H1245" s="25"/>
      <c r="I1245" s="25"/>
      <c r="J1245" s="25"/>
      <c r="K1245" s="25"/>
      <c r="L1245" s="25"/>
      <c r="M1245" s="25"/>
    </row>
    <row r="1246" spans="1:13">
      <c r="A1246" s="92"/>
      <c r="B1246" s="25"/>
      <c r="C1246" s="25"/>
      <c r="D1246" s="25"/>
      <c r="E1246" s="25"/>
      <c r="F1246" s="25"/>
      <c r="G1246" s="25"/>
      <c r="H1246" s="25"/>
      <c r="I1246" s="25"/>
      <c r="J1246" s="25"/>
      <c r="K1246" s="25"/>
      <c r="L1246" s="25"/>
      <c r="M1246" s="25"/>
    </row>
    <row r="1247" spans="1:13">
      <c r="A1247" s="92"/>
      <c r="B1247" s="25"/>
      <c r="C1247" s="25"/>
      <c r="D1247" s="25"/>
      <c r="E1247" s="25"/>
      <c r="F1247" s="25"/>
      <c r="G1247" s="25"/>
      <c r="H1247" s="25"/>
      <c r="I1247" s="25"/>
      <c r="J1247" s="25"/>
      <c r="K1247" s="25"/>
      <c r="L1247" s="25"/>
      <c r="M1247" s="25"/>
    </row>
    <row r="1248" spans="1:13">
      <c r="A1248" s="92"/>
      <c r="B1248" s="25"/>
      <c r="C1248" s="25"/>
      <c r="D1248" s="25"/>
      <c r="E1248" s="25"/>
      <c r="F1248" s="25"/>
      <c r="G1248" s="25"/>
      <c r="H1248" s="25"/>
      <c r="I1248" s="25"/>
      <c r="J1248" s="25"/>
      <c r="K1248" s="25"/>
      <c r="L1248" s="25"/>
      <c r="M1248" s="25"/>
    </row>
    <row r="1249" spans="1:13">
      <c r="A1249" s="92"/>
      <c r="B1249" s="25"/>
      <c r="C1249" s="25"/>
      <c r="D1249" s="25"/>
      <c r="E1249" s="25"/>
      <c r="F1249" s="25"/>
      <c r="G1249" s="25"/>
      <c r="H1249" s="25"/>
      <c r="I1249" s="25"/>
      <c r="J1249" s="25"/>
      <c r="K1249" s="25"/>
      <c r="L1249" s="25"/>
      <c r="M1249" s="25"/>
    </row>
    <row r="1250" spans="1:13">
      <c r="A1250" s="92"/>
      <c r="B1250" s="25"/>
      <c r="C1250" s="25"/>
      <c r="D1250" s="25"/>
      <c r="E1250" s="25"/>
      <c r="F1250" s="25"/>
      <c r="G1250" s="25"/>
      <c r="H1250" s="25"/>
      <c r="I1250" s="25"/>
      <c r="J1250" s="25"/>
      <c r="K1250" s="25"/>
      <c r="L1250" s="25"/>
      <c r="M1250" s="25"/>
    </row>
    <row r="1251" spans="1:13">
      <c r="A1251" s="92"/>
      <c r="B1251" s="25"/>
      <c r="C1251" s="25"/>
      <c r="D1251" s="25"/>
      <c r="E1251" s="25"/>
      <c r="F1251" s="25"/>
      <c r="G1251" s="25"/>
      <c r="H1251" s="25"/>
      <c r="I1251" s="25"/>
      <c r="J1251" s="25"/>
      <c r="K1251" s="25"/>
      <c r="L1251" s="25"/>
      <c r="M1251" s="25"/>
    </row>
    <row r="1252" spans="1:13">
      <c r="A1252" s="92"/>
      <c r="B1252" s="25"/>
      <c r="C1252" s="25"/>
      <c r="D1252" s="25"/>
      <c r="E1252" s="25"/>
      <c r="F1252" s="25"/>
      <c r="G1252" s="25"/>
      <c r="H1252" s="25"/>
      <c r="I1252" s="25"/>
      <c r="J1252" s="25"/>
      <c r="K1252" s="25"/>
      <c r="L1252" s="25"/>
      <c r="M1252" s="25"/>
    </row>
    <row r="1253" spans="1:13">
      <c r="A1253" s="92"/>
      <c r="B1253" s="25"/>
      <c r="C1253" s="25"/>
      <c r="D1253" s="25"/>
      <c r="E1253" s="25"/>
      <c r="F1253" s="25"/>
      <c r="G1253" s="25"/>
      <c r="H1253" s="25"/>
      <c r="I1253" s="25"/>
      <c r="J1253" s="25"/>
      <c r="K1253" s="25"/>
      <c r="L1253" s="25"/>
      <c r="M1253" s="25"/>
    </row>
    <row r="1254" spans="1:13">
      <c r="A1254" s="92"/>
      <c r="B1254" s="25"/>
      <c r="C1254" s="25"/>
      <c r="D1254" s="25"/>
      <c r="E1254" s="25"/>
      <c r="F1254" s="25"/>
      <c r="G1254" s="25"/>
      <c r="H1254" s="25"/>
      <c r="I1254" s="25"/>
      <c r="J1254" s="25"/>
      <c r="K1254" s="25"/>
      <c r="L1254" s="25"/>
      <c r="M1254" s="25"/>
    </row>
    <row r="1255" spans="1:13">
      <c r="A1255" s="92"/>
      <c r="B1255" s="25"/>
      <c r="C1255" s="25"/>
      <c r="D1255" s="25"/>
      <c r="E1255" s="25"/>
      <c r="F1255" s="25"/>
      <c r="G1255" s="25"/>
      <c r="H1255" s="25"/>
      <c r="I1255" s="25"/>
      <c r="J1255" s="25"/>
      <c r="K1255" s="25"/>
      <c r="L1255" s="25"/>
      <c r="M1255" s="25"/>
    </row>
    <row r="1256" spans="1:13">
      <c r="A1256" s="92"/>
      <c r="B1256" s="25"/>
      <c r="C1256" s="25"/>
      <c r="D1256" s="25"/>
      <c r="E1256" s="25"/>
      <c r="F1256" s="25"/>
      <c r="G1256" s="25"/>
      <c r="H1256" s="25"/>
      <c r="I1256" s="25"/>
      <c r="J1256" s="25"/>
      <c r="K1256" s="25"/>
      <c r="L1256" s="25"/>
      <c r="M1256" s="25"/>
    </row>
    <row r="1257" spans="1:13">
      <c r="A1257" s="92"/>
      <c r="B1257" s="25"/>
      <c r="C1257" s="25"/>
      <c r="D1257" s="25"/>
      <c r="E1257" s="25"/>
      <c r="F1257" s="25"/>
      <c r="G1257" s="25"/>
      <c r="H1257" s="25"/>
      <c r="I1257" s="25"/>
      <c r="J1257" s="25"/>
      <c r="K1257" s="25"/>
      <c r="L1257" s="25"/>
      <c r="M1257" s="25"/>
    </row>
    <row r="1258" spans="1:13">
      <c r="A1258" s="92"/>
      <c r="B1258" s="25"/>
      <c r="C1258" s="25"/>
      <c r="D1258" s="25"/>
      <c r="E1258" s="25"/>
      <c r="F1258" s="25"/>
      <c r="G1258" s="25"/>
      <c r="H1258" s="25"/>
      <c r="I1258" s="25"/>
      <c r="J1258" s="25"/>
      <c r="K1258" s="25"/>
      <c r="L1258" s="25"/>
      <c r="M1258" s="25"/>
    </row>
    <row r="1259" spans="1:13">
      <c r="A1259" s="92"/>
      <c r="B1259" s="25"/>
      <c r="C1259" s="25"/>
      <c r="D1259" s="25"/>
      <c r="E1259" s="25"/>
      <c r="F1259" s="25"/>
      <c r="G1259" s="25"/>
      <c r="H1259" s="25"/>
      <c r="I1259" s="25"/>
      <c r="J1259" s="25"/>
      <c r="K1259" s="25"/>
      <c r="L1259" s="25"/>
      <c r="M1259" s="25"/>
    </row>
    <row r="1260" spans="1:13">
      <c r="A1260" s="92"/>
      <c r="B1260" s="25"/>
      <c r="C1260" s="25"/>
      <c r="D1260" s="25"/>
      <c r="E1260" s="25"/>
      <c r="F1260" s="25"/>
      <c r="G1260" s="25"/>
      <c r="H1260" s="25"/>
      <c r="I1260" s="25"/>
      <c r="J1260" s="25"/>
      <c r="K1260" s="25"/>
      <c r="L1260" s="25"/>
      <c r="M1260" s="25"/>
    </row>
    <row r="1261" spans="1:13">
      <c r="A1261" s="92"/>
      <c r="B1261" s="25"/>
      <c r="C1261" s="25"/>
      <c r="D1261" s="25"/>
      <c r="E1261" s="25"/>
      <c r="F1261" s="25"/>
      <c r="G1261" s="25"/>
      <c r="H1261" s="25"/>
      <c r="I1261" s="25"/>
      <c r="J1261" s="25"/>
      <c r="K1261" s="25"/>
      <c r="L1261" s="25"/>
      <c r="M1261" s="25"/>
    </row>
    <row r="1262" spans="1:13">
      <c r="A1262" s="92"/>
      <c r="B1262" s="25"/>
      <c r="C1262" s="25"/>
      <c r="D1262" s="25"/>
      <c r="E1262" s="25"/>
      <c r="F1262" s="25"/>
      <c r="G1262" s="25"/>
      <c r="H1262" s="25"/>
      <c r="I1262" s="25"/>
      <c r="J1262" s="25"/>
      <c r="K1262" s="25"/>
      <c r="L1262" s="25"/>
      <c r="M1262" s="25"/>
    </row>
    <row r="1263" spans="1:13">
      <c r="A1263" s="88"/>
      <c r="B1263" s="25"/>
      <c r="C1263" s="25"/>
      <c r="D1263" s="25"/>
      <c r="E1263" s="25"/>
      <c r="F1263" s="25"/>
      <c r="G1263" s="25"/>
      <c r="H1263" s="25"/>
      <c r="I1263" s="25"/>
      <c r="J1263" s="25"/>
      <c r="K1263" s="25"/>
      <c r="L1263" s="25"/>
      <c r="M1263" s="25"/>
    </row>
    <row r="1269" spans="1:13">
      <c r="A1269" s="20"/>
      <c r="B1269" s="10"/>
      <c r="C1269" s="10"/>
      <c r="D1269" s="10"/>
      <c r="E1269" s="50"/>
      <c r="F1269" s="54"/>
      <c r="G1269" s="54"/>
      <c r="H1269" s="54"/>
      <c r="I1269" s="54"/>
      <c r="J1269" s="54"/>
      <c r="K1269" s="3"/>
      <c r="L1269" s="3"/>
      <c r="M1269" s="3"/>
    </row>
    <row r="1270" spans="1:13">
      <c r="A1270" s="92"/>
      <c r="B1270" s="25"/>
      <c r="C1270" s="25"/>
      <c r="D1270" s="25"/>
      <c r="E1270" s="25"/>
      <c r="F1270" s="25"/>
      <c r="G1270" s="25"/>
      <c r="H1270" s="25"/>
      <c r="I1270" s="25"/>
      <c r="J1270" s="25"/>
      <c r="K1270" s="25"/>
      <c r="L1270" s="25"/>
      <c r="M1270" s="25"/>
    </row>
    <row r="1271" spans="1:13">
      <c r="A1271" s="92"/>
      <c r="B1271" s="25"/>
      <c r="C1271" s="25"/>
      <c r="D1271" s="25"/>
      <c r="E1271" s="25"/>
      <c r="F1271" s="25"/>
      <c r="G1271" s="25"/>
      <c r="H1271" s="25"/>
      <c r="I1271" s="25"/>
      <c r="J1271" s="25"/>
      <c r="K1271" s="25"/>
      <c r="L1271" s="25"/>
      <c r="M1271" s="25"/>
    </row>
    <row r="1272" spans="1:13">
      <c r="A1272" s="92"/>
      <c r="B1272" s="25"/>
      <c r="C1272" s="25"/>
      <c r="D1272" s="25"/>
      <c r="E1272" s="25"/>
      <c r="F1272" s="25"/>
      <c r="G1272" s="25"/>
      <c r="H1272" s="25"/>
      <c r="I1272" s="25"/>
      <c r="J1272" s="25"/>
      <c r="K1272" s="25"/>
      <c r="L1272" s="25"/>
      <c r="M1272" s="25"/>
    </row>
    <row r="1273" spans="1:13">
      <c r="A1273" s="92"/>
      <c r="B1273" s="25"/>
      <c r="C1273" s="25"/>
      <c r="D1273" s="25"/>
      <c r="E1273" s="25"/>
      <c r="F1273" s="25"/>
      <c r="G1273" s="25"/>
      <c r="H1273" s="25"/>
      <c r="I1273" s="25"/>
      <c r="J1273" s="25"/>
      <c r="K1273" s="25"/>
      <c r="L1273" s="25"/>
      <c r="M1273" s="25"/>
    </row>
    <row r="1274" spans="1:13">
      <c r="A1274" s="92"/>
      <c r="B1274" s="25"/>
      <c r="C1274" s="25"/>
      <c r="D1274" s="25"/>
      <c r="E1274" s="25"/>
      <c r="F1274" s="25"/>
      <c r="G1274" s="25"/>
      <c r="H1274" s="25"/>
      <c r="I1274" s="25"/>
      <c r="J1274" s="25"/>
      <c r="K1274" s="25"/>
      <c r="L1274" s="25"/>
      <c r="M1274" s="25"/>
    </row>
    <row r="1275" spans="1:13">
      <c r="A1275" s="92"/>
      <c r="B1275" s="25"/>
      <c r="C1275" s="25"/>
      <c r="D1275" s="25"/>
      <c r="E1275" s="25"/>
      <c r="F1275" s="25"/>
      <c r="G1275" s="25"/>
      <c r="H1275" s="25"/>
      <c r="I1275" s="25"/>
      <c r="J1275" s="25"/>
      <c r="K1275" s="25"/>
      <c r="L1275" s="25"/>
      <c r="M1275" s="25"/>
    </row>
    <row r="1276" spans="1:13">
      <c r="A1276" s="92"/>
      <c r="B1276" s="25"/>
      <c r="C1276" s="25"/>
      <c r="D1276" s="25"/>
      <c r="E1276" s="25"/>
      <c r="F1276" s="25"/>
      <c r="G1276" s="25"/>
      <c r="H1276" s="25"/>
      <c r="I1276" s="25"/>
      <c r="J1276" s="25"/>
      <c r="K1276" s="25"/>
      <c r="L1276" s="25"/>
      <c r="M1276" s="25"/>
    </row>
    <row r="1277" spans="1:13">
      <c r="A1277" s="92"/>
      <c r="B1277" s="25"/>
      <c r="C1277" s="25"/>
      <c r="D1277" s="25"/>
      <c r="E1277" s="25"/>
      <c r="F1277" s="25"/>
      <c r="G1277" s="25"/>
      <c r="H1277" s="25"/>
      <c r="I1277" s="25"/>
      <c r="J1277" s="25"/>
      <c r="K1277" s="25"/>
      <c r="L1277" s="25"/>
      <c r="M1277" s="25"/>
    </row>
    <row r="1278" spans="1:13">
      <c r="A1278" s="92"/>
      <c r="B1278" s="25"/>
      <c r="C1278" s="25"/>
      <c r="D1278" s="25"/>
      <c r="E1278" s="25"/>
      <c r="F1278" s="25"/>
      <c r="G1278" s="25"/>
      <c r="H1278" s="25"/>
      <c r="I1278" s="25"/>
      <c r="J1278" s="25"/>
      <c r="K1278" s="25"/>
      <c r="L1278" s="25"/>
      <c r="M1278" s="25"/>
    </row>
    <row r="1279" spans="1:13">
      <c r="A1279" s="92"/>
      <c r="B1279" s="25"/>
      <c r="C1279" s="25"/>
      <c r="D1279" s="25"/>
      <c r="E1279" s="25"/>
      <c r="F1279" s="25"/>
      <c r="G1279" s="25"/>
      <c r="H1279" s="25"/>
      <c r="I1279" s="25"/>
      <c r="J1279" s="25"/>
      <c r="K1279" s="25"/>
      <c r="L1279" s="25"/>
      <c r="M1279" s="25"/>
    </row>
    <row r="1280" spans="1:13">
      <c r="A1280" s="92"/>
      <c r="B1280" s="25"/>
      <c r="C1280" s="25"/>
      <c r="D1280" s="25"/>
      <c r="E1280" s="25"/>
      <c r="F1280" s="25"/>
      <c r="G1280" s="25"/>
      <c r="H1280" s="25"/>
      <c r="I1280" s="25"/>
      <c r="J1280" s="25"/>
      <c r="K1280" s="25"/>
      <c r="L1280" s="25"/>
      <c r="M1280" s="25"/>
    </row>
    <row r="1281" spans="1:13">
      <c r="A1281" s="92"/>
      <c r="B1281" s="25"/>
      <c r="C1281" s="25"/>
      <c r="D1281" s="25"/>
      <c r="E1281" s="25"/>
      <c r="F1281" s="25"/>
      <c r="G1281" s="25"/>
      <c r="H1281" s="25"/>
      <c r="I1281" s="25"/>
      <c r="J1281" s="25"/>
      <c r="K1281" s="25"/>
      <c r="L1281" s="25"/>
      <c r="M1281" s="25"/>
    </row>
    <row r="1282" spans="1:13">
      <c r="A1282" s="92"/>
      <c r="B1282" s="25"/>
      <c r="C1282" s="25"/>
      <c r="D1282" s="25"/>
      <c r="E1282" s="25"/>
      <c r="F1282" s="25"/>
      <c r="G1282" s="25"/>
      <c r="H1282" s="25"/>
      <c r="I1282" s="25"/>
      <c r="J1282" s="25"/>
      <c r="K1282" s="25"/>
      <c r="L1282" s="25"/>
      <c r="M1282" s="25"/>
    </row>
    <row r="1283" spans="1:13">
      <c r="A1283" s="92"/>
      <c r="B1283" s="25"/>
      <c r="C1283" s="25"/>
      <c r="D1283" s="25"/>
      <c r="E1283" s="25"/>
      <c r="F1283" s="25"/>
      <c r="G1283" s="25"/>
      <c r="H1283" s="25"/>
      <c r="I1283" s="25"/>
      <c r="J1283" s="25"/>
      <c r="K1283" s="25"/>
      <c r="L1283" s="25"/>
      <c r="M1283" s="25"/>
    </row>
    <row r="1284" spans="1:13">
      <c r="A1284" s="92"/>
      <c r="B1284" s="25"/>
      <c r="C1284" s="25"/>
      <c r="D1284" s="25"/>
      <c r="E1284" s="25"/>
      <c r="F1284" s="25"/>
      <c r="G1284" s="25"/>
      <c r="H1284" s="25"/>
      <c r="I1284" s="25"/>
      <c r="J1284" s="25"/>
      <c r="K1284" s="25"/>
      <c r="L1284" s="25"/>
      <c r="M1284" s="25"/>
    </row>
    <row r="1285" spans="1:13">
      <c r="A1285" s="92"/>
      <c r="B1285" s="25"/>
      <c r="C1285" s="25"/>
      <c r="D1285" s="25"/>
      <c r="E1285" s="25"/>
      <c r="F1285" s="25"/>
      <c r="G1285" s="25"/>
      <c r="H1285" s="25"/>
      <c r="I1285" s="25"/>
      <c r="J1285" s="25"/>
      <c r="K1285" s="25"/>
      <c r="L1285" s="25"/>
      <c r="M1285" s="25"/>
    </row>
    <row r="1286" spans="1:13">
      <c r="A1286" s="92"/>
      <c r="B1286" s="25"/>
      <c r="C1286" s="25"/>
      <c r="D1286" s="25"/>
      <c r="E1286" s="25"/>
      <c r="F1286" s="25"/>
      <c r="G1286" s="25"/>
      <c r="H1286" s="25"/>
      <c r="I1286" s="25"/>
      <c r="J1286" s="25"/>
      <c r="K1286" s="25"/>
      <c r="L1286" s="25"/>
      <c r="M1286" s="25"/>
    </row>
    <row r="1287" spans="1:13">
      <c r="A1287" s="92"/>
      <c r="B1287" s="25"/>
      <c r="C1287" s="25"/>
      <c r="D1287" s="25"/>
      <c r="E1287" s="25"/>
      <c r="F1287" s="25"/>
      <c r="G1287" s="25"/>
      <c r="H1287" s="25"/>
      <c r="I1287" s="25"/>
      <c r="J1287" s="25"/>
      <c r="K1287" s="25"/>
      <c r="L1287" s="25"/>
      <c r="M1287" s="25"/>
    </row>
    <row r="1288" spans="1:13">
      <c r="A1288" s="92"/>
      <c r="B1288" s="25"/>
      <c r="C1288" s="25"/>
      <c r="D1288" s="25"/>
      <c r="E1288" s="25"/>
      <c r="F1288" s="25"/>
      <c r="G1288" s="25"/>
      <c r="H1288" s="25"/>
      <c r="I1288" s="25"/>
      <c r="J1288" s="25"/>
      <c r="K1288" s="25"/>
      <c r="L1288" s="25"/>
      <c r="M1288" s="25"/>
    </row>
    <row r="1289" spans="1:13">
      <c r="A1289" s="92"/>
      <c r="B1289" s="25"/>
      <c r="C1289" s="25"/>
      <c r="D1289" s="25"/>
      <c r="E1289" s="25"/>
      <c r="F1289" s="25"/>
      <c r="G1289" s="25"/>
      <c r="H1289" s="25"/>
      <c r="I1289" s="25"/>
      <c r="J1289" s="25"/>
      <c r="K1289" s="25"/>
      <c r="L1289" s="25"/>
      <c r="M1289" s="25"/>
    </row>
    <row r="1290" spans="1:13">
      <c r="A1290" s="92"/>
      <c r="B1290" s="25"/>
      <c r="C1290" s="25"/>
      <c r="D1290" s="25"/>
      <c r="E1290" s="25"/>
      <c r="F1290" s="25"/>
      <c r="G1290" s="25"/>
      <c r="H1290" s="25"/>
      <c r="I1290" s="25"/>
      <c r="J1290" s="25"/>
      <c r="K1290" s="25"/>
      <c r="L1290" s="25"/>
      <c r="M1290" s="25"/>
    </row>
    <row r="1291" spans="1:13">
      <c r="A1291" s="92"/>
      <c r="B1291" s="25"/>
      <c r="C1291" s="25"/>
      <c r="D1291" s="25"/>
      <c r="E1291" s="25"/>
      <c r="F1291" s="25"/>
      <c r="G1291" s="25"/>
      <c r="H1291" s="25"/>
      <c r="I1291" s="25"/>
      <c r="J1291" s="25"/>
      <c r="K1291" s="25"/>
      <c r="L1291" s="25"/>
      <c r="M1291" s="25"/>
    </row>
    <row r="1292" spans="1:13">
      <c r="A1292" s="92"/>
      <c r="B1292" s="25"/>
      <c r="C1292" s="25"/>
      <c r="D1292" s="25"/>
      <c r="E1292" s="25"/>
      <c r="F1292" s="25"/>
      <c r="G1292" s="25"/>
      <c r="H1292" s="25"/>
      <c r="I1292" s="25"/>
      <c r="J1292" s="25"/>
      <c r="K1292" s="25"/>
      <c r="L1292" s="25"/>
      <c r="M1292" s="25"/>
    </row>
    <row r="1293" spans="1:13">
      <c r="A1293" s="88"/>
      <c r="B1293" s="25"/>
      <c r="C1293" s="25"/>
      <c r="D1293" s="25"/>
      <c r="E1293" s="25"/>
      <c r="F1293" s="25"/>
      <c r="G1293" s="25"/>
      <c r="H1293" s="25"/>
      <c r="I1293" s="25"/>
      <c r="J1293" s="25"/>
      <c r="K1293" s="25"/>
      <c r="L1293" s="25"/>
      <c r="M1293" s="25"/>
    </row>
    <row r="1296" spans="1:13" ht="15.75">
      <c r="A1296" s="21"/>
    </row>
    <row r="1299" spans="1:13">
      <c r="A1299" s="20"/>
      <c r="B1299" s="10"/>
      <c r="C1299" s="10"/>
      <c r="D1299" s="10"/>
      <c r="E1299" s="50"/>
      <c r="F1299" s="54"/>
      <c r="G1299" s="54"/>
      <c r="H1299" s="54"/>
      <c r="I1299" s="54"/>
      <c r="J1299" s="54"/>
      <c r="K1299" s="3"/>
      <c r="L1299" s="3"/>
      <c r="M1299" s="3"/>
    </row>
    <row r="1300" spans="1:13">
      <c r="A1300" s="92"/>
      <c r="B1300" s="25"/>
      <c r="C1300" s="25"/>
      <c r="D1300" s="25"/>
      <c r="E1300" s="25"/>
      <c r="F1300" s="25"/>
      <c r="G1300" s="25"/>
      <c r="H1300" s="25"/>
      <c r="I1300" s="25"/>
      <c r="J1300" s="25"/>
      <c r="K1300" s="25"/>
      <c r="L1300" s="25"/>
      <c r="M1300" s="25"/>
    </row>
    <row r="1301" spans="1:13">
      <c r="A1301" s="92"/>
      <c r="B1301" s="25"/>
      <c r="C1301" s="25"/>
      <c r="D1301" s="25"/>
      <c r="E1301" s="25"/>
      <c r="F1301" s="25"/>
      <c r="G1301" s="25"/>
      <c r="H1301" s="25"/>
      <c r="I1301" s="25"/>
      <c r="J1301" s="25"/>
      <c r="K1301" s="25"/>
      <c r="L1301" s="25"/>
      <c r="M1301" s="25"/>
    </row>
    <row r="1302" spans="1:13">
      <c r="A1302" s="92"/>
      <c r="B1302" s="25"/>
      <c r="C1302" s="25"/>
      <c r="D1302" s="25"/>
      <c r="E1302" s="25"/>
      <c r="F1302" s="25"/>
      <c r="G1302" s="25"/>
      <c r="H1302" s="25"/>
      <c r="I1302" s="25"/>
      <c r="J1302" s="25"/>
      <c r="K1302" s="25"/>
      <c r="L1302" s="25"/>
      <c r="M1302" s="25"/>
    </row>
    <row r="1303" spans="1:13">
      <c r="A1303" s="92"/>
      <c r="B1303" s="25"/>
      <c r="C1303" s="25"/>
      <c r="D1303" s="25"/>
      <c r="E1303" s="25"/>
      <c r="F1303" s="25"/>
      <c r="G1303" s="25"/>
      <c r="H1303" s="25"/>
      <c r="I1303" s="25"/>
      <c r="J1303" s="25"/>
      <c r="K1303" s="25"/>
      <c r="L1303" s="25"/>
      <c r="M1303" s="25"/>
    </row>
    <row r="1304" spans="1:13">
      <c r="A1304" s="92"/>
      <c r="B1304" s="25"/>
      <c r="C1304" s="25"/>
      <c r="D1304" s="25"/>
      <c r="E1304" s="25"/>
      <c r="F1304" s="25"/>
      <c r="G1304" s="25"/>
      <c r="H1304" s="25"/>
      <c r="I1304" s="25"/>
      <c r="J1304" s="25"/>
      <c r="K1304" s="25"/>
      <c r="L1304" s="25"/>
      <c r="M1304" s="25"/>
    </row>
    <row r="1305" spans="1:13">
      <c r="A1305" s="92"/>
      <c r="B1305" s="25"/>
      <c r="C1305" s="25"/>
      <c r="D1305" s="25"/>
      <c r="E1305" s="25"/>
      <c r="F1305" s="25"/>
      <c r="G1305" s="25"/>
      <c r="H1305" s="25"/>
      <c r="I1305" s="25"/>
      <c r="J1305" s="25"/>
      <c r="K1305" s="25"/>
      <c r="L1305" s="25"/>
      <c r="M1305" s="25"/>
    </row>
    <row r="1306" spans="1:13">
      <c r="A1306" s="92"/>
      <c r="B1306" s="25"/>
      <c r="C1306" s="25"/>
      <c r="D1306" s="25"/>
      <c r="E1306" s="25"/>
      <c r="F1306" s="25"/>
      <c r="G1306" s="25"/>
      <c r="H1306" s="25"/>
      <c r="I1306" s="25"/>
      <c r="J1306" s="25"/>
      <c r="K1306" s="25"/>
      <c r="L1306" s="25"/>
      <c r="M1306" s="25"/>
    </row>
    <row r="1307" spans="1:13">
      <c r="A1307" s="92"/>
      <c r="B1307" s="25"/>
      <c r="C1307" s="25"/>
      <c r="D1307" s="25"/>
      <c r="E1307" s="25"/>
      <c r="F1307" s="25"/>
      <c r="G1307" s="25"/>
      <c r="H1307" s="25"/>
      <c r="I1307" s="25"/>
      <c r="J1307" s="25"/>
      <c r="K1307" s="25"/>
      <c r="L1307" s="25"/>
      <c r="M1307" s="25"/>
    </row>
    <row r="1308" spans="1:13">
      <c r="A1308" s="92"/>
      <c r="B1308" s="25"/>
      <c r="C1308" s="25"/>
      <c r="D1308" s="25"/>
      <c r="E1308" s="25"/>
      <c r="F1308" s="25"/>
      <c r="G1308" s="25"/>
      <c r="H1308" s="25"/>
      <c r="I1308" s="25"/>
      <c r="J1308" s="25"/>
      <c r="K1308" s="25"/>
      <c r="L1308" s="25"/>
      <c r="M1308" s="25"/>
    </row>
    <row r="1309" spans="1:13">
      <c r="A1309" s="92"/>
      <c r="B1309" s="25"/>
      <c r="C1309" s="25"/>
      <c r="D1309" s="25"/>
      <c r="E1309" s="25"/>
      <c r="F1309" s="25"/>
      <c r="G1309" s="25"/>
      <c r="H1309" s="25"/>
      <c r="I1309" s="25"/>
      <c r="J1309" s="25"/>
      <c r="K1309" s="25"/>
      <c r="L1309" s="25"/>
      <c r="M1309" s="25"/>
    </row>
    <row r="1310" spans="1:13">
      <c r="A1310" s="92"/>
      <c r="B1310" s="25"/>
      <c r="C1310" s="25"/>
      <c r="D1310" s="25"/>
      <c r="E1310" s="25"/>
      <c r="F1310" s="25"/>
      <c r="G1310" s="25"/>
      <c r="H1310" s="25"/>
      <c r="I1310" s="25"/>
      <c r="J1310" s="25"/>
      <c r="K1310" s="25"/>
      <c r="L1310" s="25"/>
      <c r="M1310" s="25"/>
    </row>
    <row r="1311" spans="1:13">
      <c r="A1311" s="92"/>
      <c r="B1311" s="25"/>
      <c r="C1311" s="25"/>
      <c r="D1311" s="25"/>
      <c r="E1311" s="25"/>
      <c r="F1311" s="25"/>
      <c r="G1311" s="25"/>
      <c r="H1311" s="25"/>
      <c r="I1311" s="25"/>
      <c r="J1311" s="25"/>
      <c r="K1311" s="25"/>
      <c r="L1311" s="25"/>
      <c r="M1311" s="25"/>
    </row>
    <row r="1312" spans="1:13">
      <c r="A1312" s="92"/>
      <c r="B1312" s="25"/>
      <c r="C1312" s="25"/>
      <c r="D1312" s="25"/>
      <c r="E1312" s="25"/>
      <c r="F1312" s="25"/>
      <c r="G1312" s="25"/>
      <c r="H1312" s="25"/>
      <c r="I1312" s="25"/>
      <c r="J1312" s="25"/>
      <c r="K1312" s="25"/>
      <c r="L1312" s="25"/>
      <c r="M1312" s="25"/>
    </row>
    <row r="1313" spans="1:13">
      <c r="A1313" s="92"/>
      <c r="B1313" s="25"/>
      <c r="C1313" s="25"/>
      <c r="D1313" s="25"/>
      <c r="E1313" s="25"/>
      <c r="F1313" s="25"/>
      <c r="G1313" s="25"/>
      <c r="H1313" s="25"/>
      <c r="I1313" s="25"/>
      <c r="J1313" s="25"/>
      <c r="K1313" s="25"/>
      <c r="L1313" s="25"/>
      <c r="M1313" s="25"/>
    </row>
    <row r="1314" spans="1:13">
      <c r="A1314" s="92"/>
      <c r="B1314" s="25"/>
      <c r="C1314" s="25"/>
      <c r="D1314" s="25"/>
      <c r="E1314" s="25"/>
      <c r="F1314" s="25"/>
      <c r="G1314" s="25"/>
      <c r="H1314" s="25"/>
      <c r="I1314" s="25"/>
      <c r="J1314" s="25"/>
      <c r="K1314" s="25"/>
      <c r="L1314" s="25"/>
      <c r="M1314" s="25"/>
    </row>
    <row r="1315" spans="1:13">
      <c r="A1315" s="92"/>
      <c r="B1315" s="25"/>
      <c r="C1315" s="25"/>
      <c r="D1315" s="25"/>
      <c r="E1315" s="25"/>
      <c r="F1315" s="25"/>
      <c r="G1315" s="25"/>
      <c r="H1315" s="25"/>
      <c r="I1315" s="25"/>
      <c r="J1315" s="25"/>
      <c r="K1315" s="25"/>
      <c r="L1315" s="25"/>
      <c r="M1315" s="25"/>
    </row>
    <row r="1316" spans="1:13">
      <c r="A1316" s="92"/>
      <c r="B1316" s="25"/>
      <c r="C1316" s="25"/>
      <c r="D1316" s="25"/>
      <c r="E1316" s="25"/>
      <c r="F1316" s="25"/>
      <c r="G1316" s="25"/>
      <c r="H1316" s="25"/>
      <c r="I1316" s="25"/>
      <c r="J1316" s="25"/>
      <c r="K1316" s="25"/>
      <c r="L1316" s="25"/>
      <c r="M1316" s="25"/>
    </row>
    <row r="1317" spans="1:13">
      <c r="A1317" s="92"/>
      <c r="B1317" s="25"/>
      <c r="C1317" s="25"/>
      <c r="D1317" s="25"/>
      <c r="E1317" s="25"/>
      <c r="F1317" s="25"/>
      <c r="G1317" s="25"/>
      <c r="H1317" s="25"/>
      <c r="I1317" s="25"/>
      <c r="J1317" s="25"/>
      <c r="K1317" s="25"/>
      <c r="L1317" s="25"/>
      <c r="M1317" s="25"/>
    </row>
    <row r="1318" spans="1:13">
      <c r="A1318" s="92"/>
      <c r="B1318" s="25"/>
      <c r="C1318" s="25"/>
      <c r="D1318" s="25"/>
      <c r="E1318" s="25"/>
      <c r="F1318" s="25"/>
      <c r="G1318" s="25"/>
      <c r="H1318" s="25"/>
      <c r="I1318" s="25"/>
      <c r="J1318" s="25"/>
      <c r="K1318" s="25"/>
      <c r="L1318" s="25"/>
      <c r="M1318" s="25"/>
    </row>
    <row r="1319" spans="1:13">
      <c r="A1319" s="92"/>
      <c r="B1319" s="25"/>
      <c r="C1319" s="25"/>
      <c r="D1319" s="25"/>
      <c r="E1319" s="25"/>
      <c r="F1319" s="25"/>
      <c r="G1319" s="25"/>
      <c r="H1319" s="25"/>
      <c r="I1319" s="25"/>
      <c r="J1319" s="25"/>
      <c r="K1319" s="25"/>
      <c r="L1319" s="25"/>
      <c r="M1319" s="25"/>
    </row>
    <row r="1320" spans="1:13">
      <c r="A1320" s="92"/>
      <c r="B1320" s="25"/>
      <c r="C1320" s="25"/>
      <c r="D1320" s="25"/>
      <c r="E1320" s="25"/>
      <c r="F1320" s="25"/>
      <c r="G1320" s="25"/>
      <c r="H1320" s="25"/>
      <c r="I1320" s="25"/>
      <c r="J1320" s="25"/>
      <c r="K1320" s="25"/>
      <c r="L1320" s="25"/>
      <c r="M1320" s="25"/>
    </row>
    <row r="1321" spans="1:13">
      <c r="A1321" s="92"/>
      <c r="B1321" s="25"/>
      <c r="C1321" s="25"/>
      <c r="D1321" s="25"/>
      <c r="E1321" s="25"/>
      <c r="F1321" s="25"/>
      <c r="G1321" s="25"/>
      <c r="H1321" s="25"/>
      <c r="I1321" s="25"/>
      <c r="J1321" s="25"/>
      <c r="K1321" s="25"/>
      <c r="L1321" s="25"/>
      <c r="M1321" s="25"/>
    </row>
    <row r="1322" spans="1:13">
      <c r="A1322" s="92"/>
      <c r="B1322" s="25"/>
      <c r="C1322" s="25"/>
      <c r="D1322" s="25"/>
      <c r="E1322" s="25"/>
      <c r="F1322" s="25"/>
      <c r="G1322" s="25"/>
      <c r="H1322" s="25"/>
      <c r="I1322" s="25"/>
      <c r="J1322" s="25"/>
      <c r="K1322" s="25"/>
      <c r="L1322" s="25"/>
      <c r="M1322" s="25"/>
    </row>
    <row r="1323" spans="1:13">
      <c r="A1323" s="88"/>
      <c r="B1323" s="25"/>
      <c r="C1323" s="25"/>
      <c r="D1323" s="25"/>
      <c r="E1323" s="25"/>
      <c r="F1323" s="25"/>
      <c r="G1323" s="25"/>
      <c r="H1323" s="25"/>
      <c r="I1323" s="25"/>
      <c r="J1323" s="25"/>
      <c r="K1323" s="25"/>
      <c r="L1323" s="25"/>
      <c r="M1323" s="25"/>
    </row>
    <row r="1329" spans="1:13">
      <c r="A1329" s="20"/>
      <c r="B1329" s="10"/>
      <c r="C1329" s="10"/>
      <c r="D1329" s="10"/>
      <c r="E1329" s="50"/>
      <c r="F1329" s="54"/>
      <c r="G1329" s="54"/>
      <c r="H1329" s="54"/>
      <c r="I1329" s="54"/>
      <c r="J1329" s="54"/>
      <c r="K1329" s="3"/>
      <c r="L1329" s="3"/>
      <c r="M1329" s="3"/>
    </row>
    <row r="1330" spans="1:13">
      <c r="A1330" s="92"/>
      <c r="B1330" s="25"/>
      <c r="C1330" s="25"/>
      <c r="D1330" s="25"/>
      <c r="E1330" s="25"/>
      <c r="F1330" s="25"/>
      <c r="G1330" s="25"/>
      <c r="H1330" s="25"/>
      <c r="I1330" s="25"/>
      <c r="J1330" s="25"/>
      <c r="K1330" s="25"/>
      <c r="L1330" s="25"/>
      <c r="M1330" s="25"/>
    </row>
    <row r="1331" spans="1:13">
      <c r="A1331" s="92"/>
      <c r="B1331" s="25"/>
      <c r="C1331" s="25"/>
      <c r="D1331" s="25"/>
      <c r="E1331" s="25"/>
      <c r="F1331" s="25"/>
      <c r="G1331" s="25"/>
      <c r="H1331" s="25"/>
      <c r="I1331" s="25"/>
      <c r="J1331" s="25"/>
      <c r="K1331" s="25"/>
      <c r="L1331" s="25"/>
      <c r="M1331" s="25"/>
    </row>
    <row r="1332" spans="1:13">
      <c r="A1332" s="92"/>
      <c r="B1332" s="25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</row>
    <row r="1333" spans="1:13">
      <c r="A1333" s="92"/>
      <c r="B1333" s="25"/>
      <c r="C1333" s="25"/>
      <c r="D1333" s="25"/>
      <c r="E1333" s="25"/>
      <c r="F1333" s="25"/>
      <c r="G1333" s="25"/>
      <c r="H1333" s="25"/>
      <c r="I1333" s="25"/>
      <c r="J1333" s="25"/>
      <c r="K1333" s="25"/>
      <c r="L1333" s="25"/>
      <c r="M1333" s="25"/>
    </row>
    <row r="1334" spans="1:13">
      <c r="A1334" s="92"/>
      <c r="B1334" s="25"/>
      <c r="C1334" s="25"/>
      <c r="D1334" s="25"/>
      <c r="E1334" s="25"/>
      <c r="F1334" s="25"/>
      <c r="G1334" s="25"/>
      <c r="H1334" s="25"/>
      <c r="I1334" s="25"/>
      <c r="J1334" s="25"/>
      <c r="K1334" s="25"/>
      <c r="L1334" s="25"/>
      <c r="M1334" s="25"/>
    </row>
    <row r="1335" spans="1:13">
      <c r="A1335" s="92"/>
      <c r="B1335" s="25"/>
      <c r="C1335" s="25"/>
      <c r="D1335" s="25"/>
      <c r="E1335" s="25"/>
      <c r="F1335" s="25"/>
      <c r="G1335" s="25"/>
      <c r="H1335" s="25"/>
      <c r="I1335" s="25"/>
      <c r="J1335" s="25"/>
      <c r="K1335" s="25"/>
      <c r="L1335" s="25"/>
      <c r="M1335" s="25"/>
    </row>
    <row r="1336" spans="1:13">
      <c r="A1336" s="92"/>
      <c r="B1336" s="25"/>
      <c r="C1336" s="25"/>
      <c r="D1336" s="25"/>
      <c r="E1336" s="25"/>
      <c r="F1336" s="25"/>
      <c r="G1336" s="25"/>
      <c r="H1336" s="25"/>
      <c r="I1336" s="25"/>
      <c r="J1336" s="25"/>
      <c r="K1336" s="25"/>
      <c r="L1336" s="25"/>
      <c r="M1336" s="25"/>
    </row>
    <row r="1337" spans="1:13">
      <c r="A1337" s="92"/>
      <c r="B1337" s="25"/>
      <c r="C1337" s="25"/>
      <c r="D1337" s="25"/>
      <c r="E1337" s="25"/>
      <c r="F1337" s="25"/>
      <c r="G1337" s="25"/>
      <c r="H1337" s="25"/>
      <c r="I1337" s="25"/>
      <c r="J1337" s="25"/>
      <c r="K1337" s="25"/>
      <c r="L1337" s="25"/>
      <c r="M1337" s="25"/>
    </row>
    <row r="1338" spans="1:13">
      <c r="A1338" s="92"/>
      <c r="B1338" s="25"/>
      <c r="C1338" s="25"/>
      <c r="D1338" s="25"/>
      <c r="E1338" s="25"/>
      <c r="F1338" s="25"/>
      <c r="G1338" s="25"/>
      <c r="H1338" s="25"/>
      <c r="I1338" s="25"/>
      <c r="J1338" s="25"/>
      <c r="K1338" s="25"/>
      <c r="L1338" s="25"/>
      <c r="M1338" s="25"/>
    </row>
    <row r="1339" spans="1:13">
      <c r="A1339" s="92"/>
      <c r="B1339" s="25"/>
      <c r="C1339" s="25"/>
      <c r="D1339" s="25"/>
      <c r="E1339" s="25"/>
      <c r="F1339" s="25"/>
      <c r="G1339" s="25"/>
      <c r="H1339" s="25"/>
      <c r="I1339" s="25"/>
      <c r="J1339" s="25"/>
      <c r="K1339" s="25"/>
      <c r="L1339" s="25"/>
      <c r="M1339" s="25"/>
    </row>
    <row r="1340" spans="1:13">
      <c r="A1340" s="92"/>
      <c r="B1340" s="25"/>
      <c r="C1340" s="25"/>
      <c r="D1340" s="25"/>
      <c r="E1340" s="25"/>
      <c r="F1340" s="25"/>
      <c r="G1340" s="25"/>
      <c r="H1340" s="25"/>
      <c r="I1340" s="25"/>
      <c r="J1340" s="25"/>
      <c r="K1340" s="25"/>
      <c r="L1340" s="25"/>
      <c r="M1340" s="25"/>
    </row>
    <row r="1341" spans="1:13">
      <c r="A1341" s="92"/>
      <c r="B1341" s="25"/>
      <c r="C1341" s="25"/>
      <c r="D1341" s="25"/>
      <c r="E1341" s="25"/>
      <c r="F1341" s="25"/>
      <c r="G1341" s="25"/>
      <c r="H1341" s="25"/>
      <c r="I1341" s="25"/>
      <c r="J1341" s="25"/>
      <c r="K1341" s="25"/>
      <c r="L1341" s="25"/>
      <c r="M1341" s="25"/>
    </row>
    <row r="1342" spans="1:13">
      <c r="A1342" s="92"/>
      <c r="B1342" s="25"/>
      <c r="C1342" s="25"/>
      <c r="D1342" s="25"/>
      <c r="E1342" s="25"/>
      <c r="F1342" s="25"/>
      <c r="G1342" s="25"/>
      <c r="H1342" s="25"/>
      <c r="I1342" s="25"/>
      <c r="J1342" s="25"/>
      <c r="K1342" s="25"/>
      <c r="L1342" s="25"/>
      <c r="M1342" s="25"/>
    </row>
    <row r="1343" spans="1:13">
      <c r="A1343" s="92"/>
      <c r="B1343" s="25"/>
      <c r="C1343" s="25"/>
      <c r="D1343" s="25"/>
      <c r="E1343" s="25"/>
      <c r="F1343" s="25"/>
      <c r="G1343" s="25"/>
      <c r="H1343" s="25"/>
      <c r="I1343" s="25"/>
      <c r="J1343" s="25"/>
      <c r="K1343" s="25"/>
      <c r="L1343" s="25"/>
      <c r="M1343" s="25"/>
    </row>
    <row r="1344" spans="1:13">
      <c r="A1344" s="92"/>
      <c r="B1344" s="25"/>
      <c r="C1344" s="25"/>
      <c r="D1344" s="25"/>
      <c r="E1344" s="25"/>
      <c r="F1344" s="25"/>
      <c r="G1344" s="25"/>
      <c r="H1344" s="25"/>
      <c r="I1344" s="25"/>
      <c r="J1344" s="25"/>
      <c r="K1344" s="25"/>
      <c r="L1344" s="25"/>
      <c r="M1344" s="25"/>
    </row>
    <row r="1345" spans="1:13">
      <c r="A1345" s="92"/>
      <c r="B1345" s="25"/>
      <c r="C1345" s="25"/>
      <c r="D1345" s="25"/>
      <c r="E1345" s="25"/>
      <c r="F1345" s="25"/>
      <c r="G1345" s="25"/>
      <c r="H1345" s="25"/>
      <c r="I1345" s="25"/>
      <c r="J1345" s="25"/>
      <c r="K1345" s="25"/>
      <c r="L1345" s="25"/>
      <c r="M1345" s="25"/>
    </row>
    <row r="1346" spans="1:13">
      <c r="A1346" s="92"/>
      <c r="B1346" s="25"/>
      <c r="C1346" s="25"/>
      <c r="D1346" s="25"/>
      <c r="E1346" s="25"/>
      <c r="F1346" s="25"/>
      <c r="G1346" s="25"/>
      <c r="H1346" s="25"/>
      <c r="I1346" s="25"/>
      <c r="J1346" s="25"/>
      <c r="K1346" s="25"/>
      <c r="L1346" s="25"/>
      <c r="M1346" s="25"/>
    </row>
    <row r="1347" spans="1:13">
      <c r="A1347" s="92"/>
      <c r="B1347" s="25"/>
      <c r="C1347" s="25"/>
      <c r="D1347" s="25"/>
      <c r="E1347" s="25"/>
      <c r="F1347" s="25"/>
      <c r="G1347" s="25"/>
      <c r="H1347" s="25"/>
      <c r="I1347" s="25"/>
      <c r="J1347" s="25"/>
      <c r="K1347" s="25"/>
      <c r="L1347" s="25"/>
      <c r="M1347" s="25"/>
    </row>
    <row r="1348" spans="1:13">
      <c r="A1348" s="92"/>
      <c r="B1348" s="25"/>
      <c r="C1348" s="25"/>
      <c r="D1348" s="25"/>
      <c r="E1348" s="25"/>
      <c r="F1348" s="25"/>
      <c r="G1348" s="25"/>
      <c r="H1348" s="25"/>
      <c r="I1348" s="25"/>
      <c r="J1348" s="25"/>
      <c r="K1348" s="25"/>
      <c r="L1348" s="25"/>
      <c r="M1348" s="25"/>
    </row>
    <row r="1349" spans="1:13">
      <c r="A1349" s="92"/>
      <c r="B1349" s="25"/>
      <c r="C1349" s="25"/>
      <c r="D1349" s="25"/>
      <c r="E1349" s="25"/>
      <c r="F1349" s="25"/>
      <c r="G1349" s="25"/>
      <c r="H1349" s="25"/>
      <c r="I1349" s="25"/>
      <c r="J1349" s="25"/>
      <c r="K1349" s="25"/>
      <c r="L1349" s="25"/>
      <c r="M1349" s="25"/>
    </row>
    <row r="1350" spans="1:13">
      <c r="A1350" s="92"/>
      <c r="B1350" s="25"/>
      <c r="C1350" s="25"/>
      <c r="D1350" s="25"/>
      <c r="E1350" s="25"/>
      <c r="F1350" s="25"/>
      <c r="G1350" s="25"/>
      <c r="H1350" s="25"/>
      <c r="I1350" s="25"/>
      <c r="J1350" s="25"/>
      <c r="K1350" s="25"/>
      <c r="L1350" s="25"/>
      <c r="M1350" s="25"/>
    </row>
    <row r="1351" spans="1:13">
      <c r="A1351" s="92"/>
      <c r="B1351" s="25"/>
      <c r="C1351" s="25"/>
      <c r="D1351" s="25"/>
      <c r="E1351" s="25"/>
      <c r="F1351" s="25"/>
      <c r="G1351" s="25"/>
      <c r="H1351" s="25"/>
      <c r="I1351" s="25"/>
      <c r="J1351" s="25"/>
      <c r="K1351" s="25"/>
      <c r="L1351" s="25"/>
      <c r="M1351" s="25"/>
    </row>
    <row r="1352" spans="1:13">
      <c r="A1352" s="92"/>
      <c r="B1352" s="25"/>
      <c r="C1352" s="25"/>
      <c r="D1352" s="25"/>
      <c r="E1352" s="25"/>
      <c r="F1352" s="25"/>
      <c r="G1352" s="25"/>
      <c r="H1352" s="25"/>
      <c r="I1352" s="25"/>
      <c r="J1352" s="25"/>
      <c r="K1352" s="25"/>
      <c r="L1352" s="25"/>
      <c r="M1352" s="25"/>
    </row>
    <row r="1353" spans="1:13">
      <c r="A1353" s="88"/>
      <c r="B1353" s="25"/>
      <c r="C1353" s="25"/>
      <c r="D1353" s="25"/>
      <c r="E1353" s="25"/>
      <c r="F1353" s="25"/>
      <c r="G1353" s="25"/>
      <c r="H1353" s="25"/>
      <c r="I1353" s="25"/>
      <c r="J1353" s="25"/>
      <c r="K1353" s="25"/>
      <c r="L1353" s="25"/>
      <c r="M1353" s="25"/>
    </row>
    <row r="1359" spans="1:13">
      <c r="A1359" s="20"/>
      <c r="B1359" s="10"/>
      <c r="C1359" s="10"/>
      <c r="D1359" s="10"/>
      <c r="E1359" s="50"/>
      <c r="F1359" s="54"/>
      <c r="G1359" s="54"/>
      <c r="H1359" s="54"/>
      <c r="I1359" s="54"/>
      <c r="J1359" s="54"/>
      <c r="K1359" s="3"/>
      <c r="L1359" s="3"/>
      <c r="M1359" s="3"/>
    </row>
    <row r="1360" spans="1:13">
      <c r="A1360" s="92"/>
      <c r="B1360" s="25"/>
      <c r="C1360" s="25"/>
      <c r="D1360" s="25"/>
      <c r="E1360" s="25"/>
      <c r="F1360" s="25"/>
      <c r="G1360" s="25"/>
      <c r="H1360" s="25"/>
      <c r="I1360" s="25"/>
      <c r="J1360" s="25"/>
      <c r="K1360" s="25"/>
      <c r="L1360" s="25"/>
      <c r="M1360" s="25"/>
    </row>
    <row r="1361" spans="1:13">
      <c r="A1361" s="92"/>
      <c r="B1361" s="25"/>
      <c r="C1361" s="25"/>
      <c r="D1361" s="25"/>
      <c r="E1361" s="25"/>
      <c r="F1361" s="25"/>
      <c r="G1361" s="25"/>
      <c r="H1361" s="25"/>
      <c r="I1361" s="25"/>
      <c r="J1361" s="25"/>
      <c r="K1361" s="25"/>
      <c r="L1361" s="25"/>
      <c r="M1361" s="25"/>
    </row>
    <row r="1362" spans="1:13">
      <c r="A1362" s="92"/>
      <c r="B1362" s="25"/>
      <c r="C1362" s="25"/>
      <c r="D1362" s="25"/>
      <c r="E1362" s="25"/>
      <c r="F1362" s="25"/>
      <c r="G1362" s="25"/>
      <c r="H1362" s="25"/>
      <c r="I1362" s="25"/>
      <c r="J1362" s="25"/>
      <c r="K1362" s="25"/>
      <c r="L1362" s="25"/>
      <c r="M1362" s="25"/>
    </row>
    <row r="1363" spans="1:13">
      <c r="A1363" s="92"/>
      <c r="B1363" s="25"/>
      <c r="C1363" s="25"/>
      <c r="D1363" s="25"/>
      <c r="E1363" s="25"/>
      <c r="F1363" s="25"/>
      <c r="G1363" s="25"/>
      <c r="H1363" s="25"/>
      <c r="I1363" s="25"/>
      <c r="J1363" s="25"/>
      <c r="K1363" s="25"/>
      <c r="L1363" s="25"/>
      <c r="M1363" s="25"/>
    </row>
    <row r="1364" spans="1:13">
      <c r="A1364" s="92"/>
      <c r="B1364" s="25"/>
      <c r="C1364" s="25"/>
      <c r="D1364" s="25"/>
      <c r="E1364" s="25"/>
      <c r="F1364" s="25"/>
      <c r="G1364" s="25"/>
      <c r="H1364" s="25"/>
      <c r="I1364" s="25"/>
      <c r="J1364" s="25"/>
      <c r="K1364" s="25"/>
      <c r="L1364" s="25"/>
      <c r="M1364" s="25"/>
    </row>
    <row r="1365" spans="1:13">
      <c r="A1365" s="92"/>
      <c r="B1365" s="25"/>
      <c r="C1365" s="25"/>
      <c r="D1365" s="25"/>
      <c r="E1365" s="25"/>
      <c r="F1365" s="25"/>
      <c r="G1365" s="25"/>
      <c r="H1365" s="25"/>
      <c r="I1365" s="25"/>
      <c r="J1365" s="25"/>
      <c r="K1365" s="25"/>
      <c r="L1365" s="25"/>
      <c r="M1365" s="25"/>
    </row>
    <row r="1366" spans="1:13">
      <c r="A1366" s="92"/>
      <c r="B1366" s="25"/>
      <c r="C1366" s="25"/>
      <c r="D1366" s="25"/>
      <c r="E1366" s="25"/>
      <c r="F1366" s="25"/>
      <c r="G1366" s="25"/>
      <c r="H1366" s="25"/>
      <c r="I1366" s="25"/>
      <c r="J1366" s="25"/>
      <c r="K1366" s="25"/>
      <c r="L1366" s="25"/>
      <c r="M1366" s="25"/>
    </row>
    <row r="1367" spans="1:13">
      <c r="A1367" s="92"/>
      <c r="B1367" s="25"/>
      <c r="C1367" s="25"/>
      <c r="D1367" s="25"/>
      <c r="E1367" s="25"/>
      <c r="F1367" s="25"/>
      <c r="G1367" s="25"/>
      <c r="H1367" s="25"/>
      <c r="I1367" s="25"/>
      <c r="J1367" s="25"/>
      <c r="K1367" s="25"/>
      <c r="L1367" s="25"/>
      <c r="M1367" s="25"/>
    </row>
    <row r="1368" spans="1:13">
      <c r="A1368" s="92"/>
      <c r="B1368" s="25"/>
      <c r="C1368" s="25"/>
      <c r="D1368" s="25"/>
      <c r="E1368" s="25"/>
      <c r="F1368" s="25"/>
      <c r="G1368" s="25"/>
      <c r="H1368" s="25"/>
      <c r="I1368" s="25"/>
      <c r="J1368" s="25"/>
      <c r="K1368" s="25"/>
      <c r="L1368" s="25"/>
      <c r="M1368" s="25"/>
    </row>
    <row r="1369" spans="1:13">
      <c r="A1369" s="92"/>
      <c r="B1369" s="25"/>
      <c r="C1369" s="25"/>
      <c r="D1369" s="25"/>
      <c r="E1369" s="25"/>
      <c r="F1369" s="25"/>
      <c r="G1369" s="25"/>
      <c r="H1369" s="25"/>
      <c r="I1369" s="25"/>
      <c r="J1369" s="25"/>
      <c r="K1369" s="25"/>
      <c r="L1369" s="25"/>
      <c r="M1369" s="25"/>
    </row>
    <row r="1370" spans="1:13">
      <c r="A1370" s="92"/>
      <c r="B1370" s="25"/>
      <c r="C1370" s="25"/>
      <c r="D1370" s="25"/>
      <c r="E1370" s="25"/>
      <c r="F1370" s="25"/>
      <c r="G1370" s="25"/>
      <c r="H1370" s="25"/>
      <c r="I1370" s="25"/>
      <c r="J1370" s="25"/>
      <c r="K1370" s="25"/>
      <c r="L1370" s="25"/>
      <c r="M1370" s="25"/>
    </row>
    <row r="1371" spans="1:13">
      <c r="A1371" s="92"/>
      <c r="B1371" s="25"/>
      <c r="C1371" s="25"/>
      <c r="D1371" s="25"/>
      <c r="E1371" s="25"/>
      <c r="F1371" s="25"/>
      <c r="G1371" s="25"/>
      <c r="H1371" s="25"/>
      <c r="I1371" s="25"/>
      <c r="J1371" s="25"/>
      <c r="K1371" s="25"/>
      <c r="L1371" s="25"/>
      <c r="M1371" s="25"/>
    </row>
    <row r="1372" spans="1:13">
      <c r="A1372" s="92"/>
      <c r="B1372" s="25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</row>
    <row r="1373" spans="1:13">
      <c r="A1373" s="92"/>
      <c r="B1373" s="25"/>
      <c r="C1373" s="25"/>
      <c r="D1373" s="25"/>
      <c r="E1373" s="25"/>
      <c r="F1373" s="25"/>
      <c r="G1373" s="25"/>
      <c r="H1373" s="25"/>
      <c r="I1373" s="25"/>
      <c r="J1373" s="25"/>
      <c r="K1373" s="25"/>
      <c r="L1373" s="25"/>
      <c r="M1373" s="25"/>
    </row>
    <row r="1374" spans="1:13">
      <c r="A1374" s="92"/>
      <c r="B1374" s="25"/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</row>
    <row r="1375" spans="1:13">
      <c r="A1375" s="92"/>
      <c r="B1375" s="25"/>
      <c r="C1375" s="25"/>
      <c r="D1375" s="25"/>
      <c r="E1375" s="25"/>
      <c r="F1375" s="25"/>
      <c r="G1375" s="25"/>
      <c r="H1375" s="25"/>
      <c r="I1375" s="25"/>
      <c r="J1375" s="25"/>
      <c r="K1375" s="25"/>
      <c r="L1375" s="25"/>
      <c r="M1375" s="25"/>
    </row>
    <row r="1376" spans="1:13">
      <c r="A1376" s="92"/>
      <c r="B1376" s="25"/>
      <c r="C1376" s="25"/>
      <c r="D1376" s="25"/>
      <c r="E1376" s="25"/>
      <c r="F1376" s="25"/>
      <c r="G1376" s="25"/>
      <c r="H1376" s="25"/>
      <c r="I1376" s="25"/>
      <c r="J1376" s="25"/>
      <c r="K1376" s="25"/>
      <c r="L1376" s="25"/>
      <c r="M1376" s="25"/>
    </row>
    <row r="1377" spans="1:13">
      <c r="A1377" s="92"/>
      <c r="B1377" s="25"/>
      <c r="C1377" s="25"/>
      <c r="D1377" s="25"/>
      <c r="E1377" s="25"/>
      <c r="F1377" s="25"/>
      <c r="G1377" s="25"/>
      <c r="H1377" s="25"/>
      <c r="I1377" s="25"/>
      <c r="J1377" s="25"/>
      <c r="K1377" s="25"/>
      <c r="L1377" s="25"/>
      <c r="M1377" s="25"/>
    </row>
    <row r="1378" spans="1:13">
      <c r="A1378" s="92"/>
      <c r="B1378" s="25"/>
      <c r="C1378" s="25"/>
      <c r="D1378" s="25"/>
      <c r="E1378" s="25"/>
      <c r="F1378" s="25"/>
      <c r="G1378" s="25"/>
      <c r="H1378" s="25"/>
      <c r="I1378" s="25"/>
      <c r="J1378" s="25"/>
      <c r="K1378" s="25"/>
      <c r="L1378" s="25"/>
      <c r="M1378" s="25"/>
    </row>
    <row r="1379" spans="1:13">
      <c r="A1379" s="92"/>
      <c r="B1379" s="25"/>
      <c r="C1379" s="25"/>
      <c r="D1379" s="25"/>
      <c r="E1379" s="25"/>
      <c r="F1379" s="25"/>
      <c r="G1379" s="25"/>
      <c r="H1379" s="25"/>
      <c r="I1379" s="25"/>
      <c r="J1379" s="25"/>
      <c r="K1379" s="25"/>
      <c r="L1379" s="25"/>
      <c r="M1379" s="25"/>
    </row>
    <row r="1380" spans="1:13">
      <c r="A1380" s="92"/>
      <c r="B1380" s="25"/>
      <c r="C1380" s="25"/>
      <c r="D1380" s="25"/>
      <c r="E1380" s="25"/>
      <c r="F1380" s="25"/>
      <c r="G1380" s="25"/>
      <c r="H1380" s="25"/>
      <c r="I1380" s="25"/>
      <c r="J1380" s="25"/>
      <c r="K1380" s="25"/>
      <c r="L1380" s="25"/>
      <c r="M1380" s="25"/>
    </row>
    <row r="1381" spans="1:13">
      <c r="A1381" s="92"/>
      <c r="B1381" s="25"/>
      <c r="C1381" s="25"/>
      <c r="D1381" s="25"/>
      <c r="E1381" s="25"/>
      <c r="F1381" s="25"/>
      <c r="G1381" s="25"/>
      <c r="H1381" s="25"/>
      <c r="I1381" s="25"/>
      <c r="J1381" s="25"/>
      <c r="K1381" s="25"/>
      <c r="L1381" s="25"/>
      <c r="M1381" s="25"/>
    </row>
    <row r="1382" spans="1:13">
      <c r="A1382" s="92"/>
      <c r="B1382" s="25"/>
      <c r="C1382" s="25"/>
      <c r="D1382" s="25"/>
      <c r="E1382" s="25"/>
      <c r="F1382" s="25"/>
      <c r="G1382" s="25"/>
      <c r="H1382" s="25"/>
      <c r="I1382" s="25"/>
      <c r="J1382" s="25"/>
      <c r="K1382" s="25"/>
      <c r="L1382" s="25"/>
      <c r="M1382" s="25"/>
    </row>
    <row r="1383" spans="1:13">
      <c r="A1383" s="88"/>
      <c r="B1383" s="25"/>
      <c r="C1383" s="25"/>
      <c r="D1383" s="25"/>
      <c r="E1383" s="25"/>
      <c r="F1383" s="25"/>
      <c r="G1383" s="25"/>
      <c r="H1383" s="25"/>
      <c r="I1383" s="25"/>
      <c r="J1383" s="25"/>
      <c r="K1383" s="25"/>
      <c r="L1383" s="25"/>
      <c r="M1383" s="25"/>
    </row>
    <row r="1389" spans="1:13">
      <c r="A1389" s="20"/>
      <c r="B1389" s="10"/>
      <c r="C1389" s="10"/>
      <c r="D1389" s="10"/>
      <c r="E1389" s="50"/>
      <c r="F1389" s="54"/>
      <c r="G1389" s="54"/>
      <c r="H1389" s="54"/>
      <c r="I1389" s="54"/>
      <c r="J1389" s="54"/>
      <c r="K1389" s="3"/>
      <c r="L1389" s="3"/>
      <c r="M1389" s="3"/>
    </row>
    <row r="1390" spans="1:13">
      <c r="A1390" s="92"/>
      <c r="B1390" s="25"/>
      <c r="C1390" s="25"/>
      <c r="D1390" s="25"/>
      <c r="E1390" s="25"/>
      <c r="F1390" s="25"/>
      <c r="G1390" s="25"/>
      <c r="H1390" s="25"/>
      <c r="I1390" s="25"/>
      <c r="J1390" s="25"/>
      <c r="K1390" s="25"/>
      <c r="L1390" s="25"/>
      <c r="M1390" s="25"/>
    </row>
    <row r="1391" spans="1:13">
      <c r="A1391" s="92"/>
      <c r="B1391" s="25"/>
      <c r="C1391" s="25"/>
      <c r="D1391" s="25"/>
      <c r="E1391" s="25"/>
      <c r="F1391" s="25"/>
      <c r="G1391" s="25"/>
      <c r="H1391" s="25"/>
      <c r="I1391" s="25"/>
      <c r="J1391" s="25"/>
      <c r="K1391" s="25"/>
      <c r="L1391" s="25"/>
      <c r="M1391" s="25"/>
    </row>
    <row r="1392" spans="1:13">
      <c r="A1392" s="92"/>
      <c r="B1392" s="25"/>
      <c r="C1392" s="25"/>
      <c r="D1392" s="25"/>
      <c r="E1392" s="25"/>
      <c r="F1392" s="25"/>
      <c r="G1392" s="25"/>
      <c r="H1392" s="25"/>
      <c r="I1392" s="25"/>
      <c r="J1392" s="25"/>
      <c r="K1392" s="25"/>
      <c r="L1392" s="25"/>
      <c r="M1392" s="25"/>
    </row>
    <row r="1393" spans="1:13">
      <c r="A1393" s="92"/>
      <c r="B1393" s="25"/>
      <c r="C1393" s="25"/>
      <c r="D1393" s="25"/>
      <c r="E1393" s="25"/>
      <c r="F1393" s="25"/>
      <c r="G1393" s="25"/>
      <c r="H1393" s="25"/>
      <c r="I1393" s="25"/>
      <c r="J1393" s="25"/>
      <c r="K1393" s="25"/>
      <c r="L1393" s="25"/>
      <c r="M1393" s="25"/>
    </row>
    <row r="1394" spans="1:13">
      <c r="A1394" s="92"/>
      <c r="B1394" s="25"/>
      <c r="C1394" s="25"/>
      <c r="D1394" s="25"/>
      <c r="E1394" s="25"/>
      <c r="F1394" s="25"/>
      <c r="G1394" s="25"/>
      <c r="H1394" s="25"/>
      <c r="I1394" s="25"/>
      <c r="J1394" s="25"/>
      <c r="K1394" s="25"/>
      <c r="L1394" s="25"/>
      <c r="M1394" s="25"/>
    </row>
    <row r="1395" spans="1:13">
      <c r="A1395" s="92"/>
      <c r="B1395" s="25"/>
      <c r="C1395" s="25"/>
      <c r="D1395" s="25"/>
      <c r="E1395" s="25"/>
      <c r="F1395" s="25"/>
      <c r="G1395" s="25"/>
      <c r="H1395" s="25"/>
      <c r="I1395" s="25"/>
      <c r="J1395" s="25"/>
      <c r="K1395" s="25"/>
      <c r="L1395" s="25"/>
      <c r="M1395" s="25"/>
    </row>
    <row r="1396" spans="1:13">
      <c r="A1396" s="92"/>
      <c r="B1396" s="25"/>
      <c r="C1396" s="25"/>
      <c r="D1396" s="25"/>
      <c r="E1396" s="25"/>
      <c r="F1396" s="25"/>
      <c r="G1396" s="25"/>
      <c r="H1396" s="25"/>
      <c r="I1396" s="25"/>
      <c r="J1396" s="25"/>
      <c r="K1396" s="25"/>
      <c r="L1396" s="25"/>
      <c r="M1396" s="25"/>
    </row>
    <row r="1397" spans="1:13">
      <c r="A1397" s="92"/>
      <c r="B1397" s="25"/>
      <c r="C1397" s="25"/>
      <c r="D1397" s="25"/>
      <c r="E1397" s="25"/>
      <c r="F1397" s="25"/>
      <c r="G1397" s="25"/>
      <c r="H1397" s="25"/>
      <c r="I1397" s="25"/>
      <c r="J1397" s="25"/>
      <c r="K1397" s="25"/>
      <c r="L1397" s="25"/>
      <c r="M1397" s="25"/>
    </row>
    <row r="1398" spans="1:13">
      <c r="A1398" s="92"/>
      <c r="B1398" s="25"/>
      <c r="C1398" s="25"/>
      <c r="D1398" s="25"/>
      <c r="E1398" s="25"/>
      <c r="F1398" s="25"/>
      <c r="G1398" s="25"/>
      <c r="H1398" s="25"/>
      <c r="I1398" s="25"/>
      <c r="J1398" s="25"/>
      <c r="K1398" s="25"/>
      <c r="L1398" s="25"/>
      <c r="M1398" s="25"/>
    </row>
    <row r="1399" spans="1:13">
      <c r="A1399" s="92"/>
      <c r="B1399" s="25"/>
      <c r="C1399" s="25"/>
      <c r="D1399" s="25"/>
      <c r="E1399" s="25"/>
      <c r="F1399" s="25"/>
      <c r="G1399" s="25"/>
      <c r="H1399" s="25"/>
      <c r="I1399" s="25"/>
      <c r="J1399" s="25"/>
      <c r="K1399" s="25"/>
      <c r="L1399" s="25"/>
      <c r="M1399" s="25"/>
    </row>
    <row r="1400" spans="1:13">
      <c r="A1400" s="92"/>
      <c r="B1400" s="25"/>
      <c r="C1400" s="25"/>
      <c r="D1400" s="25"/>
      <c r="E1400" s="25"/>
      <c r="F1400" s="25"/>
      <c r="G1400" s="25"/>
      <c r="H1400" s="25"/>
      <c r="I1400" s="25"/>
      <c r="J1400" s="25"/>
      <c r="K1400" s="25"/>
      <c r="L1400" s="25"/>
      <c r="M1400" s="25"/>
    </row>
    <row r="1401" spans="1:13">
      <c r="A1401" s="92"/>
      <c r="B1401" s="25"/>
      <c r="C1401" s="25"/>
      <c r="D1401" s="25"/>
      <c r="E1401" s="25"/>
      <c r="F1401" s="25"/>
      <c r="G1401" s="25"/>
      <c r="H1401" s="25"/>
      <c r="I1401" s="25"/>
      <c r="J1401" s="25"/>
      <c r="K1401" s="25"/>
      <c r="L1401" s="25"/>
      <c r="M1401" s="25"/>
    </row>
    <row r="1402" spans="1:13">
      <c r="A1402" s="92"/>
      <c r="B1402" s="25"/>
      <c r="C1402" s="25"/>
      <c r="D1402" s="25"/>
      <c r="E1402" s="25"/>
      <c r="F1402" s="25"/>
      <c r="G1402" s="25"/>
      <c r="H1402" s="25"/>
      <c r="I1402" s="25"/>
      <c r="J1402" s="25"/>
      <c r="K1402" s="25"/>
      <c r="L1402" s="25"/>
      <c r="M1402" s="25"/>
    </row>
    <row r="1403" spans="1:13">
      <c r="A1403" s="92"/>
      <c r="B1403" s="25"/>
      <c r="C1403" s="25"/>
      <c r="D1403" s="25"/>
      <c r="E1403" s="25"/>
      <c r="F1403" s="25"/>
      <c r="G1403" s="25"/>
      <c r="H1403" s="25"/>
      <c r="I1403" s="25"/>
      <c r="J1403" s="25"/>
      <c r="K1403" s="25"/>
      <c r="L1403" s="25"/>
      <c r="M1403" s="25"/>
    </row>
    <row r="1404" spans="1:13">
      <c r="A1404" s="92"/>
      <c r="B1404" s="25"/>
      <c r="C1404" s="25"/>
      <c r="D1404" s="25"/>
      <c r="E1404" s="25"/>
      <c r="F1404" s="25"/>
      <c r="G1404" s="25"/>
      <c r="H1404" s="25"/>
      <c r="I1404" s="25"/>
      <c r="J1404" s="25"/>
      <c r="K1404" s="25"/>
      <c r="L1404" s="25"/>
      <c r="M1404" s="25"/>
    </row>
    <row r="1405" spans="1:13">
      <c r="A1405" s="92"/>
      <c r="B1405" s="25"/>
      <c r="C1405" s="25"/>
      <c r="D1405" s="25"/>
      <c r="E1405" s="25"/>
      <c r="F1405" s="25"/>
      <c r="G1405" s="25"/>
      <c r="H1405" s="25"/>
      <c r="I1405" s="25"/>
      <c r="J1405" s="25"/>
      <c r="K1405" s="25"/>
      <c r="L1405" s="25"/>
      <c r="M1405" s="25"/>
    </row>
    <row r="1406" spans="1:13">
      <c r="A1406" s="92"/>
      <c r="B1406" s="25"/>
      <c r="C1406" s="25"/>
      <c r="D1406" s="25"/>
      <c r="E1406" s="25"/>
      <c r="F1406" s="25"/>
      <c r="G1406" s="25"/>
      <c r="H1406" s="25"/>
      <c r="I1406" s="25"/>
      <c r="J1406" s="25"/>
      <c r="K1406" s="25"/>
      <c r="L1406" s="25"/>
      <c r="M1406" s="25"/>
    </row>
    <row r="1407" spans="1:13">
      <c r="A1407" s="92"/>
      <c r="B1407" s="25"/>
      <c r="C1407" s="25"/>
      <c r="D1407" s="25"/>
      <c r="E1407" s="25"/>
      <c r="F1407" s="25"/>
      <c r="G1407" s="25"/>
      <c r="H1407" s="25"/>
      <c r="I1407" s="25"/>
      <c r="J1407" s="25"/>
      <c r="K1407" s="25"/>
      <c r="L1407" s="25"/>
      <c r="M1407" s="25"/>
    </row>
    <row r="1408" spans="1:13">
      <c r="A1408" s="92"/>
      <c r="B1408" s="25"/>
      <c r="C1408" s="25"/>
      <c r="D1408" s="25"/>
      <c r="E1408" s="25"/>
      <c r="F1408" s="25"/>
      <c r="G1408" s="25"/>
      <c r="H1408" s="25"/>
      <c r="I1408" s="25"/>
      <c r="J1408" s="25"/>
      <c r="K1408" s="25"/>
      <c r="L1408" s="25"/>
      <c r="M1408" s="25"/>
    </row>
    <row r="1409" spans="1:13">
      <c r="A1409" s="92"/>
      <c r="B1409" s="25"/>
      <c r="C1409" s="25"/>
      <c r="D1409" s="25"/>
      <c r="E1409" s="25"/>
      <c r="F1409" s="25"/>
      <c r="G1409" s="25"/>
      <c r="H1409" s="25"/>
      <c r="I1409" s="25"/>
      <c r="J1409" s="25"/>
      <c r="K1409" s="25"/>
      <c r="L1409" s="25"/>
      <c r="M1409" s="25"/>
    </row>
    <row r="1410" spans="1:13">
      <c r="A1410" s="92"/>
      <c r="B1410" s="25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</row>
    <row r="1411" spans="1:13">
      <c r="A1411" s="92"/>
      <c r="B1411" s="25"/>
      <c r="C1411" s="25"/>
      <c r="D1411" s="25"/>
      <c r="E1411" s="25"/>
      <c r="F1411" s="25"/>
      <c r="G1411" s="25"/>
      <c r="H1411" s="25"/>
      <c r="I1411" s="25"/>
      <c r="J1411" s="25"/>
      <c r="K1411" s="25"/>
      <c r="L1411" s="25"/>
      <c r="M1411" s="25"/>
    </row>
    <row r="1412" spans="1:13">
      <c r="A1412" s="92"/>
      <c r="B1412" s="25"/>
      <c r="C1412" s="25"/>
      <c r="D1412" s="25"/>
      <c r="E1412" s="25"/>
      <c r="F1412" s="25"/>
      <c r="G1412" s="25"/>
      <c r="H1412" s="25"/>
      <c r="I1412" s="25"/>
      <c r="J1412" s="25"/>
      <c r="K1412" s="25"/>
      <c r="L1412" s="25"/>
      <c r="M1412" s="25"/>
    </row>
    <row r="1413" spans="1:13">
      <c r="A1413" s="88"/>
      <c r="B1413" s="25"/>
      <c r="C1413" s="25"/>
      <c r="D1413" s="25"/>
      <c r="E1413" s="25"/>
      <c r="F1413" s="25"/>
      <c r="G1413" s="25"/>
      <c r="H1413" s="25"/>
      <c r="I1413" s="25"/>
      <c r="J1413" s="25"/>
      <c r="K1413" s="25"/>
      <c r="L1413" s="25"/>
      <c r="M1413" s="25"/>
    </row>
    <row r="1419" spans="1:13">
      <c r="A1419" s="20"/>
      <c r="B1419" s="10"/>
      <c r="C1419" s="10"/>
      <c r="D1419" s="10"/>
      <c r="E1419" s="50"/>
      <c r="F1419" s="54"/>
      <c r="G1419" s="54"/>
      <c r="H1419" s="54"/>
      <c r="I1419" s="54"/>
      <c r="J1419" s="54"/>
      <c r="K1419" s="3"/>
      <c r="L1419" s="3"/>
      <c r="M1419" s="3"/>
    </row>
    <row r="1420" spans="1:13">
      <c r="A1420" s="92"/>
      <c r="B1420" s="25"/>
      <c r="C1420" s="25"/>
      <c r="D1420" s="25"/>
      <c r="E1420" s="25"/>
      <c r="F1420" s="25"/>
      <c r="G1420" s="25"/>
      <c r="H1420" s="25"/>
      <c r="I1420" s="25"/>
      <c r="J1420" s="25"/>
      <c r="K1420" s="25"/>
      <c r="L1420" s="25"/>
      <c r="M1420" s="25"/>
    </row>
    <row r="1421" spans="1:13">
      <c r="A1421" s="92"/>
      <c r="B1421" s="25"/>
      <c r="C1421" s="25"/>
      <c r="D1421" s="25"/>
      <c r="E1421" s="25"/>
      <c r="F1421" s="25"/>
      <c r="G1421" s="25"/>
      <c r="H1421" s="25"/>
      <c r="I1421" s="25"/>
      <c r="J1421" s="25"/>
      <c r="K1421" s="25"/>
      <c r="L1421" s="25"/>
      <c r="M1421" s="25"/>
    </row>
    <row r="1422" spans="1:13">
      <c r="A1422" s="92"/>
      <c r="B1422" s="25"/>
      <c r="C1422" s="25"/>
      <c r="D1422" s="25"/>
      <c r="E1422" s="25"/>
      <c r="F1422" s="25"/>
      <c r="G1422" s="25"/>
      <c r="H1422" s="25"/>
      <c r="I1422" s="25"/>
      <c r="J1422" s="25"/>
      <c r="K1422" s="25"/>
      <c r="L1422" s="25"/>
      <c r="M1422" s="25"/>
    </row>
    <row r="1423" spans="1:13">
      <c r="A1423" s="92"/>
      <c r="B1423" s="25"/>
      <c r="C1423" s="25"/>
      <c r="D1423" s="25"/>
      <c r="E1423" s="25"/>
      <c r="F1423" s="25"/>
      <c r="G1423" s="25"/>
      <c r="H1423" s="25"/>
      <c r="I1423" s="25"/>
      <c r="J1423" s="25"/>
      <c r="K1423" s="25"/>
      <c r="L1423" s="25"/>
      <c r="M1423" s="25"/>
    </row>
    <row r="1424" spans="1:13">
      <c r="A1424" s="92"/>
      <c r="B1424" s="25"/>
      <c r="C1424" s="25"/>
      <c r="D1424" s="25"/>
      <c r="E1424" s="25"/>
      <c r="F1424" s="25"/>
      <c r="G1424" s="25"/>
      <c r="H1424" s="25"/>
      <c r="I1424" s="25"/>
      <c r="J1424" s="25"/>
      <c r="K1424" s="25"/>
      <c r="L1424" s="25"/>
      <c r="M1424" s="25"/>
    </row>
    <row r="1425" spans="1:13">
      <c r="A1425" s="92"/>
      <c r="B1425" s="25"/>
      <c r="C1425" s="25"/>
      <c r="D1425" s="25"/>
      <c r="E1425" s="25"/>
      <c r="F1425" s="25"/>
      <c r="G1425" s="25"/>
      <c r="H1425" s="25"/>
      <c r="I1425" s="25"/>
      <c r="J1425" s="25"/>
      <c r="K1425" s="25"/>
      <c r="L1425" s="25"/>
      <c r="M1425" s="25"/>
    </row>
    <row r="1426" spans="1:13">
      <c r="A1426" s="92"/>
      <c r="B1426" s="25"/>
      <c r="C1426" s="25"/>
      <c r="D1426" s="25"/>
      <c r="E1426" s="25"/>
      <c r="F1426" s="25"/>
      <c r="G1426" s="25"/>
      <c r="H1426" s="25"/>
      <c r="I1426" s="25"/>
      <c r="J1426" s="25"/>
      <c r="K1426" s="25"/>
      <c r="L1426" s="25"/>
      <c r="M1426" s="25"/>
    </row>
    <row r="1427" spans="1:13">
      <c r="A1427" s="92"/>
      <c r="B1427" s="25"/>
      <c r="C1427" s="25"/>
      <c r="D1427" s="25"/>
      <c r="E1427" s="25"/>
      <c r="F1427" s="25"/>
      <c r="G1427" s="25"/>
      <c r="H1427" s="25"/>
      <c r="I1427" s="25"/>
      <c r="J1427" s="25"/>
      <c r="K1427" s="25"/>
      <c r="L1427" s="25"/>
      <c r="M1427" s="25"/>
    </row>
    <row r="1428" spans="1:13">
      <c r="A1428" s="92"/>
      <c r="B1428" s="25"/>
      <c r="C1428" s="25"/>
      <c r="D1428" s="25"/>
      <c r="E1428" s="25"/>
      <c r="F1428" s="25"/>
      <c r="G1428" s="25"/>
      <c r="H1428" s="25"/>
      <c r="I1428" s="25"/>
      <c r="J1428" s="25"/>
      <c r="K1428" s="25"/>
      <c r="L1428" s="25"/>
      <c r="M1428" s="25"/>
    </row>
    <row r="1429" spans="1:13">
      <c r="A1429" s="92"/>
      <c r="B1429" s="25"/>
      <c r="C1429" s="25"/>
      <c r="D1429" s="25"/>
      <c r="E1429" s="25"/>
      <c r="F1429" s="25"/>
      <c r="G1429" s="25"/>
      <c r="H1429" s="25"/>
      <c r="I1429" s="25"/>
      <c r="J1429" s="25"/>
      <c r="K1429" s="25"/>
      <c r="L1429" s="25"/>
      <c r="M1429" s="25"/>
    </row>
    <row r="1430" spans="1:13">
      <c r="A1430" s="92"/>
      <c r="B1430" s="25"/>
      <c r="C1430" s="25"/>
      <c r="D1430" s="25"/>
      <c r="E1430" s="25"/>
      <c r="F1430" s="25"/>
      <c r="G1430" s="25"/>
      <c r="H1430" s="25"/>
      <c r="I1430" s="25"/>
      <c r="J1430" s="25"/>
      <c r="K1430" s="25"/>
      <c r="L1430" s="25"/>
      <c r="M1430" s="25"/>
    </row>
    <row r="1431" spans="1:13">
      <c r="A1431" s="92"/>
      <c r="B1431" s="25"/>
      <c r="C1431" s="25"/>
      <c r="D1431" s="25"/>
      <c r="E1431" s="25"/>
      <c r="F1431" s="25"/>
      <c r="G1431" s="25"/>
      <c r="H1431" s="25"/>
      <c r="I1431" s="25"/>
      <c r="J1431" s="25"/>
      <c r="K1431" s="25"/>
      <c r="L1431" s="25"/>
      <c r="M1431" s="25"/>
    </row>
    <row r="1432" spans="1:13">
      <c r="A1432" s="92"/>
      <c r="B1432" s="25"/>
      <c r="C1432" s="25"/>
      <c r="D1432" s="25"/>
      <c r="E1432" s="25"/>
      <c r="F1432" s="25"/>
      <c r="G1432" s="25"/>
      <c r="H1432" s="25"/>
      <c r="I1432" s="25"/>
      <c r="J1432" s="25"/>
      <c r="K1432" s="25"/>
      <c r="L1432" s="25"/>
      <c r="M1432" s="25"/>
    </row>
    <row r="1433" spans="1:13">
      <c r="A1433" s="92"/>
      <c r="B1433" s="25"/>
      <c r="C1433" s="25"/>
      <c r="D1433" s="25"/>
      <c r="E1433" s="25"/>
      <c r="F1433" s="25"/>
      <c r="G1433" s="25"/>
      <c r="H1433" s="25"/>
      <c r="I1433" s="25"/>
      <c r="J1433" s="25"/>
      <c r="K1433" s="25"/>
      <c r="L1433" s="25"/>
      <c r="M1433" s="25"/>
    </row>
    <row r="1434" spans="1:13">
      <c r="A1434" s="92"/>
      <c r="B1434" s="25"/>
      <c r="C1434" s="25"/>
      <c r="D1434" s="25"/>
      <c r="E1434" s="25"/>
      <c r="F1434" s="25"/>
      <c r="G1434" s="25"/>
      <c r="H1434" s="25"/>
      <c r="I1434" s="25"/>
      <c r="J1434" s="25"/>
      <c r="K1434" s="25"/>
      <c r="L1434" s="25"/>
      <c r="M1434" s="25"/>
    </row>
    <row r="1435" spans="1:13">
      <c r="A1435" s="92"/>
      <c r="B1435" s="25"/>
      <c r="C1435" s="25"/>
      <c r="D1435" s="25"/>
      <c r="E1435" s="25"/>
      <c r="F1435" s="25"/>
      <c r="G1435" s="25"/>
      <c r="H1435" s="25"/>
      <c r="I1435" s="25"/>
      <c r="J1435" s="25"/>
      <c r="K1435" s="25"/>
      <c r="L1435" s="25"/>
      <c r="M1435" s="25"/>
    </row>
    <row r="1436" spans="1:13">
      <c r="A1436" s="92"/>
      <c r="B1436" s="25"/>
      <c r="C1436" s="25"/>
      <c r="D1436" s="25"/>
      <c r="E1436" s="25"/>
      <c r="F1436" s="25"/>
      <c r="G1436" s="25"/>
      <c r="H1436" s="25"/>
      <c r="I1436" s="25"/>
      <c r="J1436" s="25"/>
      <c r="K1436" s="25"/>
      <c r="L1436" s="25"/>
      <c r="M1436" s="25"/>
    </row>
    <row r="1437" spans="1:13">
      <c r="A1437" s="92"/>
      <c r="B1437" s="25"/>
      <c r="C1437" s="25"/>
      <c r="D1437" s="25"/>
      <c r="E1437" s="25"/>
      <c r="F1437" s="25"/>
      <c r="G1437" s="25"/>
      <c r="H1437" s="25"/>
      <c r="I1437" s="25"/>
      <c r="J1437" s="25"/>
      <c r="K1437" s="25"/>
      <c r="L1437" s="25"/>
      <c r="M1437" s="25"/>
    </row>
    <row r="1438" spans="1:13">
      <c r="A1438" s="92"/>
      <c r="B1438" s="25"/>
      <c r="C1438" s="25"/>
      <c r="D1438" s="25"/>
      <c r="E1438" s="25"/>
      <c r="F1438" s="25"/>
      <c r="G1438" s="25"/>
      <c r="H1438" s="25"/>
      <c r="I1438" s="25"/>
      <c r="J1438" s="25"/>
      <c r="K1438" s="25"/>
      <c r="L1438" s="25"/>
      <c r="M1438" s="25"/>
    </row>
    <row r="1439" spans="1:13">
      <c r="A1439" s="92"/>
      <c r="B1439" s="25"/>
      <c r="C1439" s="25"/>
      <c r="D1439" s="25"/>
      <c r="E1439" s="25"/>
      <c r="F1439" s="25"/>
      <c r="G1439" s="25"/>
      <c r="H1439" s="25"/>
      <c r="I1439" s="25"/>
      <c r="J1439" s="25"/>
      <c r="K1439" s="25"/>
      <c r="L1439" s="25"/>
      <c r="M1439" s="25"/>
    </row>
    <row r="1440" spans="1:13">
      <c r="A1440" s="92"/>
      <c r="B1440" s="25"/>
      <c r="C1440" s="25"/>
      <c r="D1440" s="25"/>
      <c r="E1440" s="25"/>
      <c r="F1440" s="25"/>
      <c r="G1440" s="25"/>
      <c r="H1440" s="25"/>
      <c r="I1440" s="25"/>
      <c r="J1440" s="25"/>
      <c r="K1440" s="25"/>
      <c r="L1440" s="25"/>
      <c r="M1440" s="25"/>
    </row>
    <row r="1441" spans="1:13">
      <c r="A1441" s="92"/>
      <c r="B1441" s="25"/>
      <c r="C1441" s="25"/>
      <c r="D1441" s="25"/>
      <c r="E1441" s="25"/>
      <c r="F1441" s="25"/>
      <c r="G1441" s="25"/>
      <c r="H1441" s="25"/>
      <c r="I1441" s="25"/>
      <c r="J1441" s="25"/>
      <c r="K1441" s="25"/>
      <c r="L1441" s="25"/>
      <c r="M1441" s="25"/>
    </row>
    <row r="1442" spans="1:13">
      <c r="A1442" s="92"/>
      <c r="B1442" s="25"/>
      <c r="C1442" s="25"/>
      <c r="D1442" s="25"/>
      <c r="E1442" s="25"/>
      <c r="F1442" s="25"/>
      <c r="G1442" s="25"/>
      <c r="H1442" s="25"/>
      <c r="I1442" s="25"/>
      <c r="J1442" s="25"/>
      <c r="K1442" s="25"/>
      <c r="L1442" s="25"/>
      <c r="M1442" s="25"/>
    </row>
    <row r="1443" spans="1:13">
      <c r="A1443" s="88"/>
      <c r="B1443" s="25"/>
      <c r="C1443" s="25"/>
      <c r="D1443" s="25"/>
      <c r="E1443" s="25"/>
      <c r="F1443" s="25"/>
      <c r="G1443" s="25"/>
      <c r="H1443" s="25"/>
      <c r="I1443" s="25"/>
      <c r="J1443" s="25"/>
      <c r="K1443" s="25"/>
      <c r="L1443" s="25"/>
      <c r="M1443" s="25"/>
    </row>
    <row r="1449" spans="1:13">
      <c r="A1449" s="20"/>
      <c r="B1449" s="10"/>
      <c r="C1449" s="10"/>
      <c r="D1449" s="10"/>
      <c r="E1449" s="50"/>
      <c r="F1449" s="54"/>
      <c r="G1449" s="54"/>
      <c r="H1449" s="54"/>
      <c r="I1449" s="54"/>
      <c r="J1449" s="54"/>
      <c r="K1449" s="3"/>
      <c r="L1449" s="3"/>
      <c r="M1449" s="3"/>
    </row>
    <row r="1450" spans="1:13">
      <c r="A1450" s="92"/>
      <c r="B1450" s="25"/>
      <c r="C1450" s="25"/>
      <c r="D1450" s="25"/>
      <c r="E1450" s="25"/>
      <c r="F1450" s="25"/>
      <c r="G1450" s="25"/>
      <c r="H1450" s="25"/>
      <c r="I1450" s="25"/>
      <c r="J1450" s="25"/>
      <c r="K1450" s="25"/>
      <c r="L1450" s="25"/>
      <c r="M1450" s="25"/>
    </row>
    <row r="1451" spans="1:13">
      <c r="A1451" s="92"/>
      <c r="B1451" s="25"/>
      <c r="C1451" s="25"/>
      <c r="D1451" s="25"/>
      <c r="E1451" s="25"/>
      <c r="F1451" s="25"/>
      <c r="G1451" s="25"/>
      <c r="H1451" s="25"/>
      <c r="I1451" s="25"/>
      <c r="J1451" s="25"/>
      <c r="K1451" s="25"/>
      <c r="L1451" s="25"/>
      <c r="M1451" s="25"/>
    </row>
    <row r="1452" spans="1:13">
      <c r="A1452" s="92"/>
      <c r="B1452" s="25"/>
      <c r="C1452" s="25"/>
      <c r="D1452" s="25"/>
      <c r="E1452" s="25"/>
      <c r="F1452" s="25"/>
      <c r="G1452" s="25"/>
      <c r="H1452" s="25"/>
      <c r="I1452" s="25"/>
      <c r="J1452" s="25"/>
      <c r="K1452" s="25"/>
      <c r="L1452" s="25"/>
      <c r="M1452" s="25"/>
    </row>
    <row r="1453" spans="1:13">
      <c r="A1453" s="92"/>
      <c r="B1453" s="25"/>
      <c r="C1453" s="25"/>
      <c r="D1453" s="25"/>
      <c r="E1453" s="25"/>
      <c r="F1453" s="25"/>
      <c r="G1453" s="25"/>
      <c r="H1453" s="25"/>
      <c r="I1453" s="25"/>
      <c r="J1453" s="25"/>
      <c r="K1453" s="25"/>
      <c r="L1453" s="25"/>
      <c r="M1453" s="25"/>
    </row>
    <row r="1454" spans="1:13">
      <c r="A1454" s="92"/>
      <c r="B1454" s="25"/>
      <c r="C1454" s="25"/>
      <c r="D1454" s="25"/>
      <c r="E1454" s="25"/>
      <c r="F1454" s="25"/>
      <c r="G1454" s="25"/>
      <c r="H1454" s="25"/>
      <c r="I1454" s="25"/>
      <c r="J1454" s="25"/>
      <c r="K1454" s="25"/>
      <c r="L1454" s="25"/>
      <c r="M1454" s="25"/>
    </row>
    <row r="1455" spans="1:13">
      <c r="A1455" s="92"/>
      <c r="B1455" s="25"/>
      <c r="C1455" s="25"/>
      <c r="D1455" s="25"/>
      <c r="E1455" s="25"/>
      <c r="F1455" s="25"/>
      <c r="G1455" s="25"/>
      <c r="H1455" s="25"/>
      <c r="I1455" s="25"/>
      <c r="J1455" s="25"/>
      <c r="K1455" s="25"/>
      <c r="L1455" s="25"/>
      <c r="M1455" s="25"/>
    </row>
    <row r="1456" spans="1:13">
      <c r="A1456" s="92"/>
      <c r="B1456" s="25"/>
      <c r="C1456" s="25"/>
      <c r="D1456" s="25"/>
      <c r="E1456" s="25"/>
      <c r="F1456" s="25"/>
      <c r="G1456" s="25"/>
      <c r="H1456" s="25"/>
      <c r="I1456" s="25"/>
      <c r="J1456" s="25"/>
      <c r="K1456" s="25"/>
      <c r="L1456" s="25"/>
      <c r="M1456" s="25"/>
    </row>
    <row r="1457" spans="1:13">
      <c r="A1457" s="92"/>
      <c r="B1457" s="25"/>
      <c r="C1457" s="25"/>
      <c r="D1457" s="25"/>
      <c r="E1457" s="25"/>
      <c r="F1457" s="25"/>
      <c r="G1457" s="25"/>
      <c r="H1457" s="25"/>
      <c r="I1457" s="25"/>
      <c r="J1457" s="25"/>
      <c r="K1457" s="25"/>
      <c r="L1457" s="25"/>
      <c r="M1457" s="25"/>
    </row>
    <row r="1458" spans="1:13">
      <c r="A1458" s="92"/>
      <c r="B1458" s="25"/>
      <c r="C1458" s="25"/>
      <c r="D1458" s="25"/>
      <c r="E1458" s="25"/>
      <c r="F1458" s="25"/>
      <c r="G1458" s="25"/>
      <c r="H1458" s="25"/>
      <c r="I1458" s="25"/>
      <c r="J1458" s="25"/>
      <c r="K1458" s="25"/>
      <c r="L1458" s="25"/>
      <c r="M1458" s="25"/>
    </row>
    <row r="1459" spans="1:13">
      <c r="A1459" s="92"/>
      <c r="B1459" s="25"/>
      <c r="C1459" s="25"/>
      <c r="D1459" s="25"/>
      <c r="E1459" s="25"/>
      <c r="F1459" s="25"/>
      <c r="G1459" s="25"/>
      <c r="H1459" s="25"/>
      <c r="I1459" s="25"/>
      <c r="J1459" s="25"/>
      <c r="K1459" s="25"/>
      <c r="L1459" s="25"/>
      <c r="M1459" s="25"/>
    </row>
    <row r="1460" spans="1:13">
      <c r="A1460" s="92"/>
      <c r="B1460" s="25"/>
      <c r="C1460" s="25"/>
      <c r="D1460" s="25"/>
      <c r="E1460" s="25"/>
      <c r="F1460" s="25"/>
      <c r="G1460" s="25"/>
      <c r="H1460" s="25"/>
      <c r="I1460" s="25"/>
      <c r="J1460" s="25"/>
      <c r="K1460" s="25"/>
      <c r="L1460" s="25"/>
      <c r="M1460" s="25"/>
    </row>
    <row r="1461" spans="1:13">
      <c r="A1461" s="92"/>
      <c r="B1461" s="25"/>
      <c r="C1461" s="25"/>
      <c r="D1461" s="25"/>
      <c r="E1461" s="25"/>
      <c r="F1461" s="25"/>
      <c r="G1461" s="25"/>
      <c r="H1461" s="25"/>
      <c r="I1461" s="25"/>
      <c r="J1461" s="25"/>
      <c r="K1461" s="25"/>
      <c r="L1461" s="25"/>
      <c r="M1461" s="25"/>
    </row>
    <row r="1462" spans="1:13">
      <c r="A1462" s="92"/>
      <c r="B1462" s="25"/>
      <c r="C1462" s="25"/>
      <c r="D1462" s="25"/>
      <c r="E1462" s="25"/>
      <c r="F1462" s="25"/>
      <c r="G1462" s="25"/>
      <c r="H1462" s="25"/>
      <c r="I1462" s="25"/>
      <c r="J1462" s="25"/>
      <c r="K1462" s="25"/>
      <c r="L1462" s="25"/>
      <c r="M1462" s="25"/>
    </row>
    <row r="1463" spans="1:13">
      <c r="A1463" s="92"/>
      <c r="B1463" s="25"/>
      <c r="C1463" s="25"/>
      <c r="D1463" s="25"/>
      <c r="E1463" s="25"/>
      <c r="F1463" s="25"/>
      <c r="G1463" s="25"/>
      <c r="H1463" s="25"/>
      <c r="I1463" s="25"/>
      <c r="J1463" s="25"/>
      <c r="K1463" s="25"/>
      <c r="L1463" s="25"/>
      <c r="M1463" s="25"/>
    </row>
    <row r="1464" spans="1:13">
      <c r="A1464" s="92"/>
      <c r="B1464" s="25"/>
      <c r="C1464" s="25"/>
      <c r="D1464" s="25"/>
      <c r="E1464" s="25"/>
      <c r="F1464" s="25"/>
      <c r="G1464" s="25"/>
      <c r="H1464" s="25"/>
      <c r="I1464" s="25"/>
      <c r="J1464" s="25"/>
      <c r="K1464" s="25"/>
      <c r="L1464" s="25"/>
      <c r="M1464" s="25"/>
    </row>
    <row r="1465" spans="1:13">
      <c r="A1465" s="92"/>
      <c r="B1465" s="25"/>
      <c r="C1465" s="25"/>
      <c r="D1465" s="25"/>
      <c r="E1465" s="25"/>
      <c r="F1465" s="25"/>
      <c r="G1465" s="25"/>
      <c r="H1465" s="25"/>
      <c r="I1465" s="25"/>
      <c r="J1465" s="25"/>
      <c r="K1465" s="25"/>
      <c r="L1465" s="25"/>
      <c r="M1465" s="25"/>
    </row>
    <row r="1466" spans="1:13">
      <c r="A1466" s="92"/>
      <c r="B1466" s="25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</row>
    <row r="1467" spans="1:13">
      <c r="A1467" s="92"/>
      <c r="B1467" s="25"/>
      <c r="C1467" s="25"/>
      <c r="D1467" s="25"/>
      <c r="E1467" s="25"/>
      <c r="F1467" s="25"/>
      <c r="G1467" s="25"/>
      <c r="H1467" s="25"/>
      <c r="I1467" s="25"/>
      <c r="J1467" s="25"/>
      <c r="K1467" s="25"/>
      <c r="L1467" s="25"/>
      <c r="M1467" s="25"/>
    </row>
    <row r="1468" spans="1:13">
      <c r="A1468" s="92"/>
      <c r="B1468" s="25"/>
      <c r="C1468" s="25"/>
      <c r="D1468" s="25"/>
      <c r="E1468" s="25"/>
      <c r="F1468" s="25"/>
      <c r="G1468" s="25"/>
      <c r="H1468" s="25"/>
      <c r="I1468" s="25"/>
      <c r="J1468" s="25"/>
      <c r="K1468" s="25"/>
      <c r="L1468" s="25"/>
      <c r="M1468" s="25"/>
    </row>
    <row r="1469" spans="1:13">
      <c r="A1469" s="92"/>
      <c r="B1469" s="25"/>
      <c r="C1469" s="25"/>
      <c r="D1469" s="25"/>
      <c r="E1469" s="25"/>
      <c r="F1469" s="25"/>
      <c r="G1469" s="25"/>
      <c r="H1469" s="25"/>
      <c r="I1469" s="25"/>
      <c r="J1469" s="25"/>
      <c r="K1469" s="25"/>
      <c r="L1469" s="25"/>
      <c r="M1469" s="25"/>
    </row>
    <row r="1470" spans="1:13">
      <c r="A1470" s="92"/>
      <c r="B1470" s="25"/>
      <c r="C1470" s="25"/>
      <c r="D1470" s="25"/>
      <c r="E1470" s="25"/>
      <c r="F1470" s="25"/>
      <c r="G1470" s="25"/>
      <c r="H1470" s="25"/>
      <c r="I1470" s="25"/>
      <c r="J1470" s="25"/>
      <c r="K1470" s="25"/>
      <c r="L1470" s="25"/>
      <c r="M1470" s="25"/>
    </row>
    <row r="1471" spans="1:13">
      <c r="A1471" s="92"/>
      <c r="B1471" s="25"/>
      <c r="C1471" s="25"/>
      <c r="D1471" s="25"/>
      <c r="E1471" s="25"/>
      <c r="F1471" s="25"/>
      <c r="G1471" s="25"/>
      <c r="H1471" s="25"/>
      <c r="I1471" s="25"/>
      <c r="J1471" s="25"/>
      <c r="K1471" s="25"/>
      <c r="L1471" s="25"/>
      <c r="M1471" s="25"/>
    </row>
    <row r="1472" spans="1:13">
      <c r="A1472" s="92"/>
      <c r="B1472" s="25"/>
      <c r="C1472" s="25"/>
      <c r="D1472" s="25"/>
      <c r="E1472" s="25"/>
      <c r="F1472" s="25"/>
      <c r="G1472" s="25"/>
      <c r="H1472" s="25"/>
      <c r="I1472" s="25"/>
      <c r="J1472" s="25"/>
      <c r="K1472" s="25"/>
      <c r="L1472" s="25"/>
      <c r="M1472" s="25"/>
    </row>
    <row r="1473" spans="1:13">
      <c r="A1473" s="88"/>
      <c r="B1473" s="25"/>
      <c r="C1473" s="25"/>
      <c r="D1473" s="25"/>
      <c r="E1473" s="25"/>
      <c r="F1473" s="25"/>
      <c r="G1473" s="25"/>
      <c r="H1473" s="25"/>
      <c r="I1473" s="25"/>
      <c r="J1473" s="25"/>
      <c r="K1473" s="25"/>
      <c r="L1473" s="25"/>
      <c r="M1473" s="25"/>
    </row>
    <row r="1479" spans="1:13">
      <c r="A1479" s="20"/>
      <c r="B1479" s="10"/>
      <c r="C1479" s="10"/>
      <c r="D1479" s="10"/>
      <c r="E1479" s="50"/>
      <c r="F1479" s="54"/>
      <c r="G1479" s="54"/>
      <c r="H1479" s="54"/>
      <c r="I1479" s="54"/>
      <c r="J1479" s="54"/>
      <c r="K1479" s="3"/>
      <c r="L1479" s="3"/>
      <c r="M1479" s="3"/>
    </row>
    <row r="1480" spans="1:13">
      <c r="A1480" s="92"/>
      <c r="B1480" s="25"/>
      <c r="C1480" s="25"/>
      <c r="D1480" s="25"/>
      <c r="E1480" s="25"/>
      <c r="F1480" s="25"/>
      <c r="G1480" s="25"/>
      <c r="H1480" s="25"/>
      <c r="I1480" s="25"/>
      <c r="J1480" s="25"/>
      <c r="K1480" s="25"/>
      <c r="L1480" s="25"/>
      <c r="M1480" s="25"/>
    </row>
    <row r="1481" spans="1:13">
      <c r="A1481" s="92"/>
      <c r="B1481" s="25"/>
      <c r="C1481" s="25"/>
      <c r="D1481" s="25"/>
      <c r="E1481" s="25"/>
      <c r="F1481" s="25"/>
      <c r="G1481" s="25"/>
      <c r="H1481" s="25"/>
      <c r="I1481" s="25"/>
      <c r="J1481" s="25"/>
      <c r="K1481" s="25"/>
      <c r="L1481" s="25"/>
      <c r="M1481" s="25"/>
    </row>
    <row r="1482" spans="1:13">
      <c r="A1482" s="92"/>
      <c r="B1482" s="25"/>
      <c r="C1482" s="25"/>
      <c r="D1482" s="25"/>
      <c r="E1482" s="25"/>
      <c r="F1482" s="25"/>
      <c r="G1482" s="25"/>
      <c r="H1482" s="25"/>
      <c r="I1482" s="25"/>
      <c r="J1482" s="25"/>
      <c r="K1482" s="25"/>
      <c r="L1482" s="25"/>
      <c r="M1482" s="25"/>
    </row>
    <row r="1483" spans="1:13">
      <c r="A1483" s="92"/>
      <c r="B1483" s="25"/>
      <c r="C1483" s="25"/>
      <c r="D1483" s="25"/>
      <c r="E1483" s="25"/>
      <c r="F1483" s="25"/>
      <c r="G1483" s="25"/>
      <c r="H1483" s="25"/>
      <c r="I1483" s="25"/>
      <c r="J1483" s="25"/>
      <c r="K1483" s="25"/>
      <c r="L1483" s="25"/>
      <c r="M1483" s="25"/>
    </row>
    <row r="1484" spans="1:13">
      <c r="A1484" s="92"/>
      <c r="B1484" s="25"/>
      <c r="C1484" s="25"/>
      <c r="D1484" s="25"/>
      <c r="E1484" s="25"/>
      <c r="F1484" s="25"/>
      <c r="G1484" s="25"/>
      <c r="H1484" s="25"/>
      <c r="I1484" s="25"/>
      <c r="J1484" s="25"/>
      <c r="K1484" s="25"/>
      <c r="L1484" s="25"/>
      <c r="M1484" s="25"/>
    </row>
    <row r="1485" spans="1:13">
      <c r="A1485" s="92"/>
      <c r="B1485" s="25"/>
      <c r="C1485" s="25"/>
      <c r="D1485" s="25"/>
      <c r="E1485" s="25"/>
      <c r="F1485" s="25"/>
      <c r="G1485" s="25"/>
      <c r="H1485" s="25"/>
      <c r="I1485" s="25"/>
      <c r="J1485" s="25"/>
      <c r="K1485" s="25"/>
      <c r="L1485" s="25"/>
      <c r="M1485" s="25"/>
    </row>
    <row r="1486" spans="1:13">
      <c r="A1486" s="92"/>
      <c r="B1486" s="25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</row>
    <row r="1487" spans="1:13">
      <c r="A1487" s="92"/>
      <c r="B1487" s="25"/>
      <c r="C1487" s="25"/>
      <c r="D1487" s="25"/>
      <c r="E1487" s="25"/>
      <c r="F1487" s="25"/>
      <c r="G1487" s="25"/>
      <c r="H1487" s="25"/>
      <c r="I1487" s="25"/>
      <c r="J1487" s="25"/>
      <c r="K1487" s="25"/>
      <c r="L1487" s="25"/>
      <c r="M1487" s="25"/>
    </row>
    <row r="1488" spans="1:13">
      <c r="A1488" s="92"/>
      <c r="B1488" s="25"/>
      <c r="C1488" s="25"/>
      <c r="D1488" s="25"/>
      <c r="E1488" s="25"/>
      <c r="F1488" s="25"/>
      <c r="G1488" s="25"/>
      <c r="H1488" s="25"/>
      <c r="I1488" s="25"/>
      <c r="J1488" s="25"/>
      <c r="K1488" s="25"/>
      <c r="L1488" s="25"/>
      <c r="M1488" s="25"/>
    </row>
    <row r="1489" spans="1:13">
      <c r="A1489" s="92"/>
      <c r="B1489" s="25"/>
      <c r="C1489" s="25"/>
      <c r="D1489" s="25"/>
      <c r="E1489" s="25"/>
      <c r="F1489" s="25"/>
      <c r="G1489" s="25"/>
      <c r="H1489" s="25"/>
      <c r="I1489" s="25"/>
      <c r="J1489" s="25"/>
      <c r="K1489" s="25"/>
      <c r="L1489" s="25"/>
      <c r="M1489" s="25"/>
    </row>
    <row r="1490" spans="1:13">
      <c r="A1490" s="92"/>
      <c r="B1490" s="25"/>
      <c r="C1490" s="25"/>
      <c r="D1490" s="25"/>
      <c r="E1490" s="25"/>
      <c r="F1490" s="25"/>
      <c r="G1490" s="25"/>
      <c r="H1490" s="25"/>
      <c r="I1490" s="25"/>
      <c r="J1490" s="25"/>
      <c r="K1490" s="25"/>
      <c r="L1490" s="25"/>
      <c r="M1490" s="25"/>
    </row>
    <row r="1491" spans="1:13">
      <c r="A1491" s="92"/>
      <c r="B1491" s="25"/>
      <c r="C1491" s="25"/>
      <c r="D1491" s="25"/>
      <c r="E1491" s="25"/>
      <c r="F1491" s="25"/>
      <c r="G1491" s="25"/>
      <c r="H1491" s="25"/>
      <c r="I1491" s="25"/>
      <c r="J1491" s="25"/>
      <c r="K1491" s="25"/>
      <c r="L1491" s="25"/>
      <c r="M1491" s="25"/>
    </row>
    <row r="1492" spans="1:13">
      <c r="A1492" s="92"/>
      <c r="B1492" s="25"/>
      <c r="C1492" s="25"/>
      <c r="D1492" s="25"/>
      <c r="E1492" s="25"/>
      <c r="F1492" s="25"/>
      <c r="G1492" s="25"/>
      <c r="H1492" s="25"/>
      <c r="I1492" s="25"/>
      <c r="J1492" s="25"/>
      <c r="K1492" s="25"/>
      <c r="L1492" s="25"/>
      <c r="M1492" s="25"/>
    </row>
    <row r="1493" spans="1:13">
      <c r="A1493" s="92"/>
      <c r="B1493" s="25"/>
      <c r="C1493" s="25"/>
      <c r="D1493" s="25"/>
      <c r="E1493" s="25"/>
      <c r="F1493" s="25"/>
      <c r="G1493" s="25"/>
      <c r="H1493" s="25"/>
      <c r="I1493" s="25"/>
      <c r="J1493" s="25"/>
      <c r="K1493" s="25"/>
      <c r="L1493" s="25"/>
      <c r="M1493" s="25"/>
    </row>
    <row r="1494" spans="1:13">
      <c r="A1494" s="92"/>
      <c r="B1494" s="25"/>
      <c r="C1494" s="25"/>
      <c r="D1494" s="25"/>
      <c r="E1494" s="25"/>
      <c r="F1494" s="25"/>
      <c r="G1494" s="25"/>
      <c r="H1494" s="25"/>
      <c r="I1494" s="25"/>
      <c r="J1494" s="25"/>
      <c r="K1494" s="25"/>
      <c r="L1494" s="25"/>
      <c r="M1494" s="25"/>
    </row>
    <row r="1495" spans="1:13">
      <c r="A1495" s="92"/>
      <c r="B1495" s="25"/>
      <c r="C1495" s="25"/>
      <c r="D1495" s="25"/>
      <c r="E1495" s="25"/>
      <c r="F1495" s="25"/>
      <c r="G1495" s="25"/>
      <c r="H1495" s="25"/>
      <c r="I1495" s="25"/>
      <c r="J1495" s="25"/>
      <c r="K1495" s="25"/>
      <c r="L1495" s="25"/>
      <c r="M1495" s="25"/>
    </row>
    <row r="1496" spans="1:13">
      <c r="A1496" s="92"/>
      <c r="B1496" s="25"/>
      <c r="C1496" s="25"/>
      <c r="D1496" s="25"/>
      <c r="E1496" s="25"/>
      <c r="F1496" s="25"/>
      <c r="G1496" s="25"/>
      <c r="H1496" s="25"/>
      <c r="I1496" s="25"/>
      <c r="J1496" s="25"/>
      <c r="K1496" s="25"/>
      <c r="L1496" s="25"/>
      <c r="M1496" s="25"/>
    </row>
    <row r="1497" spans="1:13">
      <c r="A1497" s="92"/>
      <c r="B1497" s="25"/>
      <c r="C1497" s="25"/>
      <c r="D1497" s="25"/>
      <c r="E1497" s="25"/>
      <c r="F1497" s="25"/>
      <c r="G1497" s="25"/>
      <c r="H1497" s="25"/>
      <c r="I1497" s="25"/>
      <c r="J1497" s="25"/>
      <c r="K1497" s="25"/>
      <c r="L1497" s="25"/>
      <c r="M1497" s="25"/>
    </row>
    <row r="1498" spans="1:13">
      <c r="A1498" s="92"/>
      <c r="B1498" s="25"/>
      <c r="C1498" s="25"/>
      <c r="D1498" s="25"/>
      <c r="E1498" s="25"/>
      <c r="F1498" s="25"/>
      <c r="G1498" s="25"/>
      <c r="H1498" s="25"/>
      <c r="I1498" s="25"/>
      <c r="J1498" s="25"/>
      <c r="K1498" s="25"/>
      <c r="L1498" s="25"/>
      <c r="M1498" s="25"/>
    </row>
    <row r="1499" spans="1:13">
      <c r="A1499" s="92"/>
      <c r="B1499" s="25"/>
      <c r="C1499" s="25"/>
      <c r="D1499" s="25"/>
      <c r="E1499" s="25"/>
      <c r="F1499" s="25"/>
      <c r="G1499" s="25"/>
      <c r="H1499" s="25"/>
      <c r="I1499" s="25"/>
      <c r="J1499" s="25"/>
      <c r="K1499" s="25"/>
      <c r="L1499" s="25"/>
      <c r="M1499" s="25"/>
    </row>
    <row r="1500" spans="1:13">
      <c r="A1500" s="92"/>
      <c r="B1500" s="25"/>
      <c r="C1500" s="25"/>
      <c r="D1500" s="25"/>
      <c r="E1500" s="25"/>
      <c r="F1500" s="25"/>
      <c r="G1500" s="25"/>
      <c r="H1500" s="25"/>
      <c r="I1500" s="25"/>
      <c r="J1500" s="25"/>
      <c r="K1500" s="25"/>
      <c r="L1500" s="25"/>
      <c r="M1500" s="25"/>
    </row>
    <row r="1501" spans="1:13">
      <c r="A1501" s="92"/>
      <c r="B1501" s="25"/>
      <c r="C1501" s="25"/>
      <c r="D1501" s="25"/>
      <c r="E1501" s="25"/>
      <c r="F1501" s="25"/>
      <c r="G1501" s="25"/>
      <c r="H1501" s="25"/>
      <c r="I1501" s="25"/>
      <c r="J1501" s="25"/>
      <c r="K1501" s="25"/>
      <c r="L1501" s="25"/>
      <c r="M1501" s="25"/>
    </row>
    <row r="1502" spans="1:13">
      <c r="A1502" s="92"/>
      <c r="B1502" s="25"/>
      <c r="C1502" s="25"/>
      <c r="D1502" s="25"/>
      <c r="E1502" s="25"/>
      <c r="F1502" s="25"/>
      <c r="G1502" s="25"/>
      <c r="H1502" s="25"/>
      <c r="I1502" s="25"/>
      <c r="J1502" s="25"/>
      <c r="K1502" s="25"/>
      <c r="L1502" s="25"/>
      <c r="M1502" s="25"/>
    </row>
    <row r="1503" spans="1:13">
      <c r="A1503" s="88"/>
      <c r="B1503" s="25"/>
      <c r="C1503" s="25"/>
      <c r="D1503" s="25"/>
      <c r="E1503" s="25"/>
      <c r="F1503" s="25"/>
      <c r="G1503" s="25"/>
      <c r="H1503" s="25"/>
      <c r="I1503" s="25"/>
      <c r="J1503" s="25"/>
      <c r="K1503" s="25"/>
      <c r="L1503" s="25"/>
      <c r="M1503" s="25"/>
    </row>
    <row r="1509" spans="1:13">
      <c r="A1509" s="20"/>
      <c r="B1509" s="10"/>
      <c r="C1509" s="10"/>
      <c r="D1509" s="10"/>
      <c r="E1509" s="50"/>
      <c r="F1509" s="54"/>
      <c r="G1509" s="54"/>
      <c r="H1509" s="54"/>
      <c r="I1509" s="54"/>
      <c r="J1509" s="54"/>
      <c r="K1509" s="3"/>
      <c r="L1509" s="3"/>
      <c r="M1509" s="3"/>
    </row>
    <row r="1510" spans="1:13">
      <c r="A1510" s="92"/>
      <c r="B1510" s="25"/>
      <c r="C1510" s="25"/>
      <c r="D1510" s="25"/>
      <c r="E1510" s="25"/>
      <c r="F1510" s="25"/>
      <c r="G1510" s="25"/>
      <c r="H1510" s="25"/>
      <c r="I1510" s="25"/>
      <c r="J1510" s="25"/>
      <c r="K1510" s="25"/>
      <c r="L1510" s="25"/>
      <c r="M1510" s="25"/>
    </row>
    <row r="1511" spans="1:13">
      <c r="A1511" s="92"/>
      <c r="B1511" s="25"/>
      <c r="C1511" s="25"/>
      <c r="D1511" s="25"/>
      <c r="E1511" s="25"/>
      <c r="F1511" s="25"/>
      <c r="G1511" s="25"/>
      <c r="H1511" s="25"/>
      <c r="I1511" s="25"/>
      <c r="J1511" s="25"/>
      <c r="K1511" s="25"/>
      <c r="L1511" s="25"/>
      <c r="M1511" s="25"/>
    </row>
    <row r="1512" spans="1:13">
      <c r="A1512" s="92"/>
      <c r="B1512" s="25"/>
      <c r="C1512" s="25"/>
      <c r="D1512" s="25"/>
      <c r="E1512" s="25"/>
      <c r="F1512" s="25"/>
      <c r="G1512" s="25"/>
      <c r="H1512" s="25"/>
      <c r="I1512" s="25"/>
      <c r="J1512" s="25"/>
      <c r="K1512" s="25"/>
      <c r="L1512" s="25"/>
      <c r="M1512" s="25"/>
    </row>
    <row r="1513" spans="1:13">
      <c r="A1513" s="92"/>
      <c r="B1513" s="25"/>
      <c r="C1513" s="25"/>
      <c r="D1513" s="25"/>
      <c r="E1513" s="25"/>
      <c r="F1513" s="25"/>
      <c r="G1513" s="25"/>
      <c r="H1513" s="25"/>
      <c r="I1513" s="25"/>
      <c r="J1513" s="25"/>
      <c r="K1513" s="25"/>
      <c r="L1513" s="25"/>
      <c r="M1513" s="25"/>
    </row>
    <row r="1514" spans="1:13">
      <c r="A1514" s="92"/>
      <c r="B1514" s="25"/>
      <c r="C1514" s="25"/>
      <c r="D1514" s="25"/>
      <c r="E1514" s="25"/>
      <c r="F1514" s="25"/>
      <c r="G1514" s="25"/>
      <c r="H1514" s="25"/>
      <c r="I1514" s="25"/>
      <c r="J1514" s="25"/>
      <c r="K1514" s="25"/>
      <c r="L1514" s="25"/>
      <c r="M1514" s="25"/>
    </row>
    <row r="1515" spans="1:13">
      <c r="A1515" s="92"/>
      <c r="B1515" s="25"/>
      <c r="C1515" s="25"/>
      <c r="D1515" s="25"/>
      <c r="E1515" s="25"/>
      <c r="F1515" s="25"/>
      <c r="G1515" s="25"/>
      <c r="H1515" s="25"/>
      <c r="I1515" s="25"/>
      <c r="J1515" s="25"/>
      <c r="K1515" s="25"/>
      <c r="L1515" s="25"/>
      <c r="M1515" s="25"/>
    </row>
    <row r="1516" spans="1:13">
      <c r="A1516" s="92"/>
      <c r="B1516" s="25"/>
      <c r="C1516" s="25"/>
      <c r="D1516" s="25"/>
      <c r="E1516" s="25"/>
      <c r="F1516" s="25"/>
      <c r="G1516" s="25"/>
      <c r="H1516" s="25"/>
      <c r="I1516" s="25"/>
      <c r="J1516" s="25"/>
      <c r="K1516" s="25"/>
      <c r="L1516" s="25"/>
      <c r="M1516" s="25"/>
    </row>
    <row r="1517" spans="1:13">
      <c r="A1517" s="92"/>
      <c r="B1517" s="25"/>
      <c r="C1517" s="25"/>
      <c r="D1517" s="25"/>
      <c r="E1517" s="25"/>
      <c r="F1517" s="25"/>
      <c r="G1517" s="25"/>
      <c r="H1517" s="25"/>
      <c r="I1517" s="25"/>
      <c r="J1517" s="25"/>
      <c r="K1517" s="25"/>
      <c r="L1517" s="25"/>
      <c r="M1517" s="25"/>
    </row>
    <row r="1518" spans="1:13">
      <c r="A1518" s="92"/>
      <c r="B1518" s="25"/>
      <c r="C1518" s="25"/>
      <c r="D1518" s="25"/>
      <c r="E1518" s="25"/>
      <c r="F1518" s="25"/>
      <c r="G1518" s="25"/>
      <c r="H1518" s="25"/>
      <c r="I1518" s="25"/>
      <c r="J1518" s="25"/>
      <c r="K1518" s="25"/>
      <c r="L1518" s="25"/>
      <c r="M1518" s="25"/>
    </row>
    <row r="1519" spans="1:13">
      <c r="A1519" s="92"/>
      <c r="B1519" s="25"/>
      <c r="C1519" s="25"/>
      <c r="D1519" s="25"/>
      <c r="E1519" s="25"/>
      <c r="F1519" s="25"/>
      <c r="G1519" s="25"/>
      <c r="H1519" s="25"/>
      <c r="I1519" s="25"/>
      <c r="J1519" s="25"/>
      <c r="K1519" s="25"/>
      <c r="L1519" s="25"/>
      <c r="M1519" s="25"/>
    </row>
    <row r="1520" spans="1:13">
      <c r="A1520" s="92"/>
      <c r="B1520" s="25"/>
      <c r="C1520" s="25"/>
      <c r="D1520" s="25"/>
      <c r="E1520" s="25"/>
      <c r="F1520" s="25"/>
      <c r="G1520" s="25"/>
      <c r="H1520" s="25"/>
      <c r="I1520" s="25"/>
      <c r="J1520" s="25"/>
      <c r="K1520" s="25"/>
      <c r="L1520" s="25"/>
      <c r="M1520" s="25"/>
    </row>
    <row r="1521" spans="1:13">
      <c r="A1521" s="92"/>
      <c r="B1521" s="25"/>
      <c r="C1521" s="25"/>
      <c r="D1521" s="25"/>
      <c r="E1521" s="25"/>
      <c r="F1521" s="25"/>
      <c r="G1521" s="25"/>
      <c r="H1521" s="25"/>
      <c r="I1521" s="25"/>
      <c r="J1521" s="25"/>
      <c r="K1521" s="25"/>
      <c r="L1521" s="25"/>
      <c r="M1521" s="25"/>
    </row>
    <row r="1522" spans="1:13">
      <c r="A1522" s="92"/>
      <c r="B1522" s="25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</row>
    <row r="1523" spans="1:13">
      <c r="A1523" s="92"/>
      <c r="B1523" s="25"/>
      <c r="C1523" s="25"/>
      <c r="D1523" s="25"/>
      <c r="E1523" s="25"/>
      <c r="F1523" s="25"/>
      <c r="G1523" s="25"/>
      <c r="H1523" s="25"/>
      <c r="I1523" s="25"/>
      <c r="J1523" s="25"/>
      <c r="K1523" s="25"/>
      <c r="L1523" s="25"/>
      <c r="M1523" s="25"/>
    </row>
    <row r="1524" spans="1:13">
      <c r="A1524" s="92"/>
      <c r="B1524" s="25"/>
      <c r="C1524" s="25"/>
      <c r="D1524" s="25"/>
      <c r="E1524" s="25"/>
      <c r="F1524" s="25"/>
      <c r="G1524" s="25"/>
      <c r="H1524" s="25"/>
      <c r="I1524" s="25"/>
      <c r="J1524" s="25"/>
      <c r="K1524" s="25"/>
      <c r="L1524" s="25"/>
      <c r="M1524" s="25"/>
    </row>
    <row r="1525" spans="1:13">
      <c r="A1525" s="92"/>
      <c r="B1525" s="25"/>
      <c r="C1525" s="25"/>
      <c r="D1525" s="25"/>
      <c r="E1525" s="25"/>
      <c r="F1525" s="25"/>
      <c r="G1525" s="25"/>
      <c r="H1525" s="25"/>
      <c r="I1525" s="25"/>
      <c r="J1525" s="25"/>
      <c r="K1525" s="25"/>
      <c r="L1525" s="25"/>
      <c r="M1525" s="25"/>
    </row>
    <row r="1526" spans="1:13">
      <c r="A1526" s="92"/>
      <c r="B1526" s="25"/>
      <c r="C1526" s="25"/>
      <c r="D1526" s="25"/>
      <c r="E1526" s="25"/>
      <c r="F1526" s="25"/>
      <c r="G1526" s="25"/>
      <c r="H1526" s="25"/>
      <c r="I1526" s="25"/>
      <c r="J1526" s="25"/>
      <c r="K1526" s="25"/>
      <c r="L1526" s="25"/>
      <c r="M1526" s="25"/>
    </row>
    <row r="1527" spans="1:13">
      <c r="A1527" s="92"/>
      <c r="B1527" s="25"/>
      <c r="C1527" s="25"/>
      <c r="D1527" s="25"/>
      <c r="E1527" s="25"/>
      <c r="F1527" s="25"/>
      <c r="G1527" s="25"/>
      <c r="H1527" s="25"/>
      <c r="I1527" s="25"/>
      <c r="J1527" s="25"/>
      <c r="K1527" s="25"/>
      <c r="L1527" s="25"/>
      <c r="M1527" s="25"/>
    </row>
    <row r="1528" spans="1:13">
      <c r="A1528" s="92"/>
      <c r="B1528" s="25"/>
      <c r="C1528" s="25"/>
      <c r="D1528" s="25"/>
      <c r="E1528" s="25"/>
      <c r="F1528" s="25"/>
      <c r="G1528" s="25"/>
      <c r="H1528" s="25"/>
      <c r="I1528" s="25"/>
      <c r="J1528" s="25"/>
      <c r="K1528" s="25"/>
      <c r="L1528" s="25"/>
      <c r="M1528" s="25"/>
    </row>
    <row r="1529" spans="1:13">
      <c r="A1529" s="92"/>
      <c r="B1529" s="25"/>
      <c r="C1529" s="25"/>
      <c r="D1529" s="25"/>
      <c r="E1529" s="25"/>
      <c r="F1529" s="25"/>
      <c r="G1529" s="25"/>
      <c r="H1529" s="25"/>
      <c r="I1529" s="25"/>
      <c r="J1529" s="25"/>
      <c r="K1529" s="25"/>
      <c r="L1529" s="25"/>
      <c r="M1529" s="25"/>
    </row>
    <row r="1530" spans="1:13">
      <c r="A1530" s="92"/>
      <c r="B1530" s="25"/>
      <c r="C1530" s="25"/>
      <c r="D1530" s="25"/>
      <c r="E1530" s="25"/>
      <c r="F1530" s="25"/>
      <c r="G1530" s="25"/>
      <c r="H1530" s="25"/>
      <c r="I1530" s="25"/>
      <c r="J1530" s="25"/>
      <c r="K1530" s="25"/>
      <c r="L1530" s="25"/>
      <c r="M1530" s="25"/>
    </row>
    <row r="1531" spans="1:13">
      <c r="A1531" s="92"/>
      <c r="B1531" s="25"/>
      <c r="C1531" s="25"/>
      <c r="D1531" s="25"/>
      <c r="E1531" s="25"/>
      <c r="F1531" s="25"/>
      <c r="G1531" s="25"/>
      <c r="H1531" s="25"/>
      <c r="I1531" s="25"/>
      <c r="J1531" s="25"/>
      <c r="K1531" s="25"/>
      <c r="L1531" s="25"/>
      <c r="M1531" s="25"/>
    </row>
    <row r="1532" spans="1:13">
      <c r="A1532" s="92"/>
      <c r="B1532" s="25"/>
      <c r="C1532" s="25"/>
      <c r="D1532" s="25"/>
      <c r="E1532" s="25"/>
      <c r="F1532" s="25"/>
      <c r="G1532" s="25"/>
      <c r="H1532" s="25"/>
      <c r="I1532" s="25"/>
      <c r="J1532" s="25"/>
      <c r="K1532" s="25"/>
      <c r="L1532" s="25"/>
      <c r="M1532" s="25"/>
    </row>
    <row r="1533" spans="1:13">
      <c r="A1533" s="88"/>
      <c r="B1533" s="25"/>
      <c r="C1533" s="25"/>
      <c r="D1533" s="25"/>
      <c r="E1533" s="25"/>
      <c r="F1533" s="25"/>
      <c r="G1533" s="25"/>
      <c r="H1533" s="25"/>
      <c r="I1533" s="25"/>
      <c r="J1533" s="25"/>
      <c r="K1533" s="25"/>
      <c r="L1533" s="25"/>
      <c r="M1533" s="25"/>
    </row>
    <row r="1539" spans="1:13">
      <c r="A1539" s="20"/>
      <c r="B1539" s="10"/>
      <c r="C1539" s="10"/>
      <c r="D1539" s="10"/>
      <c r="E1539" s="50"/>
      <c r="F1539" s="54"/>
      <c r="G1539" s="54"/>
      <c r="H1539" s="54"/>
      <c r="I1539" s="54"/>
      <c r="J1539" s="54"/>
      <c r="K1539" s="3"/>
      <c r="L1539" s="3"/>
      <c r="M1539" s="3"/>
    </row>
    <row r="1540" spans="1:13">
      <c r="A1540" s="92"/>
      <c r="B1540" s="25"/>
      <c r="C1540" s="25"/>
      <c r="D1540" s="25"/>
      <c r="E1540" s="25"/>
      <c r="F1540" s="25"/>
      <c r="G1540" s="25"/>
      <c r="H1540" s="25"/>
      <c r="I1540" s="25"/>
      <c r="J1540" s="25"/>
      <c r="K1540" s="25"/>
      <c r="L1540" s="25"/>
      <c r="M1540" s="25"/>
    </row>
    <row r="1541" spans="1:13">
      <c r="A1541" s="92"/>
      <c r="B1541" s="25"/>
      <c r="C1541" s="25"/>
      <c r="D1541" s="25"/>
      <c r="E1541" s="25"/>
      <c r="F1541" s="25"/>
      <c r="G1541" s="25"/>
      <c r="H1541" s="25"/>
      <c r="I1541" s="25"/>
      <c r="J1541" s="25"/>
      <c r="K1541" s="25"/>
      <c r="L1541" s="25"/>
      <c r="M1541" s="25"/>
    </row>
    <row r="1542" spans="1:13">
      <c r="A1542" s="92"/>
      <c r="B1542" s="25"/>
      <c r="C1542" s="25"/>
      <c r="D1542" s="25"/>
      <c r="E1542" s="25"/>
      <c r="F1542" s="25"/>
      <c r="G1542" s="25"/>
      <c r="H1542" s="25"/>
      <c r="I1542" s="25"/>
      <c r="J1542" s="25"/>
      <c r="K1542" s="25"/>
      <c r="L1542" s="25"/>
      <c r="M1542" s="25"/>
    </row>
    <row r="1543" spans="1:13">
      <c r="A1543" s="92"/>
      <c r="B1543" s="25"/>
      <c r="C1543" s="25"/>
      <c r="D1543" s="25"/>
      <c r="E1543" s="25"/>
      <c r="F1543" s="25"/>
      <c r="G1543" s="25"/>
      <c r="H1543" s="25"/>
      <c r="I1543" s="25"/>
      <c r="J1543" s="25"/>
      <c r="K1543" s="25"/>
      <c r="L1543" s="25"/>
      <c r="M1543" s="25"/>
    </row>
    <row r="1544" spans="1:13">
      <c r="A1544" s="92"/>
      <c r="B1544" s="25"/>
      <c r="C1544" s="25"/>
      <c r="D1544" s="25"/>
      <c r="E1544" s="25"/>
      <c r="F1544" s="25"/>
      <c r="G1544" s="25"/>
      <c r="H1544" s="25"/>
      <c r="I1544" s="25"/>
      <c r="J1544" s="25"/>
      <c r="K1544" s="25"/>
      <c r="L1544" s="25"/>
      <c r="M1544" s="25"/>
    </row>
    <row r="1545" spans="1:13">
      <c r="A1545" s="92"/>
      <c r="B1545" s="25"/>
      <c r="C1545" s="25"/>
      <c r="D1545" s="25"/>
      <c r="E1545" s="25"/>
      <c r="F1545" s="25"/>
      <c r="G1545" s="25"/>
      <c r="H1545" s="25"/>
      <c r="I1545" s="25"/>
      <c r="J1545" s="25"/>
      <c r="K1545" s="25"/>
      <c r="L1545" s="25"/>
      <c r="M1545" s="25"/>
    </row>
    <row r="1546" spans="1:13">
      <c r="A1546" s="92"/>
      <c r="B1546" s="25"/>
      <c r="C1546" s="25"/>
      <c r="D1546" s="25"/>
      <c r="E1546" s="25"/>
      <c r="F1546" s="25"/>
      <c r="G1546" s="25"/>
      <c r="H1546" s="25"/>
      <c r="I1546" s="25"/>
      <c r="J1546" s="25"/>
      <c r="K1546" s="25"/>
      <c r="L1546" s="25"/>
      <c r="M1546" s="25"/>
    </row>
    <row r="1547" spans="1:13">
      <c r="A1547" s="92"/>
      <c r="B1547" s="25"/>
      <c r="C1547" s="25"/>
      <c r="D1547" s="25"/>
      <c r="E1547" s="25"/>
      <c r="F1547" s="25"/>
      <c r="G1547" s="25"/>
      <c r="H1547" s="25"/>
      <c r="I1547" s="25"/>
      <c r="J1547" s="25"/>
      <c r="K1547" s="25"/>
      <c r="L1547" s="25"/>
      <c r="M1547" s="25"/>
    </row>
    <row r="1548" spans="1:13">
      <c r="A1548" s="92"/>
      <c r="B1548" s="25"/>
      <c r="C1548" s="25"/>
      <c r="D1548" s="25"/>
      <c r="E1548" s="25"/>
      <c r="F1548" s="25"/>
      <c r="G1548" s="25"/>
      <c r="H1548" s="25"/>
      <c r="I1548" s="25"/>
      <c r="J1548" s="25"/>
      <c r="K1548" s="25"/>
      <c r="L1548" s="25"/>
      <c r="M1548" s="25"/>
    </row>
    <row r="1549" spans="1:13">
      <c r="A1549" s="92"/>
      <c r="B1549" s="25"/>
      <c r="C1549" s="25"/>
      <c r="D1549" s="25"/>
      <c r="E1549" s="25"/>
      <c r="F1549" s="25"/>
      <c r="G1549" s="25"/>
      <c r="H1549" s="25"/>
      <c r="I1549" s="25"/>
      <c r="J1549" s="25"/>
      <c r="K1549" s="25"/>
      <c r="L1549" s="25"/>
      <c r="M1549" s="25"/>
    </row>
    <row r="1550" spans="1:13">
      <c r="A1550" s="92"/>
      <c r="B1550" s="25"/>
      <c r="C1550" s="25"/>
      <c r="D1550" s="25"/>
      <c r="E1550" s="25"/>
      <c r="F1550" s="25"/>
      <c r="G1550" s="25"/>
      <c r="H1550" s="25"/>
      <c r="I1550" s="25"/>
      <c r="J1550" s="25"/>
      <c r="K1550" s="25"/>
      <c r="L1550" s="25"/>
      <c r="M1550" s="25"/>
    </row>
    <row r="1551" spans="1:13">
      <c r="A1551" s="92"/>
      <c r="B1551" s="25"/>
      <c r="C1551" s="25"/>
      <c r="D1551" s="25"/>
      <c r="E1551" s="25"/>
      <c r="F1551" s="25"/>
      <c r="G1551" s="25"/>
      <c r="H1551" s="25"/>
      <c r="I1551" s="25"/>
      <c r="J1551" s="25"/>
      <c r="K1551" s="25"/>
      <c r="L1551" s="25"/>
      <c r="M1551" s="25"/>
    </row>
    <row r="1552" spans="1:13">
      <c r="A1552" s="92"/>
      <c r="B1552" s="25"/>
      <c r="C1552" s="25"/>
      <c r="D1552" s="25"/>
      <c r="E1552" s="25"/>
      <c r="F1552" s="25"/>
      <c r="G1552" s="25"/>
      <c r="H1552" s="25"/>
      <c r="I1552" s="25"/>
      <c r="J1552" s="25"/>
      <c r="K1552" s="25"/>
      <c r="L1552" s="25"/>
      <c r="M1552" s="25"/>
    </row>
    <row r="1553" spans="1:13">
      <c r="A1553" s="92"/>
      <c r="B1553" s="25"/>
      <c r="C1553" s="25"/>
      <c r="D1553" s="25"/>
      <c r="E1553" s="25"/>
      <c r="F1553" s="25"/>
      <c r="G1553" s="25"/>
      <c r="H1553" s="25"/>
      <c r="I1553" s="25"/>
      <c r="J1553" s="25"/>
      <c r="K1553" s="25"/>
      <c r="L1553" s="25"/>
      <c r="M1553" s="25"/>
    </row>
    <row r="1554" spans="1:13">
      <c r="A1554" s="92"/>
      <c r="B1554" s="25"/>
      <c r="C1554" s="25"/>
      <c r="D1554" s="25"/>
      <c r="E1554" s="25"/>
      <c r="F1554" s="25"/>
      <c r="G1554" s="25"/>
      <c r="H1554" s="25"/>
      <c r="I1554" s="25"/>
      <c r="J1554" s="25"/>
      <c r="K1554" s="25"/>
      <c r="L1554" s="25"/>
      <c r="M1554" s="25"/>
    </row>
    <row r="1555" spans="1:13">
      <c r="A1555" s="92"/>
      <c r="B1555" s="25"/>
      <c r="C1555" s="25"/>
      <c r="D1555" s="25"/>
      <c r="E1555" s="25"/>
      <c r="F1555" s="25"/>
      <c r="G1555" s="25"/>
      <c r="H1555" s="25"/>
      <c r="I1555" s="25"/>
      <c r="J1555" s="25"/>
      <c r="K1555" s="25"/>
      <c r="L1555" s="25"/>
      <c r="M1555" s="25"/>
    </row>
    <row r="1556" spans="1:13">
      <c r="A1556" s="92"/>
      <c r="B1556" s="25"/>
      <c r="C1556" s="25"/>
      <c r="D1556" s="25"/>
      <c r="E1556" s="25"/>
      <c r="F1556" s="25"/>
      <c r="G1556" s="25"/>
      <c r="H1556" s="25"/>
      <c r="I1556" s="25"/>
      <c r="J1556" s="25"/>
      <c r="K1556" s="25"/>
      <c r="L1556" s="25"/>
      <c r="M1556" s="25"/>
    </row>
    <row r="1557" spans="1:13">
      <c r="A1557" s="92"/>
      <c r="B1557" s="25"/>
      <c r="C1557" s="25"/>
      <c r="D1557" s="25"/>
      <c r="E1557" s="25"/>
      <c r="F1557" s="25"/>
      <c r="G1557" s="25"/>
      <c r="H1557" s="25"/>
      <c r="I1557" s="25"/>
      <c r="J1557" s="25"/>
      <c r="K1557" s="25"/>
      <c r="L1557" s="25"/>
      <c r="M1557" s="25"/>
    </row>
    <row r="1558" spans="1:13">
      <c r="A1558" s="92"/>
      <c r="B1558" s="25"/>
      <c r="C1558" s="25"/>
      <c r="D1558" s="25"/>
      <c r="E1558" s="25"/>
      <c r="F1558" s="25"/>
      <c r="G1558" s="25"/>
      <c r="H1558" s="25"/>
      <c r="I1558" s="25"/>
      <c r="J1558" s="25"/>
      <c r="K1558" s="25"/>
      <c r="L1558" s="25"/>
      <c r="M1558" s="25"/>
    </row>
    <row r="1559" spans="1:13">
      <c r="A1559" s="92"/>
      <c r="B1559" s="25"/>
      <c r="C1559" s="25"/>
      <c r="D1559" s="25"/>
      <c r="E1559" s="25"/>
      <c r="F1559" s="25"/>
      <c r="G1559" s="25"/>
      <c r="H1559" s="25"/>
      <c r="I1559" s="25"/>
      <c r="J1559" s="25"/>
      <c r="K1559" s="25"/>
      <c r="L1559" s="25"/>
      <c r="M1559" s="25"/>
    </row>
    <row r="1560" spans="1:13">
      <c r="A1560" s="92"/>
      <c r="B1560" s="25"/>
      <c r="C1560" s="25"/>
      <c r="D1560" s="25"/>
      <c r="E1560" s="25"/>
      <c r="F1560" s="25"/>
      <c r="G1560" s="25"/>
      <c r="H1560" s="25"/>
      <c r="I1560" s="25"/>
      <c r="J1560" s="25"/>
      <c r="K1560" s="25"/>
      <c r="L1560" s="25"/>
      <c r="M1560" s="25"/>
    </row>
    <row r="1561" spans="1:13">
      <c r="A1561" s="92"/>
      <c r="B1561" s="25"/>
      <c r="C1561" s="25"/>
      <c r="D1561" s="25"/>
      <c r="E1561" s="25"/>
      <c r="F1561" s="25"/>
      <c r="G1561" s="25"/>
      <c r="H1561" s="25"/>
      <c r="I1561" s="25"/>
      <c r="J1561" s="25"/>
      <c r="K1561" s="25"/>
      <c r="L1561" s="25"/>
      <c r="M1561" s="25"/>
    </row>
    <row r="1562" spans="1:13">
      <c r="A1562" s="92"/>
      <c r="B1562" s="25"/>
      <c r="C1562" s="25"/>
      <c r="D1562" s="25"/>
      <c r="E1562" s="25"/>
      <c r="F1562" s="25"/>
      <c r="G1562" s="25"/>
      <c r="H1562" s="25"/>
      <c r="I1562" s="25"/>
      <c r="J1562" s="25"/>
      <c r="K1562" s="25"/>
      <c r="L1562" s="25"/>
      <c r="M1562" s="25"/>
    </row>
    <row r="1563" spans="1:13">
      <c r="A1563" s="88"/>
      <c r="B1563" s="25"/>
      <c r="C1563" s="25"/>
      <c r="D1563" s="25"/>
      <c r="E1563" s="25"/>
      <c r="F1563" s="25"/>
      <c r="G1563" s="25"/>
      <c r="H1563" s="25"/>
      <c r="I1563" s="25"/>
      <c r="J1563" s="25"/>
      <c r="K1563" s="25"/>
      <c r="L1563" s="25"/>
      <c r="M1563" s="25"/>
    </row>
    <row r="1569" spans="1:13">
      <c r="A1569" s="20"/>
      <c r="B1569" s="10"/>
      <c r="C1569" s="10"/>
      <c r="D1569" s="10"/>
      <c r="E1569" s="50"/>
      <c r="F1569" s="54"/>
      <c r="G1569" s="54"/>
      <c r="H1569" s="54"/>
      <c r="I1569" s="54"/>
      <c r="J1569" s="54"/>
      <c r="K1569" s="3"/>
      <c r="L1569" s="3"/>
      <c r="M1569" s="3"/>
    </row>
    <row r="1570" spans="1:13">
      <c r="A1570" s="92"/>
      <c r="B1570" s="25"/>
      <c r="C1570" s="25"/>
      <c r="D1570" s="25"/>
      <c r="E1570" s="25"/>
      <c r="F1570" s="25"/>
      <c r="G1570" s="25"/>
      <c r="H1570" s="25"/>
      <c r="I1570" s="25"/>
      <c r="J1570" s="25"/>
      <c r="K1570" s="25"/>
      <c r="L1570" s="25"/>
      <c r="M1570" s="25"/>
    </row>
    <row r="1571" spans="1:13">
      <c r="A1571" s="92"/>
      <c r="B1571" s="25"/>
      <c r="C1571" s="25"/>
      <c r="D1571" s="25"/>
      <c r="E1571" s="25"/>
      <c r="F1571" s="25"/>
      <c r="G1571" s="25"/>
      <c r="H1571" s="25"/>
      <c r="I1571" s="25"/>
      <c r="J1571" s="25"/>
      <c r="K1571" s="25"/>
      <c r="L1571" s="25"/>
      <c r="M1571" s="25"/>
    </row>
    <row r="1572" spans="1:13">
      <c r="A1572" s="92"/>
      <c r="B1572" s="25"/>
      <c r="C1572" s="25"/>
      <c r="D1572" s="25"/>
      <c r="E1572" s="25"/>
      <c r="F1572" s="25"/>
      <c r="G1572" s="25"/>
      <c r="H1572" s="25"/>
      <c r="I1572" s="25"/>
      <c r="J1572" s="25"/>
      <c r="K1572" s="25"/>
      <c r="L1572" s="25"/>
      <c r="M1572" s="25"/>
    </row>
    <row r="1573" spans="1:13">
      <c r="A1573" s="92"/>
      <c r="B1573" s="25"/>
      <c r="C1573" s="25"/>
      <c r="D1573" s="25"/>
      <c r="E1573" s="25"/>
      <c r="F1573" s="25"/>
      <c r="G1573" s="25"/>
      <c r="H1573" s="25"/>
      <c r="I1573" s="25"/>
      <c r="J1573" s="25"/>
      <c r="K1573" s="25"/>
      <c r="L1573" s="25"/>
      <c r="M1573" s="25"/>
    </row>
    <row r="1574" spans="1:13">
      <c r="A1574" s="92"/>
      <c r="B1574" s="25"/>
      <c r="C1574" s="25"/>
      <c r="D1574" s="25"/>
      <c r="E1574" s="25"/>
      <c r="F1574" s="25"/>
      <c r="G1574" s="25"/>
      <c r="H1574" s="25"/>
      <c r="I1574" s="25"/>
      <c r="J1574" s="25"/>
      <c r="K1574" s="25"/>
      <c r="L1574" s="25"/>
      <c r="M1574" s="25"/>
    </row>
    <row r="1575" spans="1:13">
      <c r="A1575" s="92"/>
      <c r="B1575" s="25"/>
      <c r="C1575" s="25"/>
      <c r="D1575" s="25"/>
      <c r="E1575" s="25"/>
      <c r="F1575" s="25"/>
      <c r="G1575" s="25"/>
      <c r="H1575" s="25"/>
      <c r="I1575" s="25"/>
      <c r="J1575" s="25"/>
      <c r="K1575" s="25"/>
      <c r="L1575" s="25"/>
      <c r="M1575" s="25"/>
    </row>
    <row r="1576" spans="1:13">
      <c r="A1576" s="92"/>
      <c r="B1576" s="25"/>
      <c r="C1576" s="25"/>
      <c r="D1576" s="25"/>
      <c r="E1576" s="25"/>
      <c r="F1576" s="25"/>
      <c r="G1576" s="25"/>
      <c r="H1576" s="25"/>
      <c r="I1576" s="25"/>
      <c r="J1576" s="25"/>
      <c r="K1576" s="25"/>
      <c r="L1576" s="25"/>
      <c r="M1576" s="25"/>
    </row>
    <row r="1577" spans="1:13">
      <c r="A1577" s="92"/>
      <c r="B1577" s="25"/>
      <c r="C1577" s="25"/>
      <c r="D1577" s="25"/>
      <c r="E1577" s="25"/>
      <c r="F1577" s="25"/>
      <c r="G1577" s="25"/>
      <c r="H1577" s="25"/>
      <c r="I1577" s="25"/>
      <c r="J1577" s="25"/>
      <c r="K1577" s="25"/>
      <c r="L1577" s="25"/>
      <c r="M1577" s="25"/>
    </row>
    <row r="1578" spans="1:13">
      <c r="A1578" s="92"/>
      <c r="B1578" s="25"/>
      <c r="C1578" s="25"/>
      <c r="D1578" s="25"/>
      <c r="E1578" s="25"/>
      <c r="F1578" s="25"/>
      <c r="G1578" s="25"/>
      <c r="H1578" s="25"/>
      <c r="I1578" s="25"/>
      <c r="J1578" s="25"/>
      <c r="K1578" s="25"/>
      <c r="L1578" s="25"/>
      <c r="M1578" s="25"/>
    </row>
    <row r="1579" spans="1:13">
      <c r="A1579" s="92"/>
      <c r="B1579" s="25"/>
      <c r="C1579" s="25"/>
      <c r="D1579" s="25"/>
      <c r="E1579" s="25"/>
      <c r="F1579" s="25"/>
      <c r="G1579" s="25"/>
      <c r="H1579" s="25"/>
      <c r="I1579" s="25"/>
      <c r="J1579" s="25"/>
      <c r="K1579" s="25"/>
      <c r="L1579" s="25"/>
      <c r="M1579" s="25"/>
    </row>
    <row r="1580" spans="1:13">
      <c r="A1580" s="92"/>
      <c r="B1580" s="25"/>
      <c r="C1580" s="25"/>
      <c r="D1580" s="25"/>
      <c r="E1580" s="25"/>
      <c r="F1580" s="25"/>
      <c r="G1580" s="25"/>
      <c r="H1580" s="25"/>
      <c r="I1580" s="25"/>
      <c r="J1580" s="25"/>
      <c r="K1580" s="25"/>
      <c r="L1580" s="25"/>
      <c r="M1580" s="25"/>
    </row>
    <row r="1581" spans="1:13">
      <c r="A1581" s="92"/>
      <c r="B1581" s="25"/>
      <c r="C1581" s="25"/>
      <c r="D1581" s="25"/>
      <c r="E1581" s="25"/>
      <c r="F1581" s="25"/>
      <c r="G1581" s="25"/>
      <c r="H1581" s="25"/>
      <c r="I1581" s="25"/>
      <c r="J1581" s="25"/>
      <c r="K1581" s="25"/>
      <c r="L1581" s="25"/>
      <c r="M1581" s="25"/>
    </row>
    <row r="1582" spans="1:13">
      <c r="A1582" s="92"/>
      <c r="B1582" s="25"/>
      <c r="C1582" s="25"/>
      <c r="D1582" s="25"/>
      <c r="E1582" s="25"/>
      <c r="F1582" s="25"/>
      <c r="G1582" s="25"/>
      <c r="H1582" s="25"/>
      <c r="I1582" s="25"/>
      <c r="J1582" s="25"/>
      <c r="K1582" s="25"/>
      <c r="L1582" s="25"/>
      <c r="M1582" s="25"/>
    </row>
    <row r="1583" spans="1:13">
      <c r="A1583" s="92"/>
      <c r="B1583" s="25"/>
      <c r="C1583" s="25"/>
      <c r="D1583" s="25"/>
      <c r="E1583" s="25"/>
      <c r="F1583" s="25"/>
      <c r="G1583" s="25"/>
      <c r="H1583" s="25"/>
      <c r="I1583" s="25"/>
      <c r="J1583" s="25"/>
      <c r="K1583" s="25"/>
      <c r="L1583" s="25"/>
      <c r="M1583" s="25"/>
    </row>
    <row r="1584" spans="1:13">
      <c r="A1584" s="92"/>
      <c r="B1584" s="25"/>
      <c r="C1584" s="25"/>
      <c r="D1584" s="25"/>
      <c r="E1584" s="25"/>
      <c r="F1584" s="25"/>
      <c r="G1584" s="25"/>
      <c r="H1584" s="25"/>
      <c r="I1584" s="25"/>
      <c r="J1584" s="25"/>
      <c r="K1584" s="25"/>
      <c r="L1584" s="25"/>
      <c r="M1584" s="25"/>
    </row>
    <row r="1585" spans="1:13">
      <c r="A1585" s="92"/>
      <c r="B1585" s="25"/>
      <c r="C1585" s="25"/>
      <c r="D1585" s="25"/>
      <c r="E1585" s="25"/>
      <c r="F1585" s="25"/>
      <c r="G1585" s="25"/>
      <c r="H1585" s="25"/>
      <c r="I1585" s="25"/>
      <c r="J1585" s="25"/>
      <c r="K1585" s="25"/>
      <c r="L1585" s="25"/>
      <c r="M1585" s="25"/>
    </row>
    <row r="1586" spans="1:13">
      <c r="A1586" s="92"/>
      <c r="B1586" s="25"/>
      <c r="C1586" s="25"/>
      <c r="D1586" s="25"/>
      <c r="E1586" s="25"/>
      <c r="F1586" s="25"/>
      <c r="G1586" s="25"/>
      <c r="H1586" s="25"/>
      <c r="I1586" s="25"/>
      <c r="J1586" s="25"/>
      <c r="K1586" s="25"/>
      <c r="L1586" s="25"/>
      <c r="M1586" s="25"/>
    </row>
    <row r="1587" spans="1:13">
      <c r="A1587" s="92"/>
      <c r="B1587" s="25"/>
      <c r="C1587" s="25"/>
      <c r="D1587" s="25"/>
      <c r="E1587" s="25"/>
      <c r="F1587" s="25"/>
      <c r="G1587" s="25"/>
      <c r="H1587" s="25"/>
      <c r="I1587" s="25"/>
      <c r="J1587" s="25"/>
      <c r="K1587" s="25"/>
      <c r="L1587" s="25"/>
      <c r="M1587" s="25"/>
    </row>
    <row r="1588" spans="1:13">
      <c r="A1588" s="92"/>
      <c r="B1588" s="25"/>
      <c r="C1588" s="25"/>
      <c r="D1588" s="25"/>
      <c r="E1588" s="25"/>
      <c r="F1588" s="25"/>
      <c r="G1588" s="25"/>
      <c r="H1588" s="25"/>
      <c r="I1588" s="25"/>
      <c r="J1588" s="25"/>
      <c r="K1588" s="25"/>
      <c r="L1588" s="25"/>
      <c r="M1588" s="25"/>
    </row>
    <row r="1589" spans="1:13">
      <c r="A1589" s="92"/>
      <c r="B1589" s="25"/>
      <c r="C1589" s="25"/>
      <c r="D1589" s="25"/>
      <c r="E1589" s="25"/>
      <c r="F1589" s="25"/>
      <c r="G1589" s="25"/>
      <c r="H1589" s="25"/>
      <c r="I1589" s="25"/>
      <c r="J1589" s="25"/>
      <c r="K1589" s="25"/>
      <c r="L1589" s="25"/>
      <c r="M1589" s="25"/>
    </row>
    <row r="1590" spans="1:13">
      <c r="A1590" s="92"/>
      <c r="B1590" s="25"/>
      <c r="C1590" s="25"/>
      <c r="D1590" s="25"/>
      <c r="E1590" s="25"/>
      <c r="F1590" s="25"/>
      <c r="G1590" s="25"/>
      <c r="H1590" s="25"/>
      <c r="I1590" s="25"/>
      <c r="J1590" s="25"/>
      <c r="K1590" s="25"/>
      <c r="L1590" s="25"/>
      <c r="M1590" s="25"/>
    </row>
    <row r="1591" spans="1:13">
      <c r="A1591" s="92"/>
      <c r="B1591" s="25"/>
      <c r="C1591" s="25"/>
      <c r="D1591" s="25"/>
      <c r="E1591" s="25"/>
      <c r="F1591" s="25"/>
      <c r="G1591" s="25"/>
      <c r="H1591" s="25"/>
      <c r="I1591" s="25"/>
      <c r="J1591" s="25"/>
      <c r="K1591" s="25"/>
      <c r="L1591" s="25"/>
      <c r="M1591" s="25"/>
    </row>
    <row r="1592" spans="1:13">
      <c r="A1592" s="92"/>
      <c r="B1592" s="25"/>
      <c r="C1592" s="25"/>
      <c r="D1592" s="25"/>
      <c r="E1592" s="25"/>
      <c r="F1592" s="25"/>
      <c r="G1592" s="25"/>
      <c r="H1592" s="25"/>
      <c r="I1592" s="25"/>
      <c r="J1592" s="25"/>
      <c r="K1592" s="25"/>
      <c r="L1592" s="25"/>
      <c r="M1592" s="25"/>
    </row>
    <row r="1593" spans="1:13">
      <c r="A1593" s="88"/>
      <c r="B1593" s="25"/>
      <c r="C1593" s="25"/>
      <c r="D1593" s="25"/>
      <c r="E1593" s="25"/>
      <c r="F1593" s="25"/>
      <c r="G1593" s="25"/>
      <c r="H1593" s="25"/>
      <c r="I1593" s="25"/>
      <c r="J1593" s="25"/>
      <c r="K1593" s="25"/>
      <c r="L1593" s="25"/>
      <c r="M1593" s="25"/>
    </row>
    <row r="1594" spans="1:13">
      <c r="A1594" s="88"/>
      <c r="B1594" s="25"/>
      <c r="C1594" s="25"/>
      <c r="D1594" s="25"/>
      <c r="E1594" s="25"/>
      <c r="F1594" s="25"/>
      <c r="G1594" s="25"/>
      <c r="H1594" s="25"/>
      <c r="I1594" s="25"/>
      <c r="J1594" s="25"/>
      <c r="K1594" s="25"/>
      <c r="L1594" s="25"/>
      <c r="M1594" s="25"/>
    </row>
    <row r="1595" spans="1:13">
      <c r="A1595" s="88"/>
      <c r="B1595" s="25"/>
      <c r="C1595" s="25"/>
      <c r="D1595" s="25"/>
      <c r="E1595" s="25"/>
      <c r="F1595" s="25"/>
      <c r="G1595" s="25"/>
      <c r="H1595" s="25"/>
      <c r="I1595" s="25"/>
      <c r="J1595" s="25"/>
      <c r="K1595" s="25"/>
      <c r="L1595" s="25"/>
      <c r="M1595" s="25"/>
    </row>
    <row r="1596" spans="1:13">
      <c r="A1596" s="88"/>
      <c r="B1596" s="25"/>
      <c r="C1596" s="25"/>
      <c r="D1596" s="25"/>
      <c r="E1596" s="25"/>
      <c r="F1596" s="25"/>
      <c r="G1596" s="25"/>
      <c r="H1596" s="25"/>
      <c r="I1596" s="25"/>
      <c r="J1596" s="25"/>
      <c r="K1596" s="25"/>
      <c r="L1596" s="25"/>
      <c r="M1596" s="25"/>
    </row>
    <row r="1597" spans="1:13">
      <c r="A1597" s="88"/>
      <c r="B1597" s="25"/>
      <c r="C1597" s="25"/>
      <c r="D1597" s="25"/>
      <c r="E1597" s="25"/>
      <c r="F1597" s="25"/>
      <c r="G1597" s="25"/>
      <c r="H1597" s="25"/>
      <c r="I1597" s="25"/>
      <c r="J1597" s="25"/>
      <c r="K1597" s="25"/>
      <c r="L1597" s="25"/>
      <c r="M1597" s="25"/>
    </row>
    <row r="1599" spans="1:13">
      <c r="A1599" s="20"/>
      <c r="B1599" s="10"/>
      <c r="C1599" s="10"/>
      <c r="D1599" s="10"/>
      <c r="E1599" s="50"/>
      <c r="F1599" s="54"/>
      <c r="G1599" s="54"/>
      <c r="H1599" s="54"/>
      <c r="I1599" s="54"/>
      <c r="J1599" s="54"/>
      <c r="K1599" s="3"/>
      <c r="L1599" s="3"/>
      <c r="M1599" s="3"/>
    </row>
    <row r="1600" spans="1:13">
      <c r="A1600" s="92"/>
      <c r="B1600" s="25"/>
      <c r="C1600" s="25"/>
      <c r="D1600" s="25"/>
      <c r="E1600" s="25"/>
      <c r="F1600" s="25"/>
      <c r="G1600" s="25"/>
      <c r="H1600" s="25"/>
      <c r="I1600" s="25"/>
      <c r="J1600" s="25"/>
      <c r="K1600" s="25"/>
      <c r="L1600" s="25"/>
      <c r="M1600" s="25"/>
    </row>
    <row r="1601" spans="1:13">
      <c r="A1601" s="92"/>
      <c r="B1601" s="25"/>
      <c r="C1601" s="25"/>
      <c r="D1601" s="25"/>
      <c r="E1601" s="25"/>
      <c r="F1601" s="25"/>
      <c r="G1601" s="25"/>
      <c r="H1601" s="25"/>
      <c r="I1601" s="25"/>
      <c r="J1601" s="25"/>
      <c r="K1601" s="25"/>
      <c r="L1601" s="25"/>
      <c r="M1601" s="25"/>
    </row>
    <row r="1602" spans="1:13">
      <c r="A1602" s="92"/>
      <c r="B1602" s="25"/>
      <c r="C1602" s="25"/>
      <c r="D1602" s="25"/>
      <c r="E1602" s="25"/>
      <c r="F1602" s="25"/>
      <c r="G1602" s="25"/>
      <c r="H1602" s="25"/>
      <c r="I1602" s="25"/>
      <c r="J1602" s="25"/>
      <c r="K1602" s="25"/>
      <c r="L1602" s="25"/>
      <c r="M1602" s="25"/>
    </row>
    <row r="1603" spans="1:13">
      <c r="A1603" s="92"/>
      <c r="B1603" s="25"/>
      <c r="C1603" s="25"/>
      <c r="D1603" s="25"/>
      <c r="E1603" s="25"/>
      <c r="F1603" s="25"/>
      <c r="G1603" s="25"/>
      <c r="H1603" s="25"/>
      <c r="I1603" s="25"/>
      <c r="J1603" s="25"/>
      <c r="K1603" s="25"/>
      <c r="L1603" s="25"/>
      <c r="M1603" s="25"/>
    </row>
    <row r="1604" spans="1:13">
      <c r="A1604" s="92"/>
      <c r="B1604" s="25"/>
      <c r="C1604" s="25"/>
      <c r="D1604" s="25"/>
      <c r="E1604" s="25"/>
      <c r="F1604" s="25"/>
      <c r="G1604" s="25"/>
      <c r="H1604" s="25"/>
      <c r="I1604" s="25"/>
      <c r="J1604" s="25"/>
      <c r="K1604" s="25"/>
      <c r="L1604" s="25"/>
      <c r="M1604" s="25"/>
    </row>
    <row r="1605" spans="1:13">
      <c r="A1605" s="92"/>
      <c r="B1605" s="25"/>
      <c r="C1605" s="25"/>
      <c r="D1605" s="25"/>
      <c r="E1605" s="25"/>
      <c r="F1605" s="25"/>
      <c r="G1605" s="25"/>
      <c r="H1605" s="25"/>
      <c r="I1605" s="25"/>
      <c r="J1605" s="25"/>
      <c r="K1605" s="25"/>
      <c r="L1605" s="25"/>
      <c r="M1605" s="25"/>
    </row>
    <row r="1606" spans="1:13">
      <c r="A1606" s="92"/>
      <c r="B1606" s="25"/>
      <c r="C1606" s="25"/>
      <c r="D1606" s="25"/>
      <c r="E1606" s="25"/>
      <c r="F1606" s="25"/>
      <c r="G1606" s="25"/>
      <c r="H1606" s="25"/>
      <c r="I1606" s="25"/>
      <c r="J1606" s="25"/>
      <c r="K1606" s="25"/>
      <c r="L1606" s="25"/>
      <c r="M1606" s="25"/>
    </row>
    <row r="1607" spans="1:13">
      <c r="A1607" s="92"/>
      <c r="B1607" s="25"/>
      <c r="C1607" s="25"/>
      <c r="D1607" s="25"/>
      <c r="E1607" s="25"/>
      <c r="F1607" s="25"/>
      <c r="G1607" s="25"/>
      <c r="H1607" s="25"/>
      <c r="I1607" s="25"/>
      <c r="J1607" s="25"/>
      <c r="K1607" s="25"/>
      <c r="L1607" s="25"/>
      <c r="M1607" s="25"/>
    </row>
    <row r="1608" spans="1:13">
      <c r="A1608" s="92"/>
      <c r="B1608" s="25"/>
      <c r="C1608" s="25"/>
      <c r="D1608" s="25"/>
      <c r="E1608" s="25"/>
      <c r="F1608" s="25"/>
      <c r="G1608" s="25"/>
      <c r="H1608" s="25"/>
      <c r="I1608" s="25"/>
      <c r="J1608" s="25"/>
      <c r="K1608" s="25"/>
      <c r="L1608" s="25"/>
      <c r="M1608" s="25"/>
    </row>
    <row r="1609" spans="1:13">
      <c r="A1609" s="92"/>
      <c r="B1609" s="25"/>
      <c r="C1609" s="25"/>
      <c r="D1609" s="25"/>
      <c r="E1609" s="25"/>
      <c r="F1609" s="25"/>
      <c r="G1609" s="25"/>
      <c r="H1609" s="25"/>
      <c r="I1609" s="25"/>
      <c r="J1609" s="25"/>
      <c r="K1609" s="25"/>
      <c r="L1609" s="25"/>
      <c r="M1609" s="25"/>
    </row>
    <row r="1610" spans="1:13">
      <c r="A1610" s="92"/>
      <c r="B1610" s="25"/>
      <c r="C1610" s="25"/>
      <c r="D1610" s="25"/>
      <c r="E1610" s="25"/>
      <c r="F1610" s="25"/>
      <c r="G1610" s="25"/>
      <c r="H1610" s="25"/>
      <c r="I1610" s="25"/>
      <c r="J1610" s="25"/>
      <c r="K1610" s="25"/>
      <c r="L1610" s="25"/>
      <c r="M1610" s="25"/>
    </row>
    <row r="1611" spans="1:13">
      <c r="A1611" s="92"/>
      <c r="B1611" s="25"/>
      <c r="C1611" s="25"/>
      <c r="D1611" s="25"/>
      <c r="E1611" s="25"/>
      <c r="F1611" s="25"/>
      <c r="G1611" s="25"/>
      <c r="H1611" s="25"/>
      <c r="I1611" s="25"/>
      <c r="J1611" s="25"/>
      <c r="K1611" s="25"/>
      <c r="L1611" s="25"/>
      <c r="M1611" s="25"/>
    </row>
    <row r="1612" spans="1:13">
      <c r="A1612" s="92"/>
      <c r="B1612" s="25"/>
      <c r="C1612" s="25"/>
      <c r="D1612" s="25"/>
      <c r="E1612" s="25"/>
      <c r="F1612" s="25"/>
      <c r="G1612" s="25"/>
      <c r="H1612" s="25"/>
      <c r="I1612" s="25"/>
      <c r="J1612" s="25"/>
      <c r="K1612" s="25"/>
      <c r="L1612" s="25"/>
      <c r="M1612" s="25"/>
    </row>
    <row r="1613" spans="1:13">
      <c r="A1613" s="92"/>
      <c r="B1613" s="25"/>
      <c r="C1613" s="25"/>
      <c r="D1613" s="25"/>
      <c r="E1613" s="25"/>
      <c r="F1613" s="25"/>
      <c r="G1613" s="25"/>
      <c r="H1613" s="25"/>
      <c r="I1613" s="25"/>
      <c r="J1613" s="25"/>
      <c r="K1613" s="25"/>
      <c r="L1613" s="25"/>
      <c r="M1613" s="25"/>
    </row>
    <row r="1614" spans="1:13">
      <c r="A1614" s="92"/>
      <c r="B1614" s="25"/>
      <c r="C1614" s="25"/>
      <c r="D1614" s="25"/>
      <c r="E1614" s="25"/>
      <c r="F1614" s="25"/>
      <c r="G1614" s="25"/>
      <c r="H1614" s="25"/>
      <c r="I1614" s="25"/>
      <c r="J1614" s="25"/>
      <c r="K1614" s="25"/>
      <c r="L1614" s="25"/>
      <c r="M1614" s="25"/>
    </row>
    <row r="1615" spans="1:13">
      <c r="A1615" s="92"/>
      <c r="B1615" s="25"/>
      <c r="C1615" s="25"/>
      <c r="D1615" s="25"/>
      <c r="E1615" s="25"/>
      <c r="F1615" s="25"/>
      <c r="G1615" s="25"/>
      <c r="H1615" s="25"/>
      <c r="I1615" s="25"/>
      <c r="J1615" s="25"/>
      <c r="K1615" s="25"/>
      <c r="L1615" s="25"/>
      <c r="M1615" s="25"/>
    </row>
    <row r="1616" spans="1:13">
      <c r="A1616" s="92"/>
      <c r="B1616" s="25"/>
      <c r="C1616" s="25"/>
      <c r="D1616" s="25"/>
      <c r="E1616" s="25"/>
      <c r="F1616" s="25"/>
      <c r="G1616" s="25"/>
      <c r="H1616" s="25"/>
      <c r="I1616" s="25"/>
      <c r="J1616" s="25"/>
      <c r="K1616" s="25"/>
      <c r="L1616" s="25"/>
      <c r="M1616" s="25"/>
    </row>
    <row r="1617" spans="1:13">
      <c r="A1617" s="92"/>
      <c r="B1617" s="25"/>
      <c r="C1617" s="25"/>
      <c r="D1617" s="25"/>
      <c r="E1617" s="25"/>
      <c r="F1617" s="25"/>
      <c r="G1617" s="25"/>
      <c r="H1617" s="25"/>
      <c r="I1617" s="25"/>
      <c r="J1617" s="25"/>
      <c r="K1617" s="25"/>
      <c r="L1617" s="25"/>
      <c r="M1617" s="25"/>
    </row>
    <row r="1618" spans="1:13">
      <c r="A1618" s="92"/>
      <c r="B1618" s="25"/>
      <c r="C1618" s="25"/>
      <c r="D1618" s="25"/>
      <c r="E1618" s="25"/>
      <c r="F1618" s="25"/>
      <c r="G1618" s="25"/>
      <c r="H1618" s="25"/>
      <c r="I1618" s="25"/>
      <c r="J1618" s="25"/>
      <c r="K1618" s="25"/>
      <c r="L1618" s="25"/>
      <c r="M1618" s="25"/>
    </row>
    <row r="1619" spans="1:13">
      <c r="A1619" s="92"/>
      <c r="B1619" s="25"/>
      <c r="C1619" s="25"/>
      <c r="D1619" s="25"/>
      <c r="E1619" s="25"/>
      <c r="F1619" s="25"/>
      <c r="G1619" s="25"/>
      <c r="H1619" s="25"/>
      <c r="I1619" s="25"/>
      <c r="J1619" s="25"/>
      <c r="K1619" s="25"/>
      <c r="L1619" s="25"/>
      <c r="M1619" s="25"/>
    </row>
    <row r="1620" spans="1:13">
      <c r="A1620" s="92"/>
      <c r="B1620" s="25"/>
      <c r="C1620" s="25"/>
      <c r="D1620" s="25"/>
      <c r="E1620" s="25"/>
      <c r="F1620" s="25"/>
      <c r="G1620" s="25"/>
      <c r="H1620" s="25"/>
      <c r="I1620" s="25"/>
      <c r="J1620" s="25"/>
      <c r="K1620" s="25"/>
      <c r="L1620" s="25"/>
      <c r="M1620" s="25"/>
    </row>
    <row r="1621" spans="1:13">
      <c r="A1621" s="92"/>
      <c r="B1621" s="25"/>
      <c r="C1621" s="25"/>
      <c r="D1621" s="25"/>
      <c r="E1621" s="25"/>
      <c r="F1621" s="25"/>
      <c r="G1621" s="25"/>
      <c r="H1621" s="25"/>
      <c r="I1621" s="25"/>
      <c r="J1621" s="25"/>
      <c r="K1621" s="25"/>
      <c r="L1621" s="25"/>
      <c r="M1621" s="25"/>
    </row>
    <row r="1622" spans="1:13">
      <c r="A1622" s="92"/>
      <c r="B1622" s="25"/>
      <c r="C1622" s="25"/>
      <c r="D1622" s="25"/>
      <c r="E1622" s="25"/>
      <c r="F1622" s="25"/>
      <c r="G1622" s="25"/>
      <c r="H1622" s="25"/>
      <c r="I1622" s="25"/>
      <c r="J1622" s="25"/>
      <c r="K1622" s="25"/>
      <c r="L1622" s="25"/>
      <c r="M1622" s="25"/>
    </row>
    <row r="1623" spans="1:13">
      <c r="A1623" s="88"/>
      <c r="B1623" s="25"/>
      <c r="C1623" s="25"/>
      <c r="D1623" s="25"/>
      <c r="E1623" s="25"/>
      <c r="F1623" s="25"/>
      <c r="G1623" s="25"/>
      <c r="H1623" s="25"/>
      <c r="I1623" s="25"/>
      <c r="J1623" s="25"/>
      <c r="K1623" s="25"/>
      <c r="L1623" s="25"/>
      <c r="M1623" s="25"/>
    </row>
    <row r="1624" spans="1:13">
      <c r="A1624" s="88"/>
      <c r="B1624" s="25"/>
      <c r="C1624" s="25"/>
      <c r="D1624" s="25"/>
      <c r="E1624" s="25"/>
      <c r="F1624" s="25"/>
      <c r="G1624" s="25"/>
      <c r="H1624" s="25"/>
      <c r="I1624" s="25"/>
      <c r="J1624" s="25"/>
      <c r="K1624" s="25"/>
      <c r="L1624" s="25"/>
      <c r="M1624" s="25"/>
    </row>
    <row r="1625" spans="1:13">
      <c r="A1625" s="88"/>
      <c r="B1625" s="25"/>
      <c r="C1625" s="25"/>
      <c r="D1625" s="25"/>
      <c r="E1625" s="25"/>
      <c r="F1625" s="25"/>
      <c r="G1625" s="25"/>
      <c r="H1625" s="25"/>
      <c r="I1625" s="25"/>
      <c r="J1625" s="25"/>
      <c r="K1625" s="25"/>
      <c r="L1625" s="25"/>
      <c r="M1625" s="25"/>
    </row>
    <row r="1626" spans="1:13">
      <c r="A1626" s="88"/>
      <c r="B1626" s="25"/>
      <c r="C1626" s="25"/>
      <c r="D1626" s="25"/>
      <c r="E1626" s="25"/>
      <c r="F1626" s="25"/>
      <c r="G1626" s="25"/>
      <c r="H1626" s="25"/>
      <c r="I1626" s="25"/>
      <c r="J1626" s="25"/>
      <c r="K1626" s="25"/>
      <c r="L1626" s="25"/>
      <c r="M1626" s="25"/>
    </row>
    <row r="1627" spans="1:13">
      <c r="A1627" s="88"/>
      <c r="B1627" s="25"/>
      <c r="C1627" s="25"/>
      <c r="D1627" s="25"/>
      <c r="E1627" s="25"/>
      <c r="F1627" s="25"/>
      <c r="G1627" s="25"/>
      <c r="H1627" s="25"/>
      <c r="I1627" s="25"/>
      <c r="J1627" s="25"/>
      <c r="K1627" s="25"/>
      <c r="L1627" s="25"/>
      <c r="M1627" s="25"/>
    </row>
    <row r="1629" spans="1:13">
      <c r="A1629" s="20"/>
      <c r="B1629" s="10"/>
      <c r="C1629" s="10"/>
      <c r="D1629" s="10"/>
      <c r="E1629" s="50"/>
      <c r="F1629" s="54"/>
      <c r="G1629" s="54"/>
      <c r="H1629" s="54"/>
      <c r="I1629" s="54"/>
      <c r="J1629" s="54"/>
      <c r="K1629" s="3"/>
      <c r="L1629" s="3"/>
      <c r="M1629" s="3"/>
    </row>
    <row r="1630" spans="1:13">
      <c r="A1630" s="92"/>
      <c r="B1630" s="25"/>
      <c r="C1630" s="25"/>
      <c r="D1630" s="25"/>
      <c r="E1630" s="25"/>
      <c r="F1630" s="25"/>
      <c r="G1630" s="25"/>
      <c r="H1630" s="25"/>
      <c r="I1630" s="25"/>
      <c r="J1630" s="25"/>
      <c r="K1630" s="25"/>
      <c r="L1630" s="25"/>
      <c r="M1630" s="25"/>
    </row>
    <row r="1631" spans="1:13">
      <c r="A1631" s="92"/>
      <c r="B1631" s="25"/>
      <c r="C1631" s="25"/>
      <c r="D1631" s="25"/>
      <c r="E1631" s="25"/>
      <c r="F1631" s="25"/>
      <c r="G1631" s="25"/>
      <c r="H1631" s="25"/>
      <c r="I1631" s="25"/>
      <c r="J1631" s="25"/>
      <c r="K1631" s="25"/>
      <c r="L1631" s="25"/>
      <c r="M1631" s="25"/>
    </row>
    <row r="1632" spans="1:13">
      <c r="A1632" s="92"/>
      <c r="B1632" s="25"/>
      <c r="C1632" s="25"/>
      <c r="D1632" s="25"/>
      <c r="E1632" s="25"/>
      <c r="F1632" s="25"/>
      <c r="G1632" s="25"/>
      <c r="H1632" s="25"/>
      <c r="I1632" s="25"/>
      <c r="J1632" s="25"/>
      <c r="K1632" s="25"/>
      <c r="L1632" s="25"/>
      <c r="M1632" s="25"/>
    </row>
    <row r="1633" spans="1:13">
      <c r="A1633" s="92"/>
      <c r="B1633" s="25"/>
      <c r="C1633" s="25"/>
      <c r="D1633" s="25"/>
      <c r="E1633" s="25"/>
      <c r="F1633" s="25"/>
      <c r="G1633" s="25"/>
      <c r="H1633" s="25"/>
      <c r="I1633" s="25"/>
      <c r="J1633" s="25"/>
      <c r="K1633" s="25"/>
      <c r="L1633" s="25"/>
      <c r="M1633" s="25"/>
    </row>
    <row r="1634" spans="1:13">
      <c r="A1634" s="92"/>
      <c r="B1634" s="25"/>
      <c r="C1634" s="25"/>
      <c r="D1634" s="25"/>
      <c r="E1634" s="25"/>
      <c r="F1634" s="25"/>
      <c r="G1634" s="25"/>
      <c r="H1634" s="25"/>
      <c r="I1634" s="25"/>
      <c r="J1634" s="25"/>
      <c r="K1634" s="25"/>
      <c r="L1634" s="25"/>
      <c r="M1634" s="25"/>
    </row>
    <row r="1635" spans="1:13">
      <c r="A1635" s="92"/>
      <c r="B1635" s="25"/>
      <c r="C1635" s="25"/>
      <c r="D1635" s="25"/>
      <c r="E1635" s="25"/>
      <c r="F1635" s="25"/>
      <c r="G1635" s="25"/>
      <c r="H1635" s="25"/>
      <c r="I1635" s="25"/>
      <c r="J1635" s="25"/>
      <c r="K1635" s="25"/>
      <c r="L1635" s="25"/>
      <c r="M1635" s="25"/>
    </row>
    <row r="1636" spans="1:13">
      <c r="A1636" s="92"/>
      <c r="B1636" s="25"/>
      <c r="C1636" s="25"/>
      <c r="D1636" s="25"/>
      <c r="E1636" s="25"/>
      <c r="F1636" s="25"/>
      <c r="G1636" s="25"/>
      <c r="H1636" s="25"/>
      <c r="I1636" s="25"/>
      <c r="J1636" s="25"/>
      <c r="K1636" s="25"/>
      <c r="L1636" s="25"/>
      <c r="M1636" s="25"/>
    </row>
    <row r="1637" spans="1:13">
      <c r="A1637" s="92"/>
      <c r="B1637" s="25"/>
      <c r="C1637" s="25"/>
      <c r="D1637" s="25"/>
      <c r="E1637" s="25"/>
      <c r="F1637" s="25"/>
      <c r="G1637" s="25"/>
      <c r="H1637" s="25"/>
      <c r="I1637" s="25"/>
      <c r="J1637" s="25"/>
      <c r="K1637" s="25"/>
      <c r="L1637" s="25"/>
      <c r="M1637" s="25"/>
    </row>
    <row r="1638" spans="1:13">
      <c r="A1638" s="92"/>
      <c r="B1638" s="25"/>
      <c r="C1638" s="25"/>
      <c r="D1638" s="25"/>
      <c r="E1638" s="25"/>
      <c r="F1638" s="25"/>
      <c r="G1638" s="25"/>
      <c r="H1638" s="25"/>
      <c r="I1638" s="25"/>
      <c r="J1638" s="25"/>
      <c r="K1638" s="25"/>
      <c r="L1638" s="25"/>
      <c r="M1638" s="25"/>
    </row>
    <row r="1639" spans="1:13">
      <c r="A1639" s="92"/>
      <c r="B1639" s="25"/>
      <c r="C1639" s="25"/>
      <c r="D1639" s="25"/>
      <c r="E1639" s="25"/>
      <c r="F1639" s="25"/>
      <c r="G1639" s="25"/>
      <c r="H1639" s="25"/>
      <c r="I1639" s="25"/>
      <c r="J1639" s="25"/>
      <c r="K1639" s="25"/>
      <c r="L1639" s="25"/>
      <c r="M1639" s="25"/>
    </row>
    <row r="1640" spans="1:13">
      <c r="A1640" s="92"/>
      <c r="B1640" s="25"/>
      <c r="C1640" s="25"/>
      <c r="D1640" s="25"/>
      <c r="E1640" s="25"/>
      <c r="F1640" s="25"/>
      <c r="G1640" s="25"/>
      <c r="H1640" s="25"/>
      <c r="I1640" s="25"/>
      <c r="J1640" s="25"/>
      <c r="K1640" s="25"/>
      <c r="L1640" s="25"/>
      <c r="M1640" s="25"/>
    </row>
    <row r="1641" spans="1:13">
      <c r="A1641" s="92"/>
      <c r="B1641" s="25"/>
      <c r="C1641" s="25"/>
      <c r="D1641" s="25"/>
      <c r="E1641" s="25"/>
      <c r="F1641" s="25"/>
      <c r="G1641" s="25"/>
      <c r="H1641" s="25"/>
      <c r="I1641" s="25"/>
      <c r="J1641" s="25"/>
      <c r="K1641" s="25"/>
      <c r="L1641" s="25"/>
      <c r="M1641" s="25"/>
    </row>
    <row r="1642" spans="1:13">
      <c r="A1642" s="92"/>
      <c r="B1642" s="25"/>
      <c r="C1642" s="25"/>
      <c r="D1642" s="25"/>
      <c r="E1642" s="25"/>
      <c r="F1642" s="25"/>
      <c r="G1642" s="25"/>
      <c r="H1642" s="25"/>
      <c r="I1642" s="25"/>
      <c r="J1642" s="25"/>
      <c r="K1642" s="25"/>
      <c r="L1642" s="25"/>
      <c r="M1642" s="25"/>
    </row>
    <row r="1643" spans="1:13">
      <c r="A1643" s="92"/>
      <c r="B1643" s="25"/>
      <c r="C1643" s="25"/>
      <c r="D1643" s="25"/>
      <c r="E1643" s="25"/>
      <c r="F1643" s="25"/>
      <c r="G1643" s="25"/>
      <c r="H1643" s="25"/>
      <c r="I1643" s="25"/>
      <c r="J1643" s="25"/>
      <c r="K1643" s="25"/>
      <c r="L1643" s="25"/>
      <c r="M1643" s="25"/>
    </row>
    <row r="1644" spans="1:13">
      <c r="A1644" s="92"/>
      <c r="B1644" s="25"/>
      <c r="C1644" s="25"/>
      <c r="D1644" s="25"/>
      <c r="E1644" s="25"/>
      <c r="F1644" s="25"/>
      <c r="G1644" s="25"/>
      <c r="H1644" s="25"/>
      <c r="I1644" s="25"/>
      <c r="J1644" s="25"/>
      <c r="K1644" s="25"/>
      <c r="L1644" s="25"/>
      <c r="M1644" s="25"/>
    </row>
    <row r="1645" spans="1:13">
      <c r="A1645" s="92"/>
      <c r="B1645" s="25"/>
      <c r="C1645" s="25"/>
      <c r="D1645" s="25"/>
      <c r="E1645" s="25"/>
      <c r="F1645" s="25"/>
      <c r="G1645" s="25"/>
      <c r="H1645" s="25"/>
      <c r="I1645" s="25"/>
      <c r="J1645" s="25"/>
      <c r="K1645" s="25"/>
      <c r="L1645" s="25"/>
      <c r="M1645" s="25"/>
    </row>
    <row r="1646" spans="1:13">
      <c r="A1646" s="92"/>
      <c r="B1646" s="25"/>
      <c r="C1646" s="25"/>
      <c r="D1646" s="25"/>
      <c r="E1646" s="25"/>
      <c r="F1646" s="25"/>
      <c r="G1646" s="25"/>
      <c r="H1646" s="25"/>
      <c r="I1646" s="25"/>
      <c r="J1646" s="25"/>
      <c r="K1646" s="25"/>
      <c r="L1646" s="25"/>
      <c r="M1646" s="25"/>
    </row>
    <row r="1647" spans="1:13">
      <c r="A1647" s="92"/>
      <c r="B1647" s="25"/>
      <c r="C1647" s="25"/>
      <c r="D1647" s="25"/>
      <c r="E1647" s="25"/>
      <c r="F1647" s="25"/>
      <c r="G1647" s="25"/>
      <c r="H1647" s="25"/>
      <c r="I1647" s="25"/>
      <c r="J1647" s="25"/>
      <c r="K1647" s="25"/>
      <c r="L1647" s="25"/>
      <c r="M1647" s="25"/>
    </row>
    <row r="1648" spans="1:13">
      <c r="A1648" s="92"/>
      <c r="B1648" s="25"/>
      <c r="C1648" s="25"/>
      <c r="D1648" s="25"/>
      <c r="E1648" s="25"/>
      <c r="F1648" s="25"/>
      <c r="G1648" s="25"/>
      <c r="H1648" s="25"/>
      <c r="I1648" s="25"/>
      <c r="J1648" s="25"/>
      <c r="K1648" s="25"/>
      <c r="L1648" s="25"/>
      <c r="M1648" s="25"/>
    </row>
    <row r="1649" spans="1:13">
      <c r="A1649" s="92"/>
      <c r="B1649" s="25"/>
      <c r="C1649" s="25"/>
      <c r="D1649" s="25"/>
      <c r="E1649" s="25"/>
      <c r="F1649" s="25"/>
      <c r="G1649" s="25"/>
      <c r="H1649" s="25"/>
      <c r="I1649" s="25"/>
      <c r="J1649" s="25"/>
      <c r="K1649" s="25"/>
      <c r="L1649" s="25"/>
      <c r="M1649" s="25"/>
    </row>
    <row r="1650" spans="1:13">
      <c r="A1650" s="92"/>
      <c r="B1650" s="25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</row>
    <row r="1651" spans="1:13">
      <c r="A1651" s="92"/>
      <c r="B1651" s="25"/>
      <c r="C1651" s="25"/>
      <c r="D1651" s="25"/>
      <c r="E1651" s="25"/>
      <c r="F1651" s="25"/>
      <c r="G1651" s="25"/>
      <c r="H1651" s="25"/>
      <c r="I1651" s="25"/>
      <c r="J1651" s="25"/>
      <c r="K1651" s="25"/>
      <c r="L1651" s="25"/>
      <c r="M1651" s="25"/>
    </row>
    <row r="1652" spans="1:13">
      <c r="A1652" s="92"/>
      <c r="B1652" s="25"/>
      <c r="C1652" s="25"/>
      <c r="D1652" s="25"/>
      <c r="E1652" s="25"/>
      <c r="F1652" s="25"/>
      <c r="G1652" s="25"/>
      <c r="H1652" s="25"/>
      <c r="I1652" s="25"/>
      <c r="J1652" s="25"/>
      <c r="K1652" s="25"/>
      <c r="L1652" s="25"/>
      <c r="M1652" s="25"/>
    </row>
    <row r="1653" spans="1:13">
      <c r="A1653" s="88"/>
      <c r="B1653" s="25"/>
      <c r="C1653" s="25"/>
      <c r="D1653" s="25"/>
      <c r="E1653" s="25"/>
      <c r="F1653" s="25"/>
      <c r="G1653" s="25"/>
      <c r="H1653" s="25"/>
      <c r="I1653" s="25"/>
      <c r="J1653" s="25"/>
      <c r="K1653" s="25"/>
      <c r="L1653" s="25"/>
      <c r="M1653" s="25"/>
    </row>
    <row r="1654" spans="1:13">
      <c r="A1654" s="88"/>
      <c r="B1654" s="25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</row>
    <row r="1655" spans="1:13">
      <c r="A1655" s="88"/>
      <c r="B1655" s="25"/>
      <c r="C1655" s="25"/>
      <c r="D1655" s="25"/>
      <c r="E1655" s="25"/>
      <c r="F1655" s="25"/>
      <c r="G1655" s="25"/>
      <c r="H1655" s="25"/>
      <c r="I1655" s="25"/>
      <c r="J1655" s="25"/>
      <c r="K1655" s="25"/>
      <c r="L1655" s="25"/>
      <c r="M1655" s="25"/>
    </row>
    <row r="1656" spans="1:13">
      <c r="A1656" s="88"/>
      <c r="B1656" s="25"/>
      <c r="C1656" s="25"/>
      <c r="D1656" s="25"/>
      <c r="E1656" s="25"/>
      <c r="F1656" s="25"/>
      <c r="G1656" s="25"/>
      <c r="H1656" s="25"/>
      <c r="I1656" s="25"/>
      <c r="J1656" s="25"/>
      <c r="K1656" s="25"/>
      <c r="L1656" s="25"/>
      <c r="M1656" s="25"/>
    </row>
    <row r="1657" spans="1:13">
      <c r="A1657" s="88"/>
      <c r="B1657" s="25"/>
      <c r="C1657" s="25"/>
      <c r="D1657" s="25"/>
      <c r="E1657" s="25"/>
      <c r="F1657" s="25"/>
      <c r="G1657" s="25"/>
      <c r="H1657" s="25"/>
      <c r="I1657" s="25"/>
      <c r="J1657" s="25"/>
      <c r="K1657" s="25"/>
      <c r="L1657" s="25"/>
      <c r="M1657" s="25"/>
    </row>
    <row r="1659" spans="1:13">
      <c r="A1659" s="20"/>
      <c r="B1659" s="10"/>
      <c r="C1659" s="10"/>
      <c r="D1659" s="10"/>
      <c r="E1659" s="50"/>
      <c r="F1659" s="54"/>
      <c r="G1659" s="54"/>
      <c r="H1659" s="54"/>
      <c r="I1659" s="54"/>
      <c r="J1659" s="54"/>
      <c r="K1659" s="3"/>
      <c r="L1659" s="3"/>
      <c r="M1659" s="3"/>
    </row>
    <row r="1660" spans="1:13">
      <c r="A1660" s="92"/>
      <c r="B1660" s="25"/>
      <c r="C1660" s="25"/>
      <c r="D1660" s="25"/>
      <c r="E1660" s="25"/>
      <c r="F1660" s="25"/>
      <c r="G1660" s="25"/>
      <c r="H1660" s="25"/>
      <c r="I1660" s="25"/>
      <c r="J1660" s="25"/>
      <c r="K1660" s="25"/>
      <c r="L1660" s="25"/>
      <c r="M1660" s="25"/>
    </row>
    <row r="1661" spans="1:13">
      <c r="A1661" s="92"/>
      <c r="B1661" s="25"/>
      <c r="C1661" s="25"/>
      <c r="D1661" s="25"/>
      <c r="E1661" s="25"/>
      <c r="F1661" s="25"/>
      <c r="G1661" s="25"/>
      <c r="H1661" s="25"/>
      <c r="I1661" s="25"/>
      <c r="J1661" s="25"/>
      <c r="K1661" s="25"/>
      <c r="L1661" s="25"/>
      <c r="M1661" s="25"/>
    </row>
    <row r="1662" spans="1:13">
      <c r="A1662" s="92"/>
      <c r="B1662" s="25"/>
      <c r="C1662" s="25"/>
      <c r="D1662" s="25"/>
      <c r="E1662" s="25"/>
      <c r="F1662" s="25"/>
      <c r="G1662" s="25"/>
      <c r="H1662" s="25"/>
      <c r="I1662" s="25"/>
      <c r="J1662" s="25"/>
      <c r="K1662" s="25"/>
      <c r="L1662" s="25"/>
      <c r="M1662" s="25"/>
    </row>
    <row r="1663" spans="1:13">
      <c r="A1663" s="92"/>
      <c r="B1663" s="25"/>
      <c r="C1663" s="25"/>
      <c r="D1663" s="25"/>
      <c r="E1663" s="25"/>
      <c r="F1663" s="25"/>
      <c r="G1663" s="25"/>
      <c r="H1663" s="25"/>
      <c r="I1663" s="25"/>
      <c r="J1663" s="25"/>
      <c r="K1663" s="25"/>
      <c r="L1663" s="25"/>
      <c r="M1663" s="25"/>
    </row>
    <row r="1664" spans="1:13">
      <c r="A1664" s="92"/>
      <c r="B1664" s="25"/>
      <c r="C1664" s="25"/>
      <c r="D1664" s="25"/>
      <c r="E1664" s="25"/>
      <c r="F1664" s="25"/>
      <c r="G1664" s="25"/>
      <c r="H1664" s="25"/>
      <c r="I1664" s="25"/>
      <c r="J1664" s="25"/>
      <c r="K1664" s="25"/>
      <c r="L1664" s="25"/>
      <c r="M1664" s="25"/>
    </row>
    <row r="1665" spans="1:13">
      <c r="A1665" s="92"/>
      <c r="B1665" s="25"/>
      <c r="C1665" s="25"/>
      <c r="D1665" s="25"/>
      <c r="E1665" s="25"/>
      <c r="F1665" s="25"/>
      <c r="G1665" s="25"/>
      <c r="H1665" s="25"/>
      <c r="I1665" s="25"/>
      <c r="J1665" s="25"/>
      <c r="K1665" s="25"/>
      <c r="L1665" s="25"/>
      <c r="M1665" s="25"/>
    </row>
    <row r="1666" spans="1:13">
      <c r="A1666" s="92"/>
      <c r="B1666" s="25"/>
      <c r="C1666" s="25"/>
      <c r="D1666" s="25"/>
      <c r="E1666" s="25"/>
      <c r="F1666" s="25"/>
      <c r="G1666" s="25"/>
      <c r="H1666" s="25"/>
      <c r="I1666" s="25"/>
      <c r="J1666" s="25"/>
      <c r="K1666" s="25"/>
      <c r="L1666" s="25"/>
      <c r="M1666" s="25"/>
    </row>
    <row r="1667" spans="1:13">
      <c r="A1667" s="92"/>
      <c r="B1667" s="25"/>
      <c r="C1667" s="25"/>
      <c r="D1667" s="25"/>
      <c r="E1667" s="25"/>
      <c r="F1667" s="25"/>
      <c r="G1667" s="25"/>
      <c r="H1667" s="25"/>
      <c r="I1667" s="25"/>
      <c r="J1667" s="25"/>
      <c r="K1667" s="25"/>
      <c r="L1667" s="25"/>
      <c r="M1667" s="25"/>
    </row>
    <row r="1668" spans="1:13">
      <c r="A1668" s="92"/>
      <c r="B1668" s="25"/>
      <c r="C1668" s="25"/>
      <c r="D1668" s="25"/>
      <c r="E1668" s="25"/>
      <c r="F1668" s="25"/>
      <c r="G1668" s="25"/>
      <c r="H1668" s="25"/>
      <c r="I1668" s="25"/>
      <c r="J1668" s="25"/>
      <c r="K1668" s="25"/>
      <c r="L1668" s="25"/>
      <c r="M1668" s="25"/>
    </row>
    <row r="1669" spans="1:13">
      <c r="A1669" s="92"/>
      <c r="B1669" s="25"/>
      <c r="C1669" s="25"/>
      <c r="D1669" s="25"/>
      <c r="E1669" s="25"/>
      <c r="F1669" s="25"/>
      <c r="G1669" s="25"/>
      <c r="H1669" s="25"/>
      <c r="I1669" s="25"/>
      <c r="J1669" s="25"/>
      <c r="K1669" s="25"/>
      <c r="L1669" s="25"/>
      <c r="M1669" s="25"/>
    </row>
    <row r="1670" spans="1:13">
      <c r="A1670" s="92"/>
      <c r="B1670" s="25"/>
      <c r="C1670" s="25"/>
      <c r="D1670" s="25"/>
      <c r="E1670" s="25"/>
      <c r="F1670" s="25"/>
      <c r="G1670" s="25"/>
      <c r="H1670" s="25"/>
      <c r="I1670" s="25"/>
      <c r="J1670" s="25"/>
      <c r="K1670" s="25"/>
      <c r="L1670" s="25"/>
      <c r="M1670" s="25"/>
    </row>
    <row r="1671" spans="1:13">
      <c r="A1671" s="92"/>
      <c r="B1671" s="25"/>
      <c r="C1671" s="25"/>
      <c r="D1671" s="25"/>
      <c r="E1671" s="25"/>
      <c r="F1671" s="25"/>
      <c r="G1671" s="25"/>
      <c r="H1671" s="25"/>
      <c r="I1671" s="25"/>
      <c r="J1671" s="25"/>
      <c r="K1671" s="25"/>
      <c r="L1671" s="25"/>
      <c r="M1671" s="25"/>
    </row>
    <row r="1672" spans="1:13">
      <c r="A1672" s="92"/>
      <c r="B1672" s="25"/>
      <c r="C1672" s="25"/>
      <c r="D1672" s="25"/>
      <c r="E1672" s="25"/>
      <c r="F1672" s="25"/>
      <c r="G1672" s="25"/>
      <c r="H1672" s="25"/>
      <c r="I1672" s="25"/>
      <c r="J1672" s="25"/>
      <c r="K1672" s="25"/>
      <c r="L1672" s="25"/>
      <c r="M1672" s="25"/>
    </row>
    <row r="1673" spans="1:13">
      <c r="A1673" s="92"/>
      <c r="B1673" s="25"/>
      <c r="C1673" s="25"/>
      <c r="D1673" s="25"/>
      <c r="E1673" s="25"/>
      <c r="F1673" s="25"/>
      <c r="G1673" s="25"/>
      <c r="H1673" s="25"/>
      <c r="I1673" s="25"/>
      <c r="J1673" s="25"/>
      <c r="K1673" s="25"/>
      <c r="L1673" s="25"/>
      <c r="M1673" s="25"/>
    </row>
    <row r="1674" spans="1:13">
      <c r="A1674" s="92"/>
      <c r="B1674" s="25"/>
      <c r="C1674" s="25"/>
      <c r="D1674" s="25"/>
      <c r="E1674" s="25"/>
      <c r="F1674" s="25"/>
      <c r="G1674" s="25"/>
      <c r="H1674" s="25"/>
      <c r="I1674" s="25"/>
      <c r="J1674" s="25"/>
      <c r="K1674" s="25"/>
      <c r="L1674" s="25"/>
      <c r="M1674" s="25"/>
    </row>
    <row r="1675" spans="1:13">
      <c r="A1675" s="92"/>
      <c r="B1675" s="25"/>
      <c r="C1675" s="25"/>
      <c r="D1675" s="25"/>
      <c r="E1675" s="25"/>
      <c r="F1675" s="25"/>
      <c r="G1675" s="25"/>
      <c r="H1675" s="25"/>
      <c r="I1675" s="25"/>
      <c r="J1675" s="25"/>
      <c r="K1675" s="25"/>
      <c r="L1675" s="25"/>
      <c r="M1675" s="25"/>
    </row>
    <row r="1676" spans="1:13">
      <c r="A1676" s="92"/>
      <c r="B1676" s="25"/>
      <c r="C1676" s="25"/>
      <c r="D1676" s="25"/>
      <c r="E1676" s="25"/>
      <c r="F1676" s="25"/>
      <c r="G1676" s="25"/>
      <c r="H1676" s="25"/>
      <c r="I1676" s="25"/>
      <c r="J1676" s="25"/>
      <c r="K1676" s="25"/>
      <c r="L1676" s="25"/>
      <c r="M1676" s="25"/>
    </row>
    <row r="1677" spans="1:13">
      <c r="A1677" s="92"/>
      <c r="B1677" s="25"/>
      <c r="C1677" s="25"/>
      <c r="D1677" s="25"/>
      <c r="E1677" s="25"/>
      <c r="F1677" s="25"/>
      <c r="G1677" s="25"/>
      <c r="H1677" s="25"/>
      <c r="I1677" s="25"/>
      <c r="J1677" s="25"/>
      <c r="K1677" s="25"/>
      <c r="L1677" s="25"/>
      <c r="M1677" s="25"/>
    </row>
    <row r="1678" spans="1:13">
      <c r="A1678" s="92"/>
      <c r="B1678" s="25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</row>
    <row r="1679" spans="1:13">
      <c r="A1679" s="92"/>
      <c r="B1679" s="25"/>
      <c r="C1679" s="25"/>
      <c r="D1679" s="25"/>
      <c r="E1679" s="25"/>
      <c r="F1679" s="25"/>
      <c r="G1679" s="25"/>
      <c r="H1679" s="25"/>
      <c r="I1679" s="25"/>
      <c r="J1679" s="25"/>
      <c r="K1679" s="25"/>
      <c r="L1679" s="25"/>
      <c r="M1679" s="25"/>
    </row>
    <row r="1680" spans="1:13">
      <c r="A1680" s="92"/>
      <c r="B1680" s="25"/>
      <c r="C1680" s="25"/>
      <c r="D1680" s="25"/>
      <c r="E1680" s="25"/>
      <c r="F1680" s="25"/>
      <c r="G1680" s="25"/>
      <c r="H1680" s="25"/>
      <c r="I1680" s="25"/>
      <c r="J1680" s="25"/>
      <c r="K1680" s="25"/>
      <c r="L1680" s="25"/>
      <c r="M1680" s="25"/>
    </row>
    <row r="1681" spans="1:13">
      <c r="A1681" s="92"/>
      <c r="B1681" s="25"/>
      <c r="C1681" s="25"/>
      <c r="D1681" s="25"/>
      <c r="E1681" s="25"/>
      <c r="F1681" s="25"/>
      <c r="G1681" s="25"/>
      <c r="H1681" s="25"/>
      <c r="I1681" s="25"/>
      <c r="J1681" s="25"/>
      <c r="K1681" s="25"/>
      <c r="L1681" s="25"/>
      <c r="M1681" s="25"/>
    </row>
    <row r="1682" spans="1:13">
      <c r="A1682" s="92"/>
      <c r="B1682" s="25"/>
      <c r="C1682" s="25"/>
      <c r="D1682" s="25"/>
      <c r="E1682" s="25"/>
      <c r="F1682" s="25"/>
      <c r="G1682" s="25"/>
      <c r="H1682" s="25"/>
      <c r="I1682" s="25"/>
      <c r="J1682" s="25"/>
      <c r="K1682" s="25"/>
      <c r="L1682" s="25"/>
      <c r="M1682" s="25"/>
    </row>
    <row r="1683" spans="1:13">
      <c r="A1683" s="88"/>
      <c r="B1683" s="25"/>
      <c r="C1683" s="25"/>
      <c r="D1683" s="25"/>
      <c r="E1683" s="25"/>
      <c r="F1683" s="25"/>
      <c r="G1683" s="25"/>
      <c r="H1683" s="25"/>
      <c r="I1683" s="25"/>
      <c r="J1683" s="25"/>
      <c r="K1683" s="25"/>
      <c r="L1683" s="25"/>
      <c r="M1683" s="25"/>
    </row>
    <row r="1684" spans="1:13">
      <c r="A1684" s="88"/>
      <c r="B1684" s="25"/>
      <c r="C1684" s="25"/>
      <c r="D1684" s="25"/>
      <c r="E1684" s="25"/>
      <c r="F1684" s="25"/>
      <c r="G1684" s="25"/>
      <c r="H1684" s="25"/>
      <c r="I1684" s="25"/>
      <c r="J1684" s="25"/>
      <c r="K1684" s="25"/>
      <c r="L1684" s="25"/>
      <c r="M1684" s="25"/>
    </row>
    <row r="1685" spans="1:13">
      <c r="A1685" s="88"/>
      <c r="B1685" s="25"/>
      <c r="C1685" s="25"/>
      <c r="D1685" s="25"/>
      <c r="E1685" s="25"/>
      <c r="F1685" s="25"/>
      <c r="G1685" s="25"/>
      <c r="H1685" s="25"/>
      <c r="I1685" s="25"/>
      <c r="J1685" s="25"/>
      <c r="K1685" s="25"/>
      <c r="L1685" s="25"/>
      <c r="M1685" s="25"/>
    </row>
    <row r="1686" spans="1:13">
      <c r="A1686" s="88"/>
      <c r="B1686" s="25"/>
      <c r="C1686" s="25"/>
      <c r="D1686" s="25"/>
      <c r="E1686" s="25"/>
      <c r="F1686" s="25"/>
      <c r="G1686" s="25"/>
      <c r="H1686" s="25"/>
      <c r="I1686" s="25"/>
      <c r="J1686" s="25"/>
      <c r="K1686" s="25"/>
      <c r="L1686" s="25"/>
      <c r="M1686" s="25"/>
    </row>
    <row r="1687" spans="1:13">
      <c r="A1687" s="88"/>
      <c r="B1687" s="25"/>
      <c r="C1687" s="25"/>
      <c r="D1687" s="25"/>
      <c r="E1687" s="25"/>
      <c r="F1687" s="25"/>
      <c r="G1687" s="25"/>
      <c r="H1687" s="25"/>
      <c r="I1687" s="25"/>
      <c r="J1687" s="25"/>
      <c r="K1687" s="25"/>
      <c r="L1687" s="25"/>
      <c r="M1687" s="25"/>
    </row>
    <row r="1689" spans="1:13">
      <c r="A1689" s="20"/>
      <c r="B1689" s="10"/>
      <c r="C1689" s="10"/>
      <c r="D1689" s="10"/>
      <c r="E1689" s="50"/>
      <c r="F1689" s="54"/>
      <c r="G1689" s="54"/>
      <c r="H1689" s="54"/>
      <c r="I1689" s="54"/>
      <c r="J1689" s="54"/>
      <c r="K1689" s="3"/>
      <c r="L1689" s="3"/>
      <c r="M1689" s="3"/>
    </row>
    <row r="1690" spans="1:13">
      <c r="A1690" s="92"/>
      <c r="B1690" s="25"/>
      <c r="C1690" s="25"/>
      <c r="D1690" s="25"/>
      <c r="E1690" s="25"/>
      <c r="F1690" s="25"/>
      <c r="G1690" s="25"/>
      <c r="H1690" s="25"/>
      <c r="I1690" s="25"/>
      <c r="J1690" s="25"/>
      <c r="K1690" s="25"/>
      <c r="L1690" s="25"/>
      <c r="M1690" s="25"/>
    </row>
    <row r="1691" spans="1:13">
      <c r="A1691" s="92"/>
      <c r="B1691" s="25"/>
      <c r="C1691" s="25"/>
      <c r="D1691" s="25"/>
      <c r="E1691" s="25"/>
      <c r="F1691" s="25"/>
      <c r="G1691" s="25"/>
      <c r="H1691" s="25"/>
      <c r="I1691" s="25"/>
      <c r="J1691" s="25"/>
      <c r="K1691" s="25"/>
      <c r="L1691" s="25"/>
      <c r="M1691" s="25"/>
    </row>
    <row r="1692" spans="1:13">
      <c r="A1692" s="92"/>
      <c r="B1692" s="25"/>
      <c r="C1692" s="25"/>
      <c r="D1692" s="25"/>
      <c r="E1692" s="25"/>
      <c r="F1692" s="25"/>
      <c r="G1692" s="25"/>
      <c r="H1692" s="25"/>
      <c r="I1692" s="25"/>
      <c r="J1692" s="25"/>
      <c r="K1692" s="25"/>
      <c r="L1692" s="25"/>
      <c r="M1692" s="25"/>
    </row>
    <row r="1693" spans="1:13">
      <c r="A1693" s="92"/>
      <c r="B1693" s="25"/>
      <c r="C1693" s="25"/>
      <c r="D1693" s="25"/>
      <c r="E1693" s="25"/>
      <c r="F1693" s="25"/>
      <c r="G1693" s="25"/>
      <c r="H1693" s="25"/>
      <c r="I1693" s="25"/>
      <c r="J1693" s="25"/>
      <c r="K1693" s="25"/>
      <c r="L1693" s="25"/>
      <c r="M1693" s="25"/>
    </row>
    <row r="1694" spans="1:13">
      <c r="A1694" s="92"/>
      <c r="B1694" s="25"/>
      <c r="C1694" s="25"/>
      <c r="D1694" s="25"/>
      <c r="E1694" s="25"/>
      <c r="F1694" s="25"/>
      <c r="G1694" s="25"/>
      <c r="H1694" s="25"/>
      <c r="I1694" s="25"/>
      <c r="J1694" s="25"/>
      <c r="K1694" s="25"/>
      <c r="L1694" s="25"/>
      <c r="M1694" s="25"/>
    </row>
    <row r="1695" spans="1:13">
      <c r="A1695" s="92"/>
      <c r="B1695" s="25"/>
      <c r="C1695" s="25"/>
      <c r="D1695" s="25"/>
      <c r="E1695" s="25"/>
      <c r="F1695" s="25"/>
      <c r="G1695" s="25"/>
      <c r="H1695" s="25"/>
      <c r="I1695" s="25"/>
      <c r="J1695" s="25"/>
      <c r="K1695" s="25"/>
      <c r="L1695" s="25"/>
      <c r="M1695" s="25"/>
    </row>
    <row r="1696" spans="1:13">
      <c r="A1696" s="92"/>
      <c r="B1696" s="25"/>
      <c r="C1696" s="25"/>
      <c r="D1696" s="25"/>
      <c r="E1696" s="25"/>
      <c r="F1696" s="25"/>
      <c r="G1696" s="25"/>
      <c r="H1696" s="25"/>
      <c r="I1696" s="25"/>
      <c r="J1696" s="25"/>
      <c r="K1696" s="25"/>
      <c r="L1696" s="25"/>
      <c r="M1696" s="25"/>
    </row>
    <row r="1697" spans="1:13">
      <c r="A1697" s="92"/>
      <c r="B1697" s="25"/>
      <c r="C1697" s="25"/>
      <c r="D1697" s="25"/>
      <c r="E1697" s="25"/>
      <c r="F1697" s="25"/>
      <c r="G1697" s="25"/>
      <c r="H1697" s="25"/>
      <c r="I1697" s="25"/>
      <c r="J1697" s="25"/>
      <c r="K1697" s="25"/>
      <c r="L1697" s="25"/>
      <c r="M1697" s="25"/>
    </row>
    <row r="1698" spans="1:13">
      <c r="A1698" s="92"/>
      <c r="B1698" s="25"/>
      <c r="C1698" s="25"/>
      <c r="D1698" s="25"/>
      <c r="E1698" s="25"/>
      <c r="F1698" s="25"/>
      <c r="G1698" s="25"/>
      <c r="H1698" s="25"/>
      <c r="I1698" s="25"/>
      <c r="J1698" s="25"/>
      <c r="K1698" s="25"/>
      <c r="L1698" s="25"/>
      <c r="M1698" s="25"/>
    </row>
    <row r="1699" spans="1:13">
      <c r="A1699" s="92"/>
      <c r="B1699" s="25"/>
      <c r="C1699" s="25"/>
      <c r="D1699" s="25"/>
      <c r="E1699" s="25"/>
      <c r="F1699" s="25"/>
      <c r="G1699" s="25"/>
      <c r="H1699" s="25"/>
      <c r="I1699" s="25"/>
      <c r="J1699" s="25"/>
      <c r="K1699" s="25"/>
      <c r="L1699" s="25"/>
      <c r="M1699" s="25"/>
    </row>
    <row r="1700" spans="1:13">
      <c r="A1700" s="92"/>
      <c r="B1700" s="25"/>
      <c r="C1700" s="25"/>
      <c r="D1700" s="25"/>
      <c r="E1700" s="25"/>
      <c r="F1700" s="25"/>
      <c r="G1700" s="25"/>
      <c r="H1700" s="25"/>
      <c r="I1700" s="25"/>
      <c r="J1700" s="25"/>
      <c r="K1700" s="25"/>
      <c r="L1700" s="25"/>
      <c r="M1700" s="25"/>
    </row>
    <row r="1701" spans="1:13">
      <c r="A1701" s="92"/>
      <c r="B1701" s="25"/>
      <c r="C1701" s="25"/>
      <c r="D1701" s="25"/>
      <c r="E1701" s="25"/>
      <c r="F1701" s="25"/>
      <c r="G1701" s="25"/>
      <c r="H1701" s="25"/>
      <c r="I1701" s="25"/>
      <c r="J1701" s="25"/>
      <c r="K1701" s="25"/>
      <c r="L1701" s="25"/>
      <c r="M1701" s="25"/>
    </row>
    <row r="1702" spans="1:13">
      <c r="A1702" s="92"/>
      <c r="B1702" s="25"/>
      <c r="C1702" s="25"/>
      <c r="D1702" s="25"/>
      <c r="E1702" s="25"/>
      <c r="F1702" s="25"/>
      <c r="G1702" s="25"/>
      <c r="H1702" s="25"/>
      <c r="I1702" s="25"/>
      <c r="J1702" s="25"/>
      <c r="K1702" s="25"/>
      <c r="L1702" s="25"/>
      <c r="M1702" s="25"/>
    </row>
    <row r="1703" spans="1:13">
      <c r="A1703" s="92"/>
      <c r="B1703" s="25"/>
      <c r="C1703" s="25"/>
      <c r="D1703" s="25"/>
      <c r="E1703" s="25"/>
      <c r="F1703" s="25"/>
      <c r="G1703" s="25"/>
      <c r="H1703" s="25"/>
      <c r="I1703" s="25"/>
      <c r="J1703" s="25"/>
      <c r="K1703" s="25"/>
      <c r="L1703" s="25"/>
      <c r="M1703" s="25"/>
    </row>
    <row r="1704" spans="1:13">
      <c r="A1704" s="92"/>
      <c r="B1704" s="25"/>
      <c r="C1704" s="25"/>
      <c r="D1704" s="25"/>
      <c r="E1704" s="25"/>
      <c r="F1704" s="25"/>
      <c r="G1704" s="25"/>
      <c r="H1704" s="25"/>
      <c r="I1704" s="25"/>
      <c r="J1704" s="25"/>
      <c r="K1704" s="25"/>
      <c r="L1704" s="25"/>
      <c r="M1704" s="25"/>
    </row>
    <row r="1705" spans="1:13">
      <c r="A1705" s="92"/>
      <c r="B1705" s="25"/>
      <c r="C1705" s="25"/>
      <c r="D1705" s="25"/>
      <c r="E1705" s="25"/>
      <c r="F1705" s="25"/>
      <c r="G1705" s="25"/>
      <c r="H1705" s="25"/>
      <c r="I1705" s="25"/>
      <c r="J1705" s="25"/>
      <c r="K1705" s="25"/>
      <c r="L1705" s="25"/>
      <c r="M1705" s="25"/>
    </row>
    <row r="1706" spans="1:13">
      <c r="A1706" s="92"/>
      <c r="B1706" s="25"/>
      <c r="C1706" s="25"/>
      <c r="D1706" s="25"/>
      <c r="E1706" s="25"/>
      <c r="F1706" s="25"/>
      <c r="G1706" s="25"/>
      <c r="H1706" s="25"/>
      <c r="I1706" s="25"/>
      <c r="J1706" s="25"/>
      <c r="K1706" s="25"/>
      <c r="L1706" s="25"/>
      <c r="M1706" s="25"/>
    </row>
    <row r="1707" spans="1:13">
      <c r="A1707" s="92"/>
      <c r="B1707" s="25"/>
      <c r="C1707" s="25"/>
      <c r="D1707" s="25"/>
      <c r="E1707" s="25"/>
      <c r="F1707" s="25"/>
      <c r="G1707" s="25"/>
      <c r="H1707" s="25"/>
      <c r="I1707" s="25"/>
      <c r="J1707" s="25"/>
      <c r="K1707" s="25"/>
      <c r="L1707" s="25"/>
      <c r="M1707" s="25"/>
    </row>
    <row r="1708" spans="1:13">
      <c r="A1708" s="92"/>
      <c r="B1708" s="25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</row>
    <row r="1709" spans="1:13">
      <c r="A1709" s="92"/>
      <c r="B1709" s="25"/>
      <c r="C1709" s="25"/>
      <c r="D1709" s="25"/>
      <c r="E1709" s="25"/>
      <c r="F1709" s="25"/>
      <c r="G1709" s="25"/>
      <c r="H1709" s="25"/>
      <c r="I1709" s="25"/>
      <c r="J1709" s="25"/>
      <c r="K1709" s="25"/>
      <c r="L1709" s="25"/>
      <c r="M1709" s="25"/>
    </row>
    <row r="1710" spans="1:13">
      <c r="A1710" s="92"/>
      <c r="B1710" s="25"/>
      <c r="C1710" s="25"/>
      <c r="D1710" s="25"/>
      <c r="E1710" s="25"/>
      <c r="F1710" s="25"/>
      <c r="G1710" s="25"/>
      <c r="H1710" s="25"/>
      <c r="I1710" s="25"/>
      <c r="J1710" s="25"/>
      <c r="K1710" s="25"/>
      <c r="L1710" s="25"/>
      <c r="M1710" s="25"/>
    </row>
    <row r="1711" spans="1:13">
      <c r="A1711" s="92"/>
      <c r="B1711" s="25"/>
      <c r="C1711" s="25"/>
      <c r="D1711" s="25"/>
      <c r="E1711" s="25"/>
      <c r="F1711" s="25"/>
      <c r="G1711" s="25"/>
      <c r="H1711" s="25"/>
      <c r="I1711" s="25"/>
      <c r="J1711" s="25"/>
      <c r="K1711" s="25"/>
      <c r="L1711" s="25"/>
      <c r="M1711" s="25"/>
    </row>
    <row r="1712" spans="1:13">
      <c r="A1712" s="92"/>
      <c r="B1712" s="25"/>
      <c r="C1712" s="25"/>
      <c r="D1712" s="25"/>
      <c r="E1712" s="25"/>
      <c r="F1712" s="25"/>
      <c r="G1712" s="25"/>
      <c r="H1712" s="25"/>
      <c r="I1712" s="25"/>
      <c r="J1712" s="25"/>
      <c r="K1712" s="25"/>
      <c r="L1712" s="25"/>
      <c r="M1712" s="25"/>
    </row>
    <row r="1713" spans="1:13">
      <c r="A1713" s="88"/>
      <c r="B1713" s="25"/>
      <c r="C1713" s="25"/>
      <c r="D1713" s="25"/>
      <c r="E1713" s="25"/>
      <c r="F1713" s="25"/>
      <c r="G1713" s="25"/>
      <c r="H1713" s="25"/>
      <c r="I1713" s="25"/>
      <c r="J1713" s="25"/>
      <c r="K1713" s="25"/>
      <c r="L1713" s="25"/>
      <c r="M1713" s="25"/>
    </row>
    <row r="1716" spans="1:13" ht="15.75">
      <c r="A1716" s="21"/>
    </row>
    <row r="1719" spans="1:13">
      <c r="A1719" s="20"/>
      <c r="B1719" s="10"/>
      <c r="C1719" s="10"/>
      <c r="D1719" s="10"/>
      <c r="E1719" s="50"/>
      <c r="F1719" s="54"/>
      <c r="G1719" s="54"/>
      <c r="H1719" s="54"/>
      <c r="I1719" s="54"/>
      <c r="J1719" s="54"/>
      <c r="K1719" s="3"/>
      <c r="L1719" s="3"/>
      <c r="M1719" s="3"/>
    </row>
    <row r="1720" spans="1:13">
      <c r="A1720" s="92"/>
      <c r="B1720" s="25"/>
      <c r="C1720" s="25"/>
      <c r="D1720" s="25"/>
      <c r="E1720" s="25"/>
      <c r="F1720" s="25"/>
      <c r="G1720" s="25"/>
      <c r="H1720" s="25"/>
      <c r="I1720" s="25"/>
      <c r="J1720" s="25"/>
      <c r="K1720" s="25"/>
      <c r="L1720" s="25"/>
      <c r="M1720" s="25"/>
    </row>
    <row r="1721" spans="1:13">
      <c r="A1721" s="92"/>
      <c r="B1721" s="25"/>
      <c r="C1721" s="25"/>
      <c r="D1721" s="25"/>
      <c r="E1721" s="25"/>
      <c r="F1721" s="25"/>
      <c r="G1721" s="25"/>
      <c r="H1721" s="25"/>
      <c r="I1721" s="25"/>
      <c r="J1721" s="25"/>
      <c r="K1721" s="25"/>
      <c r="L1721" s="25"/>
      <c r="M1721" s="25"/>
    </row>
    <row r="1722" spans="1:13">
      <c r="A1722" s="92"/>
      <c r="B1722" s="25"/>
      <c r="C1722" s="25"/>
      <c r="D1722" s="25"/>
      <c r="E1722" s="25"/>
      <c r="F1722" s="25"/>
      <c r="G1722" s="25"/>
      <c r="H1722" s="25"/>
      <c r="I1722" s="25"/>
      <c r="J1722" s="25"/>
      <c r="K1722" s="25"/>
      <c r="L1722" s="25"/>
      <c r="M1722" s="25"/>
    </row>
    <row r="1723" spans="1:13">
      <c r="A1723" s="92"/>
      <c r="B1723" s="25"/>
      <c r="C1723" s="25"/>
      <c r="D1723" s="25"/>
      <c r="E1723" s="25"/>
      <c r="F1723" s="25"/>
      <c r="G1723" s="25"/>
      <c r="H1723" s="25"/>
      <c r="I1723" s="25"/>
      <c r="J1723" s="25"/>
      <c r="K1723" s="25"/>
      <c r="L1723" s="25"/>
      <c r="M1723" s="25"/>
    </row>
    <row r="1724" spans="1:13">
      <c r="A1724" s="92"/>
      <c r="B1724" s="25"/>
      <c r="C1724" s="25"/>
      <c r="D1724" s="25"/>
      <c r="E1724" s="25"/>
      <c r="F1724" s="25"/>
      <c r="G1724" s="25"/>
      <c r="H1724" s="25"/>
      <c r="I1724" s="25"/>
      <c r="J1724" s="25"/>
      <c r="K1724" s="25"/>
      <c r="L1724" s="25"/>
      <c r="M1724" s="25"/>
    </row>
    <row r="1725" spans="1:13">
      <c r="A1725" s="92"/>
      <c r="B1725" s="25"/>
      <c r="C1725" s="25"/>
      <c r="D1725" s="25"/>
      <c r="E1725" s="25"/>
      <c r="F1725" s="25"/>
      <c r="G1725" s="25"/>
      <c r="H1725" s="25"/>
      <c r="I1725" s="25"/>
      <c r="J1725" s="25"/>
      <c r="K1725" s="25"/>
      <c r="L1725" s="25"/>
      <c r="M1725" s="25"/>
    </row>
    <row r="1726" spans="1:13">
      <c r="A1726" s="92"/>
      <c r="B1726" s="25"/>
      <c r="C1726" s="25"/>
      <c r="D1726" s="25"/>
      <c r="E1726" s="25"/>
      <c r="F1726" s="25"/>
      <c r="G1726" s="25"/>
      <c r="H1726" s="25"/>
      <c r="I1726" s="25"/>
      <c r="J1726" s="25"/>
      <c r="K1726" s="25"/>
      <c r="L1726" s="25"/>
      <c r="M1726" s="25"/>
    </row>
    <row r="1727" spans="1:13">
      <c r="A1727" s="92"/>
      <c r="B1727" s="25"/>
      <c r="C1727" s="25"/>
      <c r="D1727" s="25"/>
      <c r="E1727" s="25"/>
      <c r="F1727" s="25"/>
      <c r="G1727" s="25"/>
      <c r="H1727" s="25"/>
      <c r="I1727" s="25"/>
      <c r="J1727" s="25"/>
      <c r="K1727" s="25"/>
      <c r="L1727" s="25"/>
      <c r="M1727" s="25"/>
    </row>
    <row r="1728" spans="1:13">
      <c r="A1728" s="92"/>
      <c r="B1728" s="25"/>
      <c r="C1728" s="25"/>
      <c r="D1728" s="25"/>
      <c r="E1728" s="25"/>
      <c r="F1728" s="25"/>
      <c r="G1728" s="25"/>
      <c r="H1728" s="25"/>
      <c r="I1728" s="25"/>
      <c r="J1728" s="25"/>
      <c r="K1728" s="25"/>
      <c r="L1728" s="25"/>
      <c r="M1728" s="25"/>
    </row>
    <row r="1729" spans="1:13">
      <c r="A1729" s="92"/>
      <c r="B1729" s="25"/>
      <c r="C1729" s="25"/>
      <c r="D1729" s="25"/>
      <c r="E1729" s="25"/>
      <c r="F1729" s="25"/>
      <c r="G1729" s="25"/>
      <c r="H1729" s="25"/>
      <c r="I1729" s="25"/>
      <c r="J1729" s="25"/>
      <c r="K1729" s="25"/>
      <c r="L1729" s="25"/>
      <c r="M1729" s="25"/>
    </row>
    <row r="1730" spans="1:13">
      <c r="A1730" s="92"/>
      <c r="B1730" s="25"/>
      <c r="C1730" s="25"/>
      <c r="D1730" s="25"/>
      <c r="E1730" s="25"/>
      <c r="F1730" s="25"/>
      <c r="G1730" s="25"/>
      <c r="H1730" s="25"/>
      <c r="I1730" s="25"/>
      <c r="J1730" s="25"/>
      <c r="K1730" s="25"/>
      <c r="L1730" s="25"/>
      <c r="M1730" s="25"/>
    </row>
    <row r="1731" spans="1:13">
      <c r="A1731" s="92"/>
      <c r="B1731" s="25"/>
      <c r="C1731" s="25"/>
      <c r="D1731" s="25"/>
      <c r="E1731" s="25"/>
      <c r="F1731" s="25"/>
      <c r="G1731" s="25"/>
      <c r="H1731" s="25"/>
      <c r="I1731" s="25"/>
      <c r="J1731" s="25"/>
      <c r="K1731" s="25"/>
      <c r="L1731" s="25"/>
      <c r="M1731" s="25"/>
    </row>
    <row r="1732" spans="1:13">
      <c r="A1732" s="92"/>
      <c r="B1732" s="25"/>
      <c r="C1732" s="25"/>
      <c r="D1732" s="25"/>
      <c r="E1732" s="25"/>
      <c r="F1732" s="25"/>
      <c r="G1732" s="25"/>
      <c r="H1732" s="25"/>
      <c r="I1732" s="25"/>
      <c r="J1732" s="25"/>
      <c r="K1732" s="25"/>
      <c r="L1732" s="25"/>
      <c r="M1732" s="25"/>
    </row>
    <row r="1733" spans="1:13">
      <c r="A1733" s="92"/>
      <c r="B1733" s="25"/>
      <c r="C1733" s="25"/>
      <c r="D1733" s="25"/>
      <c r="E1733" s="25"/>
      <c r="F1733" s="25"/>
      <c r="G1733" s="25"/>
      <c r="H1733" s="25"/>
      <c r="I1733" s="25"/>
      <c r="J1733" s="25"/>
      <c r="K1733" s="25"/>
      <c r="L1733" s="25"/>
      <c r="M1733" s="25"/>
    </row>
    <row r="1734" spans="1:13">
      <c r="A1734" s="92"/>
      <c r="B1734" s="25"/>
      <c r="C1734" s="25"/>
      <c r="D1734" s="25"/>
      <c r="E1734" s="25"/>
      <c r="F1734" s="25"/>
      <c r="G1734" s="25"/>
      <c r="H1734" s="25"/>
      <c r="I1734" s="25"/>
      <c r="J1734" s="25"/>
      <c r="K1734" s="25"/>
      <c r="L1734" s="25"/>
      <c r="M1734" s="25"/>
    </row>
    <row r="1735" spans="1:13">
      <c r="A1735" s="92"/>
      <c r="B1735" s="25"/>
      <c r="C1735" s="25"/>
      <c r="D1735" s="25"/>
      <c r="E1735" s="25"/>
      <c r="F1735" s="25"/>
      <c r="G1735" s="25"/>
      <c r="H1735" s="25"/>
      <c r="I1735" s="25"/>
      <c r="J1735" s="25"/>
      <c r="K1735" s="25"/>
      <c r="L1735" s="25"/>
      <c r="M1735" s="25"/>
    </row>
    <row r="1736" spans="1:13">
      <c r="A1736" s="92"/>
      <c r="B1736" s="25"/>
      <c r="C1736" s="25"/>
      <c r="D1736" s="25"/>
      <c r="E1736" s="25"/>
      <c r="F1736" s="25"/>
      <c r="G1736" s="25"/>
      <c r="H1736" s="25"/>
      <c r="I1736" s="25"/>
      <c r="J1736" s="25"/>
      <c r="K1736" s="25"/>
      <c r="L1736" s="25"/>
      <c r="M1736" s="25"/>
    </row>
    <row r="1737" spans="1:13">
      <c r="A1737" s="92"/>
      <c r="B1737" s="25"/>
      <c r="C1737" s="25"/>
      <c r="D1737" s="25"/>
      <c r="E1737" s="25"/>
      <c r="F1737" s="25"/>
      <c r="G1737" s="25"/>
      <c r="H1737" s="25"/>
      <c r="I1737" s="25"/>
      <c r="J1737" s="25"/>
      <c r="K1737" s="25"/>
      <c r="L1737" s="25"/>
      <c r="M1737" s="25"/>
    </row>
    <row r="1738" spans="1:13">
      <c r="A1738" s="92"/>
      <c r="B1738" s="25"/>
      <c r="C1738" s="25"/>
      <c r="D1738" s="25"/>
      <c r="E1738" s="25"/>
      <c r="F1738" s="25"/>
      <c r="G1738" s="25"/>
      <c r="H1738" s="25"/>
      <c r="I1738" s="25"/>
      <c r="J1738" s="25"/>
      <c r="K1738" s="25"/>
      <c r="L1738" s="25"/>
      <c r="M1738" s="25"/>
    </row>
    <row r="1739" spans="1:13">
      <c r="A1739" s="92"/>
      <c r="B1739" s="25"/>
      <c r="C1739" s="25"/>
      <c r="D1739" s="25"/>
      <c r="E1739" s="25"/>
      <c r="F1739" s="25"/>
      <c r="G1739" s="25"/>
      <c r="H1739" s="25"/>
      <c r="I1739" s="25"/>
      <c r="J1739" s="25"/>
      <c r="K1739" s="25"/>
      <c r="L1739" s="25"/>
      <c r="M1739" s="25"/>
    </row>
    <row r="1740" spans="1:13">
      <c r="A1740" s="92"/>
      <c r="B1740" s="25"/>
      <c r="C1740" s="25"/>
      <c r="D1740" s="25"/>
      <c r="E1740" s="25"/>
      <c r="F1740" s="25"/>
      <c r="G1740" s="25"/>
      <c r="H1740" s="25"/>
      <c r="I1740" s="25"/>
      <c r="J1740" s="25"/>
      <c r="K1740" s="25"/>
      <c r="L1740" s="25"/>
      <c r="M1740" s="25"/>
    </row>
    <row r="1741" spans="1:13">
      <c r="A1741" s="92"/>
      <c r="B1741" s="25"/>
      <c r="C1741" s="25"/>
      <c r="D1741" s="25"/>
      <c r="E1741" s="25"/>
      <c r="F1741" s="25"/>
      <c r="G1741" s="25"/>
      <c r="H1741" s="25"/>
      <c r="I1741" s="25"/>
      <c r="J1741" s="25"/>
      <c r="K1741" s="25"/>
      <c r="L1741" s="25"/>
      <c r="M1741" s="25"/>
    </row>
    <row r="1742" spans="1:13">
      <c r="A1742" s="92"/>
      <c r="B1742" s="25"/>
      <c r="C1742" s="25"/>
      <c r="D1742" s="25"/>
      <c r="E1742" s="25"/>
      <c r="F1742" s="25"/>
      <c r="G1742" s="25"/>
      <c r="H1742" s="25"/>
      <c r="I1742" s="25"/>
      <c r="J1742" s="25"/>
      <c r="K1742" s="25"/>
      <c r="L1742" s="25"/>
      <c r="M1742" s="25"/>
    </row>
    <row r="1743" spans="1:13">
      <c r="A1743" s="88"/>
      <c r="B1743" s="25"/>
      <c r="C1743" s="25"/>
      <c r="D1743" s="25"/>
      <c r="E1743" s="25"/>
      <c r="F1743" s="25"/>
      <c r="G1743" s="25"/>
      <c r="H1743" s="25"/>
      <c r="I1743" s="25"/>
      <c r="J1743" s="25"/>
      <c r="K1743" s="25"/>
      <c r="L1743" s="25"/>
      <c r="M1743" s="25"/>
    </row>
    <row r="1749" spans="1:13">
      <c r="A1749" s="20"/>
      <c r="B1749" s="10"/>
      <c r="C1749" s="10"/>
      <c r="D1749" s="10"/>
      <c r="E1749" s="50"/>
      <c r="F1749" s="54"/>
      <c r="G1749" s="54"/>
      <c r="H1749" s="54"/>
      <c r="I1749" s="54"/>
      <c r="J1749" s="54"/>
      <c r="K1749" s="3"/>
      <c r="L1749" s="3"/>
      <c r="M1749" s="3"/>
    </row>
    <row r="1750" spans="1:13">
      <c r="A1750" s="92"/>
      <c r="B1750" s="25"/>
      <c r="C1750" s="25"/>
      <c r="D1750" s="25"/>
      <c r="E1750" s="25"/>
      <c r="F1750" s="25"/>
      <c r="G1750" s="25"/>
      <c r="H1750" s="25"/>
      <c r="I1750" s="25"/>
      <c r="J1750" s="25"/>
      <c r="K1750" s="25"/>
      <c r="L1750" s="25"/>
      <c r="M1750" s="25"/>
    </row>
    <row r="1751" spans="1:13">
      <c r="A1751" s="92"/>
      <c r="B1751" s="25"/>
      <c r="C1751" s="25"/>
      <c r="D1751" s="25"/>
      <c r="E1751" s="25"/>
      <c r="F1751" s="25"/>
      <c r="G1751" s="25"/>
      <c r="H1751" s="25"/>
      <c r="I1751" s="25"/>
      <c r="J1751" s="25"/>
      <c r="K1751" s="25"/>
      <c r="L1751" s="25"/>
      <c r="M1751" s="25"/>
    </row>
    <row r="1752" spans="1:13">
      <c r="A1752" s="92"/>
      <c r="B1752" s="25"/>
      <c r="C1752" s="25"/>
      <c r="D1752" s="25"/>
      <c r="E1752" s="25"/>
      <c r="F1752" s="25"/>
      <c r="G1752" s="25"/>
      <c r="H1752" s="25"/>
      <c r="I1752" s="25"/>
      <c r="J1752" s="25"/>
      <c r="K1752" s="25"/>
      <c r="L1752" s="25"/>
      <c r="M1752" s="25"/>
    </row>
    <row r="1753" spans="1:13">
      <c r="A1753" s="92"/>
      <c r="B1753" s="25"/>
      <c r="C1753" s="25"/>
      <c r="D1753" s="25"/>
      <c r="E1753" s="25"/>
      <c r="F1753" s="25"/>
      <c r="G1753" s="25"/>
      <c r="H1753" s="25"/>
      <c r="I1753" s="25"/>
      <c r="J1753" s="25"/>
      <c r="K1753" s="25"/>
      <c r="L1753" s="25"/>
      <c r="M1753" s="25"/>
    </row>
    <row r="1754" spans="1:13">
      <c r="A1754" s="92"/>
      <c r="B1754" s="25"/>
      <c r="C1754" s="25"/>
      <c r="D1754" s="25"/>
      <c r="E1754" s="25"/>
      <c r="F1754" s="25"/>
      <c r="G1754" s="25"/>
      <c r="H1754" s="25"/>
      <c r="I1754" s="25"/>
      <c r="J1754" s="25"/>
      <c r="K1754" s="25"/>
      <c r="L1754" s="25"/>
      <c r="M1754" s="25"/>
    </row>
    <row r="1755" spans="1:13">
      <c r="A1755" s="92"/>
      <c r="B1755" s="25"/>
      <c r="C1755" s="25"/>
      <c r="D1755" s="25"/>
      <c r="E1755" s="25"/>
      <c r="F1755" s="25"/>
      <c r="G1755" s="25"/>
      <c r="H1755" s="25"/>
      <c r="I1755" s="25"/>
      <c r="J1755" s="25"/>
      <c r="K1755" s="25"/>
      <c r="L1755" s="25"/>
      <c r="M1755" s="25"/>
    </row>
    <row r="1756" spans="1:13">
      <c r="A1756" s="92"/>
      <c r="B1756" s="25"/>
      <c r="C1756" s="25"/>
      <c r="D1756" s="25"/>
      <c r="E1756" s="25"/>
      <c r="F1756" s="25"/>
      <c r="G1756" s="25"/>
      <c r="H1756" s="25"/>
      <c r="I1756" s="25"/>
      <c r="J1756" s="25"/>
      <c r="K1756" s="25"/>
      <c r="L1756" s="25"/>
      <c r="M1756" s="25"/>
    </row>
    <row r="1757" spans="1:13">
      <c r="A1757" s="92"/>
      <c r="B1757" s="25"/>
      <c r="C1757" s="25"/>
      <c r="D1757" s="25"/>
      <c r="E1757" s="25"/>
      <c r="F1757" s="25"/>
      <c r="G1757" s="25"/>
      <c r="H1757" s="25"/>
      <c r="I1757" s="25"/>
      <c r="J1757" s="25"/>
      <c r="K1757" s="25"/>
      <c r="L1757" s="25"/>
      <c r="M1757" s="25"/>
    </row>
    <row r="1758" spans="1:13">
      <c r="A1758" s="92"/>
      <c r="B1758" s="25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</row>
    <row r="1759" spans="1:13">
      <c r="A1759" s="92"/>
      <c r="B1759" s="25"/>
      <c r="C1759" s="25"/>
      <c r="D1759" s="25"/>
      <c r="E1759" s="25"/>
      <c r="F1759" s="25"/>
      <c r="G1759" s="25"/>
      <c r="H1759" s="25"/>
      <c r="I1759" s="25"/>
      <c r="J1759" s="25"/>
      <c r="K1759" s="25"/>
      <c r="L1759" s="25"/>
      <c r="M1759" s="25"/>
    </row>
    <row r="1760" spans="1:13">
      <c r="A1760" s="92"/>
      <c r="B1760" s="25"/>
      <c r="C1760" s="25"/>
      <c r="D1760" s="25"/>
      <c r="E1760" s="25"/>
      <c r="F1760" s="25"/>
      <c r="G1760" s="25"/>
      <c r="H1760" s="25"/>
      <c r="I1760" s="25"/>
      <c r="J1760" s="25"/>
      <c r="K1760" s="25"/>
      <c r="L1760" s="25"/>
      <c r="M1760" s="25"/>
    </row>
    <row r="1761" spans="1:13">
      <c r="A1761" s="92"/>
      <c r="B1761" s="25"/>
      <c r="C1761" s="25"/>
      <c r="D1761" s="25"/>
      <c r="E1761" s="25"/>
      <c r="F1761" s="25"/>
      <c r="G1761" s="25"/>
      <c r="H1761" s="25"/>
      <c r="I1761" s="25"/>
      <c r="J1761" s="25"/>
      <c r="K1761" s="25"/>
      <c r="L1761" s="25"/>
      <c r="M1761" s="25"/>
    </row>
    <row r="1762" spans="1:13">
      <c r="A1762" s="92"/>
      <c r="B1762" s="25"/>
      <c r="C1762" s="25"/>
      <c r="D1762" s="25"/>
      <c r="E1762" s="25"/>
      <c r="F1762" s="25"/>
      <c r="G1762" s="25"/>
      <c r="H1762" s="25"/>
      <c r="I1762" s="25"/>
      <c r="J1762" s="25"/>
      <c r="K1762" s="25"/>
      <c r="L1762" s="25"/>
      <c r="M1762" s="25"/>
    </row>
    <row r="1763" spans="1:13">
      <c r="A1763" s="92"/>
      <c r="B1763" s="25"/>
      <c r="C1763" s="25"/>
      <c r="D1763" s="25"/>
      <c r="E1763" s="25"/>
      <c r="F1763" s="25"/>
      <c r="G1763" s="25"/>
      <c r="H1763" s="25"/>
      <c r="I1763" s="25"/>
      <c r="J1763" s="25"/>
      <c r="K1763" s="25"/>
      <c r="L1763" s="25"/>
      <c r="M1763" s="25"/>
    </row>
    <row r="1764" spans="1:13">
      <c r="A1764" s="92"/>
      <c r="B1764" s="25"/>
      <c r="C1764" s="25"/>
      <c r="D1764" s="25"/>
      <c r="E1764" s="25"/>
      <c r="F1764" s="25"/>
      <c r="G1764" s="25"/>
      <c r="H1764" s="25"/>
      <c r="I1764" s="25"/>
      <c r="J1764" s="25"/>
      <c r="K1764" s="25"/>
      <c r="L1764" s="25"/>
      <c r="M1764" s="25"/>
    </row>
    <row r="1765" spans="1:13">
      <c r="A1765" s="92"/>
      <c r="B1765" s="25"/>
      <c r="C1765" s="25"/>
      <c r="D1765" s="25"/>
      <c r="E1765" s="25"/>
      <c r="F1765" s="25"/>
      <c r="G1765" s="25"/>
      <c r="H1765" s="25"/>
      <c r="I1765" s="25"/>
      <c r="J1765" s="25"/>
      <c r="K1765" s="25"/>
      <c r="L1765" s="25"/>
      <c r="M1765" s="25"/>
    </row>
    <row r="1766" spans="1:13">
      <c r="A1766" s="92"/>
      <c r="B1766" s="25"/>
      <c r="C1766" s="25"/>
      <c r="D1766" s="25"/>
      <c r="E1766" s="25"/>
      <c r="F1766" s="25"/>
      <c r="G1766" s="25"/>
      <c r="H1766" s="25"/>
      <c r="I1766" s="25"/>
      <c r="J1766" s="25"/>
      <c r="K1766" s="25"/>
      <c r="L1766" s="25"/>
      <c r="M1766" s="25"/>
    </row>
    <row r="1767" spans="1:13">
      <c r="A1767" s="92"/>
      <c r="B1767" s="25"/>
      <c r="C1767" s="25"/>
      <c r="D1767" s="25"/>
      <c r="E1767" s="25"/>
      <c r="F1767" s="25"/>
      <c r="G1767" s="25"/>
      <c r="H1767" s="25"/>
      <c r="I1767" s="25"/>
      <c r="J1767" s="25"/>
      <c r="K1767" s="25"/>
      <c r="L1767" s="25"/>
      <c r="M1767" s="25"/>
    </row>
    <row r="1768" spans="1:13">
      <c r="A1768" s="92"/>
      <c r="B1768" s="25"/>
      <c r="C1768" s="25"/>
      <c r="D1768" s="25"/>
      <c r="E1768" s="25"/>
      <c r="F1768" s="25"/>
      <c r="G1768" s="25"/>
      <c r="H1768" s="25"/>
      <c r="I1768" s="25"/>
      <c r="J1768" s="25"/>
      <c r="K1768" s="25"/>
      <c r="L1768" s="25"/>
      <c r="M1768" s="25"/>
    </row>
    <row r="1769" spans="1:13">
      <c r="A1769" s="92"/>
      <c r="B1769" s="25"/>
      <c r="C1769" s="25"/>
      <c r="D1769" s="25"/>
      <c r="E1769" s="25"/>
      <c r="F1769" s="25"/>
      <c r="G1769" s="25"/>
      <c r="H1769" s="25"/>
      <c r="I1769" s="25"/>
      <c r="J1769" s="25"/>
      <c r="K1769" s="25"/>
      <c r="L1769" s="25"/>
      <c r="M1769" s="25"/>
    </row>
    <row r="1770" spans="1:13">
      <c r="A1770" s="92"/>
      <c r="B1770" s="25"/>
      <c r="C1770" s="25"/>
      <c r="D1770" s="25"/>
      <c r="E1770" s="25"/>
      <c r="F1770" s="25"/>
      <c r="G1770" s="25"/>
      <c r="H1770" s="25"/>
      <c r="I1770" s="25"/>
      <c r="J1770" s="25"/>
      <c r="K1770" s="25"/>
      <c r="L1770" s="25"/>
      <c r="M1770" s="25"/>
    </row>
    <row r="1771" spans="1:13">
      <c r="A1771" s="92"/>
      <c r="B1771" s="25"/>
      <c r="C1771" s="25"/>
      <c r="D1771" s="25"/>
      <c r="E1771" s="25"/>
      <c r="F1771" s="25"/>
      <c r="G1771" s="25"/>
      <c r="H1771" s="25"/>
      <c r="I1771" s="25"/>
      <c r="J1771" s="25"/>
      <c r="K1771" s="25"/>
      <c r="L1771" s="25"/>
      <c r="M1771" s="25"/>
    </row>
    <row r="1772" spans="1:13">
      <c r="A1772" s="92"/>
      <c r="B1772" s="25"/>
      <c r="C1772" s="25"/>
      <c r="D1772" s="25"/>
      <c r="E1772" s="25"/>
      <c r="F1772" s="25"/>
      <c r="G1772" s="25"/>
      <c r="H1772" s="25"/>
      <c r="I1772" s="25"/>
      <c r="J1772" s="25"/>
      <c r="K1772" s="25"/>
      <c r="L1772" s="25"/>
      <c r="M1772" s="25"/>
    </row>
    <row r="1773" spans="1:13">
      <c r="A1773" s="88"/>
      <c r="B1773" s="25"/>
      <c r="C1773" s="25"/>
      <c r="D1773" s="25"/>
      <c r="E1773" s="25"/>
      <c r="F1773" s="25"/>
      <c r="G1773" s="25"/>
      <c r="H1773" s="25"/>
      <c r="I1773" s="25"/>
      <c r="J1773" s="25"/>
      <c r="K1773" s="25"/>
      <c r="L1773" s="25"/>
      <c r="M1773" s="25"/>
    </row>
    <row r="1779" spans="1:13">
      <c r="A1779" s="20"/>
      <c r="B1779" s="10"/>
      <c r="C1779" s="10"/>
      <c r="D1779" s="10"/>
      <c r="E1779" s="50"/>
      <c r="F1779" s="54"/>
      <c r="G1779" s="54"/>
      <c r="H1779" s="54"/>
      <c r="I1779" s="54"/>
      <c r="J1779" s="54"/>
      <c r="K1779" s="3"/>
      <c r="L1779" s="3"/>
      <c r="M1779" s="3"/>
    </row>
    <row r="1780" spans="1:13">
      <c r="A1780" s="92"/>
      <c r="B1780" s="25"/>
      <c r="C1780" s="25"/>
      <c r="D1780" s="25"/>
      <c r="E1780" s="25"/>
      <c r="F1780" s="25"/>
      <c r="G1780" s="25"/>
      <c r="H1780" s="25"/>
      <c r="I1780" s="25"/>
      <c r="J1780" s="25"/>
      <c r="K1780" s="25"/>
      <c r="L1780" s="25"/>
      <c r="M1780" s="25"/>
    </row>
    <row r="1781" spans="1:13">
      <c r="A1781" s="92"/>
      <c r="B1781" s="25"/>
      <c r="C1781" s="25"/>
      <c r="D1781" s="25"/>
      <c r="E1781" s="25"/>
      <c r="F1781" s="25"/>
      <c r="G1781" s="25"/>
      <c r="H1781" s="25"/>
      <c r="I1781" s="25"/>
      <c r="J1781" s="25"/>
      <c r="K1781" s="25"/>
      <c r="L1781" s="25"/>
      <c r="M1781" s="25"/>
    </row>
    <row r="1782" spans="1:13">
      <c r="A1782" s="92"/>
      <c r="B1782" s="25"/>
      <c r="C1782" s="25"/>
      <c r="D1782" s="25"/>
      <c r="E1782" s="25"/>
      <c r="F1782" s="25"/>
      <c r="G1782" s="25"/>
      <c r="H1782" s="25"/>
      <c r="I1782" s="25"/>
      <c r="J1782" s="25"/>
      <c r="K1782" s="25"/>
      <c r="L1782" s="25"/>
      <c r="M1782" s="25"/>
    </row>
    <row r="1783" spans="1:13">
      <c r="A1783" s="92"/>
      <c r="B1783" s="25"/>
      <c r="C1783" s="25"/>
      <c r="D1783" s="25"/>
      <c r="E1783" s="25"/>
      <c r="F1783" s="25"/>
      <c r="G1783" s="25"/>
      <c r="H1783" s="25"/>
      <c r="I1783" s="25"/>
      <c r="J1783" s="25"/>
      <c r="K1783" s="25"/>
      <c r="L1783" s="25"/>
      <c r="M1783" s="25"/>
    </row>
    <row r="1784" spans="1:13">
      <c r="A1784" s="92"/>
      <c r="B1784" s="25"/>
      <c r="C1784" s="25"/>
      <c r="D1784" s="25"/>
      <c r="E1784" s="25"/>
      <c r="F1784" s="25"/>
      <c r="G1784" s="25"/>
      <c r="H1784" s="25"/>
      <c r="I1784" s="25"/>
      <c r="J1784" s="25"/>
      <c r="K1784" s="25"/>
      <c r="L1784" s="25"/>
      <c r="M1784" s="25"/>
    </row>
    <row r="1785" spans="1:13">
      <c r="A1785" s="92"/>
      <c r="B1785" s="25"/>
      <c r="C1785" s="25"/>
      <c r="D1785" s="25"/>
      <c r="E1785" s="25"/>
      <c r="F1785" s="25"/>
      <c r="G1785" s="25"/>
      <c r="H1785" s="25"/>
      <c r="I1785" s="25"/>
      <c r="J1785" s="25"/>
      <c r="K1785" s="25"/>
      <c r="L1785" s="25"/>
      <c r="M1785" s="25"/>
    </row>
    <row r="1786" spans="1:13">
      <c r="A1786" s="92"/>
      <c r="B1786" s="25"/>
      <c r="C1786" s="25"/>
      <c r="D1786" s="25"/>
      <c r="E1786" s="25"/>
      <c r="F1786" s="25"/>
      <c r="G1786" s="25"/>
      <c r="H1786" s="25"/>
      <c r="I1786" s="25"/>
      <c r="J1786" s="25"/>
      <c r="K1786" s="25"/>
      <c r="L1786" s="25"/>
      <c r="M1786" s="25"/>
    </row>
    <row r="1787" spans="1:13">
      <c r="A1787" s="92"/>
      <c r="B1787" s="25"/>
      <c r="C1787" s="25"/>
      <c r="D1787" s="25"/>
      <c r="E1787" s="25"/>
      <c r="F1787" s="25"/>
      <c r="G1787" s="25"/>
      <c r="H1787" s="25"/>
      <c r="I1787" s="25"/>
      <c r="J1787" s="25"/>
      <c r="K1787" s="25"/>
      <c r="L1787" s="25"/>
      <c r="M1787" s="25"/>
    </row>
    <row r="1788" spans="1:13">
      <c r="A1788" s="92"/>
      <c r="B1788" s="25"/>
      <c r="C1788" s="25"/>
      <c r="D1788" s="25"/>
      <c r="E1788" s="25"/>
      <c r="F1788" s="25"/>
      <c r="G1788" s="25"/>
      <c r="H1788" s="25"/>
      <c r="I1788" s="25"/>
      <c r="J1788" s="25"/>
      <c r="K1788" s="25"/>
      <c r="L1788" s="25"/>
      <c r="M1788" s="25"/>
    </row>
    <row r="1789" spans="1:13">
      <c r="A1789" s="92"/>
      <c r="B1789" s="25"/>
      <c r="C1789" s="25"/>
      <c r="D1789" s="25"/>
      <c r="E1789" s="25"/>
      <c r="F1789" s="25"/>
      <c r="G1789" s="25"/>
      <c r="H1789" s="25"/>
      <c r="I1789" s="25"/>
      <c r="J1789" s="25"/>
      <c r="K1789" s="25"/>
      <c r="L1789" s="25"/>
      <c r="M1789" s="25"/>
    </row>
    <row r="1790" spans="1:13">
      <c r="A1790" s="92"/>
      <c r="B1790" s="25"/>
      <c r="C1790" s="25"/>
      <c r="D1790" s="25"/>
      <c r="E1790" s="25"/>
      <c r="F1790" s="25"/>
      <c r="G1790" s="25"/>
      <c r="H1790" s="25"/>
      <c r="I1790" s="25"/>
      <c r="J1790" s="25"/>
      <c r="K1790" s="25"/>
      <c r="L1790" s="25"/>
      <c r="M1790" s="25"/>
    </row>
    <row r="1791" spans="1:13">
      <c r="A1791" s="92"/>
      <c r="B1791" s="25"/>
      <c r="C1791" s="25"/>
      <c r="D1791" s="25"/>
      <c r="E1791" s="25"/>
      <c r="F1791" s="25"/>
      <c r="G1791" s="25"/>
      <c r="H1791" s="25"/>
      <c r="I1791" s="25"/>
      <c r="J1791" s="25"/>
      <c r="K1791" s="25"/>
      <c r="L1791" s="25"/>
      <c r="M1791" s="25"/>
    </row>
    <row r="1792" spans="1:13">
      <c r="A1792" s="92"/>
      <c r="B1792" s="25"/>
      <c r="C1792" s="25"/>
      <c r="D1792" s="25"/>
      <c r="E1792" s="25"/>
      <c r="F1792" s="25"/>
      <c r="G1792" s="25"/>
      <c r="H1792" s="25"/>
      <c r="I1792" s="25"/>
      <c r="J1792" s="25"/>
      <c r="K1792" s="25"/>
      <c r="L1792" s="25"/>
      <c r="M1792" s="25"/>
    </row>
    <row r="1793" spans="1:13">
      <c r="A1793" s="92"/>
      <c r="B1793" s="25"/>
      <c r="C1793" s="25"/>
      <c r="D1793" s="25"/>
      <c r="E1793" s="25"/>
      <c r="F1793" s="25"/>
      <c r="G1793" s="25"/>
      <c r="H1793" s="25"/>
      <c r="I1793" s="25"/>
      <c r="J1793" s="25"/>
      <c r="K1793" s="25"/>
      <c r="L1793" s="25"/>
      <c r="M1793" s="25"/>
    </row>
    <row r="1794" spans="1:13">
      <c r="A1794" s="92"/>
      <c r="B1794" s="25"/>
      <c r="C1794" s="25"/>
      <c r="D1794" s="25"/>
      <c r="E1794" s="25"/>
      <c r="F1794" s="25"/>
      <c r="G1794" s="25"/>
      <c r="H1794" s="25"/>
      <c r="I1794" s="25"/>
      <c r="J1794" s="25"/>
      <c r="K1794" s="25"/>
      <c r="L1794" s="25"/>
      <c r="M1794" s="25"/>
    </row>
    <row r="1795" spans="1:13">
      <c r="A1795" s="92"/>
      <c r="B1795" s="25"/>
      <c r="C1795" s="25"/>
      <c r="D1795" s="25"/>
      <c r="E1795" s="25"/>
      <c r="F1795" s="25"/>
      <c r="G1795" s="25"/>
      <c r="H1795" s="25"/>
      <c r="I1795" s="25"/>
      <c r="J1795" s="25"/>
      <c r="K1795" s="25"/>
      <c r="L1795" s="25"/>
      <c r="M1795" s="25"/>
    </row>
    <row r="1796" spans="1:13">
      <c r="A1796" s="92"/>
      <c r="B1796" s="25"/>
      <c r="C1796" s="25"/>
      <c r="D1796" s="25"/>
      <c r="E1796" s="25"/>
      <c r="F1796" s="25"/>
      <c r="G1796" s="25"/>
      <c r="H1796" s="25"/>
      <c r="I1796" s="25"/>
      <c r="J1796" s="25"/>
      <c r="K1796" s="25"/>
      <c r="L1796" s="25"/>
      <c r="M1796" s="25"/>
    </row>
    <row r="1797" spans="1:13">
      <c r="A1797" s="92"/>
      <c r="B1797" s="25"/>
      <c r="C1797" s="25"/>
      <c r="D1797" s="25"/>
      <c r="E1797" s="25"/>
      <c r="F1797" s="25"/>
      <c r="G1797" s="25"/>
      <c r="H1797" s="25"/>
      <c r="I1797" s="25"/>
      <c r="J1797" s="25"/>
      <c r="K1797" s="25"/>
      <c r="L1797" s="25"/>
      <c r="M1797" s="25"/>
    </row>
    <row r="1798" spans="1:13">
      <c r="A1798" s="92"/>
      <c r="B1798" s="25"/>
      <c r="C1798" s="25"/>
      <c r="D1798" s="25"/>
      <c r="E1798" s="25"/>
      <c r="F1798" s="25"/>
      <c r="G1798" s="25"/>
      <c r="H1798" s="25"/>
      <c r="I1798" s="25"/>
      <c r="J1798" s="25"/>
      <c r="K1798" s="25"/>
      <c r="L1798" s="25"/>
      <c r="M1798" s="25"/>
    </row>
    <row r="1799" spans="1:13">
      <c r="A1799" s="92"/>
      <c r="B1799" s="25"/>
      <c r="C1799" s="25"/>
      <c r="D1799" s="25"/>
      <c r="E1799" s="25"/>
      <c r="F1799" s="25"/>
      <c r="G1799" s="25"/>
      <c r="H1799" s="25"/>
      <c r="I1799" s="25"/>
      <c r="J1799" s="25"/>
      <c r="K1799" s="25"/>
      <c r="L1799" s="25"/>
      <c r="M1799" s="25"/>
    </row>
    <row r="1800" spans="1:13">
      <c r="A1800" s="92"/>
      <c r="B1800" s="25"/>
      <c r="C1800" s="25"/>
      <c r="D1800" s="25"/>
      <c r="E1800" s="25"/>
      <c r="F1800" s="25"/>
      <c r="G1800" s="25"/>
      <c r="H1800" s="25"/>
      <c r="I1800" s="25"/>
      <c r="J1800" s="25"/>
      <c r="K1800" s="25"/>
      <c r="L1800" s="25"/>
      <c r="M1800" s="25"/>
    </row>
    <row r="1801" spans="1:13">
      <c r="A1801" s="92"/>
      <c r="B1801" s="25"/>
      <c r="C1801" s="25"/>
      <c r="D1801" s="25"/>
      <c r="E1801" s="25"/>
      <c r="F1801" s="25"/>
      <c r="G1801" s="25"/>
      <c r="H1801" s="25"/>
      <c r="I1801" s="25"/>
      <c r="J1801" s="25"/>
      <c r="K1801" s="25"/>
      <c r="L1801" s="25"/>
      <c r="M1801" s="25"/>
    </row>
    <row r="1802" spans="1:13">
      <c r="A1802" s="92"/>
      <c r="B1802" s="25"/>
      <c r="C1802" s="25"/>
      <c r="D1802" s="25"/>
      <c r="E1802" s="25"/>
      <c r="F1802" s="25"/>
      <c r="G1802" s="25"/>
      <c r="H1802" s="25"/>
      <c r="I1802" s="25"/>
      <c r="J1802" s="25"/>
      <c r="K1802" s="25"/>
      <c r="L1802" s="25"/>
      <c r="M1802" s="25"/>
    </row>
    <row r="1803" spans="1:13">
      <c r="A1803" s="88"/>
      <c r="B1803" s="25"/>
      <c r="C1803" s="25"/>
      <c r="D1803" s="25"/>
      <c r="E1803" s="25"/>
      <c r="F1803" s="25"/>
      <c r="G1803" s="25"/>
      <c r="H1803" s="25"/>
      <c r="I1803" s="25"/>
      <c r="J1803" s="25"/>
      <c r="K1803" s="25"/>
      <c r="L1803" s="25"/>
      <c r="M1803" s="25"/>
    </row>
    <row r="1809" spans="1:13">
      <c r="A1809" s="20"/>
      <c r="B1809" s="10"/>
      <c r="C1809" s="10"/>
      <c r="D1809" s="10"/>
      <c r="E1809" s="50"/>
      <c r="F1809" s="54"/>
      <c r="G1809" s="54"/>
      <c r="H1809" s="54"/>
      <c r="I1809" s="54"/>
      <c r="J1809" s="54"/>
      <c r="K1809" s="3"/>
      <c r="L1809" s="3"/>
      <c r="M1809" s="3"/>
    </row>
    <row r="1810" spans="1:13">
      <c r="A1810" s="92"/>
      <c r="B1810" s="25"/>
      <c r="C1810" s="25"/>
      <c r="D1810" s="25"/>
      <c r="E1810" s="25"/>
      <c r="F1810" s="25"/>
      <c r="G1810" s="25"/>
      <c r="H1810" s="25"/>
      <c r="I1810" s="25"/>
      <c r="J1810" s="25"/>
      <c r="K1810" s="25"/>
      <c r="L1810" s="25"/>
      <c r="M1810" s="25"/>
    </row>
    <row r="1811" spans="1:13">
      <c r="A1811" s="92"/>
      <c r="B1811" s="25"/>
      <c r="C1811" s="25"/>
      <c r="D1811" s="25"/>
      <c r="E1811" s="25"/>
      <c r="F1811" s="25"/>
      <c r="G1811" s="25"/>
      <c r="H1811" s="25"/>
      <c r="I1811" s="25"/>
      <c r="J1811" s="25"/>
      <c r="K1811" s="25"/>
      <c r="L1811" s="25"/>
      <c r="M1811" s="25"/>
    </row>
    <row r="1812" spans="1:13">
      <c r="A1812" s="92"/>
      <c r="B1812" s="25"/>
      <c r="C1812" s="25"/>
      <c r="D1812" s="25"/>
      <c r="E1812" s="25"/>
      <c r="F1812" s="25"/>
      <c r="G1812" s="25"/>
      <c r="H1812" s="25"/>
      <c r="I1812" s="25"/>
      <c r="J1812" s="25"/>
      <c r="K1812" s="25"/>
      <c r="L1812" s="25"/>
      <c r="M1812" s="25"/>
    </row>
    <row r="1813" spans="1:13">
      <c r="A1813" s="92"/>
      <c r="B1813" s="25"/>
      <c r="C1813" s="25"/>
      <c r="D1813" s="25"/>
      <c r="E1813" s="25"/>
      <c r="F1813" s="25"/>
      <c r="G1813" s="25"/>
      <c r="H1813" s="25"/>
      <c r="I1813" s="25"/>
      <c r="J1813" s="25"/>
      <c r="K1813" s="25"/>
      <c r="L1813" s="25"/>
      <c r="M1813" s="25"/>
    </row>
    <row r="1814" spans="1:13">
      <c r="A1814" s="92"/>
      <c r="B1814" s="25"/>
      <c r="C1814" s="25"/>
      <c r="D1814" s="25"/>
      <c r="E1814" s="25"/>
      <c r="F1814" s="25"/>
      <c r="G1814" s="25"/>
      <c r="H1814" s="25"/>
      <c r="I1814" s="25"/>
      <c r="J1814" s="25"/>
      <c r="K1814" s="25"/>
      <c r="L1814" s="25"/>
      <c r="M1814" s="25"/>
    </row>
    <row r="1815" spans="1:13">
      <c r="A1815" s="92"/>
      <c r="B1815" s="25"/>
      <c r="C1815" s="25"/>
      <c r="D1815" s="25"/>
      <c r="E1815" s="25"/>
      <c r="F1815" s="25"/>
      <c r="G1815" s="25"/>
      <c r="H1815" s="25"/>
      <c r="I1815" s="25"/>
      <c r="J1815" s="25"/>
      <c r="K1815" s="25"/>
      <c r="L1815" s="25"/>
      <c r="M1815" s="25"/>
    </row>
    <row r="1816" spans="1:13">
      <c r="A1816" s="92"/>
      <c r="B1816" s="25"/>
      <c r="C1816" s="25"/>
      <c r="D1816" s="25"/>
      <c r="E1816" s="25"/>
      <c r="F1816" s="25"/>
      <c r="G1816" s="25"/>
      <c r="H1816" s="25"/>
      <c r="I1816" s="25"/>
      <c r="J1816" s="25"/>
      <c r="K1816" s="25"/>
      <c r="L1816" s="25"/>
      <c r="M1816" s="25"/>
    </row>
    <row r="1817" spans="1:13">
      <c r="A1817" s="92"/>
      <c r="B1817" s="25"/>
      <c r="C1817" s="25"/>
      <c r="D1817" s="25"/>
      <c r="E1817" s="25"/>
      <c r="F1817" s="25"/>
      <c r="G1817" s="25"/>
      <c r="H1817" s="25"/>
      <c r="I1817" s="25"/>
      <c r="J1817" s="25"/>
      <c r="K1817" s="25"/>
      <c r="L1817" s="25"/>
      <c r="M1817" s="25"/>
    </row>
    <row r="1818" spans="1:13">
      <c r="A1818" s="92"/>
      <c r="B1818" s="25"/>
      <c r="C1818" s="25"/>
      <c r="D1818" s="25"/>
      <c r="E1818" s="25"/>
      <c r="F1818" s="25"/>
      <c r="G1818" s="25"/>
      <c r="H1818" s="25"/>
      <c r="I1818" s="25"/>
      <c r="J1818" s="25"/>
      <c r="K1818" s="25"/>
      <c r="L1818" s="25"/>
      <c r="M1818" s="25"/>
    </row>
    <row r="1819" spans="1:13">
      <c r="A1819" s="92"/>
      <c r="B1819" s="25"/>
      <c r="C1819" s="25"/>
      <c r="D1819" s="25"/>
      <c r="E1819" s="25"/>
      <c r="F1819" s="25"/>
      <c r="G1819" s="25"/>
      <c r="H1819" s="25"/>
      <c r="I1819" s="25"/>
      <c r="J1819" s="25"/>
      <c r="K1819" s="25"/>
      <c r="L1819" s="25"/>
      <c r="M1819" s="25"/>
    </row>
    <row r="1820" spans="1:13">
      <c r="A1820" s="92"/>
      <c r="B1820" s="25"/>
      <c r="C1820" s="25"/>
      <c r="D1820" s="25"/>
      <c r="E1820" s="25"/>
      <c r="F1820" s="25"/>
      <c r="G1820" s="25"/>
      <c r="H1820" s="25"/>
      <c r="I1820" s="25"/>
      <c r="J1820" s="25"/>
      <c r="K1820" s="25"/>
      <c r="L1820" s="25"/>
      <c r="M1820" s="25"/>
    </row>
    <row r="1821" spans="1:13">
      <c r="A1821" s="92"/>
      <c r="B1821" s="25"/>
      <c r="C1821" s="25"/>
      <c r="D1821" s="25"/>
      <c r="E1821" s="25"/>
      <c r="F1821" s="25"/>
      <c r="G1821" s="25"/>
      <c r="H1821" s="25"/>
      <c r="I1821" s="25"/>
      <c r="J1821" s="25"/>
      <c r="K1821" s="25"/>
      <c r="L1821" s="25"/>
      <c r="M1821" s="25"/>
    </row>
    <row r="1822" spans="1:13">
      <c r="A1822" s="92"/>
      <c r="B1822" s="25"/>
      <c r="C1822" s="25"/>
      <c r="D1822" s="25"/>
      <c r="E1822" s="25"/>
      <c r="F1822" s="25"/>
      <c r="G1822" s="25"/>
      <c r="H1822" s="25"/>
      <c r="I1822" s="25"/>
      <c r="J1822" s="25"/>
      <c r="K1822" s="25"/>
      <c r="L1822" s="25"/>
      <c r="M1822" s="25"/>
    </row>
    <row r="1823" spans="1:13">
      <c r="A1823" s="92"/>
      <c r="B1823" s="25"/>
      <c r="C1823" s="25"/>
      <c r="D1823" s="25"/>
      <c r="E1823" s="25"/>
      <c r="F1823" s="25"/>
      <c r="G1823" s="25"/>
      <c r="H1823" s="25"/>
      <c r="I1823" s="25"/>
      <c r="J1823" s="25"/>
      <c r="K1823" s="25"/>
      <c r="L1823" s="25"/>
      <c r="M1823" s="25"/>
    </row>
    <row r="1824" spans="1:13">
      <c r="A1824" s="92"/>
      <c r="B1824" s="25"/>
      <c r="C1824" s="25"/>
      <c r="D1824" s="25"/>
      <c r="E1824" s="25"/>
      <c r="F1824" s="25"/>
      <c r="G1824" s="25"/>
      <c r="H1824" s="25"/>
      <c r="I1824" s="25"/>
      <c r="J1824" s="25"/>
      <c r="K1824" s="25"/>
      <c r="L1824" s="25"/>
      <c r="M1824" s="25"/>
    </row>
    <row r="1825" spans="1:13">
      <c r="A1825" s="92"/>
      <c r="B1825" s="25"/>
      <c r="C1825" s="25"/>
      <c r="D1825" s="25"/>
      <c r="E1825" s="25"/>
      <c r="F1825" s="25"/>
      <c r="G1825" s="25"/>
      <c r="H1825" s="25"/>
      <c r="I1825" s="25"/>
      <c r="J1825" s="25"/>
      <c r="K1825" s="25"/>
      <c r="L1825" s="25"/>
      <c r="M1825" s="25"/>
    </row>
    <row r="1826" spans="1:13">
      <c r="A1826" s="92"/>
      <c r="B1826" s="25"/>
      <c r="C1826" s="25"/>
      <c r="D1826" s="25"/>
      <c r="E1826" s="25"/>
      <c r="F1826" s="25"/>
      <c r="G1826" s="25"/>
      <c r="H1826" s="25"/>
      <c r="I1826" s="25"/>
      <c r="J1826" s="25"/>
      <c r="K1826" s="25"/>
      <c r="L1826" s="25"/>
      <c r="M1826" s="25"/>
    </row>
    <row r="1827" spans="1:13">
      <c r="A1827" s="92"/>
      <c r="B1827" s="25"/>
      <c r="C1827" s="25"/>
      <c r="D1827" s="25"/>
      <c r="E1827" s="25"/>
      <c r="F1827" s="25"/>
      <c r="G1827" s="25"/>
      <c r="H1827" s="25"/>
      <c r="I1827" s="25"/>
      <c r="J1827" s="25"/>
      <c r="K1827" s="25"/>
      <c r="L1827" s="25"/>
      <c r="M1827" s="25"/>
    </row>
    <row r="1828" spans="1:13">
      <c r="A1828" s="92"/>
      <c r="B1828" s="25"/>
      <c r="C1828" s="25"/>
      <c r="D1828" s="25"/>
      <c r="E1828" s="25"/>
      <c r="F1828" s="25"/>
      <c r="G1828" s="25"/>
      <c r="H1828" s="25"/>
      <c r="I1828" s="25"/>
      <c r="J1828" s="25"/>
      <c r="K1828" s="25"/>
      <c r="L1828" s="25"/>
      <c r="M1828" s="25"/>
    </row>
    <row r="1829" spans="1:13">
      <c r="A1829" s="92"/>
      <c r="B1829" s="25"/>
      <c r="C1829" s="25"/>
      <c r="D1829" s="25"/>
      <c r="E1829" s="25"/>
      <c r="F1829" s="25"/>
      <c r="G1829" s="25"/>
      <c r="H1829" s="25"/>
      <c r="I1829" s="25"/>
      <c r="J1829" s="25"/>
      <c r="K1829" s="25"/>
      <c r="L1829" s="25"/>
      <c r="M1829" s="25"/>
    </row>
    <row r="1830" spans="1:13">
      <c r="A1830" s="92"/>
      <c r="B1830" s="25"/>
      <c r="C1830" s="25"/>
      <c r="D1830" s="25"/>
      <c r="E1830" s="25"/>
      <c r="F1830" s="25"/>
      <c r="G1830" s="25"/>
      <c r="H1830" s="25"/>
      <c r="I1830" s="25"/>
      <c r="J1830" s="25"/>
      <c r="K1830" s="25"/>
      <c r="L1830" s="25"/>
      <c r="M1830" s="25"/>
    </row>
    <row r="1831" spans="1:13">
      <c r="A1831" s="92"/>
      <c r="B1831" s="25"/>
      <c r="C1831" s="25"/>
      <c r="D1831" s="25"/>
      <c r="E1831" s="25"/>
      <c r="F1831" s="25"/>
      <c r="G1831" s="25"/>
      <c r="H1831" s="25"/>
      <c r="I1831" s="25"/>
      <c r="J1831" s="25"/>
      <c r="K1831" s="25"/>
      <c r="L1831" s="25"/>
      <c r="M1831" s="25"/>
    </row>
    <row r="1832" spans="1:13">
      <c r="A1832" s="92"/>
      <c r="B1832" s="25"/>
      <c r="C1832" s="25"/>
      <c r="D1832" s="25"/>
      <c r="E1832" s="25"/>
      <c r="F1832" s="25"/>
      <c r="G1832" s="25"/>
      <c r="H1832" s="25"/>
      <c r="I1832" s="25"/>
      <c r="J1832" s="25"/>
      <c r="K1832" s="25"/>
      <c r="L1832" s="25"/>
      <c r="M1832" s="25"/>
    </row>
    <row r="1833" spans="1:13">
      <c r="A1833" s="88"/>
      <c r="B1833" s="25"/>
      <c r="C1833" s="25"/>
      <c r="D1833" s="25"/>
      <c r="E1833" s="25"/>
      <c r="F1833" s="25"/>
      <c r="G1833" s="25"/>
      <c r="H1833" s="25"/>
      <c r="I1833" s="25"/>
      <c r="J1833" s="25"/>
      <c r="K1833" s="25"/>
      <c r="L1833" s="25"/>
      <c r="M1833" s="25"/>
    </row>
    <row r="1839" spans="1:13">
      <c r="A1839" s="20"/>
      <c r="B1839" s="10"/>
      <c r="C1839" s="10"/>
      <c r="D1839" s="10"/>
      <c r="E1839" s="50"/>
      <c r="F1839" s="54"/>
      <c r="G1839" s="54"/>
      <c r="H1839" s="54"/>
      <c r="I1839" s="54"/>
      <c r="J1839" s="54"/>
      <c r="K1839" s="3"/>
      <c r="L1839" s="3"/>
      <c r="M1839" s="3"/>
    </row>
    <row r="1840" spans="1:13">
      <c r="A1840" s="92"/>
      <c r="B1840" s="25"/>
      <c r="C1840" s="25"/>
      <c r="D1840" s="25"/>
      <c r="E1840" s="25"/>
      <c r="F1840" s="25"/>
      <c r="G1840" s="25"/>
      <c r="H1840" s="25"/>
      <c r="I1840" s="25"/>
      <c r="J1840" s="25"/>
      <c r="K1840" s="25"/>
      <c r="L1840" s="25"/>
      <c r="M1840" s="25"/>
    </row>
    <row r="1841" spans="1:13">
      <c r="A1841" s="92"/>
      <c r="B1841" s="25"/>
      <c r="C1841" s="25"/>
      <c r="D1841" s="25"/>
      <c r="E1841" s="25"/>
      <c r="F1841" s="25"/>
      <c r="G1841" s="25"/>
      <c r="H1841" s="25"/>
      <c r="I1841" s="25"/>
      <c r="J1841" s="25"/>
      <c r="K1841" s="25"/>
      <c r="L1841" s="25"/>
      <c r="M1841" s="25"/>
    </row>
    <row r="1842" spans="1:13">
      <c r="A1842" s="92"/>
      <c r="B1842" s="25"/>
      <c r="C1842" s="25"/>
      <c r="D1842" s="25"/>
      <c r="E1842" s="25"/>
      <c r="F1842" s="25"/>
      <c r="G1842" s="25"/>
      <c r="H1842" s="25"/>
      <c r="I1842" s="25"/>
      <c r="J1842" s="25"/>
      <c r="K1842" s="25"/>
      <c r="L1842" s="25"/>
      <c r="M1842" s="25"/>
    </row>
    <row r="1843" spans="1:13">
      <c r="A1843" s="92"/>
      <c r="B1843" s="25"/>
      <c r="C1843" s="25"/>
      <c r="D1843" s="25"/>
      <c r="E1843" s="25"/>
      <c r="F1843" s="25"/>
      <c r="G1843" s="25"/>
      <c r="H1843" s="25"/>
      <c r="I1843" s="25"/>
      <c r="J1843" s="25"/>
      <c r="K1843" s="25"/>
      <c r="L1843" s="25"/>
      <c r="M1843" s="25"/>
    </row>
    <row r="1844" spans="1:13">
      <c r="A1844" s="92"/>
      <c r="B1844" s="25"/>
      <c r="C1844" s="25"/>
      <c r="D1844" s="25"/>
      <c r="E1844" s="25"/>
      <c r="F1844" s="25"/>
      <c r="G1844" s="25"/>
      <c r="H1844" s="25"/>
      <c r="I1844" s="25"/>
      <c r="J1844" s="25"/>
      <c r="K1844" s="25"/>
      <c r="L1844" s="25"/>
      <c r="M1844" s="25"/>
    </row>
    <row r="1845" spans="1:13">
      <c r="A1845" s="92"/>
      <c r="B1845" s="25"/>
      <c r="C1845" s="25"/>
      <c r="D1845" s="25"/>
      <c r="E1845" s="25"/>
      <c r="F1845" s="25"/>
      <c r="G1845" s="25"/>
      <c r="H1845" s="25"/>
      <c r="I1845" s="25"/>
      <c r="J1845" s="25"/>
      <c r="K1845" s="25"/>
      <c r="L1845" s="25"/>
      <c r="M1845" s="25"/>
    </row>
    <row r="1846" spans="1:13">
      <c r="A1846" s="92"/>
      <c r="B1846" s="25"/>
      <c r="C1846" s="25"/>
      <c r="D1846" s="25"/>
      <c r="E1846" s="25"/>
      <c r="F1846" s="25"/>
      <c r="G1846" s="25"/>
      <c r="H1846" s="25"/>
      <c r="I1846" s="25"/>
      <c r="J1846" s="25"/>
      <c r="K1846" s="25"/>
      <c r="L1846" s="25"/>
      <c r="M1846" s="25"/>
    </row>
    <row r="1847" spans="1:13">
      <c r="A1847" s="92"/>
      <c r="B1847" s="25"/>
      <c r="C1847" s="25"/>
      <c r="D1847" s="25"/>
      <c r="E1847" s="25"/>
      <c r="F1847" s="25"/>
      <c r="G1847" s="25"/>
      <c r="H1847" s="25"/>
      <c r="I1847" s="25"/>
      <c r="J1847" s="25"/>
      <c r="K1847" s="25"/>
      <c r="L1847" s="25"/>
      <c r="M1847" s="25"/>
    </row>
    <row r="1848" spans="1:13">
      <c r="A1848" s="92"/>
      <c r="B1848" s="25"/>
      <c r="C1848" s="25"/>
      <c r="D1848" s="25"/>
      <c r="E1848" s="25"/>
      <c r="F1848" s="25"/>
      <c r="G1848" s="25"/>
      <c r="H1848" s="25"/>
      <c r="I1848" s="25"/>
      <c r="J1848" s="25"/>
      <c r="K1848" s="25"/>
      <c r="L1848" s="25"/>
      <c r="M1848" s="25"/>
    </row>
    <row r="1849" spans="1:13">
      <c r="A1849" s="92"/>
      <c r="B1849" s="25"/>
      <c r="C1849" s="25"/>
      <c r="D1849" s="25"/>
      <c r="E1849" s="25"/>
      <c r="F1849" s="25"/>
      <c r="G1849" s="25"/>
      <c r="H1849" s="25"/>
      <c r="I1849" s="25"/>
      <c r="J1849" s="25"/>
      <c r="K1849" s="25"/>
      <c r="L1849" s="25"/>
      <c r="M1849" s="25"/>
    </row>
    <row r="1850" spans="1:13">
      <c r="A1850" s="92"/>
      <c r="B1850" s="25"/>
      <c r="C1850" s="25"/>
      <c r="D1850" s="25"/>
      <c r="E1850" s="25"/>
      <c r="F1850" s="25"/>
      <c r="G1850" s="25"/>
      <c r="H1850" s="25"/>
      <c r="I1850" s="25"/>
      <c r="J1850" s="25"/>
      <c r="K1850" s="25"/>
      <c r="L1850" s="25"/>
      <c r="M1850" s="25"/>
    </row>
    <row r="1851" spans="1:13">
      <c r="A1851" s="92"/>
      <c r="B1851" s="25"/>
      <c r="C1851" s="25"/>
      <c r="D1851" s="25"/>
      <c r="E1851" s="25"/>
      <c r="F1851" s="25"/>
      <c r="G1851" s="25"/>
      <c r="H1851" s="25"/>
      <c r="I1851" s="25"/>
      <c r="J1851" s="25"/>
      <c r="K1851" s="25"/>
      <c r="L1851" s="25"/>
      <c r="M1851" s="25"/>
    </row>
    <row r="1852" spans="1:13">
      <c r="A1852" s="92"/>
      <c r="B1852" s="25"/>
      <c r="C1852" s="25"/>
      <c r="D1852" s="25"/>
      <c r="E1852" s="25"/>
      <c r="F1852" s="25"/>
      <c r="G1852" s="25"/>
      <c r="H1852" s="25"/>
      <c r="I1852" s="25"/>
      <c r="J1852" s="25"/>
      <c r="K1852" s="25"/>
      <c r="L1852" s="25"/>
      <c r="M1852" s="25"/>
    </row>
    <row r="1853" spans="1:13">
      <c r="A1853" s="92"/>
      <c r="B1853" s="25"/>
      <c r="C1853" s="25"/>
      <c r="D1853" s="25"/>
      <c r="E1853" s="25"/>
      <c r="F1853" s="25"/>
      <c r="G1853" s="25"/>
      <c r="H1853" s="25"/>
      <c r="I1853" s="25"/>
      <c r="J1853" s="25"/>
      <c r="K1853" s="25"/>
      <c r="L1853" s="25"/>
      <c r="M1853" s="25"/>
    </row>
    <row r="1854" spans="1:13">
      <c r="A1854" s="92"/>
      <c r="B1854" s="25"/>
      <c r="C1854" s="25"/>
      <c r="D1854" s="25"/>
      <c r="E1854" s="25"/>
      <c r="F1854" s="25"/>
      <c r="G1854" s="25"/>
      <c r="H1854" s="25"/>
      <c r="I1854" s="25"/>
      <c r="J1854" s="25"/>
      <c r="K1854" s="25"/>
      <c r="L1854" s="25"/>
      <c r="M1854" s="25"/>
    </row>
    <row r="1855" spans="1:13">
      <c r="A1855" s="92"/>
      <c r="B1855" s="25"/>
      <c r="C1855" s="25"/>
      <c r="D1855" s="25"/>
      <c r="E1855" s="25"/>
      <c r="F1855" s="25"/>
      <c r="G1855" s="25"/>
      <c r="H1855" s="25"/>
      <c r="I1855" s="25"/>
      <c r="J1855" s="25"/>
      <c r="K1855" s="25"/>
      <c r="L1855" s="25"/>
      <c r="M1855" s="25"/>
    </row>
    <row r="1856" spans="1:13">
      <c r="A1856" s="92"/>
      <c r="B1856" s="25"/>
      <c r="C1856" s="25"/>
      <c r="D1856" s="25"/>
      <c r="E1856" s="25"/>
      <c r="F1856" s="25"/>
      <c r="G1856" s="25"/>
      <c r="H1856" s="25"/>
      <c r="I1856" s="25"/>
      <c r="J1856" s="25"/>
      <c r="K1856" s="25"/>
      <c r="L1856" s="25"/>
      <c r="M1856" s="25"/>
    </row>
    <row r="1857" spans="1:13">
      <c r="A1857" s="92"/>
      <c r="B1857" s="25"/>
      <c r="C1857" s="25"/>
      <c r="D1857" s="25"/>
      <c r="E1857" s="25"/>
      <c r="F1857" s="25"/>
      <c r="G1857" s="25"/>
      <c r="H1857" s="25"/>
      <c r="I1857" s="25"/>
      <c r="J1857" s="25"/>
      <c r="K1857" s="25"/>
      <c r="L1857" s="25"/>
      <c r="M1857" s="25"/>
    </row>
    <row r="1858" spans="1:13">
      <c r="A1858" s="92"/>
      <c r="B1858" s="25"/>
      <c r="C1858" s="25"/>
      <c r="D1858" s="25"/>
      <c r="E1858" s="25"/>
      <c r="F1858" s="25"/>
      <c r="G1858" s="25"/>
      <c r="H1858" s="25"/>
      <c r="I1858" s="25"/>
      <c r="J1858" s="25"/>
      <c r="K1858" s="25"/>
      <c r="L1858" s="25"/>
      <c r="M1858" s="25"/>
    </row>
    <row r="1859" spans="1:13">
      <c r="A1859" s="92"/>
      <c r="B1859" s="25"/>
      <c r="C1859" s="25"/>
      <c r="D1859" s="25"/>
      <c r="E1859" s="25"/>
      <c r="F1859" s="25"/>
      <c r="G1859" s="25"/>
      <c r="H1859" s="25"/>
      <c r="I1859" s="25"/>
      <c r="J1859" s="25"/>
      <c r="K1859" s="25"/>
      <c r="L1859" s="25"/>
      <c r="M1859" s="25"/>
    </row>
    <row r="1860" spans="1:13">
      <c r="A1860" s="92"/>
      <c r="B1860" s="25"/>
      <c r="C1860" s="25"/>
      <c r="D1860" s="25"/>
      <c r="E1860" s="25"/>
      <c r="F1860" s="25"/>
      <c r="G1860" s="25"/>
      <c r="H1860" s="25"/>
      <c r="I1860" s="25"/>
      <c r="J1860" s="25"/>
      <c r="K1860" s="25"/>
      <c r="L1860" s="25"/>
      <c r="M1860" s="25"/>
    </row>
    <row r="1861" spans="1:13">
      <c r="A1861" s="92"/>
      <c r="B1861" s="25"/>
      <c r="C1861" s="25"/>
      <c r="D1861" s="25"/>
      <c r="E1861" s="25"/>
      <c r="F1861" s="25"/>
      <c r="G1861" s="25"/>
      <c r="H1861" s="25"/>
      <c r="I1861" s="25"/>
      <c r="J1861" s="25"/>
      <c r="K1861" s="25"/>
      <c r="L1861" s="25"/>
      <c r="M1861" s="25"/>
    </row>
    <row r="1862" spans="1:13">
      <c r="A1862" s="92"/>
      <c r="B1862" s="25"/>
      <c r="C1862" s="25"/>
      <c r="D1862" s="25"/>
      <c r="E1862" s="25"/>
      <c r="F1862" s="25"/>
      <c r="G1862" s="25"/>
      <c r="H1862" s="25"/>
      <c r="I1862" s="25"/>
      <c r="J1862" s="25"/>
      <c r="K1862" s="25"/>
      <c r="L1862" s="25"/>
      <c r="M1862" s="25"/>
    </row>
    <row r="1863" spans="1:13">
      <c r="A1863" s="88"/>
      <c r="B1863" s="25"/>
      <c r="C1863" s="25"/>
      <c r="D1863" s="25"/>
      <c r="E1863" s="25"/>
      <c r="F1863" s="25"/>
      <c r="G1863" s="25"/>
      <c r="H1863" s="25"/>
      <c r="I1863" s="25"/>
      <c r="J1863" s="25"/>
      <c r="K1863" s="25"/>
      <c r="L1863" s="25"/>
      <c r="M1863" s="25"/>
    </row>
    <row r="1869" spans="1:13">
      <c r="A1869" s="20"/>
      <c r="B1869" s="10"/>
      <c r="C1869" s="10"/>
      <c r="D1869" s="10"/>
      <c r="E1869" s="50"/>
      <c r="F1869" s="54"/>
      <c r="G1869" s="54"/>
      <c r="H1869" s="54"/>
      <c r="I1869" s="54"/>
      <c r="J1869" s="54"/>
      <c r="K1869" s="3"/>
      <c r="L1869" s="3"/>
      <c r="M1869" s="3"/>
    </row>
    <row r="1870" spans="1:13">
      <c r="A1870" s="92"/>
      <c r="B1870" s="25"/>
      <c r="C1870" s="25"/>
      <c r="D1870" s="25"/>
      <c r="E1870" s="25"/>
      <c r="F1870" s="25"/>
      <c r="G1870" s="25"/>
      <c r="H1870" s="25"/>
      <c r="I1870" s="25"/>
      <c r="J1870" s="25"/>
      <c r="K1870" s="25"/>
      <c r="L1870" s="25"/>
      <c r="M1870" s="25"/>
    </row>
    <row r="1871" spans="1:13">
      <c r="A1871" s="92"/>
      <c r="B1871" s="25"/>
      <c r="C1871" s="25"/>
      <c r="D1871" s="25"/>
      <c r="E1871" s="25"/>
      <c r="F1871" s="25"/>
      <c r="G1871" s="25"/>
      <c r="H1871" s="25"/>
      <c r="I1871" s="25"/>
      <c r="J1871" s="25"/>
      <c r="K1871" s="25"/>
      <c r="L1871" s="25"/>
      <c r="M1871" s="25"/>
    </row>
    <row r="1872" spans="1:13">
      <c r="A1872" s="92"/>
      <c r="B1872" s="25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5"/>
    </row>
    <row r="1873" spans="1:13">
      <c r="A1873" s="92"/>
      <c r="B1873" s="25"/>
      <c r="C1873" s="25"/>
      <c r="D1873" s="25"/>
      <c r="E1873" s="25"/>
      <c r="F1873" s="25"/>
      <c r="G1873" s="25"/>
      <c r="H1873" s="25"/>
      <c r="I1873" s="25"/>
      <c r="J1873" s="25"/>
      <c r="K1873" s="25"/>
      <c r="L1873" s="25"/>
      <c r="M1873" s="25"/>
    </row>
    <row r="1874" spans="1:13">
      <c r="A1874" s="92"/>
      <c r="B1874" s="25"/>
      <c r="C1874" s="25"/>
      <c r="D1874" s="25"/>
      <c r="E1874" s="25"/>
      <c r="F1874" s="25"/>
      <c r="G1874" s="25"/>
      <c r="H1874" s="25"/>
      <c r="I1874" s="25"/>
      <c r="J1874" s="25"/>
      <c r="K1874" s="25"/>
      <c r="L1874" s="25"/>
      <c r="M1874" s="25"/>
    </row>
    <row r="1875" spans="1:13">
      <c r="A1875" s="92"/>
      <c r="B1875" s="25"/>
      <c r="C1875" s="25"/>
      <c r="D1875" s="25"/>
      <c r="E1875" s="25"/>
      <c r="F1875" s="25"/>
      <c r="G1875" s="25"/>
      <c r="H1875" s="25"/>
      <c r="I1875" s="25"/>
      <c r="J1875" s="25"/>
      <c r="K1875" s="25"/>
      <c r="L1875" s="25"/>
      <c r="M1875" s="25"/>
    </row>
    <row r="1876" spans="1:13">
      <c r="A1876" s="92"/>
      <c r="B1876" s="25"/>
      <c r="C1876" s="25"/>
      <c r="D1876" s="25"/>
      <c r="E1876" s="25"/>
      <c r="F1876" s="25"/>
      <c r="G1876" s="25"/>
      <c r="H1876" s="25"/>
      <c r="I1876" s="25"/>
      <c r="J1876" s="25"/>
      <c r="K1876" s="25"/>
      <c r="L1876" s="25"/>
      <c r="M1876" s="25"/>
    </row>
    <row r="1877" spans="1:13">
      <c r="A1877" s="92"/>
      <c r="B1877" s="25"/>
      <c r="C1877" s="25"/>
      <c r="D1877" s="25"/>
      <c r="E1877" s="25"/>
      <c r="F1877" s="25"/>
      <c r="G1877" s="25"/>
      <c r="H1877" s="25"/>
      <c r="I1877" s="25"/>
      <c r="J1877" s="25"/>
      <c r="K1877" s="25"/>
      <c r="L1877" s="25"/>
      <c r="M1877" s="25"/>
    </row>
    <row r="1878" spans="1:13">
      <c r="A1878" s="92"/>
      <c r="B1878" s="25"/>
      <c r="C1878" s="25"/>
      <c r="D1878" s="25"/>
      <c r="E1878" s="25"/>
      <c r="F1878" s="25"/>
      <c r="G1878" s="25"/>
      <c r="H1878" s="25"/>
      <c r="I1878" s="25"/>
      <c r="J1878" s="25"/>
      <c r="K1878" s="25"/>
      <c r="L1878" s="25"/>
      <c r="M1878" s="25"/>
    </row>
    <row r="1879" spans="1:13">
      <c r="A1879" s="92"/>
      <c r="B1879" s="25"/>
      <c r="C1879" s="25"/>
      <c r="D1879" s="25"/>
      <c r="E1879" s="25"/>
      <c r="F1879" s="25"/>
      <c r="G1879" s="25"/>
      <c r="H1879" s="25"/>
      <c r="I1879" s="25"/>
      <c r="J1879" s="25"/>
      <c r="K1879" s="25"/>
      <c r="L1879" s="25"/>
      <c r="M1879" s="25"/>
    </row>
    <row r="1880" spans="1:13">
      <c r="A1880" s="92"/>
      <c r="B1880" s="25"/>
      <c r="C1880" s="25"/>
      <c r="D1880" s="25"/>
      <c r="E1880" s="25"/>
      <c r="F1880" s="25"/>
      <c r="G1880" s="25"/>
      <c r="H1880" s="25"/>
      <c r="I1880" s="25"/>
      <c r="J1880" s="25"/>
      <c r="K1880" s="25"/>
      <c r="L1880" s="25"/>
      <c r="M1880" s="25"/>
    </row>
    <row r="1881" spans="1:13">
      <c r="A1881" s="92"/>
      <c r="B1881" s="25"/>
      <c r="C1881" s="25"/>
      <c r="D1881" s="25"/>
      <c r="E1881" s="25"/>
      <c r="F1881" s="25"/>
      <c r="G1881" s="25"/>
      <c r="H1881" s="25"/>
      <c r="I1881" s="25"/>
      <c r="J1881" s="25"/>
      <c r="K1881" s="25"/>
      <c r="L1881" s="25"/>
      <c r="M1881" s="25"/>
    </row>
    <row r="1882" spans="1:13">
      <c r="A1882" s="92"/>
      <c r="B1882" s="25"/>
      <c r="C1882" s="25"/>
      <c r="D1882" s="25"/>
      <c r="E1882" s="25"/>
      <c r="F1882" s="25"/>
      <c r="G1882" s="25"/>
      <c r="H1882" s="25"/>
      <c r="I1882" s="25"/>
      <c r="J1882" s="25"/>
      <c r="K1882" s="25"/>
      <c r="L1882" s="25"/>
      <c r="M1882" s="25"/>
    </row>
    <row r="1883" spans="1:13">
      <c r="A1883" s="92"/>
      <c r="B1883" s="25"/>
      <c r="C1883" s="25"/>
      <c r="D1883" s="25"/>
      <c r="E1883" s="25"/>
      <c r="F1883" s="25"/>
      <c r="G1883" s="25"/>
      <c r="H1883" s="25"/>
      <c r="I1883" s="25"/>
      <c r="J1883" s="25"/>
      <c r="K1883" s="25"/>
      <c r="L1883" s="25"/>
      <c r="M1883" s="25"/>
    </row>
    <row r="1884" spans="1:13">
      <c r="A1884" s="92"/>
      <c r="B1884" s="25"/>
      <c r="C1884" s="25"/>
      <c r="D1884" s="25"/>
      <c r="E1884" s="25"/>
      <c r="F1884" s="25"/>
      <c r="G1884" s="25"/>
      <c r="H1884" s="25"/>
      <c r="I1884" s="25"/>
      <c r="J1884" s="25"/>
      <c r="K1884" s="25"/>
      <c r="L1884" s="25"/>
      <c r="M1884" s="25"/>
    </row>
    <row r="1885" spans="1:13">
      <c r="A1885" s="92"/>
      <c r="B1885" s="25"/>
      <c r="C1885" s="25"/>
      <c r="D1885" s="25"/>
      <c r="E1885" s="25"/>
      <c r="F1885" s="25"/>
      <c r="G1885" s="25"/>
      <c r="H1885" s="25"/>
      <c r="I1885" s="25"/>
      <c r="J1885" s="25"/>
      <c r="K1885" s="25"/>
      <c r="L1885" s="25"/>
      <c r="M1885" s="25"/>
    </row>
    <row r="1886" spans="1:13">
      <c r="A1886" s="92"/>
      <c r="B1886" s="25"/>
      <c r="C1886" s="25"/>
      <c r="D1886" s="25"/>
      <c r="E1886" s="25"/>
      <c r="F1886" s="25"/>
      <c r="G1886" s="25"/>
      <c r="H1886" s="25"/>
      <c r="I1886" s="25"/>
      <c r="J1886" s="25"/>
      <c r="K1886" s="25"/>
      <c r="L1886" s="25"/>
      <c r="M1886" s="25"/>
    </row>
    <row r="1887" spans="1:13">
      <c r="A1887" s="92"/>
      <c r="B1887" s="25"/>
      <c r="C1887" s="25"/>
      <c r="D1887" s="25"/>
      <c r="E1887" s="25"/>
      <c r="F1887" s="25"/>
      <c r="G1887" s="25"/>
      <c r="H1887" s="25"/>
      <c r="I1887" s="25"/>
      <c r="J1887" s="25"/>
      <c r="K1887" s="25"/>
      <c r="L1887" s="25"/>
      <c r="M1887" s="25"/>
    </row>
    <row r="1888" spans="1:13">
      <c r="A1888" s="92"/>
      <c r="B1888" s="25"/>
      <c r="C1888" s="25"/>
      <c r="D1888" s="25"/>
      <c r="E1888" s="25"/>
      <c r="F1888" s="25"/>
      <c r="G1888" s="25"/>
      <c r="H1888" s="25"/>
      <c r="I1888" s="25"/>
      <c r="J1888" s="25"/>
      <c r="K1888" s="25"/>
      <c r="L1888" s="25"/>
      <c r="M1888" s="25"/>
    </row>
    <row r="1889" spans="1:13">
      <c r="A1889" s="92"/>
      <c r="B1889" s="25"/>
      <c r="C1889" s="25"/>
      <c r="D1889" s="25"/>
      <c r="E1889" s="25"/>
      <c r="F1889" s="25"/>
      <c r="G1889" s="25"/>
      <c r="H1889" s="25"/>
      <c r="I1889" s="25"/>
      <c r="J1889" s="25"/>
      <c r="K1889" s="25"/>
      <c r="L1889" s="25"/>
      <c r="M1889" s="25"/>
    </row>
    <row r="1890" spans="1:13">
      <c r="A1890" s="92"/>
      <c r="B1890" s="25"/>
      <c r="C1890" s="25"/>
      <c r="D1890" s="25"/>
      <c r="E1890" s="25"/>
      <c r="F1890" s="25"/>
      <c r="G1890" s="25"/>
      <c r="H1890" s="25"/>
      <c r="I1890" s="25"/>
      <c r="J1890" s="25"/>
      <c r="K1890" s="25"/>
      <c r="L1890" s="25"/>
      <c r="M1890" s="25"/>
    </row>
    <row r="1891" spans="1:13">
      <c r="A1891" s="92"/>
      <c r="B1891" s="25"/>
      <c r="C1891" s="25"/>
      <c r="D1891" s="25"/>
      <c r="E1891" s="25"/>
      <c r="F1891" s="25"/>
      <c r="G1891" s="25"/>
      <c r="H1891" s="25"/>
      <c r="I1891" s="25"/>
      <c r="J1891" s="25"/>
      <c r="K1891" s="25"/>
      <c r="L1891" s="25"/>
      <c r="M1891" s="25"/>
    </row>
    <row r="1892" spans="1:13">
      <c r="A1892" s="92"/>
      <c r="B1892" s="25"/>
      <c r="C1892" s="25"/>
      <c r="D1892" s="25"/>
      <c r="E1892" s="25"/>
      <c r="F1892" s="25"/>
      <c r="G1892" s="25"/>
      <c r="H1892" s="25"/>
      <c r="I1892" s="25"/>
      <c r="J1892" s="25"/>
      <c r="K1892" s="25"/>
      <c r="L1892" s="25"/>
      <c r="M1892" s="25"/>
    </row>
    <row r="1893" spans="1:13">
      <c r="A1893" s="88"/>
      <c r="B1893" s="25"/>
      <c r="C1893" s="25"/>
      <c r="D1893" s="25"/>
      <c r="E1893" s="25"/>
      <c r="F1893" s="25"/>
      <c r="G1893" s="25"/>
      <c r="H1893" s="25"/>
      <c r="I1893" s="25"/>
      <c r="J1893" s="25"/>
      <c r="K1893" s="25"/>
      <c r="L1893" s="25"/>
      <c r="M1893" s="25"/>
    </row>
    <row r="1899" spans="1:13">
      <c r="A1899" s="20"/>
      <c r="B1899" s="10"/>
      <c r="C1899" s="10"/>
      <c r="D1899" s="10"/>
      <c r="E1899" s="50"/>
      <c r="F1899" s="54"/>
      <c r="G1899" s="54"/>
      <c r="H1899" s="54"/>
      <c r="I1899" s="54"/>
      <c r="J1899" s="54"/>
      <c r="K1899" s="3"/>
      <c r="L1899" s="3"/>
      <c r="M1899" s="3"/>
    </row>
    <row r="1900" spans="1:13">
      <c r="A1900" s="92"/>
      <c r="B1900" s="25"/>
      <c r="C1900" s="25"/>
      <c r="D1900" s="25"/>
      <c r="E1900" s="25"/>
      <c r="F1900" s="25"/>
      <c r="G1900" s="25"/>
      <c r="H1900" s="25"/>
      <c r="I1900" s="25"/>
      <c r="J1900" s="25"/>
      <c r="K1900" s="25"/>
      <c r="L1900" s="25"/>
      <c r="M1900" s="25"/>
    </row>
    <row r="1901" spans="1:13">
      <c r="A1901" s="92"/>
      <c r="B1901" s="25"/>
      <c r="C1901" s="25"/>
      <c r="D1901" s="25"/>
      <c r="E1901" s="25"/>
      <c r="F1901" s="25"/>
      <c r="G1901" s="25"/>
      <c r="H1901" s="25"/>
      <c r="I1901" s="25"/>
      <c r="J1901" s="25"/>
      <c r="K1901" s="25"/>
      <c r="L1901" s="25"/>
      <c r="M1901" s="25"/>
    </row>
    <row r="1902" spans="1:13">
      <c r="A1902" s="92"/>
      <c r="B1902" s="25"/>
      <c r="C1902" s="25"/>
      <c r="D1902" s="25"/>
      <c r="E1902" s="25"/>
      <c r="F1902" s="25"/>
      <c r="G1902" s="25"/>
      <c r="H1902" s="25"/>
      <c r="I1902" s="25"/>
      <c r="J1902" s="25"/>
      <c r="K1902" s="25"/>
      <c r="L1902" s="25"/>
      <c r="M1902" s="25"/>
    </row>
    <row r="1903" spans="1:13">
      <c r="A1903" s="92"/>
      <c r="B1903" s="25"/>
      <c r="C1903" s="25"/>
      <c r="D1903" s="25"/>
      <c r="E1903" s="25"/>
      <c r="F1903" s="25"/>
      <c r="G1903" s="25"/>
      <c r="H1903" s="25"/>
      <c r="I1903" s="25"/>
      <c r="J1903" s="25"/>
      <c r="K1903" s="25"/>
      <c r="L1903" s="25"/>
      <c r="M1903" s="25"/>
    </row>
    <row r="1904" spans="1:13">
      <c r="A1904" s="92"/>
      <c r="B1904" s="25"/>
      <c r="C1904" s="25"/>
      <c r="D1904" s="25"/>
      <c r="E1904" s="25"/>
      <c r="F1904" s="25"/>
      <c r="G1904" s="25"/>
      <c r="H1904" s="25"/>
      <c r="I1904" s="25"/>
      <c r="J1904" s="25"/>
      <c r="K1904" s="25"/>
      <c r="L1904" s="25"/>
      <c r="M1904" s="25"/>
    </row>
    <row r="1905" spans="1:13">
      <c r="A1905" s="92"/>
      <c r="B1905" s="25"/>
      <c r="C1905" s="25"/>
      <c r="D1905" s="25"/>
      <c r="E1905" s="25"/>
      <c r="F1905" s="25"/>
      <c r="G1905" s="25"/>
      <c r="H1905" s="25"/>
      <c r="I1905" s="25"/>
      <c r="J1905" s="25"/>
      <c r="K1905" s="25"/>
      <c r="L1905" s="25"/>
      <c r="M1905" s="25"/>
    </row>
    <row r="1906" spans="1:13">
      <c r="A1906" s="92"/>
      <c r="B1906" s="25"/>
      <c r="C1906" s="25"/>
      <c r="D1906" s="25"/>
      <c r="E1906" s="25"/>
      <c r="F1906" s="25"/>
      <c r="G1906" s="25"/>
      <c r="H1906" s="25"/>
      <c r="I1906" s="25"/>
      <c r="J1906" s="25"/>
      <c r="K1906" s="25"/>
      <c r="L1906" s="25"/>
      <c r="M1906" s="25"/>
    </row>
    <row r="1907" spans="1:13">
      <c r="A1907" s="92"/>
      <c r="B1907" s="25"/>
      <c r="C1907" s="25"/>
      <c r="D1907" s="25"/>
      <c r="E1907" s="25"/>
      <c r="F1907" s="25"/>
      <c r="G1907" s="25"/>
      <c r="H1907" s="25"/>
      <c r="I1907" s="25"/>
      <c r="J1907" s="25"/>
      <c r="K1907" s="25"/>
      <c r="L1907" s="25"/>
      <c r="M1907" s="25"/>
    </row>
    <row r="1908" spans="1:13">
      <c r="A1908" s="92"/>
      <c r="B1908" s="25"/>
      <c r="C1908" s="25"/>
      <c r="D1908" s="25"/>
      <c r="E1908" s="25"/>
      <c r="F1908" s="25"/>
      <c r="G1908" s="25"/>
      <c r="H1908" s="25"/>
      <c r="I1908" s="25"/>
      <c r="J1908" s="25"/>
      <c r="K1908" s="25"/>
      <c r="L1908" s="25"/>
      <c r="M1908" s="25"/>
    </row>
    <row r="1909" spans="1:13">
      <c r="A1909" s="92"/>
      <c r="B1909" s="25"/>
      <c r="C1909" s="25"/>
      <c r="D1909" s="25"/>
      <c r="E1909" s="25"/>
      <c r="F1909" s="25"/>
      <c r="G1909" s="25"/>
      <c r="H1909" s="25"/>
      <c r="I1909" s="25"/>
      <c r="J1909" s="25"/>
      <c r="K1909" s="25"/>
      <c r="L1909" s="25"/>
      <c r="M1909" s="25"/>
    </row>
    <row r="1910" spans="1:13">
      <c r="A1910" s="92"/>
      <c r="B1910" s="25"/>
      <c r="C1910" s="25"/>
      <c r="D1910" s="25"/>
      <c r="E1910" s="25"/>
      <c r="F1910" s="25"/>
      <c r="G1910" s="25"/>
      <c r="H1910" s="25"/>
      <c r="I1910" s="25"/>
      <c r="J1910" s="25"/>
      <c r="K1910" s="25"/>
      <c r="L1910" s="25"/>
      <c r="M1910" s="25"/>
    </row>
    <row r="1911" spans="1:13">
      <c r="A1911" s="92"/>
      <c r="B1911" s="25"/>
      <c r="C1911" s="25"/>
      <c r="D1911" s="25"/>
      <c r="E1911" s="25"/>
      <c r="F1911" s="25"/>
      <c r="G1911" s="25"/>
      <c r="H1911" s="25"/>
      <c r="I1911" s="25"/>
      <c r="J1911" s="25"/>
      <c r="K1911" s="25"/>
      <c r="L1911" s="25"/>
      <c r="M1911" s="25"/>
    </row>
    <row r="1912" spans="1:13">
      <c r="A1912" s="92"/>
      <c r="B1912" s="25"/>
      <c r="C1912" s="25"/>
      <c r="D1912" s="25"/>
      <c r="E1912" s="25"/>
      <c r="F1912" s="25"/>
      <c r="G1912" s="25"/>
      <c r="H1912" s="25"/>
      <c r="I1912" s="25"/>
      <c r="J1912" s="25"/>
      <c r="K1912" s="25"/>
      <c r="L1912" s="25"/>
      <c r="M1912" s="25"/>
    </row>
    <row r="1913" spans="1:13">
      <c r="A1913" s="92"/>
      <c r="B1913" s="25"/>
      <c r="C1913" s="25"/>
      <c r="D1913" s="25"/>
      <c r="E1913" s="25"/>
      <c r="F1913" s="25"/>
      <c r="G1913" s="25"/>
      <c r="H1913" s="25"/>
      <c r="I1913" s="25"/>
      <c r="J1913" s="25"/>
      <c r="K1913" s="25"/>
      <c r="L1913" s="25"/>
      <c r="M1913" s="25"/>
    </row>
    <row r="1914" spans="1:13">
      <c r="A1914" s="92"/>
      <c r="B1914" s="25"/>
      <c r="C1914" s="25"/>
      <c r="D1914" s="25"/>
      <c r="E1914" s="25"/>
      <c r="F1914" s="25"/>
      <c r="G1914" s="25"/>
      <c r="H1914" s="25"/>
      <c r="I1914" s="25"/>
      <c r="J1914" s="25"/>
      <c r="K1914" s="25"/>
      <c r="L1914" s="25"/>
      <c r="M1914" s="25"/>
    </row>
    <row r="1915" spans="1:13">
      <c r="A1915" s="92"/>
      <c r="B1915" s="25"/>
      <c r="C1915" s="25"/>
      <c r="D1915" s="25"/>
      <c r="E1915" s="25"/>
      <c r="F1915" s="25"/>
      <c r="G1915" s="25"/>
      <c r="H1915" s="25"/>
      <c r="I1915" s="25"/>
      <c r="J1915" s="25"/>
      <c r="K1915" s="25"/>
      <c r="L1915" s="25"/>
      <c r="M1915" s="25"/>
    </row>
    <row r="1916" spans="1:13">
      <c r="A1916" s="92"/>
      <c r="B1916" s="25"/>
      <c r="C1916" s="25"/>
      <c r="D1916" s="25"/>
      <c r="E1916" s="25"/>
      <c r="F1916" s="25"/>
      <c r="G1916" s="25"/>
      <c r="H1916" s="25"/>
      <c r="I1916" s="25"/>
      <c r="J1916" s="25"/>
      <c r="K1916" s="25"/>
      <c r="L1916" s="25"/>
      <c r="M1916" s="25"/>
    </row>
    <row r="1917" spans="1:13">
      <c r="A1917" s="92"/>
      <c r="B1917" s="25"/>
      <c r="C1917" s="25"/>
      <c r="D1917" s="25"/>
      <c r="E1917" s="25"/>
      <c r="F1917" s="25"/>
      <c r="G1917" s="25"/>
      <c r="H1917" s="25"/>
      <c r="I1917" s="25"/>
      <c r="J1917" s="25"/>
      <c r="K1917" s="25"/>
      <c r="L1917" s="25"/>
      <c r="M1917" s="25"/>
    </row>
    <row r="1918" spans="1:13">
      <c r="A1918" s="92"/>
      <c r="B1918" s="25"/>
      <c r="C1918" s="25"/>
      <c r="D1918" s="25"/>
      <c r="E1918" s="25"/>
      <c r="F1918" s="25"/>
      <c r="G1918" s="25"/>
      <c r="H1918" s="25"/>
      <c r="I1918" s="25"/>
      <c r="J1918" s="25"/>
      <c r="K1918" s="25"/>
      <c r="L1918" s="25"/>
      <c r="M1918" s="25"/>
    </row>
    <row r="1919" spans="1:13">
      <c r="A1919" s="92"/>
      <c r="B1919" s="25"/>
      <c r="C1919" s="25"/>
      <c r="D1919" s="25"/>
      <c r="E1919" s="25"/>
      <c r="F1919" s="25"/>
      <c r="G1919" s="25"/>
      <c r="H1919" s="25"/>
      <c r="I1919" s="25"/>
      <c r="J1919" s="25"/>
      <c r="K1919" s="25"/>
      <c r="L1919" s="25"/>
      <c r="M1919" s="25"/>
    </row>
    <row r="1920" spans="1:13">
      <c r="A1920" s="92"/>
      <c r="B1920" s="25"/>
      <c r="C1920" s="25"/>
      <c r="D1920" s="25"/>
      <c r="E1920" s="25"/>
      <c r="F1920" s="25"/>
      <c r="G1920" s="25"/>
      <c r="H1920" s="25"/>
      <c r="I1920" s="25"/>
      <c r="J1920" s="25"/>
      <c r="K1920" s="25"/>
      <c r="L1920" s="25"/>
      <c r="M1920" s="25"/>
    </row>
    <row r="1921" spans="1:13">
      <c r="A1921" s="92"/>
      <c r="B1921" s="25"/>
      <c r="C1921" s="25"/>
      <c r="D1921" s="25"/>
      <c r="E1921" s="25"/>
      <c r="F1921" s="25"/>
      <c r="G1921" s="25"/>
      <c r="H1921" s="25"/>
      <c r="I1921" s="25"/>
      <c r="J1921" s="25"/>
      <c r="K1921" s="25"/>
      <c r="L1921" s="25"/>
      <c r="M1921" s="25"/>
    </row>
    <row r="1922" spans="1:13">
      <c r="A1922" s="92"/>
      <c r="B1922" s="25"/>
      <c r="C1922" s="25"/>
      <c r="D1922" s="25"/>
      <c r="E1922" s="25"/>
      <c r="F1922" s="25"/>
      <c r="G1922" s="25"/>
      <c r="H1922" s="25"/>
      <c r="I1922" s="25"/>
      <c r="J1922" s="25"/>
      <c r="K1922" s="25"/>
      <c r="L1922" s="25"/>
      <c r="M1922" s="25"/>
    </row>
    <row r="1923" spans="1:13">
      <c r="A1923" s="88"/>
      <c r="B1923" s="25"/>
      <c r="C1923" s="25"/>
      <c r="D1923" s="25"/>
      <c r="E1923" s="25"/>
      <c r="F1923" s="25"/>
      <c r="G1923" s="25"/>
      <c r="H1923" s="25"/>
      <c r="I1923" s="25"/>
      <c r="J1923" s="25"/>
      <c r="K1923" s="25"/>
      <c r="L1923" s="25"/>
      <c r="M1923" s="25"/>
    </row>
    <row r="1929" spans="1:13">
      <c r="A1929" s="20"/>
      <c r="B1929" s="10"/>
      <c r="C1929" s="10"/>
      <c r="D1929" s="10"/>
      <c r="E1929" s="50"/>
      <c r="F1929" s="54"/>
      <c r="G1929" s="54"/>
      <c r="H1929" s="54"/>
      <c r="I1929" s="54"/>
      <c r="J1929" s="54"/>
      <c r="K1929" s="3"/>
      <c r="L1929" s="3"/>
      <c r="M1929" s="3"/>
    </row>
    <row r="1930" spans="1:13">
      <c r="A1930" s="92"/>
      <c r="B1930" s="25"/>
      <c r="C1930" s="25"/>
      <c r="D1930" s="25"/>
      <c r="E1930" s="25"/>
      <c r="F1930" s="25"/>
      <c r="G1930" s="25"/>
      <c r="H1930" s="25"/>
      <c r="I1930" s="25"/>
      <c r="J1930" s="25"/>
      <c r="K1930" s="25"/>
      <c r="L1930" s="25"/>
      <c r="M1930" s="25"/>
    </row>
    <row r="1931" spans="1:13">
      <c r="A1931" s="92"/>
      <c r="B1931" s="25"/>
      <c r="C1931" s="25"/>
      <c r="D1931" s="25"/>
      <c r="E1931" s="25"/>
      <c r="F1931" s="25"/>
      <c r="G1931" s="25"/>
      <c r="H1931" s="25"/>
      <c r="I1931" s="25"/>
      <c r="J1931" s="25"/>
      <c r="K1931" s="25"/>
      <c r="L1931" s="25"/>
      <c r="M1931" s="25"/>
    </row>
    <row r="1932" spans="1:13">
      <c r="A1932" s="92"/>
      <c r="B1932" s="25"/>
      <c r="C1932" s="25"/>
      <c r="D1932" s="25"/>
      <c r="E1932" s="25"/>
      <c r="F1932" s="25"/>
      <c r="G1932" s="25"/>
      <c r="H1932" s="25"/>
      <c r="I1932" s="25"/>
      <c r="J1932" s="25"/>
      <c r="K1932" s="25"/>
      <c r="L1932" s="25"/>
      <c r="M1932" s="25"/>
    </row>
    <row r="1933" spans="1:13">
      <c r="A1933" s="92"/>
      <c r="B1933" s="25"/>
      <c r="C1933" s="25"/>
      <c r="D1933" s="25"/>
      <c r="E1933" s="25"/>
      <c r="F1933" s="25"/>
      <c r="G1933" s="25"/>
      <c r="H1933" s="25"/>
      <c r="I1933" s="25"/>
      <c r="J1933" s="25"/>
      <c r="K1933" s="25"/>
      <c r="L1933" s="25"/>
      <c r="M1933" s="25"/>
    </row>
    <row r="1934" spans="1:13">
      <c r="A1934" s="92"/>
      <c r="B1934" s="25"/>
      <c r="C1934" s="25"/>
      <c r="D1934" s="25"/>
      <c r="E1934" s="25"/>
      <c r="F1934" s="25"/>
      <c r="G1934" s="25"/>
      <c r="H1934" s="25"/>
      <c r="I1934" s="25"/>
      <c r="J1934" s="25"/>
      <c r="K1934" s="25"/>
      <c r="L1934" s="25"/>
      <c r="M1934" s="25"/>
    </row>
    <row r="1935" spans="1:13">
      <c r="A1935" s="92"/>
      <c r="B1935" s="25"/>
      <c r="C1935" s="25"/>
      <c r="D1935" s="25"/>
      <c r="E1935" s="25"/>
      <c r="F1935" s="25"/>
      <c r="G1935" s="25"/>
      <c r="H1935" s="25"/>
      <c r="I1935" s="25"/>
      <c r="J1935" s="25"/>
      <c r="K1935" s="25"/>
      <c r="L1935" s="25"/>
      <c r="M1935" s="25"/>
    </row>
    <row r="1936" spans="1:13">
      <c r="A1936" s="92"/>
      <c r="B1936" s="25"/>
      <c r="C1936" s="25"/>
      <c r="D1936" s="25"/>
      <c r="E1936" s="25"/>
      <c r="F1936" s="25"/>
      <c r="G1936" s="25"/>
      <c r="H1936" s="25"/>
      <c r="I1936" s="25"/>
      <c r="J1936" s="25"/>
      <c r="K1936" s="25"/>
      <c r="L1936" s="25"/>
      <c r="M1936" s="25"/>
    </row>
    <row r="1937" spans="1:13">
      <c r="A1937" s="92"/>
      <c r="B1937" s="25"/>
      <c r="C1937" s="25"/>
      <c r="D1937" s="25"/>
      <c r="E1937" s="25"/>
      <c r="F1937" s="25"/>
      <c r="G1937" s="25"/>
      <c r="H1937" s="25"/>
      <c r="I1937" s="25"/>
      <c r="J1937" s="25"/>
      <c r="K1937" s="25"/>
      <c r="L1937" s="25"/>
      <c r="M1937" s="25"/>
    </row>
    <row r="1938" spans="1:13">
      <c r="A1938" s="92"/>
      <c r="B1938" s="25"/>
      <c r="C1938" s="25"/>
      <c r="D1938" s="25"/>
      <c r="E1938" s="25"/>
      <c r="F1938" s="25"/>
      <c r="G1938" s="25"/>
      <c r="H1938" s="25"/>
      <c r="I1938" s="25"/>
      <c r="J1938" s="25"/>
      <c r="K1938" s="25"/>
      <c r="L1938" s="25"/>
      <c r="M1938" s="25"/>
    </row>
    <row r="1939" spans="1:13">
      <c r="A1939" s="92"/>
      <c r="B1939" s="25"/>
      <c r="C1939" s="25"/>
      <c r="D1939" s="25"/>
      <c r="E1939" s="25"/>
      <c r="F1939" s="25"/>
      <c r="G1939" s="25"/>
      <c r="H1939" s="25"/>
      <c r="I1939" s="25"/>
      <c r="J1939" s="25"/>
      <c r="K1939" s="25"/>
      <c r="L1939" s="25"/>
      <c r="M1939" s="25"/>
    </row>
    <row r="1940" spans="1:13">
      <c r="A1940" s="92"/>
      <c r="B1940" s="25"/>
      <c r="C1940" s="25"/>
      <c r="D1940" s="25"/>
      <c r="E1940" s="25"/>
      <c r="F1940" s="25"/>
      <c r="G1940" s="25"/>
      <c r="H1940" s="25"/>
      <c r="I1940" s="25"/>
      <c r="J1940" s="25"/>
      <c r="K1940" s="25"/>
      <c r="L1940" s="25"/>
      <c r="M1940" s="25"/>
    </row>
    <row r="1941" spans="1:13">
      <c r="A1941" s="92"/>
      <c r="B1941" s="25"/>
      <c r="C1941" s="25"/>
      <c r="D1941" s="25"/>
      <c r="E1941" s="25"/>
      <c r="F1941" s="25"/>
      <c r="G1941" s="25"/>
      <c r="H1941" s="25"/>
      <c r="I1941" s="25"/>
      <c r="J1941" s="25"/>
      <c r="K1941" s="25"/>
      <c r="L1941" s="25"/>
      <c r="M1941" s="25"/>
    </row>
    <row r="1942" spans="1:13">
      <c r="A1942" s="92"/>
      <c r="B1942" s="25"/>
      <c r="C1942" s="25"/>
      <c r="D1942" s="25"/>
      <c r="E1942" s="25"/>
      <c r="F1942" s="25"/>
      <c r="G1942" s="25"/>
      <c r="H1942" s="25"/>
      <c r="I1942" s="25"/>
      <c r="J1942" s="25"/>
      <c r="K1942" s="25"/>
      <c r="L1942" s="25"/>
      <c r="M1942" s="25"/>
    </row>
    <row r="1943" spans="1:13">
      <c r="A1943" s="92"/>
      <c r="B1943" s="25"/>
      <c r="C1943" s="25"/>
      <c r="D1943" s="25"/>
      <c r="E1943" s="25"/>
      <c r="F1943" s="25"/>
      <c r="G1943" s="25"/>
      <c r="H1943" s="25"/>
      <c r="I1943" s="25"/>
      <c r="J1943" s="25"/>
      <c r="K1943" s="25"/>
      <c r="L1943" s="25"/>
      <c r="M1943" s="25"/>
    </row>
    <row r="1944" spans="1:13">
      <c r="A1944" s="92"/>
      <c r="B1944" s="25"/>
      <c r="C1944" s="25"/>
      <c r="D1944" s="25"/>
      <c r="E1944" s="25"/>
      <c r="F1944" s="25"/>
      <c r="G1944" s="25"/>
      <c r="H1944" s="25"/>
      <c r="I1944" s="25"/>
      <c r="J1944" s="25"/>
      <c r="K1944" s="25"/>
      <c r="L1944" s="25"/>
      <c r="M1944" s="25"/>
    </row>
    <row r="1945" spans="1:13">
      <c r="A1945" s="92"/>
      <c r="B1945" s="25"/>
      <c r="C1945" s="25"/>
      <c r="D1945" s="25"/>
      <c r="E1945" s="25"/>
      <c r="F1945" s="25"/>
      <c r="G1945" s="25"/>
      <c r="H1945" s="25"/>
      <c r="I1945" s="25"/>
      <c r="J1945" s="25"/>
      <c r="K1945" s="25"/>
      <c r="L1945" s="25"/>
      <c r="M1945" s="25"/>
    </row>
    <row r="1946" spans="1:13">
      <c r="A1946" s="92"/>
      <c r="B1946" s="25"/>
      <c r="C1946" s="25"/>
      <c r="D1946" s="25"/>
      <c r="E1946" s="25"/>
      <c r="F1946" s="25"/>
      <c r="G1946" s="25"/>
      <c r="H1946" s="25"/>
      <c r="I1946" s="25"/>
      <c r="J1946" s="25"/>
      <c r="K1946" s="25"/>
      <c r="L1946" s="25"/>
      <c r="M1946" s="25"/>
    </row>
    <row r="1947" spans="1:13">
      <c r="A1947" s="92"/>
      <c r="B1947" s="25"/>
      <c r="C1947" s="25"/>
      <c r="D1947" s="25"/>
      <c r="E1947" s="25"/>
      <c r="F1947" s="25"/>
      <c r="G1947" s="25"/>
      <c r="H1947" s="25"/>
      <c r="I1947" s="25"/>
      <c r="J1947" s="25"/>
      <c r="K1947" s="25"/>
      <c r="L1947" s="25"/>
      <c r="M1947" s="25"/>
    </row>
    <row r="1948" spans="1:13">
      <c r="A1948" s="92"/>
      <c r="B1948" s="25"/>
      <c r="C1948" s="25"/>
      <c r="D1948" s="25"/>
      <c r="E1948" s="25"/>
      <c r="F1948" s="25"/>
      <c r="G1948" s="25"/>
      <c r="H1948" s="25"/>
      <c r="I1948" s="25"/>
      <c r="J1948" s="25"/>
      <c r="K1948" s="25"/>
      <c r="L1948" s="25"/>
      <c r="M1948" s="25"/>
    </row>
    <row r="1949" spans="1:13">
      <c r="A1949" s="92"/>
      <c r="B1949" s="25"/>
      <c r="C1949" s="25"/>
      <c r="D1949" s="25"/>
      <c r="E1949" s="25"/>
      <c r="F1949" s="25"/>
      <c r="G1949" s="25"/>
      <c r="H1949" s="25"/>
      <c r="I1949" s="25"/>
      <c r="J1949" s="25"/>
      <c r="K1949" s="25"/>
      <c r="L1949" s="25"/>
      <c r="M1949" s="25"/>
    </row>
    <row r="1950" spans="1:13">
      <c r="A1950" s="92"/>
      <c r="B1950" s="25"/>
      <c r="C1950" s="25"/>
      <c r="D1950" s="25"/>
      <c r="E1950" s="25"/>
      <c r="F1950" s="25"/>
      <c r="G1950" s="25"/>
      <c r="H1950" s="25"/>
      <c r="I1950" s="25"/>
      <c r="J1950" s="25"/>
      <c r="K1950" s="25"/>
      <c r="L1950" s="25"/>
      <c r="M1950" s="25"/>
    </row>
    <row r="1951" spans="1:13">
      <c r="A1951" s="92"/>
      <c r="B1951" s="25"/>
      <c r="C1951" s="25"/>
      <c r="D1951" s="25"/>
      <c r="E1951" s="25"/>
      <c r="F1951" s="25"/>
      <c r="G1951" s="25"/>
      <c r="H1951" s="25"/>
      <c r="I1951" s="25"/>
      <c r="J1951" s="25"/>
      <c r="K1951" s="25"/>
      <c r="L1951" s="25"/>
      <c r="M1951" s="25"/>
    </row>
    <row r="1952" spans="1:13">
      <c r="A1952" s="92"/>
      <c r="B1952" s="25"/>
      <c r="C1952" s="25"/>
      <c r="D1952" s="25"/>
      <c r="E1952" s="25"/>
      <c r="F1952" s="25"/>
      <c r="G1952" s="25"/>
      <c r="H1952" s="25"/>
      <c r="I1952" s="25"/>
      <c r="J1952" s="25"/>
      <c r="K1952" s="25"/>
      <c r="L1952" s="25"/>
      <c r="M1952" s="25"/>
    </row>
    <row r="1953" spans="1:13">
      <c r="A1953" s="88"/>
      <c r="B1953" s="25"/>
      <c r="C1953" s="25"/>
      <c r="D1953" s="25"/>
      <c r="E1953" s="25"/>
      <c r="F1953" s="25"/>
      <c r="G1953" s="25"/>
      <c r="H1953" s="25"/>
      <c r="I1953" s="25"/>
      <c r="J1953" s="25"/>
      <c r="K1953" s="25"/>
      <c r="L1953" s="25"/>
      <c r="M1953" s="25"/>
    </row>
    <row r="1959" spans="1:13">
      <c r="A1959" s="20"/>
      <c r="B1959" s="10"/>
      <c r="C1959" s="10"/>
      <c r="D1959" s="10"/>
      <c r="E1959" s="50"/>
      <c r="F1959" s="54"/>
      <c r="G1959" s="54"/>
      <c r="H1959" s="54"/>
      <c r="I1959" s="54"/>
      <c r="J1959" s="54"/>
      <c r="K1959" s="3"/>
      <c r="L1959" s="3"/>
      <c r="M1959" s="3"/>
    </row>
    <row r="1960" spans="1:13">
      <c r="A1960" s="92"/>
      <c r="B1960" s="25"/>
      <c r="C1960" s="25"/>
      <c r="D1960" s="25"/>
      <c r="E1960" s="25"/>
      <c r="F1960" s="25"/>
      <c r="G1960" s="25"/>
      <c r="H1960" s="25"/>
      <c r="I1960" s="25"/>
      <c r="J1960" s="25"/>
      <c r="K1960" s="25"/>
      <c r="L1960" s="25"/>
      <c r="M1960" s="25"/>
    </row>
    <row r="1961" spans="1:13">
      <c r="A1961" s="92"/>
      <c r="B1961" s="25"/>
      <c r="C1961" s="25"/>
      <c r="D1961" s="25"/>
      <c r="E1961" s="25"/>
      <c r="F1961" s="25"/>
      <c r="G1961" s="25"/>
      <c r="H1961" s="25"/>
      <c r="I1961" s="25"/>
      <c r="J1961" s="25"/>
      <c r="K1961" s="25"/>
      <c r="L1961" s="25"/>
      <c r="M1961" s="25"/>
    </row>
    <row r="1962" spans="1:13">
      <c r="A1962" s="92"/>
      <c r="B1962" s="25"/>
      <c r="C1962" s="25"/>
      <c r="D1962" s="25"/>
      <c r="E1962" s="25"/>
      <c r="F1962" s="25"/>
      <c r="G1962" s="25"/>
      <c r="H1962" s="25"/>
      <c r="I1962" s="25"/>
      <c r="J1962" s="25"/>
      <c r="K1962" s="25"/>
      <c r="L1962" s="25"/>
      <c r="M1962" s="25"/>
    </row>
    <row r="1963" spans="1:13">
      <c r="A1963" s="92"/>
      <c r="B1963" s="25"/>
      <c r="C1963" s="25"/>
      <c r="D1963" s="25"/>
      <c r="E1963" s="25"/>
      <c r="F1963" s="25"/>
      <c r="G1963" s="25"/>
      <c r="H1963" s="25"/>
      <c r="I1963" s="25"/>
      <c r="J1963" s="25"/>
      <c r="K1963" s="25"/>
      <c r="L1963" s="25"/>
      <c r="M1963" s="25"/>
    </row>
    <row r="1964" spans="1:13">
      <c r="A1964" s="92"/>
      <c r="B1964" s="25"/>
      <c r="C1964" s="25"/>
      <c r="D1964" s="25"/>
      <c r="E1964" s="25"/>
      <c r="F1964" s="25"/>
      <c r="G1964" s="25"/>
      <c r="H1964" s="25"/>
      <c r="I1964" s="25"/>
      <c r="J1964" s="25"/>
      <c r="K1964" s="25"/>
      <c r="L1964" s="25"/>
      <c r="M1964" s="25"/>
    </row>
    <row r="1965" spans="1:13">
      <c r="A1965" s="92"/>
      <c r="B1965" s="25"/>
      <c r="C1965" s="25"/>
      <c r="D1965" s="25"/>
      <c r="E1965" s="25"/>
      <c r="F1965" s="25"/>
      <c r="G1965" s="25"/>
      <c r="H1965" s="25"/>
      <c r="I1965" s="25"/>
      <c r="J1965" s="25"/>
      <c r="K1965" s="25"/>
      <c r="L1965" s="25"/>
      <c r="M1965" s="25"/>
    </row>
    <row r="1966" spans="1:13">
      <c r="A1966" s="92"/>
      <c r="B1966" s="25"/>
      <c r="C1966" s="25"/>
      <c r="D1966" s="25"/>
      <c r="E1966" s="25"/>
      <c r="F1966" s="25"/>
      <c r="G1966" s="25"/>
      <c r="H1966" s="25"/>
      <c r="I1966" s="25"/>
      <c r="J1966" s="25"/>
      <c r="K1966" s="25"/>
      <c r="L1966" s="25"/>
      <c r="M1966" s="25"/>
    </row>
    <row r="1967" spans="1:13">
      <c r="A1967" s="92"/>
      <c r="B1967" s="25"/>
      <c r="C1967" s="25"/>
      <c r="D1967" s="25"/>
      <c r="E1967" s="25"/>
      <c r="F1967" s="25"/>
      <c r="G1967" s="25"/>
      <c r="H1967" s="25"/>
      <c r="I1967" s="25"/>
      <c r="J1967" s="25"/>
      <c r="K1967" s="25"/>
      <c r="L1967" s="25"/>
      <c r="M1967" s="25"/>
    </row>
    <row r="1968" spans="1:13">
      <c r="A1968" s="92"/>
      <c r="B1968" s="25"/>
      <c r="C1968" s="25"/>
      <c r="D1968" s="25"/>
      <c r="E1968" s="25"/>
      <c r="F1968" s="25"/>
      <c r="G1968" s="25"/>
      <c r="H1968" s="25"/>
      <c r="I1968" s="25"/>
      <c r="J1968" s="25"/>
      <c r="K1968" s="25"/>
      <c r="L1968" s="25"/>
      <c r="M1968" s="25"/>
    </row>
    <row r="1969" spans="1:13">
      <c r="A1969" s="92"/>
      <c r="B1969" s="25"/>
      <c r="C1969" s="25"/>
      <c r="D1969" s="25"/>
      <c r="E1969" s="25"/>
      <c r="F1969" s="25"/>
      <c r="G1969" s="25"/>
      <c r="H1969" s="25"/>
      <c r="I1969" s="25"/>
      <c r="J1969" s="25"/>
      <c r="K1969" s="25"/>
      <c r="L1969" s="25"/>
      <c r="M1969" s="25"/>
    </row>
    <row r="1970" spans="1:13">
      <c r="A1970" s="92"/>
      <c r="B1970" s="25"/>
      <c r="C1970" s="25"/>
      <c r="D1970" s="25"/>
      <c r="E1970" s="25"/>
      <c r="F1970" s="25"/>
      <c r="G1970" s="25"/>
      <c r="H1970" s="25"/>
      <c r="I1970" s="25"/>
      <c r="J1970" s="25"/>
      <c r="K1970" s="25"/>
      <c r="L1970" s="25"/>
      <c r="M1970" s="25"/>
    </row>
    <row r="1971" spans="1:13">
      <c r="A1971" s="92"/>
      <c r="B1971" s="25"/>
      <c r="C1971" s="25"/>
      <c r="D1971" s="25"/>
      <c r="E1971" s="25"/>
      <c r="F1971" s="25"/>
      <c r="G1971" s="25"/>
      <c r="H1971" s="25"/>
      <c r="I1971" s="25"/>
      <c r="J1971" s="25"/>
      <c r="K1971" s="25"/>
      <c r="L1971" s="25"/>
      <c r="M1971" s="25"/>
    </row>
    <row r="1972" spans="1:13">
      <c r="A1972" s="92"/>
      <c r="B1972" s="25"/>
      <c r="C1972" s="25"/>
      <c r="D1972" s="25"/>
      <c r="E1972" s="25"/>
      <c r="F1972" s="25"/>
      <c r="G1972" s="25"/>
      <c r="H1972" s="25"/>
      <c r="I1972" s="25"/>
      <c r="J1972" s="25"/>
      <c r="K1972" s="25"/>
      <c r="L1972" s="25"/>
      <c r="M1972" s="25"/>
    </row>
    <row r="1973" spans="1:13">
      <c r="A1973" s="92"/>
      <c r="B1973" s="25"/>
      <c r="C1973" s="25"/>
      <c r="D1973" s="25"/>
      <c r="E1973" s="25"/>
      <c r="F1973" s="25"/>
      <c r="G1973" s="25"/>
      <c r="H1973" s="25"/>
      <c r="I1973" s="25"/>
      <c r="J1973" s="25"/>
      <c r="K1973" s="25"/>
      <c r="L1973" s="25"/>
      <c r="M1973" s="25"/>
    </row>
    <row r="1974" spans="1:13">
      <c r="A1974" s="92"/>
      <c r="B1974" s="25"/>
      <c r="C1974" s="25"/>
      <c r="D1974" s="25"/>
      <c r="E1974" s="25"/>
      <c r="F1974" s="25"/>
      <c r="G1974" s="25"/>
      <c r="H1974" s="25"/>
      <c r="I1974" s="25"/>
      <c r="J1974" s="25"/>
      <c r="K1974" s="25"/>
      <c r="L1974" s="25"/>
      <c r="M1974" s="25"/>
    </row>
    <row r="1975" spans="1:13">
      <c r="A1975" s="92"/>
      <c r="B1975" s="25"/>
      <c r="C1975" s="25"/>
      <c r="D1975" s="25"/>
      <c r="E1975" s="25"/>
      <c r="F1975" s="25"/>
      <c r="G1975" s="25"/>
      <c r="H1975" s="25"/>
      <c r="I1975" s="25"/>
      <c r="J1975" s="25"/>
      <c r="K1975" s="25"/>
      <c r="L1975" s="25"/>
      <c r="M1975" s="25"/>
    </row>
    <row r="1976" spans="1:13">
      <c r="A1976" s="92"/>
      <c r="B1976" s="25"/>
      <c r="C1976" s="25"/>
      <c r="D1976" s="25"/>
      <c r="E1976" s="25"/>
      <c r="F1976" s="25"/>
      <c r="G1976" s="25"/>
      <c r="H1976" s="25"/>
      <c r="I1976" s="25"/>
      <c r="J1976" s="25"/>
      <c r="K1976" s="25"/>
      <c r="L1976" s="25"/>
      <c r="M1976" s="25"/>
    </row>
    <row r="1977" spans="1:13">
      <c r="A1977" s="92"/>
      <c r="B1977" s="25"/>
      <c r="C1977" s="25"/>
      <c r="D1977" s="25"/>
      <c r="E1977" s="25"/>
      <c r="F1977" s="25"/>
      <c r="G1977" s="25"/>
      <c r="H1977" s="25"/>
      <c r="I1977" s="25"/>
      <c r="J1977" s="25"/>
      <c r="K1977" s="25"/>
      <c r="L1977" s="25"/>
      <c r="M1977" s="25"/>
    </row>
    <row r="1978" spans="1:13">
      <c r="A1978" s="92"/>
      <c r="B1978" s="25"/>
      <c r="C1978" s="25"/>
      <c r="D1978" s="25"/>
      <c r="E1978" s="25"/>
      <c r="F1978" s="25"/>
      <c r="G1978" s="25"/>
      <c r="H1978" s="25"/>
      <c r="I1978" s="25"/>
      <c r="J1978" s="25"/>
      <c r="K1978" s="25"/>
      <c r="L1978" s="25"/>
      <c r="M1978" s="25"/>
    </row>
    <row r="1979" spans="1:13">
      <c r="A1979" s="92"/>
      <c r="B1979" s="25"/>
      <c r="C1979" s="25"/>
      <c r="D1979" s="25"/>
      <c r="E1979" s="25"/>
      <c r="F1979" s="25"/>
      <c r="G1979" s="25"/>
      <c r="H1979" s="25"/>
      <c r="I1979" s="25"/>
      <c r="J1979" s="25"/>
      <c r="K1979" s="25"/>
      <c r="L1979" s="25"/>
      <c r="M1979" s="25"/>
    </row>
    <row r="1980" spans="1:13">
      <c r="A1980" s="92"/>
      <c r="B1980" s="25"/>
      <c r="C1980" s="25"/>
      <c r="D1980" s="25"/>
      <c r="E1980" s="25"/>
      <c r="F1980" s="25"/>
      <c r="G1980" s="25"/>
      <c r="H1980" s="25"/>
      <c r="I1980" s="25"/>
      <c r="J1980" s="25"/>
      <c r="K1980" s="25"/>
      <c r="L1980" s="25"/>
      <c r="M1980" s="25"/>
    </row>
    <row r="1981" spans="1:13">
      <c r="A1981" s="92"/>
      <c r="B1981" s="25"/>
      <c r="C1981" s="25"/>
      <c r="D1981" s="25"/>
      <c r="E1981" s="25"/>
      <c r="F1981" s="25"/>
      <c r="G1981" s="25"/>
      <c r="H1981" s="25"/>
      <c r="I1981" s="25"/>
      <c r="J1981" s="25"/>
      <c r="K1981" s="25"/>
      <c r="L1981" s="25"/>
      <c r="M1981" s="25"/>
    </row>
    <row r="1982" spans="1:13">
      <c r="A1982" s="92"/>
      <c r="B1982" s="25"/>
      <c r="C1982" s="25"/>
      <c r="D1982" s="25"/>
      <c r="E1982" s="25"/>
      <c r="F1982" s="25"/>
      <c r="G1982" s="25"/>
      <c r="H1982" s="25"/>
      <c r="I1982" s="25"/>
      <c r="J1982" s="25"/>
      <c r="K1982" s="25"/>
      <c r="L1982" s="25"/>
      <c r="M1982" s="25"/>
    </row>
    <row r="1983" spans="1:13">
      <c r="A1983" s="88"/>
      <c r="B1983" s="25"/>
      <c r="C1983" s="25"/>
      <c r="D1983" s="25"/>
      <c r="E1983" s="25"/>
      <c r="F1983" s="25"/>
      <c r="G1983" s="25"/>
      <c r="H1983" s="25"/>
      <c r="I1983" s="25"/>
      <c r="J1983" s="25"/>
      <c r="K1983" s="25"/>
      <c r="L1983" s="25"/>
      <c r="M1983" s="25"/>
    </row>
    <row r="1989" spans="1:13">
      <c r="A1989" s="20"/>
      <c r="B1989" s="10"/>
      <c r="C1989" s="10"/>
      <c r="D1989" s="10"/>
      <c r="E1989" s="50"/>
      <c r="F1989" s="54"/>
      <c r="G1989" s="54"/>
      <c r="H1989" s="54"/>
      <c r="I1989" s="54"/>
      <c r="J1989" s="54"/>
      <c r="K1989" s="3"/>
      <c r="L1989" s="3"/>
      <c r="M1989" s="3"/>
    </row>
    <row r="1990" spans="1:13">
      <c r="A1990" s="92"/>
      <c r="B1990" s="25"/>
      <c r="C1990" s="25"/>
      <c r="D1990" s="25"/>
      <c r="E1990" s="25"/>
      <c r="F1990" s="25"/>
      <c r="G1990" s="25"/>
      <c r="H1990" s="25"/>
      <c r="I1990" s="25"/>
      <c r="J1990" s="25"/>
      <c r="K1990" s="25"/>
      <c r="L1990" s="25"/>
      <c r="M1990" s="25"/>
    </row>
    <row r="1991" spans="1:13">
      <c r="A1991" s="92"/>
      <c r="B1991" s="25"/>
      <c r="C1991" s="25"/>
      <c r="D1991" s="25"/>
      <c r="E1991" s="25"/>
      <c r="F1991" s="25"/>
      <c r="G1991" s="25"/>
      <c r="H1991" s="25"/>
      <c r="I1991" s="25"/>
      <c r="J1991" s="25"/>
      <c r="K1991" s="25"/>
      <c r="L1991" s="25"/>
      <c r="M1991" s="25"/>
    </row>
    <row r="1992" spans="1:13">
      <c r="A1992" s="92"/>
      <c r="B1992" s="25"/>
      <c r="C1992" s="25"/>
      <c r="D1992" s="25"/>
      <c r="E1992" s="25"/>
      <c r="F1992" s="25"/>
      <c r="G1992" s="25"/>
      <c r="H1992" s="25"/>
      <c r="I1992" s="25"/>
      <c r="J1992" s="25"/>
      <c r="K1992" s="25"/>
      <c r="L1992" s="25"/>
      <c r="M1992" s="25"/>
    </row>
    <row r="1993" spans="1:13">
      <c r="A1993" s="92"/>
      <c r="B1993" s="25"/>
      <c r="C1993" s="25"/>
      <c r="D1993" s="25"/>
      <c r="E1993" s="25"/>
      <c r="F1993" s="25"/>
      <c r="G1993" s="25"/>
      <c r="H1993" s="25"/>
      <c r="I1993" s="25"/>
      <c r="J1993" s="25"/>
      <c r="K1993" s="25"/>
      <c r="L1993" s="25"/>
      <c r="M1993" s="25"/>
    </row>
    <row r="1994" spans="1:13">
      <c r="A1994" s="92"/>
      <c r="B1994" s="25"/>
      <c r="C1994" s="25"/>
      <c r="D1994" s="25"/>
      <c r="E1994" s="25"/>
      <c r="F1994" s="25"/>
      <c r="G1994" s="25"/>
      <c r="H1994" s="25"/>
      <c r="I1994" s="25"/>
      <c r="J1994" s="25"/>
      <c r="K1994" s="25"/>
      <c r="L1994" s="25"/>
      <c r="M1994" s="25"/>
    </row>
    <row r="1995" spans="1:13">
      <c r="A1995" s="92"/>
      <c r="B1995" s="25"/>
      <c r="C1995" s="25"/>
      <c r="D1995" s="25"/>
      <c r="E1995" s="25"/>
      <c r="F1995" s="25"/>
      <c r="G1995" s="25"/>
      <c r="H1995" s="25"/>
      <c r="I1995" s="25"/>
      <c r="J1995" s="25"/>
      <c r="K1995" s="25"/>
      <c r="L1995" s="25"/>
      <c r="M1995" s="25"/>
    </row>
    <row r="1996" spans="1:13">
      <c r="A1996" s="92"/>
      <c r="B1996" s="25"/>
      <c r="C1996" s="25"/>
      <c r="D1996" s="25"/>
      <c r="E1996" s="25"/>
      <c r="F1996" s="25"/>
      <c r="G1996" s="25"/>
      <c r="H1996" s="25"/>
      <c r="I1996" s="25"/>
      <c r="J1996" s="25"/>
      <c r="K1996" s="25"/>
      <c r="L1996" s="25"/>
      <c r="M1996" s="25"/>
    </row>
    <row r="1997" spans="1:13">
      <c r="A1997" s="92"/>
      <c r="B1997" s="25"/>
      <c r="C1997" s="25"/>
      <c r="D1997" s="25"/>
      <c r="E1997" s="25"/>
      <c r="F1997" s="25"/>
      <c r="G1997" s="25"/>
      <c r="H1997" s="25"/>
      <c r="I1997" s="25"/>
      <c r="J1997" s="25"/>
      <c r="K1997" s="25"/>
      <c r="L1997" s="25"/>
      <c r="M1997" s="25"/>
    </row>
    <row r="1998" spans="1:13">
      <c r="A1998" s="92"/>
      <c r="B1998" s="25"/>
      <c r="C1998" s="25"/>
      <c r="D1998" s="25"/>
      <c r="E1998" s="25"/>
      <c r="F1998" s="25"/>
      <c r="G1998" s="25"/>
      <c r="H1998" s="25"/>
      <c r="I1998" s="25"/>
      <c r="J1998" s="25"/>
      <c r="K1998" s="25"/>
      <c r="L1998" s="25"/>
      <c r="M1998" s="25"/>
    </row>
    <row r="1999" spans="1:13">
      <c r="A1999" s="92"/>
      <c r="B1999" s="25"/>
      <c r="C1999" s="25"/>
      <c r="D1999" s="25"/>
      <c r="E1999" s="25"/>
      <c r="F1999" s="25"/>
      <c r="G1999" s="25"/>
      <c r="H1999" s="25"/>
      <c r="I1999" s="25"/>
      <c r="J1999" s="25"/>
      <c r="K1999" s="25"/>
      <c r="L1999" s="25"/>
      <c r="M1999" s="25"/>
    </row>
    <row r="2000" spans="1:13">
      <c r="A2000" s="92"/>
      <c r="B2000" s="25"/>
      <c r="C2000" s="25"/>
      <c r="D2000" s="25"/>
      <c r="E2000" s="25"/>
      <c r="F2000" s="25"/>
      <c r="G2000" s="25"/>
      <c r="H2000" s="25"/>
      <c r="I2000" s="25"/>
      <c r="J2000" s="25"/>
      <c r="K2000" s="25"/>
      <c r="L2000" s="25"/>
      <c r="M2000" s="25"/>
    </row>
    <row r="2001" spans="1:13">
      <c r="A2001" s="92"/>
      <c r="B2001" s="25"/>
      <c r="C2001" s="25"/>
      <c r="D2001" s="25"/>
      <c r="E2001" s="25"/>
      <c r="F2001" s="25"/>
      <c r="G2001" s="25"/>
      <c r="H2001" s="25"/>
      <c r="I2001" s="25"/>
      <c r="J2001" s="25"/>
      <c r="K2001" s="25"/>
      <c r="L2001" s="25"/>
      <c r="M2001" s="25"/>
    </row>
    <row r="2002" spans="1:13">
      <c r="A2002" s="92"/>
      <c r="B2002" s="25"/>
      <c r="C2002" s="25"/>
      <c r="D2002" s="25"/>
      <c r="E2002" s="25"/>
      <c r="F2002" s="25"/>
      <c r="G2002" s="25"/>
      <c r="H2002" s="25"/>
      <c r="I2002" s="25"/>
      <c r="J2002" s="25"/>
      <c r="K2002" s="25"/>
      <c r="L2002" s="25"/>
      <c r="M2002" s="25"/>
    </row>
    <row r="2003" spans="1:13">
      <c r="A2003" s="92"/>
      <c r="B2003" s="25"/>
      <c r="C2003" s="25"/>
      <c r="D2003" s="25"/>
      <c r="E2003" s="25"/>
      <c r="F2003" s="25"/>
      <c r="G2003" s="25"/>
      <c r="H2003" s="25"/>
      <c r="I2003" s="25"/>
      <c r="J2003" s="25"/>
      <c r="K2003" s="25"/>
      <c r="L2003" s="25"/>
      <c r="M2003" s="25"/>
    </row>
    <row r="2004" spans="1:13">
      <c r="A2004" s="92"/>
      <c r="B2004" s="25"/>
      <c r="C2004" s="25"/>
      <c r="D2004" s="25"/>
      <c r="E2004" s="25"/>
      <c r="F2004" s="25"/>
      <c r="G2004" s="25"/>
      <c r="H2004" s="25"/>
      <c r="I2004" s="25"/>
      <c r="J2004" s="25"/>
      <c r="K2004" s="25"/>
      <c r="L2004" s="25"/>
      <c r="M2004" s="25"/>
    </row>
    <row r="2005" spans="1:13">
      <c r="A2005" s="92"/>
      <c r="B2005" s="25"/>
      <c r="C2005" s="25"/>
      <c r="D2005" s="25"/>
      <c r="E2005" s="25"/>
      <c r="F2005" s="25"/>
      <c r="G2005" s="25"/>
      <c r="H2005" s="25"/>
      <c r="I2005" s="25"/>
      <c r="J2005" s="25"/>
      <c r="K2005" s="25"/>
      <c r="L2005" s="25"/>
      <c r="M2005" s="25"/>
    </row>
    <row r="2006" spans="1:13">
      <c r="A2006" s="92"/>
      <c r="B2006" s="25"/>
      <c r="C2006" s="25"/>
      <c r="D2006" s="25"/>
      <c r="E2006" s="25"/>
      <c r="F2006" s="25"/>
      <c r="G2006" s="25"/>
      <c r="H2006" s="25"/>
      <c r="I2006" s="25"/>
      <c r="J2006" s="25"/>
      <c r="K2006" s="25"/>
      <c r="L2006" s="25"/>
      <c r="M2006" s="25"/>
    </row>
    <row r="2007" spans="1:13">
      <c r="A2007" s="92"/>
      <c r="B2007" s="25"/>
      <c r="C2007" s="25"/>
      <c r="D2007" s="25"/>
      <c r="E2007" s="25"/>
      <c r="F2007" s="25"/>
      <c r="G2007" s="25"/>
      <c r="H2007" s="25"/>
      <c r="I2007" s="25"/>
      <c r="J2007" s="25"/>
      <c r="K2007" s="25"/>
      <c r="L2007" s="25"/>
      <c r="M2007" s="25"/>
    </row>
    <row r="2008" spans="1:13">
      <c r="A2008" s="92"/>
      <c r="B2008" s="25"/>
      <c r="C2008" s="25"/>
      <c r="D2008" s="25"/>
      <c r="E2008" s="25"/>
      <c r="F2008" s="25"/>
      <c r="G2008" s="25"/>
      <c r="H2008" s="25"/>
      <c r="I2008" s="25"/>
      <c r="J2008" s="25"/>
      <c r="K2008" s="25"/>
      <c r="L2008" s="25"/>
      <c r="M2008" s="25"/>
    </row>
    <row r="2009" spans="1:13">
      <c r="A2009" s="92"/>
      <c r="B2009" s="25"/>
      <c r="C2009" s="25"/>
      <c r="D2009" s="25"/>
      <c r="E2009" s="25"/>
      <c r="F2009" s="25"/>
      <c r="G2009" s="25"/>
      <c r="H2009" s="25"/>
      <c r="I2009" s="25"/>
      <c r="J2009" s="25"/>
      <c r="K2009" s="25"/>
      <c r="L2009" s="25"/>
      <c r="M2009" s="25"/>
    </row>
    <row r="2010" spans="1:13">
      <c r="A2010" s="92"/>
      <c r="B2010" s="25"/>
      <c r="C2010" s="25"/>
      <c r="D2010" s="25"/>
      <c r="E2010" s="25"/>
      <c r="F2010" s="25"/>
      <c r="G2010" s="25"/>
      <c r="H2010" s="25"/>
      <c r="I2010" s="25"/>
      <c r="J2010" s="25"/>
      <c r="K2010" s="25"/>
      <c r="L2010" s="25"/>
      <c r="M2010" s="25"/>
    </row>
    <row r="2011" spans="1:13">
      <c r="A2011" s="92"/>
      <c r="B2011" s="25"/>
      <c r="C2011" s="25"/>
      <c r="D2011" s="25"/>
      <c r="E2011" s="25"/>
      <c r="F2011" s="25"/>
      <c r="G2011" s="25"/>
      <c r="H2011" s="25"/>
      <c r="I2011" s="25"/>
      <c r="J2011" s="25"/>
      <c r="K2011" s="25"/>
      <c r="L2011" s="25"/>
      <c r="M2011" s="25"/>
    </row>
    <row r="2012" spans="1:13">
      <c r="A2012" s="92"/>
      <c r="B2012" s="25"/>
      <c r="C2012" s="25"/>
      <c r="D2012" s="25"/>
      <c r="E2012" s="25"/>
      <c r="F2012" s="25"/>
      <c r="G2012" s="25"/>
      <c r="H2012" s="25"/>
      <c r="I2012" s="25"/>
      <c r="J2012" s="25"/>
      <c r="K2012" s="25"/>
      <c r="L2012" s="25"/>
      <c r="M2012" s="25"/>
    </row>
    <row r="2013" spans="1:13">
      <c r="A2013" s="88"/>
      <c r="B2013" s="25"/>
      <c r="C2013" s="25"/>
      <c r="D2013" s="25"/>
      <c r="E2013" s="25"/>
      <c r="F2013" s="25"/>
      <c r="G2013" s="25"/>
      <c r="H2013" s="25"/>
      <c r="I2013" s="25"/>
      <c r="J2013" s="25"/>
      <c r="K2013" s="25"/>
      <c r="L2013" s="25"/>
      <c r="M2013" s="25"/>
    </row>
    <row r="2019" spans="1:13">
      <c r="A2019" s="20"/>
      <c r="B2019" s="10"/>
      <c r="C2019" s="10"/>
      <c r="D2019" s="10"/>
      <c r="E2019" s="50"/>
      <c r="F2019" s="54"/>
      <c r="G2019" s="54"/>
      <c r="H2019" s="54"/>
      <c r="I2019" s="54"/>
      <c r="J2019" s="54"/>
      <c r="K2019" s="3"/>
      <c r="L2019" s="3"/>
      <c r="M2019" s="3"/>
    </row>
    <row r="2020" spans="1:13">
      <c r="A2020" s="92"/>
      <c r="B2020" s="25"/>
      <c r="C2020" s="25"/>
      <c r="D2020" s="25"/>
      <c r="E2020" s="25"/>
      <c r="F2020" s="25"/>
      <c r="G2020" s="25"/>
      <c r="H2020" s="25"/>
      <c r="I2020" s="25"/>
      <c r="J2020" s="25"/>
      <c r="K2020" s="25"/>
      <c r="L2020" s="25"/>
      <c r="M2020" s="25"/>
    </row>
    <row r="2021" spans="1:13">
      <c r="A2021" s="92"/>
      <c r="B2021" s="25"/>
      <c r="C2021" s="25"/>
      <c r="D2021" s="25"/>
      <c r="E2021" s="25"/>
      <c r="F2021" s="25"/>
      <c r="G2021" s="25"/>
      <c r="H2021" s="25"/>
      <c r="I2021" s="25"/>
      <c r="J2021" s="25"/>
      <c r="K2021" s="25"/>
      <c r="L2021" s="25"/>
      <c r="M2021" s="25"/>
    </row>
    <row r="2022" spans="1:13">
      <c r="A2022" s="92"/>
      <c r="B2022" s="25"/>
      <c r="C2022" s="25"/>
      <c r="D2022" s="25"/>
      <c r="E2022" s="25"/>
      <c r="F2022" s="25"/>
      <c r="G2022" s="25"/>
      <c r="H2022" s="25"/>
      <c r="I2022" s="25"/>
      <c r="J2022" s="25"/>
      <c r="K2022" s="25"/>
      <c r="L2022" s="25"/>
      <c r="M2022" s="25"/>
    </row>
    <row r="2023" spans="1:13">
      <c r="A2023" s="92"/>
      <c r="B2023" s="25"/>
      <c r="C2023" s="25"/>
      <c r="D2023" s="25"/>
      <c r="E2023" s="25"/>
      <c r="F2023" s="25"/>
      <c r="G2023" s="25"/>
      <c r="H2023" s="25"/>
      <c r="I2023" s="25"/>
      <c r="J2023" s="25"/>
      <c r="K2023" s="25"/>
      <c r="L2023" s="25"/>
      <c r="M2023" s="25"/>
    </row>
    <row r="2024" spans="1:13">
      <c r="A2024" s="92"/>
      <c r="B2024" s="25"/>
      <c r="C2024" s="25"/>
      <c r="D2024" s="25"/>
      <c r="E2024" s="25"/>
      <c r="F2024" s="25"/>
      <c r="G2024" s="25"/>
      <c r="H2024" s="25"/>
      <c r="I2024" s="25"/>
      <c r="J2024" s="25"/>
      <c r="K2024" s="25"/>
      <c r="L2024" s="25"/>
      <c r="M2024" s="25"/>
    </row>
    <row r="2025" spans="1:13">
      <c r="A2025" s="92"/>
      <c r="B2025" s="25"/>
      <c r="C2025" s="25"/>
      <c r="D2025" s="25"/>
      <c r="E2025" s="25"/>
      <c r="F2025" s="25"/>
      <c r="G2025" s="25"/>
      <c r="H2025" s="25"/>
      <c r="I2025" s="25"/>
      <c r="J2025" s="25"/>
      <c r="K2025" s="25"/>
      <c r="L2025" s="25"/>
      <c r="M2025" s="25"/>
    </row>
    <row r="2026" spans="1:13">
      <c r="A2026" s="92"/>
      <c r="B2026" s="25"/>
      <c r="C2026" s="25"/>
      <c r="D2026" s="25"/>
      <c r="E2026" s="25"/>
      <c r="F2026" s="25"/>
      <c r="G2026" s="25"/>
      <c r="H2026" s="25"/>
      <c r="I2026" s="25"/>
      <c r="J2026" s="25"/>
      <c r="K2026" s="25"/>
      <c r="L2026" s="25"/>
      <c r="M2026" s="25"/>
    </row>
    <row r="2027" spans="1:13">
      <c r="A2027" s="92"/>
      <c r="B2027" s="25"/>
      <c r="C2027" s="25"/>
      <c r="D2027" s="25"/>
      <c r="E2027" s="25"/>
      <c r="F2027" s="25"/>
      <c r="G2027" s="25"/>
      <c r="H2027" s="25"/>
      <c r="I2027" s="25"/>
      <c r="J2027" s="25"/>
      <c r="K2027" s="25"/>
      <c r="L2027" s="25"/>
      <c r="M2027" s="25"/>
    </row>
    <row r="2028" spans="1:13">
      <c r="A2028" s="92"/>
      <c r="B2028" s="25"/>
      <c r="C2028" s="25"/>
      <c r="D2028" s="25"/>
      <c r="E2028" s="25"/>
      <c r="F2028" s="25"/>
      <c r="G2028" s="25"/>
      <c r="H2028" s="25"/>
      <c r="I2028" s="25"/>
      <c r="J2028" s="25"/>
      <c r="K2028" s="25"/>
      <c r="L2028" s="25"/>
      <c r="M2028" s="25"/>
    </row>
    <row r="2029" spans="1:13">
      <c r="A2029" s="92"/>
      <c r="B2029" s="25"/>
      <c r="C2029" s="25"/>
      <c r="D2029" s="25"/>
      <c r="E2029" s="25"/>
      <c r="F2029" s="25"/>
      <c r="G2029" s="25"/>
      <c r="H2029" s="25"/>
      <c r="I2029" s="25"/>
      <c r="J2029" s="25"/>
      <c r="K2029" s="25"/>
      <c r="L2029" s="25"/>
      <c r="M2029" s="25"/>
    </row>
    <row r="2030" spans="1:13">
      <c r="A2030" s="92"/>
      <c r="B2030" s="25"/>
      <c r="C2030" s="25"/>
      <c r="D2030" s="25"/>
      <c r="E2030" s="25"/>
      <c r="F2030" s="25"/>
      <c r="G2030" s="25"/>
      <c r="H2030" s="25"/>
      <c r="I2030" s="25"/>
      <c r="J2030" s="25"/>
      <c r="K2030" s="25"/>
      <c r="L2030" s="25"/>
      <c r="M2030" s="25"/>
    </row>
    <row r="2031" spans="1:13">
      <c r="A2031" s="92"/>
      <c r="B2031" s="25"/>
      <c r="C2031" s="25"/>
      <c r="D2031" s="25"/>
      <c r="E2031" s="25"/>
      <c r="F2031" s="25"/>
      <c r="G2031" s="25"/>
      <c r="H2031" s="25"/>
      <c r="I2031" s="25"/>
      <c r="J2031" s="25"/>
      <c r="K2031" s="25"/>
      <c r="L2031" s="25"/>
      <c r="M2031" s="25"/>
    </row>
    <row r="2032" spans="1:13">
      <c r="A2032" s="92"/>
      <c r="B2032" s="25"/>
      <c r="C2032" s="25"/>
      <c r="D2032" s="25"/>
      <c r="E2032" s="25"/>
      <c r="F2032" s="25"/>
      <c r="G2032" s="25"/>
      <c r="H2032" s="25"/>
      <c r="I2032" s="25"/>
      <c r="J2032" s="25"/>
      <c r="K2032" s="25"/>
      <c r="L2032" s="25"/>
      <c r="M2032" s="25"/>
    </row>
    <row r="2033" spans="1:13">
      <c r="A2033" s="92"/>
      <c r="B2033" s="25"/>
      <c r="C2033" s="25"/>
      <c r="D2033" s="25"/>
      <c r="E2033" s="25"/>
      <c r="F2033" s="25"/>
      <c r="G2033" s="25"/>
      <c r="H2033" s="25"/>
      <c r="I2033" s="25"/>
      <c r="J2033" s="25"/>
      <c r="K2033" s="25"/>
      <c r="L2033" s="25"/>
      <c r="M2033" s="25"/>
    </row>
    <row r="2034" spans="1:13">
      <c r="A2034" s="92"/>
      <c r="B2034" s="25"/>
      <c r="C2034" s="25"/>
      <c r="D2034" s="25"/>
      <c r="E2034" s="25"/>
      <c r="F2034" s="25"/>
      <c r="G2034" s="25"/>
      <c r="H2034" s="25"/>
      <c r="I2034" s="25"/>
      <c r="J2034" s="25"/>
      <c r="K2034" s="25"/>
      <c r="L2034" s="25"/>
      <c r="M2034" s="25"/>
    </row>
    <row r="2035" spans="1:13">
      <c r="A2035" s="92"/>
      <c r="B2035" s="25"/>
      <c r="C2035" s="25"/>
      <c r="D2035" s="25"/>
      <c r="E2035" s="25"/>
      <c r="F2035" s="25"/>
      <c r="G2035" s="25"/>
      <c r="H2035" s="25"/>
      <c r="I2035" s="25"/>
      <c r="J2035" s="25"/>
      <c r="K2035" s="25"/>
      <c r="L2035" s="25"/>
      <c r="M2035" s="25"/>
    </row>
    <row r="2036" spans="1:13">
      <c r="A2036" s="92"/>
      <c r="B2036" s="25"/>
      <c r="C2036" s="25"/>
      <c r="D2036" s="25"/>
      <c r="E2036" s="25"/>
      <c r="F2036" s="25"/>
      <c r="G2036" s="25"/>
      <c r="H2036" s="25"/>
      <c r="I2036" s="25"/>
      <c r="J2036" s="25"/>
      <c r="K2036" s="25"/>
      <c r="L2036" s="25"/>
      <c r="M2036" s="25"/>
    </row>
    <row r="2037" spans="1:13">
      <c r="A2037" s="92"/>
      <c r="B2037" s="25"/>
      <c r="C2037" s="25"/>
      <c r="D2037" s="25"/>
      <c r="E2037" s="25"/>
      <c r="F2037" s="25"/>
      <c r="G2037" s="25"/>
      <c r="H2037" s="25"/>
      <c r="I2037" s="25"/>
      <c r="J2037" s="25"/>
      <c r="K2037" s="25"/>
      <c r="L2037" s="25"/>
      <c r="M2037" s="25"/>
    </row>
    <row r="2038" spans="1:13">
      <c r="A2038" s="92"/>
      <c r="B2038" s="25"/>
      <c r="C2038" s="25"/>
      <c r="D2038" s="25"/>
      <c r="E2038" s="25"/>
      <c r="F2038" s="25"/>
      <c r="G2038" s="25"/>
      <c r="H2038" s="25"/>
      <c r="I2038" s="25"/>
      <c r="J2038" s="25"/>
      <c r="K2038" s="25"/>
      <c r="L2038" s="25"/>
      <c r="M2038" s="25"/>
    </row>
    <row r="2039" spans="1:13">
      <c r="A2039" s="92"/>
      <c r="B2039" s="25"/>
      <c r="C2039" s="25"/>
      <c r="D2039" s="25"/>
      <c r="E2039" s="25"/>
      <c r="F2039" s="25"/>
      <c r="G2039" s="25"/>
      <c r="H2039" s="25"/>
      <c r="I2039" s="25"/>
      <c r="J2039" s="25"/>
      <c r="K2039" s="25"/>
      <c r="L2039" s="25"/>
      <c r="M2039" s="25"/>
    </row>
    <row r="2040" spans="1:13">
      <c r="A2040" s="92"/>
      <c r="B2040" s="25"/>
      <c r="C2040" s="25"/>
      <c r="D2040" s="25"/>
      <c r="E2040" s="25"/>
      <c r="F2040" s="25"/>
      <c r="G2040" s="25"/>
      <c r="H2040" s="25"/>
      <c r="I2040" s="25"/>
      <c r="J2040" s="25"/>
      <c r="K2040" s="25"/>
      <c r="L2040" s="25"/>
      <c r="M2040" s="25"/>
    </row>
    <row r="2041" spans="1:13">
      <c r="A2041" s="92"/>
      <c r="B2041" s="25"/>
      <c r="C2041" s="25"/>
      <c r="D2041" s="25"/>
      <c r="E2041" s="25"/>
      <c r="F2041" s="25"/>
      <c r="G2041" s="25"/>
      <c r="H2041" s="25"/>
      <c r="I2041" s="25"/>
      <c r="J2041" s="25"/>
      <c r="K2041" s="25"/>
      <c r="L2041" s="25"/>
      <c r="M2041" s="25"/>
    </row>
    <row r="2042" spans="1:13">
      <c r="A2042" s="92"/>
      <c r="B2042" s="25"/>
      <c r="C2042" s="25"/>
      <c r="D2042" s="25"/>
      <c r="E2042" s="25"/>
      <c r="F2042" s="25"/>
      <c r="G2042" s="25"/>
      <c r="H2042" s="25"/>
      <c r="I2042" s="25"/>
      <c r="J2042" s="25"/>
      <c r="K2042" s="25"/>
      <c r="L2042" s="25"/>
      <c r="M2042" s="25"/>
    </row>
    <row r="2043" spans="1:13">
      <c r="A2043" s="88"/>
      <c r="B2043" s="25"/>
      <c r="C2043" s="25"/>
      <c r="D2043" s="25"/>
      <c r="E2043" s="25"/>
      <c r="F2043" s="25"/>
      <c r="G2043" s="25"/>
      <c r="H2043" s="25"/>
      <c r="I2043" s="25"/>
      <c r="J2043" s="25"/>
      <c r="K2043" s="25"/>
      <c r="L2043" s="25"/>
      <c r="M2043" s="25"/>
    </row>
    <row r="2049" spans="1:13">
      <c r="A2049" s="20"/>
      <c r="B2049" s="10"/>
      <c r="C2049" s="10"/>
      <c r="D2049" s="10"/>
      <c r="E2049" s="50"/>
      <c r="F2049" s="54"/>
      <c r="G2049" s="54"/>
      <c r="H2049" s="54"/>
      <c r="I2049" s="54"/>
      <c r="J2049" s="54"/>
      <c r="K2049" s="3"/>
      <c r="L2049" s="3"/>
      <c r="M2049" s="3"/>
    </row>
    <row r="2050" spans="1:13">
      <c r="A2050" s="92"/>
      <c r="B2050" s="25"/>
      <c r="C2050" s="25"/>
      <c r="D2050" s="25"/>
      <c r="E2050" s="25"/>
      <c r="F2050" s="25"/>
      <c r="G2050" s="25"/>
      <c r="H2050" s="25"/>
      <c r="I2050" s="25"/>
      <c r="J2050" s="25"/>
      <c r="K2050" s="25"/>
      <c r="L2050" s="25"/>
      <c r="M2050" s="25"/>
    </row>
    <row r="2051" spans="1:13">
      <c r="A2051" s="92"/>
      <c r="B2051" s="25"/>
      <c r="C2051" s="25"/>
      <c r="D2051" s="25"/>
      <c r="E2051" s="25"/>
      <c r="F2051" s="25"/>
      <c r="G2051" s="25"/>
      <c r="H2051" s="25"/>
      <c r="I2051" s="25"/>
      <c r="J2051" s="25"/>
      <c r="K2051" s="25"/>
      <c r="L2051" s="25"/>
      <c r="M2051" s="25"/>
    </row>
    <row r="2052" spans="1:13">
      <c r="A2052" s="92"/>
      <c r="B2052" s="25"/>
      <c r="C2052" s="25"/>
      <c r="D2052" s="25"/>
      <c r="E2052" s="25"/>
      <c r="F2052" s="25"/>
      <c r="G2052" s="25"/>
      <c r="H2052" s="25"/>
      <c r="I2052" s="25"/>
      <c r="J2052" s="25"/>
      <c r="K2052" s="25"/>
      <c r="L2052" s="25"/>
      <c r="M2052" s="25"/>
    </row>
    <row r="2053" spans="1:13">
      <c r="A2053" s="92"/>
      <c r="B2053" s="25"/>
      <c r="C2053" s="25"/>
      <c r="D2053" s="25"/>
      <c r="E2053" s="25"/>
      <c r="F2053" s="25"/>
      <c r="G2053" s="25"/>
      <c r="H2053" s="25"/>
      <c r="I2053" s="25"/>
      <c r="J2053" s="25"/>
      <c r="K2053" s="25"/>
      <c r="L2053" s="25"/>
      <c r="M2053" s="25"/>
    </row>
    <row r="2054" spans="1:13">
      <c r="A2054" s="92"/>
      <c r="B2054" s="25"/>
      <c r="C2054" s="25"/>
      <c r="D2054" s="25"/>
      <c r="E2054" s="25"/>
      <c r="F2054" s="25"/>
      <c r="G2054" s="25"/>
      <c r="H2054" s="25"/>
      <c r="I2054" s="25"/>
      <c r="J2054" s="25"/>
      <c r="K2054" s="25"/>
      <c r="L2054" s="25"/>
      <c r="M2054" s="25"/>
    </row>
    <row r="2055" spans="1:13">
      <c r="A2055" s="92"/>
      <c r="B2055" s="25"/>
      <c r="C2055" s="25"/>
      <c r="D2055" s="25"/>
      <c r="E2055" s="25"/>
      <c r="F2055" s="25"/>
      <c r="G2055" s="25"/>
      <c r="H2055" s="25"/>
      <c r="I2055" s="25"/>
      <c r="J2055" s="25"/>
      <c r="K2055" s="25"/>
      <c r="L2055" s="25"/>
      <c r="M2055" s="25"/>
    </row>
    <row r="2056" spans="1:13">
      <c r="A2056" s="92"/>
      <c r="B2056" s="25"/>
      <c r="C2056" s="25"/>
      <c r="D2056" s="25"/>
      <c r="E2056" s="25"/>
      <c r="F2056" s="25"/>
      <c r="G2056" s="25"/>
      <c r="H2056" s="25"/>
      <c r="I2056" s="25"/>
      <c r="J2056" s="25"/>
      <c r="K2056" s="25"/>
      <c r="L2056" s="25"/>
      <c r="M2056" s="25"/>
    </row>
    <row r="2057" spans="1:13">
      <c r="A2057" s="92"/>
      <c r="B2057" s="25"/>
      <c r="C2057" s="25"/>
      <c r="D2057" s="25"/>
      <c r="E2057" s="25"/>
      <c r="F2057" s="25"/>
      <c r="G2057" s="25"/>
      <c r="H2057" s="25"/>
      <c r="I2057" s="25"/>
      <c r="J2057" s="25"/>
      <c r="K2057" s="25"/>
      <c r="L2057" s="25"/>
      <c r="M2057" s="25"/>
    </row>
    <row r="2058" spans="1:13">
      <c r="A2058" s="92"/>
      <c r="B2058" s="25"/>
      <c r="C2058" s="25"/>
      <c r="D2058" s="25"/>
      <c r="E2058" s="25"/>
      <c r="F2058" s="25"/>
      <c r="G2058" s="25"/>
      <c r="H2058" s="25"/>
      <c r="I2058" s="25"/>
      <c r="J2058" s="25"/>
      <c r="K2058" s="25"/>
      <c r="L2058" s="25"/>
      <c r="M2058" s="25"/>
    </row>
    <row r="2059" spans="1:13">
      <c r="A2059" s="92"/>
      <c r="B2059" s="25"/>
      <c r="C2059" s="25"/>
      <c r="D2059" s="25"/>
      <c r="E2059" s="25"/>
      <c r="F2059" s="25"/>
      <c r="G2059" s="25"/>
      <c r="H2059" s="25"/>
      <c r="I2059" s="25"/>
      <c r="J2059" s="25"/>
      <c r="K2059" s="25"/>
      <c r="L2059" s="25"/>
      <c r="M2059" s="25"/>
    </row>
    <row r="2060" spans="1:13">
      <c r="A2060" s="92"/>
      <c r="B2060" s="25"/>
      <c r="C2060" s="25"/>
      <c r="D2060" s="25"/>
      <c r="E2060" s="25"/>
      <c r="F2060" s="25"/>
      <c r="G2060" s="25"/>
      <c r="H2060" s="25"/>
      <c r="I2060" s="25"/>
      <c r="J2060" s="25"/>
      <c r="K2060" s="25"/>
      <c r="L2060" s="25"/>
      <c r="M2060" s="25"/>
    </row>
    <row r="2061" spans="1:13">
      <c r="A2061" s="92"/>
      <c r="B2061" s="25"/>
      <c r="C2061" s="25"/>
      <c r="D2061" s="25"/>
      <c r="E2061" s="25"/>
      <c r="F2061" s="25"/>
      <c r="G2061" s="25"/>
      <c r="H2061" s="25"/>
      <c r="I2061" s="25"/>
      <c r="J2061" s="25"/>
      <c r="K2061" s="25"/>
      <c r="L2061" s="25"/>
      <c r="M2061" s="25"/>
    </row>
    <row r="2062" spans="1:13">
      <c r="A2062" s="92"/>
      <c r="B2062" s="25"/>
      <c r="C2062" s="25"/>
      <c r="D2062" s="25"/>
      <c r="E2062" s="25"/>
      <c r="F2062" s="25"/>
      <c r="G2062" s="25"/>
      <c r="H2062" s="25"/>
      <c r="I2062" s="25"/>
      <c r="J2062" s="25"/>
      <c r="K2062" s="25"/>
      <c r="L2062" s="25"/>
      <c r="M2062" s="25"/>
    </row>
    <row r="2063" spans="1:13">
      <c r="A2063" s="92"/>
      <c r="B2063" s="25"/>
      <c r="C2063" s="25"/>
      <c r="D2063" s="25"/>
      <c r="E2063" s="25"/>
      <c r="F2063" s="25"/>
      <c r="G2063" s="25"/>
      <c r="H2063" s="25"/>
      <c r="I2063" s="25"/>
      <c r="J2063" s="25"/>
      <c r="K2063" s="25"/>
      <c r="L2063" s="25"/>
      <c r="M2063" s="25"/>
    </row>
    <row r="2064" spans="1:13">
      <c r="A2064" s="92"/>
      <c r="B2064" s="25"/>
      <c r="C2064" s="25"/>
      <c r="D2064" s="25"/>
      <c r="E2064" s="25"/>
      <c r="F2064" s="25"/>
      <c r="G2064" s="25"/>
      <c r="H2064" s="25"/>
      <c r="I2064" s="25"/>
      <c r="J2064" s="25"/>
      <c r="K2064" s="25"/>
      <c r="L2064" s="25"/>
      <c r="M2064" s="25"/>
    </row>
    <row r="2065" spans="1:13">
      <c r="A2065" s="92"/>
      <c r="B2065" s="25"/>
      <c r="C2065" s="25"/>
      <c r="D2065" s="25"/>
      <c r="E2065" s="25"/>
      <c r="F2065" s="25"/>
      <c r="G2065" s="25"/>
      <c r="H2065" s="25"/>
      <c r="I2065" s="25"/>
      <c r="J2065" s="25"/>
      <c r="K2065" s="25"/>
      <c r="L2065" s="25"/>
      <c r="M2065" s="25"/>
    </row>
    <row r="2066" spans="1:13">
      <c r="A2066" s="92"/>
      <c r="B2066" s="25"/>
      <c r="C2066" s="25"/>
      <c r="D2066" s="25"/>
      <c r="E2066" s="25"/>
      <c r="F2066" s="25"/>
      <c r="G2066" s="25"/>
      <c r="H2066" s="25"/>
      <c r="I2066" s="25"/>
      <c r="J2066" s="25"/>
      <c r="K2066" s="25"/>
      <c r="L2066" s="25"/>
      <c r="M2066" s="25"/>
    </row>
    <row r="2067" spans="1:13">
      <c r="A2067" s="92"/>
      <c r="B2067" s="25"/>
      <c r="C2067" s="25"/>
      <c r="D2067" s="25"/>
      <c r="E2067" s="25"/>
      <c r="F2067" s="25"/>
      <c r="G2067" s="25"/>
      <c r="H2067" s="25"/>
      <c r="I2067" s="25"/>
      <c r="J2067" s="25"/>
      <c r="K2067" s="25"/>
      <c r="L2067" s="25"/>
      <c r="M2067" s="25"/>
    </row>
    <row r="2068" spans="1:13">
      <c r="A2068" s="92"/>
      <c r="B2068" s="25"/>
      <c r="C2068" s="25"/>
      <c r="D2068" s="25"/>
      <c r="E2068" s="25"/>
      <c r="F2068" s="25"/>
      <c r="G2068" s="25"/>
      <c r="H2068" s="25"/>
      <c r="I2068" s="25"/>
      <c r="J2068" s="25"/>
      <c r="K2068" s="25"/>
      <c r="L2068" s="25"/>
      <c r="M2068" s="25"/>
    </row>
    <row r="2069" spans="1:13">
      <c r="A2069" s="92"/>
      <c r="B2069" s="25"/>
      <c r="C2069" s="25"/>
      <c r="D2069" s="25"/>
      <c r="E2069" s="25"/>
      <c r="F2069" s="25"/>
      <c r="G2069" s="25"/>
      <c r="H2069" s="25"/>
      <c r="I2069" s="25"/>
      <c r="J2069" s="25"/>
      <c r="K2069" s="25"/>
      <c r="L2069" s="25"/>
      <c r="M2069" s="25"/>
    </row>
    <row r="2070" spans="1:13">
      <c r="A2070" s="92"/>
      <c r="B2070" s="25"/>
      <c r="C2070" s="25"/>
      <c r="D2070" s="25"/>
      <c r="E2070" s="25"/>
      <c r="F2070" s="25"/>
      <c r="G2070" s="25"/>
      <c r="H2070" s="25"/>
      <c r="I2070" s="25"/>
      <c r="J2070" s="25"/>
      <c r="K2070" s="25"/>
      <c r="L2070" s="25"/>
      <c r="M2070" s="25"/>
    </row>
    <row r="2071" spans="1:13">
      <c r="A2071" s="92"/>
      <c r="B2071" s="25"/>
      <c r="C2071" s="25"/>
      <c r="D2071" s="25"/>
      <c r="E2071" s="25"/>
      <c r="F2071" s="25"/>
      <c r="G2071" s="25"/>
      <c r="H2071" s="25"/>
      <c r="I2071" s="25"/>
      <c r="J2071" s="25"/>
      <c r="K2071" s="25"/>
      <c r="L2071" s="25"/>
      <c r="M2071" s="25"/>
    </row>
    <row r="2072" spans="1:13">
      <c r="A2072" s="92"/>
      <c r="B2072" s="25"/>
      <c r="C2072" s="25"/>
      <c r="D2072" s="25"/>
      <c r="E2072" s="25"/>
      <c r="F2072" s="25"/>
      <c r="G2072" s="25"/>
      <c r="H2072" s="25"/>
      <c r="I2072" s="25"/>
      <c r="J2072" s="25"/>
      <c r="K2072" s="25"/>
      <c r="L2072" s="25"/>
      <c r="M2072" s="25"/>
    </row>
    <row r="2073" spans="1:13">
      <c r="A2073" s="88"/>
      <c r="B2073" s="25"/>
      <c r="C2073" s="25"/>
      <c r="D2073" s="25"/>
      <c r="E2073" s="25"/>
      <c r="F2073" s="25"/>
      <c r="G2073" s="25"/>
      <c r="H2073" s="25"/>
      <c r="I2073" s="25"/>
      <c r="J2073" s="25"/>
      <c r="K2073" s="25"/>
      <c r="L2073" s="25"/>
      <c r="M2073" s="25"/>
    </row>
    <row r="2079" spans="1:13">
      <c r="A2079" s="20"/>
      <c r="B2079" s="10"/>
      <c r="C2079" s="10"/>
      <c r="D2079" s="10"/>
      <c r="E2079" s="50"/>
      <c r="F2079" s="54"/>
      <c r="G2079" s="54"/>
      <c r="H2079" s="54"/>
      <c r="I2079" s="54"/>
      <c r="J2079" s="54"/>
      <c r="K2079" s="3"/>
      <c r="L2079" s="3"/>
      <c r="M2079" s="3"/>
    </row>
    <row r="2080" spans="1:13">
      <c r="A2080" s="92"/>
      <c r="B2080" s="25"/>
      <c r="C2080" s="25"/>
      <c r="D2080" s="25"/>
      <c r="E2080" s="25"/>
      <c r="F2080" s="25"/>
      <c r="G2080" s="25"/>
      <c r="H2080" s="25"/>
      <c r="I2080" s="25"/>
      <c r="J2080" s="25"/>
      <c r="K2080" s="25"/>
      <c r="L2080" s="25"/>
      <c r="M2080" s="25"/>
    </row>
    <row r="2081" spans="1:13">
      <c r="A2081" s="92"/>
      <c r="B2081" s="25"/>
      <c r="C2081" s="25"/>
      <c r="D2081" s="25"/>
      <c r="E2081" s="25"/>
      <c r="F2081" s="25"/>
      <c r="G2081" s="25"/>
      <c r="H2081" s="25"/>
      <c r="I2081" s="25"/>
      <c r="J2081" s="25"/>
      <c r="K2081" s="25"/>
      <c r="L2081" s="25"/>
      <c r="M2081" s="25"/>
    </row>
    <row r="2082" spans="1:13">
      <c r="A2082" s="92"/>
      <c r="B2082" s="25"/>
      <c r="C2082" s="25"/>
      <c r="D2082" s="25"/>
      <c r="E2082" s="25"/>
      <c r="F2082" s="25"/>
      <c r="G2082" s="25"/>
      <c r="H2082" s="25"/>
      <c r="I2082" s="25"/>
      <c r="J2082" s="25"/>
      <c r="K2082" s="25"/>
      <c r="L2082" s="25"/>
      <c r="M2082" s="25"/>
    </row>
    <row r="2083" spans="1:13">
      <c r="A2083" s="92"/>
      <c r="B2083" s="25"/>
      <c r="C2083" s="25"/>
      <c r="D2083" s="25"/>
      <c r="E2083" s="25"/>
      <c r="F2083" s="25"/>
      <c r="G2083" s="25"/>
      <c r="H2083" s="25"/>
      <c r="I2083" s="25"/>
      <c r="J2083" s="25"/>
      <c r="K2083" s="25"/>
      <c r="L2083" s="25"/>
      <c r="M2083" s="25"/>
    </row>
    <row r="2084" spans="1:13">
      <c r="A2084" s="92"/>
      <c r="B2084" s="25"/>
      <c r="C2084" s="25"/>
      <c r="D2084" s="25"/>
      <c r="E2084" s="25"/>
      <c r="F2084" s="25"/>
      <c r="G2084" s="25"/>
      <c r="H2084" s="25"/>
      <c r="I2084" s="25"/>
      <c r="J2084" s="25"/>
      <c r="K2084" s="25"/>
      <c r="L2084" s="25"/>
      <c r="M2084" s="25"/>
    </row>
    <row r="2085" spans="1:13">
      <c r="A2085" s="92"/>
      <c r="B2085" s="25"/>
      <c r="C2085" s="25"/>
      <c r="D2085" s="25"/>
      <c r="E2085" s="25"/>
      <c r="F2085" s="25"/>
      <c r="G2085" s="25"/>
      <c r="H2085" s="25"/>
      <c r="I2085" s="25"/>
      <c r="J2085" s="25"/>
      <c r="K2085" s="25"/>
      <c r="L2085" s="25"/>
      <c r="M2085" s="25"/>
    </row>
    <row r="2086" spans="1:13">
      <c r="A2086" s="92"/>
      <c r="B2086" s="25"/>
      <c r="C2086" s="25"/>
      <c r="D2086" s="25"/>
      <c r="E2086" s="25"/>
      <c r="F2086" s="25"/>
      <c r="G2086" s="25"/>
      <c r="H2086" s="25"/>
      <c r="I2086" s="25"/>
      <c r="J2086" s="25"/>
      <c r="K2086" s="25"/>
      <c r="L2086" s="25"/>
      <c r="M2086" s="25"/>
    </row>
    <row r="2087" spans="1:13">
      <c r="A2087" s="92"/>
      <c r="B2087" s="25"/>
      <c r="C2087" s="25"/>
      <c r="D2087" s="25"/>
      <c r="E2087" s="25"/>
      <c r="F2087" s="25"/>
      <c r="G2087" s="25"/>
      <c r="H2087" s="25"/>
      <c r="I2087" s="25"/>
      <c r="J2087" s="25"/>
      <c r="K2087" s="25"/>
      <c r="L2087" s="25"/>
      <c r="M2087" s="25"/>
    </row>
    <row r="2088" spans="1:13">
      <c r="A2088" s="92"/>
      <c r="B2088" s="25"/>
      <c r="C2088" s="25"/>
      <c r="D2088" s="25"/>
      <c r="E2088" s="25"/>
      <c r="F2088" s="25"/>
      <c r="G2088" s="25"/>
      <c r="H2088" s="25"/>
      <c r="I2088" s="25"/>
      <c r="J2088" s="25"/>
      <c r="K2088" s="25"/>
      <c r="L2088" s="25"/>
      <c r="M2088" s="25"/>
    </row>
    <row r="2089" spans="1:13">
      <c r="A2089" s="92"/>
      <c r="B2089" s="25"/>
      <c r="C2089" s="25"/>
      <c r="D2089" s="25"/>
      <c r="E2089" s="25"/>
      <c r="F2089" s="25"/>
      <c r="G2089" s="25"/>
      <c r="H2089" s="25"/>
      <c r="I2089" s="25"/>
      <c r="J2089" s="25"/>
      <c r="K2089" s="25"/>
      <c r="L2089" s="25"/>
      <c r="M2089" s="25"/>
    </row>
    <row r="2090" spans="1:13">
      <c r="A2090" s="92"/>
      <c r="B2090" s="25"/>
      <c r="C2090" s="25"/>
      <c r="D2090" s="25"/>
      <c r="E2090" s="25"/>
      <c r="F2090" s="25"/>
      <c r="G2090" s="25"/>
      <c r="H2090" s="25"/>
      <c r="I2090" s="25"/>
      <c r="J2090" s="25"/>
      <c r="K2090" s="25"/>
      <c r="L2090" s="25"/>
      <c r="M2090" s="25"/>
    </row>
    <row r="2091" spans="1:13">
      <c r="A2091" s="92"/>
      <c r="B2091" s="25"/>
      <c r="C2091" s="25"/>
      <c r="D2091" s="25"/>
      <c r="E2091" s="25"/>
      <c r="F2091" s="25"/>
      <c r="G2091" s="25"/>
      <c r="H2091" s="25"/>
      <c r="I2091" s="25"/>
      <c r="J2091" s="25"/>
      <c r="K2091" s="25"/>
      <c r="L2091" s="25"/>
      <c r="M2091" s="25"/>
    </row>
    <row r="2092" spans="1:13">
      <c r="A2092" s="92"/>
      <c r="B2092" s="25"/>
      <c r="C2092" s="25"/>
      <c r="D2092" s="25"/>
      <c r="E2092" s="25"/>
      <c r="F2092" s="25"/>
      <c r="G2092" s="25"/>
      <c r="H2092" s="25"/>
      <c r="I2092" s="25"/>
      <c r="J2092" s="25"/>
      <c r="K2092" s="25"/>
      <c r="L2092" s="25"/>
      <c r="M2092" s="25"/>
    </row>
    <row r="2093" spans="1:13">
      <c r="A2093" s="92"/>
      <c r="B2093" s="25"/>
      <c r="C2093" s="25"/>
      <c r="D2093" s="25"/>
      <c r="E2093" s="25"/>
      <c r="F2093" s="25"/>
      <c r="G2093" s="25"/>
      <c r="H2093" s="25"/>
      <c r="I2093" s="25"/>
      <c r="J2093" s="25"/>
      <c r="K2093" s="25"/>
      <c r="L2093" s="25"/>
      <c r="M2093" s="25"/>
    </row>
    <row r="2094" spans="1:13">
      <c r="A2094" s="92"/>
      <c r="B2094" s="25"/>
      <c r="C2094" s="25"/>
      <c r="D2094" s="25"/>
      <c r="E2094" s="25"/>
      <c r="F2094" s="25"/>
      <c r="G2094" s="25"/>
      <c r="H2094" s="25"/>
      <c r="I2094" s="25"/>
      <c r="J2094" s="25"/>
      <c r="K2094" s="25"/>
      <c r="L2094" s="25"/>
      <c r="M2094" s="25"/>
    </row>
    <row r="2095" spans="1:13">
      <c r="A2095" s="92"/>
      <c r="B2095" s="25"/>
      <c r="C2095" s="25"/>
      <c r="D2095" s="25"/>
      <c r="E2095" s="25"/>
      <c r="F2095" s="25"/>
      <c r="G2095" s="25"/>
      <c r="H2095" s="25"/>
      <c r="I2095" s="25"/>
      <c r="J2095" s="25"/>
      <c r="K2095" s="25"/>
      <c r="L2095" s="25"/>
      <c r="M2095" s="25"/>
    </row>
    <row r="2096" spans="1:13">
      <c r="A2096" s="92"/>
      <c r="B2096" s="25"/>
      <c r="C2096" s="25"/>
      <c r="D2096" s="25"/>
      <c r="E2096" s="25"/>
      <c r="F2096" s="25"/>
      <c r="G2096" s="25"/>
      <c r="H2096" s="25"/>
      <c r="I2096" s="25"/>
      <c r="J2096" s="25"/>
      <c r="K2096" s="25"/>
      <c r="L2096" s="25"/>
      <c r="M2096" s="25"/>
    </row>
    <row r="2097" spans="1:13">
      <c r="A2097" s="92"/>
      <c r="B2097" s="25"/>
      <c r="C2097" s="25"/>
      <c r="D2097" s="25"/>
      <c r="E2097" s="25"/>
      <c r="F2097" s="25"/>
      <c r="G2097" s="25"/>
      <c r="H2097" s="25"/>
      <c r="I2097" s="25"/>
      <c r="J2097" s="25"/>
      <c r="K2097" s="25"/>
      <c r="L2097" s="25"/>
      <c r="M2097" s="25"/>
    </row>
    <row r="2098" spans="1:13">
      <c r="A2098" s="92"/>
      <c r="B2098" s="25"/>
      <c r="C2098" s="25"/>
      <c r="D2098" s="25"/>
      <c r="E2098" s="25"/>
      <c r="F2098" s="25"/>
      <c r="G2098" s="25"/>
      <c r="H2098" s="25"/>
      <c r="I2098" s="25"/>
      <c r="J2098" s="25"/>
      <c r="K2098" s="25"/>
      <c r="L2098" s="25"/>
      <c r="M2098" s="25"/>
    </row>
    <row r="2099" spans="1:13">
      <c r="A2099" s="92"/>
      <c r="B2099" s="25"/>
      <c r="C2099" s="25"/>
      <c r="D2099" s="25"/>
      <c r="E2099" s="25"/>
      <c r="F2099" s="25"/>
      <c r="G2099" s="25"/>
      <c r="H2099" s="25"/>
      <c r="I2099" s="25"/>
      <c r="J2099" s="25"/>
      <c r="K2099" s="25"/>
      <c r="L2099" s="25"/>
      <c r="M2099" s="25"/>
    </row>
    <row r="2100" spans="1:13">
      <c r="A2100" s="92"/>
      <c r="B2100" s="25"/>
      <c r="C2100" s="25"/>
      <c r="D2100" s="25"/>
      <c r="E2100" s="25"/>
      <c r="F2100" s="25"/>
      <c r="G2100" s="25"/>
      <c r="H2100" s="25"/>
      <c r="I2100" s="25"/>
      <c r="J2100" s="25"/>
      <c r="K2100" s="25"/>
      <c r="L2100" s="25"/>
      <c r="M2100" s="25"/>
    </row>
    <row r="2101" spans="1:13">
      <c r="A2101" s="92"/>
      <c r="B2101" s="25"/>
      <c r="C2101" s="25"/>
      <c r="D2101" s="25"/>
      <c r="E2101" s="25"/>
      <c r="F2101" s="25"/>
      <c r="G2101" s="25"/>
      <c r="H2101" s="25"/>
      <c r="I2101" s="25"/>
      <c r="J2101" s="25"/>
      <c r="K2101" s="25"/>
      <c r="L2101" s="25"/>
      <c r="M2101" s="25"/>
    </row>
    <row r="2102" spans="1:13">
      <c r="A2102" s="92"/>
      <c r="B2102" s="25"/>
      <c r="C2102" s="25"/>
      <c r="D2102" s="25"/>
      <c r="E2102" s="25"/>
      <c r="F2102" s="25"/>
      <c r="G2102" s="25"/>
      <c r="H2102" s="25"/>
      <c r="I2102" s="25"/>
      <c r="J2102" s="25"/>
      <c r="K2102" s="25"/>
      <c r="L2102" s="25"/>
      <c r="M2102" s="25"/>
    </row>
    <row r="2103" spans="1:13">
      <c r="A2103" s="88"/>
      <c r="B2103" s="25"/>
      <c r="C2103" s="25"/>
      <c r="D2103" s="25"/>
      <c r="E2103" s="25"/>
      <c r="F2103" s="25"/>
      <c r="G2103" s="25"/>
      <c r="H2103" s="25"/>
      <c r="I2103" s="25"/>
      <c r="J2103" s="25"/>
      <c r="K2103" s="25"/>
      <c r="L2103" s="25"/>
      <c r="M2103" s="25"/>
    </row>
    <row r="2109" spans="1:13">
      <c r="A2109" s="20"/>
      <c r="B2109" s="10"/>
      <c r="C2109" s="10"/>
      <c r="D2109" s="10"/>
      <c r="E2109" s="50"/>
      <c r="F2109" s="54"/>
      <c r="G2109" s="54"/>
      <c r="H2109" s="54"/>
      <c r="I2109" s="54"/>
      <c r="J2109" s="54"/>
      <c r="K2109" s="3"/>
      <c r="L2109" s="3"/>
      <c r="M2109" s="3"/>
    </row>
    <row r="2110" spans="1:13">
      <c r="A2110" s="92"/>
      <c r="B2110" s="25"/>
      <c r="C2110" s="25"/>
      <c r="D2110" s="25"/>
      <c r="E2110" s="25"/>
      <c r="F2110" s="25"/>
      <c r="G2110" s="25"/>
      <c r="H2110" s="25"/>
      <c r="I2110" s="25"/>
      <c r="J2110" s="25"/>
      <c r="K2110" s="25"/>
      <c r="L2110" s="25"/>
      <c r="M2110" s="25"/>
    </row>
    <row r="2111" spans="1:13">
      <c r="A2111" s="92"/>
      <c r="B2111" s="25"/>
      <c r="C2111" s="25"/>
      <c r="D2111" s="25"/>
      <c r="E2111" s="25"/>
      <c r="F2111" s="25"/>
      <c r="G2111" s="25"/>
      <c r="H2111" s="25"/>
      <c r="I2111" s="25"/>
      <c r="J2111" s="25"/>
      <c r="K2111" s="25"/>
      <c r="L2111" s="25"/>
      <c r="M2111" s="25"/>
    </row>
    <row r="2112" spans="1:13">
      <c r="A2112" s="92"/>
      <c r="B2112" s="25"/>
      <c r="C2112" s="25"/>
      <c r="D2112" s="25"/>
      <c r="E2112" s="25"/>
      <c r="F2112" s="25"/>
      <c r="G2112" s="25"/>
      <c r="H2112" s="25"/>
      <c r="I2112" s="25"/>
      <c r="J2112" s="25"/>
      <c r="K2112" s="25"/>
      <c r="L2112" s="25"/>
      <c r="M2112" s="25"/>
    </row>
    <row r="2113" spans="1:13">
      <c r="A2113" s="92"/>
      <c r="B2113" s="25"/>
      <c r="C2113" s="25"/>
      <c r="D2113" s="25"/>
      <c r="E2113" s="25"/>
      <c r="F2113" s="25"/>
      <c r="G2113" s="25"/>
      <c r="H2113" s="25"/>
      <c r="I2113" s="25"/>
      <c r="J2113" s="25"/>
      <c r="K2113" s="25"/>
      <c r="L2113" s="25"/>
      <c r="M2113" s="25"/>
    </row>
    <row r="2114" spans="1:13">
      <c r="A2114" s="92"/>
      <c r="B2114" s="25"/>
      <c r="C2114" s="25"/>
      <c r="D2114" s="25"/>
      <c r="E2114" s="25"/>
      <c r="F2114" s="25"/>
      <c r="G2114" s="25"/>
      <c r="H2114" s="25"/>
      <c r="I2114" s="25"/>
      <c r="J2114" s="25"/>
      <c r="K2114" s="25"/>
      <c r="L2114" s="25"/>
      <c r="M2114" s="25"/>
    </row>
    <row r="2115" spans="1:13">
      <c r="A2115" s="92"/>
      <c r="B2115" s="25"/>
      <c r="C2115" s="25"/>
      <c r="D2115" s="25"/>
      <c r="E2115" s="25"/>
      <c r="F2115" s="25"/>
      <c r="G2115" s="25"/>
      <c r="H2115" s="25"/>
      <c r="I2115" s="25"/>
      <c r="J2115" s="25"/>
      <c r="K2115" s="25"/>
      <c r="L2115" s="25"/>
      <c r="M2115" s="25"/>
    </row>
    <row r="2116" spans="1:13">
      <c r="A2116" s="92"/>
      <c r="B2116" s="25"/>
      <c r="C2116" s="25"/>
      <c r="D2116" s="25"/>
      <c r="E2116" s="25"/>
      <c r="F2116" s="25"/>
      <c r="G2116" s="25"/>
      <c r="H2116" s="25"/>
      <c r="I2116" s="25"/>
      <c r="J2116" s="25"/>
      <c r="K2116" s="25"/>
      <c r="L2116" s="25"/>
      <c r="M2116" s="25"/>
    </row>
    <row r="2117" spans="1:13">
      <c r="A2117" s="92"/>
      <c r="B2117" s="25"/>
      <c r="C2117" s="25"/>
      <c r="D2117" s="25"/>
      <c r="E2117" s="25"/>
      <c r="F2117" s="25"/>
      <c r="G2117" s="25"/>
      <c r="H2117" s="25"/>
      <c r="I2117" s="25"/>
      <c r="J2117" s="25"/>
      <c r="K2117" s="25"/>
      <c r="L2117" s="25"/>
      <c r="M2117" s="25"/>
    </row>
    <row r="2118" spans="1:13">
      <c r="A2118" s="92"/>
      <c r="B2118" s="25"/>
      <c r="C2118" s="25"/>
      <c r="D2118" s="25"/>
      <c r="E2118" s="25"/>
      <c r="F2118" s="25"/>
      <c r="G2118" s="25"/>
      <c r="H2118" s="25"/>
      <c r="I2118" s="25"/>
      <c r="J2118" s="25"/>
      <c r="K2118" s="25"/>
      <c r="L2118" s="25"/>
      <c r="M2118" s="25"/>
    </row>
    <row r="2119" spans="1:13">
      <c r="A2119" s="92"/>
      <c r="B2119" s="25"/>
      <c r="C2119" s="25"/>
      <c r="D2119" s="25"/>
      <c r="E2119" s="25"/>
      <c r="F2119" s="25"/>
      <c r="G2119" s="25"/>
      <c r="H2119" s="25"/>
      <c r="I2119" s="25"/>
      <c r="J2119" s="25"/>
      <c r="K2119" s="25"/>
      <c r="L2119" s="25"/>
      <c r="M2119" s="25"/>
    </row>
    <row r="2120" spans="1:13">
      <c r="A2120" s="92"/>
      <c r="B2120" s="25"/>
      <c r="C2120" s="25"/>
      <c r="D2120" s="25"/>
      <c r="E2120" s="25"/>
      <c r="F2120" s="25"/>
      <c r="G2120" s="25"/>
      <c r="H2120" s="25"/>
      <c r="I2120" s="25"/>
      <c r="J2120" s="25"/>
      <c r="K2120" s="25"/>
      <c r="L2120" s="25"/>
      <c r="M2120" s="25"/>
    </row>
    <row r="2121" spans="1:13">
      <c r="A2121" s="92"/>
      <c r="B2121" s="25"/>
      <c r="C2121" s="25"/>
      <c r="D2121" s="25"/>
      <c r="E2121" s="25"/>
      <c r="F2121" s="25"/>
      <c r="G2121" s="25"/>
      <c r="H2121" s="25"/>
      <c r="I2121" s="25"/>
      <c r="J2121" s="25"/>
      <c r="K2121" s="25"/>
      <c r="L2121" s="25"/>
      <c r="M2121" s="25"/>
    </row>
    <row r="2122" spans="1:13">
      <c r="A2122" s="92"/>
      <c r="B2122" s="25"/>
      <c r="C2122" s="25"/>
      <c r="D2122" s="25"/>
      <c r="E2122" s="25"/>
      <c r="F2122" s="25"/>
      <c r="G2122" s="25"/>
      <c r="H2122" s="25"/>
      <c r="I2122" s="25"/>
      <c r="J2122" s="25"/>
      <c r="K2122" s="25"/>
      <c r="L2122" s="25"/>
      <c r="M2122" s="25"/>
    </row>
    <row r="2123" spans="1:13">
      <c r="A2123" s="92"/>
      <c r="B2123" s="25"/>
      <c r="C2123" s="25"/>
      <c r="D2123" s="25"/>
      <c r="E2123" s="25"/>
      <c r="F2123" s="25"/>
      <c r="G2123" s="25"/>
      <c r="H2123" s="25"/>
      <c r="I2123" s="25"/>
      <c r="J2123" s="25"/>
      <c r="K2123" s="25"/>
      <c r="L2123" s="25"/>
      <c r="M2123" s="25"/>
    </row>
    <row r="2124" spans="1:13">
      <c r="A2124" s="92"/>
      <c r="B2124" s="25"/>
      <c r="C2124" s="25"/>
      <c r="D2124" s="25"/>
      <c r="E2124" s="25"/>
      <c r="F2124" s="25"/>
      <c r="G2124" s="25"/>
      <c r="H2124" s="25"/>
      <c r="I2124" s="25"/>
      <c r="J2124" s="25"/>
      <c r="K2124" s="25"/>
      <c r="L2124" s="25"/>
      <c r="M2124" s="25"/>
    </row>
    <row r="2125" spans="1:13">
      <c r="A2125" s="92"/>
      <c r="B2125" s="25"/>
      <c r="C2125" s="25"/>
      <c r="D2125" s="25"/>
      <c r="E2125" s="25"/>
      <c r="F2125" s="25"/>
      <c r="G2125" s="25"/>
      <c r="H2125" s="25"/>
      <c r="I2125" s="25"/>
      <c r="J2125" s="25"/>
      <c r="K2125" s="25"/>
      <c r="L2125" s="25"/>
      <c r="M2125" s="25"/>
    </row>
    <row r="2126" spans="1:13">
      <c r="A2126" s="92"/>
      <c r="B2126" s="25"/>
      <c r="C2126" s="25"/>
      <c r="D2126" s="25"/>
      <c r="E2126" s="25"/>
      <c r="F2126" s="25"/>
      <c r="G2126" s="25"/>
      <c r="H2126" s="25"/>
      <c r="I2126" s="25"/>
      <c r="J2126" s="25"/>
      <c r="K2126" s="25"/>
      <c r="L2126" s="25"/>
      <c r="M2126" s="25"/>
    </row>
    <row r="2127" spans="1:13">
      <c r="A2127" s="92"/>
      <c r="B2127" s="25"/>
      <c r="C2127" s="25"/>
      <c r="D2127" s="25"/>
      <c r="E2127" s="25"/>
      <c r="F2127" s="25"/>
      <c r="G2127" s="25"/>
      <c r="H2127" s="25"/>
      <c r="I2127" s="25"/>
      <c r="J2127" s="25"/>
      <c r="K2127" s="25"/>
      <c r="L2127" s="25"/>
      <c r="M2127" s="25"/>
    </row>
    <row r="2128" spans="1:13">
      <c r="A2128" s="92"/>
      <c r="B2128" s="25"/>
      <c r="C2128" s="25"/>
      <c r="D2128" s="25"/>
      <c r="E2128" s="25"/>
      <c r="F2128" s="25"/>
      <c r="G2128" s="25"/>
      <c r="H2128" s="25"/>
      <c r="I2128" s="25"/>
      <c r="J2128" s="25"/>
      <c r="K2128" s="25"/>
      <c r="L2128" s="25"/>
      <c r="M2128" s="25"/>
    </row>
    <row r="2129" spans="1:13">
      <c r="A2129" s="92"/>
      <c r="B2129" s="25"/>
      <c r="C2129" s="25"/>
      <c r="D2129" s="25"/>
      <c r="E2129" s="25"/>
      <c r="F2129" s="25"/>
      <c r="G2129" s="25"/>
      <c r="H2129" s="25"/>
      <c r="I2129" s="25"/>
      <c r="J2129" s="25"/>
      <c r="K2129" s="25"/>
      <c r="L2129" s="25"/>
      <c r="M2129" s="25"/>
    </row>
    <row r="2130" spans="1:13">
      <c r="A2130" s="92"/>
      <c r="B2130" s="25"/>
      <c r="C2130" s="25"/>
      <c r="D2130" s="25"/>
      <c r="E2130" s="25"/>
      <c r="F2130" s="25"/>
      <c r="G2130" s="25"/>
      <c r="H2130" s="25"/>
      <c r="I2130" s="25"/>
      <c r="J2130" s="25"/>
      <c r="K2130" s="25"/>
      <c r="L2130" s="25"/>
      <c r="M2130" s="25"/>
    </row>
    <row r="2131" spans="1:13">
      <c r="A2131" s="92"/>
      <c r="B2131" s="25"/>
      <c r="C2131" s="25"/>
      <c r="D2131" s="25"/>
      <c r="E2131" s="25"/>
      <c r="F2131" s="25"/>
      <c r="G2131" s="25"/>
      <c r="H2131" s="25"/>
      <c r="I2131" s="25"/>
      <c r="J2131" s="25"/>
      <c r="K2131" s="25"/>
      <c r="L2131" s="25"/>
      <c r="M2131" s="25"/>
    </row>
    <row r="2132" spans="1:13">
      <c r="A2132" s="92"/>
      <c r="B2132" s="25"/>
      <c r="C2132" s="25"/>
      <c r="D2132" s="25"/>
      <c r="E2132" s="25"/>
      <c r="F2132" s="25"/>
      <c r="G2132" s="25"/>
      <c r="H2132" s="25"/>
      <c r="I2132" s="25"/>
      <c r="J2132" s="25"/>
      <c r="K2132" s="25"/>
      <c r="L2132" s="25"/>
      <c r="M2132" s="25"/>
    </row>
    <row r="2133" spans="1:13">
      <c r="A2133" s="88"/>
      <c r="B2133" s="25"/>
      <c r="C2133" s="25"/>
      <c r="D2133" s="25"/>
      <c r="E2133" s="25"/>
      <c r="F2133" s="25"/>
      <c r="G2133" s="25"/>
      <c r="H2133" s="25"/>
      <c r="I2133" s="25"/>
      <c r="J2133" s="25"/>
      <c r="K2133" s="25"/>
      <c r="L2133" s="25"/>
      <c r="M2133" s="25"/>
    </row>
    <row r="2136" spans="1:13" ht="15.75">
      <c r="A2136" s="21"/>
    </row>
    <row r="2139" spans="1:13">
      <c r="A2139" s="20"/>
      <c r="B2139" s="10"/>
      <c r="C2139" s="10"/>
      <c r="D2139" s="10"/>
      <c r="E2139" s="50"/>
      <c r="F2139" s="54"/>
      <c r="G2139" s="54"/>
      <c r="H2139" s="54"/>
      <c r="I2139" s="54"/>
      <c r="J2139" s="54"/>
      <c r="K2139" s="3"/>
      <c r="L2139" s="3"/>
      <c r="M2139" s="3"/>
    </row>
    <row r="2140" spans="1:13">
      <c r="A2140" s="92"/>
      <c r="B2140" s="25"/>
      <c r="C2140" s="25"/>
      <c r="D2140" s="25"/>
      <c r="E2140" s="25"/>
      <c r="F2140" s="25"/>
      <c r="G2140" s="25"/>
      <c r="H2140" s="25"/>
      <c r="I2140" s="25"/>
      <c r="J2140" s="25"/>
      <c r="K2140" s="25"/>
      <c r="L2140" s="25"/>
      <c r="M2140" s="25"/>
    </row>
    <row r="2141" spans="1:13">
      <c r="A2141" s="92"/>
      <c r="B2141" s="25"/>
      <c r="C2141" s="25"/>
      <c r="D2141" s="25"/>
      <c r="E2141" s="25"/>
      <c r="F2141" s="25"/>
      <c r="G2141" s="25"/>
      <c r="H2141" s="25"/>
      <c r="I2141" s="25"/>
      <c r="J2141" s="25"/>
      <c r="K2141" s="25"/>
      <c r="L2141" s="25"/>
      <c r="M2141" s="25"/>
    </row>
    <row r="2142" spans="1:13">
      <c r="A2142" s="92"/>
      <c r="B2142" s="25"/>
      <c r="C2142" s="25"/>
      <c r="D2142" s="25"/>
      <c r="E2142" s="25"/>
      <c r="F2142" s="25"/>
      <c r="G2142" s="25"/>
      <c r="H2142" s="25"/>
      <c r="I2142" s="25"/>
      <c r="J2142" s="25"/>
      <c r="K2142" s="25"/>
      <c r="L2142" s="25"/>
      <c r="M2142" s="25"/>
    </row>
    <row r="2143" spans="1:13">
      <c r="A2143" s="92"/>
      <c r="B2143" s="25"/>
      <c r="C2143" s="25"/>
      <c r="D2143" s="25"/>
      <c r="E2143" s="25"/>
      <c r="F2143" s="25"/>
      <c r="G2143" s="25"/>
      <c r="H2143" s="25"/>
      <c r="I2143" s="25"/>
      <c r="J2143" s="25"/>
      <c r="K2143" s="25"/>
      <c r="L2143" s="25"/>
      <c r="M2143" s="25"/>
    </row>
    <row r="2144" spans="1:13">
      <c r="A2144" s="92"/>
      <c r="B2144" s="25"/>
      <c r="C2144" s="25"/>
      <c r="D2144" s="25"/>
      <c r="E2144" s="25"/>
      <c r="F2144" s="25"/>
      <c r="G2144" s="25"/>
      <c r="H2144" s="25"/>
      <c r="I2144" s="25"/>
      <c r="J2144" s="25"/>
      <c r="K2144" s="25"/>
      <c r="L2144" s="25"/>
      <c r="M2144" s="25"/>
    </row>
    <row r="2145" spans="1:13">
      <c r="A2145" s="92"/>
      <c r="B2145" s="25"/>
      <c r="C2145" s="25"/>
      <c r="D2145" s="25"/>
      <c r="E2145" s="25"/>
      <c r="F2145" s="25"/>
      <c r="G2145" s="25"/>
      <c r="H2145" s="25"/>
      <c r="I2145" s="25"/>
      <c r="J2145" s="25"/>
      <c r="K2145" s="25"/>
      <c r="L2145" s="25"/>
      <c r="M2145" s="25"/>
    </row>
    <row r="2146" spans="1:13">
      <c r="A2146" s="92"/>
      <c r="B2146" s="25"/>
      <c r="C2146" s="25"/>
      <c r="D2146" s="25"/>
      <c r="E2146" s="25"/>
      <c r="F2146" s="25"/>
      <c r="G2146" s="25"/>
      <c r="H2146" s="25"/>
      <c r="I2146" s="25"/>
      <c r="J2146" s="25"/>
      <c r="K2146" s="25"/>
      <c r="L2146" s="25"/>
      <c r="M2146" s="25"/>
    </row>
    <row r="2147" spans="1:13">
      <c r="A2147" s="92"/>
      <c r="B2147" s="25"/>
      <c r="C2147" s="25"/>
      <c r="D2147" s="25"/>
      <c r="E2147" s="25"/>
      <c r="F2147" s="25"/>
      <c r="G2147" s="25"/>
      <c r="H2147" s="25"/>
      <c r="I2147" s="25"/>
      <c r="J2147" s="25"/>
      <c r="K2147" s="25"/>
      <c r="L2147" s="25"/>
      <c r="M2147" s="25"/>
    </row>
    <row r="2148" spans="1:13">
      <c r="A2148" s="92"/>
      <c r="B2148" s="25"/>
      <c r="C2148" s="25"/>
      <c r="D2148" s="25"/>
      <c r="E2148" s="25"/>
      <c r="F2148" s="25"/>
      <c r="G2148" s="25"/>
      <c r="H2148" s="25"/>
      <c r="I2148" s="25"/>
      <c r="J2148" s="25"/>
      <c r="K2148" s="25"/>
      <c r="L2148" s="25"/>
      <c r="M2148" s="25"/>
    </row>
    <row r="2149" spans="1:13">
      <c r="A2149" s="92"/>
      <c r="B2149" s="25"/>
      <c r="C2149" s="25"/>
      <c r="D2149" s="25"/>
      <c r="E2149" s="25"/>
      <c r="F2149" s="25"/>
      <c r="G2149" s="25"/>
      <c r="H2149" s="25"/>
      <c r="I2149" s="25"/>
      <c r="J2149" s="25"/>
      <c r="K2149" s="25"/>
      <c r="L2149" s="25"/>
      <c r="M2149" s="25"/>
    </row>
    <row r="2150" spans="1:13">
      <c r="A2150" s="92"/>
      <c r="B2150" s="25"/>
      <c r="C2150" s="25"/>
      <c r="D2150" s="25"/>
      <c r="E2150" s="25"/>
      <c r="F2150" s="25"/>
      <c r="G2150" s="25"/>
      <c r="H2150" s="25"/>
      <c r="I2150" s="25"/>
      <c r="J2150" s="25"/>
      <c r="K2150" s="25"/>
      <c r="L2150" s="25"/>
      <c r="M2150" s="25"/>
    </row>
    <row r="2151" spans="1:13">
      <c r="A2151" s="92"/>
      <c r="B2151" s="25"/>
      <c r="C2151" s="25"/>
      <c r="D2151" s="25"/>
      <c r="E2151" s="25"/>
      <c r="F2151" s="25"/>
      <c r="G2151" s="25"/>
      <c r="H2151" s="25"/>
      <c r="I2151" s="25"/>
      <c r="J2151" s="25"/>
      <c r="K2151" s="25"/>
      <c r="L2151" s="25"/>
      <c r="M2151" s="25"/>
    </row>
    <row r="2152" spans="1:13">
      <c r="A2152" s="92"/>
      <c r="B2152" s="25"/>
      <c r="C2152" s="25"/>
      <c r="D2152" s="25"/>
      <c r="E2152" s="25"/>
      <c r="F2152" s="25"/>
      <c r="G2152" s="25"/>
      <c r="H2152" s="25"/>
      <c r="I2152" s="25"/>
      <c r="J2152" s="25"/>
      <c r="K2152" s="25"/>
      <c r="L2152" s="25"/>
      <c r="M2152" s="25"/>
    </row>
    <row r="2153" spans="1:13">
      <c r="A2153" s="92"/>
      <c r="B2153" s="25"/>
      <c r="C2153" s="25"/>
      <c r="D2153" s="25"/>
      <c r="E2153" s="25"/>
      <c r="F2153" s="25"/>
      <c r="G2153" s="25"/>
      <c r="H2153" s="25"/>
      <c r="I2153" s="25"/>
      <c r="J2153" s="25"/>
      <c r="K2153" s="25"/>
      <c r="L2153" s="25"/>
      <c r="M2153" s="25"/>
    </row>
    <row r="2154" spans="1:13">
      <c r="A2154" s="92"/>
      <c r="B2154" s="25"/>
      <c r="C2154" s="25"/>
      <c r="D2154" s="25"/>
      <c r="E2154" s="25"/>
      <c r="F2154" s="25"/>
      <c r="G2154" s="25"/>
      <c r="H2154" s="25"/>
      <c r="I2154" s="25"/>
      <c r="J2154" s="25"/>
      <c r="K2154" s="25"/>
      <c r="L2154" s="25"/>
      <c r="M2154" s="25"/>
    </row>
    <row r="2155" spans="1:13">
      <c r="A2155" s="92"/>
      <c r="B2155" s="25"/>
      <c r="C2155" s="25"/>
      <c r="D2155" s="25"/>
      <c r="E2155" s="25"/>
      <c r="F2155" s="25"/>
      <c r="G2155" s="25"/>
      <c r="H2155" s="25"/>
      <c r="I2155" s="25"/>
      <c r="J2155" s="25"/>
      <c r="K2155" s="25"/>
      <c r="L2155" s="25"/>
      <c r="M2155" s="25"/>
    </row>
    <row r="2156" spans="1:13">
      <c r="A2156" s="92"/>
      <c r="B2156" s="25"/>
      <c r="C2156" s="25"/>
      <c r="D2156" s="25"/>
      <c r="E2156" s="25"/>
      <c r="F2156" s="25"/>
      <c r="G2156" s="25"/>
      <c r="H2156" s="25"/>
      <c r="I2156" s="25"/>
      <c r="J2156" s="25"/>
      <c r="K2156" s="25"/>
      <c r="L2156" s="25"/>
      <c r="M2156" s="25"/>
    </row>
    <row r="2157" spans="1:13">
      <c r="A2157" s="92"/>
      <c r="B2157" s="25"/>
      <c r="C2157" s="25"/>
      <c r="D2157" s="25"/>
      <c r="E2157" s="25"/>
      <c r="F2157" s="25"/>
      <c r="G2157" s="25"/>
      <c r="H2157" s="25"/>
      <c r="I2157" s="25"/>
      <c r="J2157" s="25"/>
      <c r="K2157" s="25"/>
      <c r="L2157" s="25"/>
      <c r="M2157" s="25"/>
    </row>
    <row r="2158" spans="1:13">
      <c r="A2158" s="92"/>
      <c r="B2158" s="25"/>
      <c r="C2158" s="25"/>
      <c r="D2158" s="25"/>
      <c r="E2158" s="25"/>
      <c r="F2158" s="25"/>
      <c r="G2158" s="25"/>
      <c r="H2158" s="25"/>
      <c r="I2158" s="25"/>
      <c r="J2158" s="25"/>
      <c r="K2158" s="25"/>
      <c r="L2158" s="25"/>
      <c r="M2158" s="25"/>
    </row>
    <row r="2159" spans="1:13">
      <c r="A2159" s="92"/>
      <c r="B2159" s="25"/>
      <c r="C2159" s="25"/>
      <c r="D2159" s="25"/>
      <c r="E2159" s="25"/>
      <c r="F2159" s="25"/>
      <c r="G2159" s="25"/>
      <c r="H2159" s="25"/>
      <c r="I2159" s="25"/>
      <c r="J2159" s="25"/>
      <c r="K2159" s="25"/>
      <c r="L2159" s="25"/>
      <c r="M2159" s="25"/>
    </row>
    <row r="2160" spans="1:13">
      <c r="A2160" s="92"/>
      <c r="B2160" s="25"/>
      <c r="C2160" s="25"/>
      <c r="D2160" s="25"/>
      <c r="E2160" s="25"/>
      <c r="F2160" s="25"/>
      <c r="G2160" s="25"/>
      <c r="H2160" s="25"/>
      <c r="I2160" s="25"/>
      <c r="J2160" s="25"/>
      <c r="K2160" s="25"/>
      <c r="L2160" s="25"/>
      <c r="M2160" s="25"/>
    </row>
    <row r="2161" spans="1:13">
      <c r="A2161" s="92"/>
      <c r="B2161" s="25"/>
      <c r="C2161" s="25"/>
      <c r="D2161" s="25"/>
      <c r="E2161" s="25"/>
      <c r="F2161" s="25"/>
      <c r="G2161" s="25"/>
      <c r="H2161" s="25"/>
      <c r="I2161" s="25"/>
      <c r="J2161" s="25"/>
      <c r="K2161" s="25"/>
      <c r="L2161" s="25"/>
      <c r="M2161" s="25"/>
    </row>
    <row r="2162" spans="1:13">
      <c r="A2162" s="92"/>
      <c r="B2162" s="25"/>
      <c r="C2162" s="25"/>
      <c r="D2162" s="25"/>
      <c r="E2162" s="25"/>
      <c r="F2162" s="25"/>
      <c r="G2162" s="25"/>
      <c r="H2162" s="25"/>
      <c r="I2162" s="25"/>
      <c r="J2162" s="25"/>
      <c r="K2162" s="25"/>
      <c r="L2162" s="25"/>
      <c r="M2162" s="25"/>
    </row>
    <row r="2163" spans="1:13">
      <c r="A2163" s="88"/>
      <c r="B2163" s="25"/>
      <c r="C2163" s="25"/>
      <c r="D2163" s="25"/>
      <c r="E2163" s="25"/>
      <c r="F2163" s="25"/>
      <c r="G2163" s="25"/>
      <c r="H2163" s="25"/>
      <c r="I2163" s="25"/>
      <c r="J2163" s="25"/>
      <c r="K2163" s="25"/>
      <c r="L2163" s="25"/>
      <c r="M2163" s="25"/>
    </row>
    <row r="2169" spans="1:13">
      <c r="A2169" s="20"/>
      <c r="B2169" s="10"/>
      <c r="C2169" s="10"/>
      <c r="D2169" s="10"/>
      <c r="E2169" s="50"/>
      <c r="F2169" s="54"/>
      <c r="G2169" s="54"/>
      <c r="H2169" s="54"/>
      <c r="I2169" s="54"/>
      <c r="J2169" s="54"/>
      <c r="K2169" s="3"/>
      <c r="L2169" s="3"/>
      <c r="M2169" s="3"/>
    </row>
    <row r="2170" spans="1:13">
      <c r="A2170" s="92"/>
      <c r="B2170" s="25"/>
      <c r="C2170" s="25"/>
      <c r="D2170" s="25"/>
      <c r="E2170" s="25"/>
      <c r="F2170" s="25"/>
      <c r="G2170" s="25"/>
      <c r="H2170" s="25"/>
      <c r="I2170" s="25"/>
      <c r="J2170" s="25"/>
      <c r="K2170" s="25"/>
      <c r="L2170" s="25"/>
      <c r="M2170" s="25"/>
    </row>
    <row r="2171" spans="1:13">
      <c r="A2171" s="92"/>
      <c r="B2171" s="25"/>
      <c r="C2171" s="25"/>
      <c r="D2171" s="25"/>
      <c r="E2171" s="25"/>
      <c r="F2171" s="25"/>
      <c r="G2171" s="25"/>
      <c r="H2171" s="25"/>
      <c r="I2171" s="25"/>
      <c r="J2171" s="25"/>
      <c r="K2171" s="25"/>
      <c r="L2171" s="25"/>
      <c r="M2171" s="25"/>
    </row>
    <row r="2172" spans="1:13">
      <c r="A2172" s="92"/>
      <c r="B2172" s="25"/>
      <c r="C2172" s="25"/>
      <c r="D2172" s="25"/>
      <c r="E2172" s="25"/>
      <c r="F2172" s="25"/>
      <c r="G2172" s="25"/>
      <c r="H2172" s="25"/>
      <c r="I2172" s="25"/>
      <c r="J2172" s="25"/>
      <c r="K2172" s="25"/>
      <c r="L2172" s="25"/>
      <c r="M2172" s="25"/>
    </row>
    <row r="2173" spans="1:13">
      <c r="A2173" s="92"/>
      <c r="B2173" s="25"/>
      <c r="C2173" s="25"/>
      <c r="D2173" s="25"/>
      <c r="E2173" s="25"/>
      <c r="F2173" s="25"/>
      <c r="G2173" s="25"/>
      <c r="H2173" s="25"/>
      <c r="I2173" s="25"/>
      <c r="J2173" s="25"/>
      <c r="K2173" s="25"/>
      <c r="L2173" s="25"/>
      <c r="M2173" s="25"/>
    </row>
    <row r="2174" spans="1:13">
      <c r="A2174" s="92"/>
      <c r="B2174" s="25"/>
      <c r="C2174" s="25"/>
      <c r="D2174" s="25"/>
      <c r="E2174" s="25"/>
      <c r="F2174" s="25"/>
      <c r="G2174" s="25"/>
      <c r="H2174" s="25"/>
      <c r="I2174" s="25"/>
      <c r="J2174" s="25"/>
      <c r="K2174" s="25"/>
      <c r="L2174" s="25"/>
      <c r="M2174" s="25"/>
    </row>
    <row r="2175" spans="1:13">
      <c r="A2175" s="92"/>
      <c r="B2175" s="25"/>
      <c r="C2175" s="25"/>
      <c r="D2175" s="25"/>
      <c r="E2175" s="25"/>
      <c r="F2175" s="25"/>
      <c r="G2175" s="25"/>
      <c r="H2175" s="25"/>
      <c r="I2175" s="25"/>
      <c r="J2175" s="25"/>
      <c r="K2175" s="25"/>
      <c r="L2175" s="25"/>
      <c r="M2175" s="25"/>
    </row>
    <row r="2176" spans="1:13">
      <c r="A2176" s="92"/>
      <c r="B2176" s="25"/>
      <c r="C2176" s="25"/>
      <c r="D2176" s="25"/>
      <c r="E2176" s="25"/>
      <c r="F2176" s="25"/>
      <c r="G2176" s="25"/>
      <c r="H2176" s="25"/>
      <c r="I2176" s="25"/>
      <c r="J2176" s="25"/>
      <c r="K2176" s="25"/>
      <c r="L2176" s="25"/>
      <c r="M2176" s="25"/>
    </row>
    <row r="2177" spans="1:13">
      <c r="A2177" s="92"/>
      <c r="B2177" s="25"/>
      <c r="C2177" s="25"/>
      <c r="D2177" s="25"/>
      <c r="E2177" s="25"/>
      <c r="F2177" s="25"/>
      <c r="G2177" s="25"/>
      <c r="H2177" s="25"/>
      <c r="I2177" s="25"/>
      <c r="J2177" s="25"/>
      <c r="K2177" s="25"/>
      <c r="L2177" s="25"/>
      <c r="M2177" s="25"/>
    </row>
    <row r="2178" spans="1:13">
      <c r="A2178" s="92"/>
      <c r="B2178" s="25"/>
      <c r="C2178" s="25"/>
      <c r="D2178" s="25"/>
      <c r="E2178" s="25"/>
      <c r="F2178" s="25"/>
      <c r="G2178" s="25"/>
      <c r="H2178" s="25"/>
      <c r="I2178" s="25"/>
      <c r="J2178" s="25"/>
      <c r="K2178" s="25"/>
      <c r="L2178" s="25"/>
      <c r="M2178" s="25"/>
    </row>
    <row r="2179" spans="1:13">
      <c r="A2179" s="92"/>
      <c r="B2179" s="25"/>
      <c r="C2179" s="25"/>
      <c r="D2179" s="25"/>
      <c r="E2179" s="25"/>
      <c r="F2179" s="25"/>
      <c r="G2179" s="25"/>
      <c r="H2179" s="25"/>
      <c r="I2179" s="25"/>
      <c r="J2179" s="25"/>
      <c r="K2179" s="25"/>
      <c r="L2179" s="25"/>
      <c r="M2179" s="25"/>
    </row>
    <row r="2180" spans="1:13">
      <c r="A2180" s="92"/>
      <c r="B2180" s="25"/>
      <c r="C2180" s="25"/>
      <c r="D2180" s="25"/>
      <c r="E2180" s="25"/>
      <c r="F2180" s="25"/>
      <c r="G2180" s="25"/>
      <c r="H2180" s="25"/>
      <c r="I2180" s="25"/>
      <c r="J2180" s="25"/>
      <c r="K2180" s="25"/>
      <c r="L2180" s="25"/>
      <c r="M2180" s="25"/>
    </row>
    <row r="2181" spans="1:13">
      <c r="A2181" s="92"/>
      <c r="B2181" s="25"/>
      <c r="C2181" s="25"/>
      <c r="D2181" s="25"/>
      <c r="E2181" s="25"/>
      <c r="F2181" s="25"/>
      <c r="G2181" s="25"/>
      <c r="H2181" s="25"/>
      <c r="I2181" s="25"/>
      <c r="J2181" s="25"/>
      <c r="K2181" s="25"/>
      <c r="L2181" s="25"/>
      <c r="M2181" s="25"/>
    </row>
    <row r="2182" spans="1:13">
      <c r="A2182" s="92"/>
      <c r="B2182" s="25"/>
      <c r="C2182" s="25"/>
      <c r="D2182" s="25"/>
      <c r="E2182" s="25"/>
      <c r="F2182" s="25"/>
      <c r="G2182" s="25"/>
      <c r="H2182" s="25"/>
      <c r="I2182" s="25"/>
      <c r="J2182" s="25"/>
      <c r="K2182" s="25"/>
      <c r="L2182" s="25"/>
      <c r="M2182" s="25"/>
    </row>
    <row r="2183" spans="1:13">
      <c r="A2183" s="92"/>
      <c r="B2183" s="25"/>
      <c r="C2183" s="25"/>
      <c r="D2183" s="25"/>
      <c r="E2183" s="25"/>
      <c r="F2183" s="25"/>
      <c r="G2183" s="25"/>
      <c r="H2183" s="25"/>
      <c r="I2183" s="25"/>
      <c r="J2183" s="25"/>
      <c r="K2183" s="25"/>
      <c r="L2183" s="25"/>
      <c r="M2183" s="25"/>
    </row>
    <row r="2184" spans="1:13">
      <c r="A2184" s="92"/>
      <c r="B2184" s="25"/>
      <c r="C2184" s="25"/>
      <c r="D2184" s="25"/>
      <c r="E2184" s="25"/>
      <c r="F2184" s="25"/>
      <c r="G2184" s="25"/>
      <c r="H2184" s="25"/>
      <c r="I2184" s="25"/>
      <c r="J2184" s="25"/>
      <c r="K2184" s="25"/>
      <c r="L2184" s="25"/>
      <c r="M2184" s="25"/>
    </row>
    <row r="2185" spans="1:13">
      <c r="A2185" s="92"/>
      <c r="B2185" s="25"/>
      <c r="C2185" s="25"/>
      <c r="D2185" s="25"/>
      <c r="E2185" s="25"/>
      <c r="F2185" s="25"/>
      <c r="G2185" s="25"/>
      <c r="H2185" s="25"/>
      <c r="I2185" s="25"/>
      <c r="J2185" s="25"/>
      <c r="K2185" s="25"/>
      <c r="L2185" s="25"/>
      <c r="M2185" s="25"/>
    </row>
    <row r="2186" spans="1:13">
      <c r="A2186" s="92"/>
      <c r="B2186" s="25"/>
      <c r="C2186" s="25"/>
      <c r="D2186" s="25"/>
      <c r="E2186" s="25"/>
      <c r="F2186" s="25"/>
      <c r="G2186" s="25"/>
      <c r="H2186" s="25"/>
      <c r="I2186" s="25"/>
      <c r="J2186" s="25"/>
      <c r="K2186" s="25"/>
      <c r="L2186" s="25"/>
      <c r="M2186" s="25"/>
    </row>
    <row r="2187" spans="1:13">
      <c r="A2187" s="92"/>
      <c r="B2187" s="25"/>
      <c r="C2187" s="25"/>
      <c r="D2187" s="25"/>
      <c r="E2187" s="25"/>
      <c r="F2187" s="25"/>
      <c r="G2187" s="25"/>
      <c r="H2187" s="25"/>
      <c r="I2187" s="25"/>
      <c r="J2187" s="25"/>
      <c r="K2187" s="25"/>
      <c r="L2187" s="25"/>
      <c r="M2187" s="25"/>
    </row>
    <row r="2188" spans="1:13">
      <c r="A2188" s="92"/>
      <c r="B2188" s="25"/>
      <c r="C2188" s="25"/>
      <c r="D2188" s="25"/>
      <c r="E2188" s="25"/>
      <c r="F2188" s="25"/>
      <c r="G2188" s="25"/>
      <c r="H2188" s="25"/>
      <c r="I2188" s="25"/>
      <c r="J2188" s="25"/>
      <c r="K2188" s="25"/>
      <c r="L2188" s="25"/>
      <c r="M2188" s="25"/>
    </row>
    <row r="2189" spans="1:13">
      <c r="A2189" s="92"/>
      <c r="B2189" s="25"/>
      <c r="C2189" s="25"/>
      <c r="D2189" s="25"/>
      <c r="E2189" s="25"/>
      <c r="F2189" s="25"/>
      <c r="G2189" s="25"/>
      <c r="H2189" s="25"/>
      <c r="I2189" s="25"/>
      <c r="J2189" s="25"/>
      <c r="K2189" s="25"/>
      <c r="L2189" s="25"/>
      <c r="M2189" s="25"/>
    </row>
    <row r="2190" spans="1:13">
      <c r="A2190" s="92"/>
      <c r="B2190" s="25"/>
      <c r="C2190" s="25"/>
      <c r="D2190" s="25"/>
      <c r="E2190" s="25"/>
      <c r="F2190" s="25"/>
      <c r="G2190" s="25"/>
      <c r="H2190" s="25"/>
      <c r="I2190" s="25"/>
      <c r="J2190" s="25"/>
      <c r="K2190" s="25"/>
      <c r="L2190" s="25"/>
      <c r="M2190" s="25"/>
    </row>
    <row r="2191" spans="1:13">
      <c r="A2191" s="92"/>
      <c r="B2191" s="25"/>
      <c r="C2191" s="25"/>
      <c r="D2191" s="25"/>
      <c r="E2191" s="25"/>
      <c r="F2191" s="25"/>
      <c r="G2191" s="25"/>
      <c r="H2191" s="25"/>
      <c r="I2191" s="25"/>
      <c r="J2191" s="25"/>
      <c r="K2191" s="25"/>
      <c r="L2191" s="25"/>
      <c r="M2191" s="25"/>
    </row>
    <row r="2192" spans="1:13">
      <c r="A2192" s="92"/>
      <c r="B2192" s="25"/>
      <c r="C2192" s="25"/>
      <c r="D2192" s="25"/>
      <c r="E2192" s="25"/>
      <c r="F2192" s="25"/>
      <c r="G2192" s="25"/>
      <c r="H2192" s="25"/>
      <c r="I2192" s="25"/>
      <c r="J2192" s="25"/>
      <c r="K2192" s="25"/>
      <c r="L2192" s="25"/>
      <c r="M2192" s="25"/>
    </row>
    <row r="2193" spans="1:13">
      <c r="A2193" s="88"/>
      <c r="B2193" s="25"/>
      <c r="C2193" s="25"/>
      <c r="D2193" s="25"/>
      <c r="E2193" s="25"/>
      <c r="F2193" s="25"/>
      <c r="G2193" s="25"/>
      <c r="H2193" s="25"/>
      <c r="I2193" s="25"/>
      <c r="J2193" s="25"/>
      <c r="K2193" s="25"/>
      <c r="L2193" s="25"/>
      <c r="M2193" s="25"/>
    </row>
    <row r="2199" spans="1:13">
      <c r="A2199" s="20"/>
      <c r="B2199" s="10"/>
      <c r="C2199" s="10"/>
      <c r="D2199" s="10"/>
      <c r="E2199" s="50"/>
      <c r="F2199" s="54"/>
      <c r="G2199" s="54"/>
      <c r="H2199" s="54"/>
      <c r="I2199" s="54"/>
      <c r="J2199" s="54"/>
      <c r="K2199" s="3"/>
      <c r="L2199" s="3"/>
      <c r="M2199" s="3"/>
    </row>
    <row r="2200" spans="1:13">
      <c r="A2200" s="92"/>
      <c r="B2200" s="25"/>
      <c r="C2200" s="25"/>
      <c r="D2200" s="25"/>
      <c r="E2200" s="25"/>
      <c r="F2200" s="25"/>
      <c r="G2200" s="25"/>
      <c r="H2200" s="25"/>
      <c r="I2200" s="25"/>
      <c r="J2200" s="25"/>
      <c r="K2200" s="25"/>
      <c r="L2200" s="25"/>
      <c r="M2200" s="25"/>
    </row>
    <row r="2201" spans="1:13">
      <c r="A2201" s="92"/>
      <c r="B2201" s="25"/>
      <c r="C2201" s="25"/>
      <c r="D2201" s="25"/>
      <c r="E2201" s="25"/>
      <c r="F2201" s="25"/>
      <c r="G2201" s="25"/>
      <c r="H2201" s="25"/>
      <c r="I2201" s="25"/>
      <c r="J2201" s="25"/>
      <c r="K2201" s="25"/>
      <c r="L2201" s="25"/>
      <c r="M2201" s="25"/>
    </row>
    <row r="2202" spans="1:13">
      <c r="A2202" s="92"/>
      <c r="B2202" s="25"/>
      <c r="C2202" s="25"/>
      <c r="D2202" s="25"/>
      <c r="E2202" s="25"/>
      <c r="F2202" s="25"/>
      <c r="G2202" s="25"/>
      <c r="H2202" s="25"/>
      <c r="I2202" s="25"/>
      <c r="J2202" s="25"/>
      <c r="K2202" s="25"/>
      <c r="L2202" s="25"/>
      <c r="M2202" s="25"/>
    </row>
    <row r="2203" spans="1:13">
      <c r="A2203" s="92"/>
      <c r="B2203" s="25"/>
      <c r="C2203" s="25"/>
      <c r="D2203" s="25"/>
      <c r="E2203" s="25"/>
      <c r="F2203" s="25"/>
      <c r="G2203" s="25"/>
      <c r="H2203" s="25"/>
      <c r="I2203" s="25"/>
      <c r="J2203" s="25"/>
      <c r="K2203" s="25"/>
      <c r="L2203" s="25"/>
      <c r="M2203" s="25"/>
    </row>
    <row r="2204" spans="1:13">
      <c r="A2204" s="92"/>
      <c r="B2204" s="25"/>
      <c r="C2204" s="25"/>
      <c r="D2204" s="25"/>
      <c r="E2204" s="25"/>
      <c r="F2204" s="25"/>
      <c r="G2204" s="25"/>
      <c r="H2204" s="25"/>
      <c r="I2204" s="25"/>
      <c r="J2204" s="25"/>
      <c r="K2204" s="25"/>
      <c r="L2204" s="25"/>
      <c r="M2204" s="25"/>
    </row>
    <row r="2205" spans="1:13">
      <c r="A2205" s="92"/>
      <c r="B2205" s="25"/>
      <c r="C2205" s="25"/>
      <c r="D2205" s="25"/>
      <c r="E2205" s="25"/>
      <c r="F2205" s="25"/>
      <c r="G2205" s="25"/>
      <c r="H2205" s="25"/>
      <c r="I2205" s="25"/>
      <c r="J2205" s="25"/>
      <c r="K2205" s="25"/>
      <c r="L2205" s="25"/>
      <c r="M2205" s="25"/>
    </row>
    <row r="2206" spans="1:13">
      <c r="A2206" s="92"/>
      <c r="B2206" s="25"/>
      <c r="C2206" s="25"/>
      <c r="D2206" s="25"/>
      <c r="E2206" s="25"/>
      <c r="F2206" s="25"/>
      <c r="G2206" s="25"/>
      <c r="H2206" s="25"/>
      <c r="I2206" s="25"/>
      <c r="J2206" s="25"/>
      <c r="K2206" s="25"/>
      <c r="L2206" s="25"/>
      <c r="M2206" s="25"/>
    </row>
    <row r="2207" spans="1:13">
      <c r="A2207" s="92"/>
      <c r="B2207" s="25"/>
      <c r="C2207" s="25"/>
      <c r="D2207" s="25"/>
      <c r="E2207" s="25"/>
      <c r="F2207" s="25"/>
      <c r="G2207" s="25"/>
      <c r="H2207" s="25"/>
      <c r="I2207" s="25"/>
      <c r="J2207" s="25"/>
      <c r="K2207" s="25"/>
      <c r="L2207" s="25"/>
      <c r="M2207" s="25"/>
    </row>
    <row r="2208" spans="1:13">
      <c r="A2208" s="92"/>
      <c r="B2208" s="25"/>
      <c r="C2208" s="25"/>
      <c r="D2208" s="25"/>
      <c r="E2208" s="25"/>
      <c r="F2208" s="25"/>
      <c r="G2208" s="25"/>
      <c r="H2208" s="25"/>
      <c r="I2208" s="25"/>
      <c r="J2208" s="25"/>
      <c r="K2208" s="25"/>
      <c r="L2208" s="25"/>
      <c r="M2208" s="25"/>
    </row>
    <row r="2209" spans="1:13">
      <c r="A2209" s="92"/>
      <c r="B2209" s="25"/>
      <c r="C2209" s="25"/>
      <c r="D2209" s="25"/>
      <c r="E2209" s="25"/>
      <c r="F2209" s="25"/>
      <c r="G2209" s="25"/>
      <c r="H2209" s="25"/>
      <c r="I2209" s="25"/>
      <c r="J2209" s="25"/>
      <c r="K2209" s="25"/>
      <c r="L2209" s="25"/>
      <c r="M2209" s="25"/>
    </row>
    <row r="2210" spans="1:13">
      <c r="A2210" s="92"/>
      <c r="B2210" s="25"/>
      <c r="C2210" s="25"/>
      <c r="D2210" s="25"/>
      <c r="E2210" s="25"/>
      <c r="F2210" s="25"/>
      <c r="G2210" s="25"/>
      <c r="H2210" s="25"/>
      <c r="I2210" s="25"/>
      <c r="J2210" s="25"/>
      <c r="K2210" s="25"/>
      <c r="L2210" s="25"/>
      <c r="M2210" s="25"/>
    </row>
    <row r="2211" spans="1:13">
      <c r="A2211" s="92"/>
      <c r="B2211" s="25"/>
      <c r="C2211" s="25"/>
      <c r="D2211" s="25"/>
      <c r="E2211" s="25"/>
      <c r="F2211" s="25"/>
      <c r="G2211" s="25"/>
      <c r="H2211" s="25"/>
      <c r="I2211" s="25"/>
      <c r="J2211" s="25"/>
      <c r="K2211" s="25"/>
      <c r="L2211" s="25"/>
      <c r="M2211" s="25"/>
    </row>
    <row r="2212" spans="1:13">
      <c r="A2212" s="92"/>
      <c r="B2212" s="25"/>
      <c r="C2212" s="25"/>
      <c r="D2212" s="25"/>
      <c r="E2212" s="25"/>
      <c r="F2212" s="25"/>
      <c r="G2212" s="25"/>
      <c r="H2212" s="25"/>
      <c r="I2212" s="25"/>
      <c r="J2212" s="25"/>
      <c r="K2212" s="25"/>
      <c r="L2212" s="25"/>
      <c r="M2212" s="25"/>
    </row>
    <row r="2213" spans="1:13">
      <c r="A2213" s="92"/>
      <c r="B2213" s="25"/>
      <c r="C2213" s="25"/>
      <c r="D2213" s="25"/>
      <c r="E2213" s="25"/>
      <c r="F2213" s="25"/>
      <c r="G2213" s="25"/>
      <c r="H2213" s="25"/>
      <c r="I2213" s="25"/>
      <c r="J2213" s="25"/>
      <c r="K2213" s="25"/>
      <c r="L2213" s="25"/>
      <c r="M2213" s="25"/>
    </row>
    <row r="2214" spans="1:13">
      <c r="A2214" s="92"/>
      <c r="B2214" s="25"/>
      <c r="C2214" s="25"/>
      <c r="D2214" s="25"/>
      <c r="E2214" s="25"/>
      <c r="F2214" s="25"/>
      <c r="G2214" s="25"/>
      <c r="H2214" s="25"/>
      <c r="I2214" s="25"/>
      <c r="J2214" s="25"/>
      <c r="K2214" s="25"/>
      <c r="L2214" s="25"/>
      <c r="M2214" s="25"/>
    </row>
    <row r="2215" spans="1:13">
      <c r="A2215" s="92"/>
      <c r="B2215" s="25"/>
      <c r="C2215" s="25"/>
      <c r="D2215" s="25"/>
      <c r="E2215" s="25"/>
      <c r="F2215" s="25"/>
      <c r="G2215" s="25"/>
      <c r="H2215" s="25"/>
      <c r="I2215" s="25"/>
      <c r="J2215" s="25"/>
      <c r="K2215" s="25"/>
      <c r="L2215" s="25"/>
      <c r="M2215" s="25"/>
    </row>
    <row r="2216" spans="1:13">
      <c r="A2216" s="92"/>
      <c r="B2216" s="25"/>
      <c r="C2216" s="25"/>
      <c r="D2216" s="25"/>
      <c r="E2216" s="25"/>
      <c r="F2216" s="25"/>
      <c r="G2216" s="25"/>
      <c r="H2216" s="25"/>
      <c r="I2216" s="25"/>
      <c r="J2216" s="25"/>
      <c r="K2216" s="25"/>
      <c r="L2216" s="25"/>
      <c r="M2216" s="25"/>
    </row>
    <row r="2217" spans="1:13">
      <c r="A2217" s="92"/>
      <c r="B2217" s="25"/>
      <c r="C2217" s="25"/>
      <c r="D2217" s="25"/>
      <c r="E2217" s="25"/>
      <c r="F2217" s="25"/>
      <c r="G2217" s="25"/>
      <c r="H2217" s="25"/>
      <c r="I2217" s="25"/>
      <c r="J2217" s="25"/>
      <c r="K2217" s="25"/>
      <c r="L2217" s="25"/>
      <c r="M2217" s="25"/>
    </row>
    <row r="2218" spans="1:13">
      <c r="A2218" s="92"/>
      <c r="B2218" s="25"/>
      <c r="C2218" s="25"/>
      <c r="D2218" s="25"/>
      <c r="E2218" s="25"/>
      <c r="F2218" s="25"/>
      <c r="G2218" s="25"/>
      <c r="H2218" s="25"/>
      <c r="I2218" s="25"/>
      <c r="J2218" s="25"/>
      <c r="K2218" s="25"/>
      <c r="L2218" s="25"/>
      <c r="M2218" s="25"/>
    </row>
    <row r="2219" spans="1:13">
      <c r="A2219" s="92"/>
      <c r="B2219" s="25"/>
      <c r="C2219" s="25"/>
      <c r="D2219" s="25"/>
      <c r="E2219" s="25"/>
      <c r="F2219" s="25"/>
      <c r="G2219" s="25"/>
      <c r="H2219" s="25"/>
      <c r="I2219" s="25"/>
      <c r="J2219" s="25"/>
      <c r="K2219" s="25"/>
      <c r="L2219" s="25"/>
      <c r="M2219" s="25"/>
    </row>
    <row r="2220" spans="1:13">
      <c r="A2220" s="92"/>
      <c r="B2220" s="25"/>
      <c r="C2220" s="25"/>
      <c r="D2220" s="25"/>
      <c r="E2220" s="25"/>
      <c r="F2220" s="25"/>
      <c r="G2220" s="25"/>
      <c r="H2220" s="25"/>
      <c r="I2220" s="25"/>
      <c r="J2220" s="25"/>
      <c r="K2220" s="25"/>
      <c r="L2220" s="25"/>
      <c r="M2220" s="25"/>
    </row>
    <row r="2221" spans="1:13">
      <c r="A2221" s="92"/>
      <c r="B2221" s="25"/>
      <c r="C2221" s="25"/>
      <c r="D2221" s="25"/>
      <c r="E2221" s="25"/>
      <c r="F2221" s="25"/>
      <c r="G2221" s="25"/>
      <c r="H2221" s="25"/>
      <c r="I2221" s="25"/>
      <c r="J2221" s="25"/>
      <c r="K2221" s="25"/>
      <c r="L2221" s="25"/>
      <c r="M2221" s="25"/>
    </row>
    <row r="2222" spans="1:13">
      <c r="A2222" s="92"/>
      <c r="B2222" s="25"/>
      <c r="C2222" s="25"/>
      <c r="D2222" s="25"/>
      <c r="E2222" s="25"/>
      <c r="F2222" s="25"/>
      <c r="G2222" s="25"/>
      <c r="H2222" s="25"/>
      <c r="I2222" s="25"/>
      <c r="J2222" s="25"/>
      <c r="K2222" s="25"/>
      <c r="L2222" s="25"/>
      <c r="M2222" s="25"/>
    </row>
    <row r="2223" spans="1:13">
      <c r="A2223" s="88"/>
      <c r="B2223" s="25"/>
      <c r="C2223" s="25"/>
      <c r="D2223" s="25"/>
      <c r="E2223" s="25"/>
      <c r="F2223" s="25"/>
      <c r="G2223" s="25"/>
      <c r="H2223" s="25"/>
      <c r="I2223" s="25"/>
      <c r="J2223" s="25"/>
      <c r="K2223" s="25"/>
      <c r="L2223" s="25"/>
      <c r="M2223" s="25"/>
    </row>
    <row r="2229" spans="1:13">
      <c r="A2229" s="20"/>
      <c r="B2229" s="10"/>
      <c r="C2229" s="10"/>
      <c r="D2229" s="10"/>
      <c r="E2229" s="50"/>
      <c r="F2229" s="54"/>
      <c r="G2229" s="54"/>
      <c r="H2229" s="54"/>
      <c r="I2229" s="54"/>
      <c r="J2229" s="54"/>
      <c r="K2229" s="3"/>
      <c r="L2229" s="3"/>
      <c r="M2229" s="3"/>
    </row>
    <row r="2230" spans="1:13">
      <c r="A2230" s="92"/>
      <c r="B2230" s="25"/>
      <c r="C2230" s="25"/>
      <c r="D2230" s="25"/>
      <c r="E2230" s="25"/>
      <c r="F2230" s="25"/>
      <c r="G2230" s="25"/>
      <c r="H2230" s="25"/>
      <c r="I2230" s="25"/>
      <c r="J2230" s="25"/>
      <c r="K2230" s="25"/>
      <c r="L2230" s="25"/>
      <c r="M2230" s="25"/>
    </row>
    <row r="2231" spans="1:13">
      <c r="A2231" s="92"/>
      <c r="B2231" s="25"/>
      <c r="C2231" s="25"/>
      <c r="D2231" s="25"/>
      <c r="E2231" s="25"/>
      <c r="F2231" s="25"/>
      <c r="G2231" s="25"/>
      <c r="H2231" s="25"/>
      <c r="I2231" s="25"/>
      <c r="J2231" s="25"/>
      <c r="K2231" s="25"/>
      <c r="L2231" s="25"/>
      <c r="M2231" s="25"/>
    </row>
    <row r="2232" spans="1:13">
      <c r="A2232" s="92"/>
      <c r="B2232" s="25"/>
      <c r="C2232" s="25"/>
      <c r="D2232" s="25"/>
      <c r="E2232" s="25"/>
      <c r="F2232" s="25"/>
      <c r="G2232" s="25"/>
      <c r="H2232" s="25"/>
      <c r="I2232" s="25"/>
      <c r="J2232" s="25"/>
      <c r="K2232" s="25"/>
      <c r="L2232" s="25"/>
      <c r="M2232" s="25"/>
    </row>
    <row r="2233" spans="1:13">
      <c r="A2233" s="92"/>
      <c r="B2233" s="25"/>
      <c r="C2233" s="25"/>
      <c r="D2233" s="25"/>
      <c r="E2233" s="25"/>
      <c r="F2233" s="25"/>
      <c r="G2233" s="25"/>
      <c r="H2233" s="25"/>
      <c r="I2233" s="25"/>
      <c r="J2233" s="25"/>
      <c r="K2233" s="25"/>
      <c r="L2233" s="25"/>
      <c r="M2233" s="25"/>
    </row>
    <row r="2234" spans="1:13">
      <c r="A2234" s="92"/>
      <c r="B2234" s="25"/>
      <c r="C2234" s="25"/>
      <c r="D2234" s="25"/>
      <c r="E2234" s="25"/>
      <c r="F2234" s="25"/>
      <c r="G2234" s="25"/>
      <c r="H2234" s="25"/>
      <c r="I2234" s="25"/>
      <c r="J2234" s="25"/>
      <c r="K2234" s="25"/>
      <c r="L2234" s="25"/>
      <c r="M2234" s="25"/>
    </row>
    <row r="2235" spans="1:13">
      <c r="A2235" s="92"/>
      <c r="B2235" s="25"/>
      <c r="C2235" s="25"/>
      <c r="D2235" s="25"/>
      <c r="E2235" s="25"/>
      <c r="F2235" s="25"/>
      <c r="G2235" s="25"/>
      <c r="H2235" s="25"/>
      <c r="I2235" s="25"/>
      <c r="J2235" s="25"/>
      <c r="K2235" s="25"/>
      <c r="L2235" s="25"/>
      <c r="M2235" s="25"/>
    </row>
    <row r="2236" spans="1:13">
      <c r="A2236" s="92"/>
      <c r="B2236" s="25"/>
      <c r="C2236" s="25"/>
      <c r="D2236" s="25"/>
      <c r="E2236" s="25"/>
      <c r="F2236" s="25"/>
      <c r="G2236" s="25"/>
      <c r="H2236" s="25"/>
      <c r="I2236" s="25"/>
      <c r="J2236" s="25"/>
      <c r="K2236" s="25"/>
      <c r="L2236" s="25"/>
      <c r="M2236" s="25"/>
    </row>
    <row r="2237" spans="1:13">
      <c r="A2237" s="92"/>
      <c r="B2237" s="25"/>
      <c r="C2237" s="25"/>
      <c r="D2237" s="25"/>
      <c r="E2237" s="25"/>
      <c r="F2237" s="25"/>
      <c r="G2237" s="25"/>
      <c r="H2237" s="25"/>
      <c r="I2237" s="25"/>
      <c r="J2237" s="25"/>
      <c r="K2237" s="25"/>
      <c r="L2237" s="25"/>
      <c r="M2237" s="25"/>
    </row>
    <row r="2238" spans="1:13">
      <c r="A2238" s="92"/>
      <c r="B2238" s="25"/>
      <c r="C2238" s="25"/>
      <c r="D2238" s="25"/>
      <c r="E2238" s="25"/>
      <c r="F2238" s="25"/>
      <c r="G2238" s="25"/>
      <c r="H2238" s="25"/>
      <c r="I2238" s="25"/>
      <c r="J2238" s="25"/>
      <c r="K2238" s="25"/>
      <c r="L2238" s="25"/>
      <c r="M2238" s="25"/>
    </row>
    <row r="2239" spans="1:13">
      <c r="A2239" s="92"/>
      <c r="B2239" s="25"/>
      <c r="C2239" s="25"/>
      <c r="D2239" s="25"/>
      <c r="E2239" s="25"/>
      <c r="F2239" s="25"/>
      <c r="G2239" s="25"/>
      <c r="H2239" s="25"/>
      <c r="I2239" s="25"/>
      <c r="J2239" s="25"/>
      <c r="K2239" s="25"/>
      <c r="L2239" s="25"/>
      <c r="M2239" s="25"/>
    </row>
    <row r="2240" spans="1:13">
      <c r="A2240" s="92"/>
      <c r="B2240" s="25"/>
      <c r="C2240" s="25"/>
      <c r="D2240" s="25"/>
      <c r="E2240" s="25"/>
      <c r="F2240" s="25"/>
      <c r="G2240" s="25"/>
      <c r="H2240" s="25"/>
      <c r="I2240" s="25"/>
      <c r="J2240" s="25"/>
      <c r="K2240" s="25"/>
      <c r="L2240" s="25"/>
      <c r="M2240" s="25"/>
    </row>
    <row r="2241" spans="1:13">
      <c r="A2241" s="92"/>
      <c r="B2241" s="25"/>
      <c r="C2241" s="25"/>
      <c r="D2241" s="25"/>
      <c r="E2241" s="25"/>
      <c r="F2241" s="25"/>
      <c r="G2241" s="25"/>
      <c r="H2241" s="25"/>
      <c r="I2241" s="25"/>
      <c r="J2241" s="25"/>
      <c r="K2241" s="25"/>
      <c r="L2241" s="25"/>
      <c r="M2241" s="25"/>
    </row>
    <row r="2242" spans="1:13">
      <c r="A2242" s="92"/>
      <c r="B2242" s="25"/>
      <c r="C2242" s="25"/>
      <c r="D2242" s="25"/>
      <c r="E2242" s="25"/>
      <c r="F2242" s="25"/>
      <c r="G2242" s="25"/>
      <c r="H2242" s="25"/>
      <c r="I2242" s="25"/>
      <c r="J2242" s="25"/>
      <c r="K2242" s="25"/>
      <c r="L2242" s="25"/>
      <c r="M2242" s="25"/>
    </row>
    <row r="2243" spans="1:13">
      <c r="A2243" s="92"/>
      <c r="B2243" s="25"/>
      <c r="C2243" s="25"/>
      <c r="D2243" s="25"/>
      <c r="E2243" s="25"/>
      <c r="F2243" s="25"/>
      <c r="G2243" s="25"/>
      <c r="H2243" s="25"/>
      <c r="I2243" s="25"/>
      <c r="J2243" s="25"/>
      <c r="K2243" s="25"/>
      <c r="L2243" s="25"/>
      <c r="M2243" s="25"/>
    </row>
    <row r="2244" spans="1:13">
      <c r="A2244" s="92"/>
      <c r="B2244" s="25"/>
      <c r="C2244" s="25"/>
      <c r="D2244" s="25"/>
      <c r="E2244" s="25"/>
      <c r="F2244" s="25"/>
      <c r="G2244" s="25"/>
      <c r="H2244" s="25"/>
      <c r="I2244" s="25"/>
      <c r="J2244" s="25"/>
      <c r="K2244" s="25"/>
      <c r="L2244" s="25"/>
      <c r="M2244" s="25"/>
    </row>
    <row r="2245" spans="1:13">
      <c r="A2245" s="92"/>
      <c r="B2245" s="25"/>
      <c r="C2245" s="25"/>
      <c r="D2245" s="25"/>
      <c r="E2245" s="25"/>
      <c r="F2245" s="25"/>
      <c r="G2245" s="25"/>
      <c r="H2245" s="25"/>
      <c r="I2245" s="25"/>
      <c r="J2245" s="25"/>
      <c r="K2245" s="25"/>
      <c r="L2245" s="25"/>
      <c r="M2245" s="25"/>
    </row>
    <row r="2246" spans="1:13">
      <c r="A2246" s="92"/>
      <c r="B2246" s="25"/>
      <c r="C2246" s="25"/>
      <c r="D2246" s="25"/>
      <c r="E2246" s="25"/>
      <c r="F2246" s="25"/>
      <c r="G2246" s="25"/>
      <c r="H2246" s="25"/>
      <c r="I2246" s="25"/>
      <c r="J2246" s="25"/>
      <c r="K2246" s="25"/>
      <c r="L2246" s="25"/>
      <c r="M2246" s="25"/>
    </row>
    <row r="2247" spans="1:13">
      <c r="A2247" s="92"/>
      <c r="B2247" s="25"/>
      <c r="C2247" s="25"/>
      <c r="D2247" s="25"/>
      <c r="E2247" s="25"/>
      <c r="F2247" s="25"/>
      <c r="G2247" s="25"/>
      <c r="H2247" s="25"/>
      <c r="I2247" s="25"/>
      <c r="J2247" s="25"/>
      <c r="K2247" s="25"/>
      <c r="L2247" s="25"/>
      <c r="M2247" s="25"/>
    </row>
    <row r="2248" spans="1:13">
      <c r="A2248" s="92"/>
      <c r="B2248" s="25"/>
      <c r="C2248" s="25"/>
      <c r="D2248" s="25"/>
      <c r="E2248" s="25"/>
      <c r="F2248" s="25"/>
      <c r="G2248" s="25"/>
      <c r="H2248" s="25"/>
      <c r="I2248" s="25"/>
      <c r="J2248" s="25"/>
      <c r="K2248" s="25"/>
      <c r="L2248" s="25"/>
      <c r="M2248" s="25"/>
    </row>
    <row r="2249" spans="1:13">
      <c r="A2249" s="92"/>
      <c r="B2249" s="25"/>
      <c r="C2249" s="25"/>
      <c r="D2249" s="25"/>
      <c r="E2249" s="25"/>
      <c r="F2249" s="25"/>
      <c r="G2249" s="25"/>
      <c r="H2249" s="25"/>
      <c r="I2249" s="25"/>
      <c r="J2249" s="25"/>
      <c r="K2249" s="25"/>
      <c r="L2249" s="25"/>
      <c r="M2249" s="25"/>
    </row>
    <row r="2250" spans="1:13">
      <c r="A2250" s="92"/>
      <c r="B2250" s="25"/>
      <c r="C2250" s="25"/>
      <c r="D2250" s="25"/>
      <c r="E2250" s="25"/>
      <c r="F2250" s="25"/>
      <c r="G2250" s="25"/>
      <c r="H2250" s="25"/>
      <c r="I2250" s="25"/>
      <c r="J2250" s="25"/>
      <c r="K2250" s="25"/>
      <c r="L2250" s="25"/>
      <c r="M2250" s="25"/>
    </row>
    <row r="2251" spans="1:13">
      <c r="A2251" s="92"/>
      <c r="B2251" s="25"/>
      <c r="C2251" s="25"/>
      <c r="D2251" s="25"/>
      <c r="E2251" s="25"/>
      <c r="F2251" s="25"/>
      <c r="G2251" s="25"/>
      <c r="H2251" s="25"/>
      <c r="I2251" s="25"/>
      <c r="J2251" s="25"/>
      <c r="K2251" s="25"/>
      <c r="L2251" s="25"/>
      <c r="M2251" s="25"/>
    </row>
    <row r="2252" spans="1:13">
      <c r="A2252" s="92"/>
      <c r="B2252" s="25"/>
      <c r="C2252" s="25"/>
      <c r="D2252" s="25"/>
      <c r="E2252" s="25"/>
      <c r="F2252" s="25"/>
      <c r="G2252" s="25"/>
      <c r="H2252" s="25"/>
      <c r="I2252" s="25"/>
      <c r="J2252" s="25"/>
      <c r="K2252" s="25"/>
      <c r="L2252" s="25"/>
      <c r="M2252" s="25"/>
    </row>
    <row r="2253" spans="1:13">
      <c r="A2253" s="88"/>
      <c r="B2253" s="25"/>
      <c r="C2253" s="25"/>
      <c r="D2253" s="25"/>
      <c r="E2253" s="25"/>
      <c r="F2253" s="25"/>
      <c r="G2253" s="25"/>
      <c r="H2253" s="25"/>
      <c r="I2253" s="25"/>
      <c r="J2253" s="25"/>
      <c r="K2253" s="25"/>
      <c r="L2253" s="25"/>
      <c r="M2253" s="25"/>
    </row>
    <row r="2259" spans="1:13">
      <c r="A2259" s="20"/>
      <c r="B2259" s="10"/>
      <c r="C2259" s="10"/>
      <c r="D2259" s="10"/>
      <c r="E2259" s="50"/>
      <c r="F2259" s="54"/>
      <c r="G2259" s="54"/>
      <c r="H2259" s="54"/>
      <c r="I2259" s="54"/>
      <c r="J2259" s="54"/>
      <c r="K2259" s="3"/>
      <c r="L2259" s="3"/>
      <c r="M2259" s="3"/>
    </row>
    <row r="2260" spans="1:13">
      <c r="A2260" s="92"/>
      <c r="B2260" s="25"/>
      <c r="C2260" s="25"/>
      <c r="D2260" s="25"/>
      <c r="E2260" s="25"/>
      <c r="F2260" s="25"/>
      <c r="G2260" s="25"/>
      <c r="H2260" s="25"/>
      <c r="I2260" s="25"/>
      <c r="J2260" s="25"/>
      <c r="K2260" s="25"/>
      <c r="L2260" s="25"/>
      <c r="M2260" s="25"/>
    </row>
    <row r="2261" spans="1:13">
      <c r="A2261" s="92"/>
      <c r="B2261" s="25"/>
      <c r="C2261" s="25"/>
      <c r="D2261" s="25"/>
      <c r="E2261" s="25"/>
      <c r="F2261" s="25"/>
      <c r="G2261" s="25"/>
      <c r="H2261" s="25"/>
      <c r="I2261" s="25"/>
      <c r="J2261" s="25"/>
      <c r="K2261" s="25"/>
      <c r="L2261" s="25"/>
      <c r="M2261" s="25"/>
    </row>
    <row r="2262" spans="1:13">
      <c r="A2262" s="92"/>
      <c r="B2262" s="25"/>
      <c r="C2262" s="25"/>
      <c r="D2262" s="25"/>
      <c r="E2262" s="25"/>
      <c r="F2262" s="25"/>
      <c r="G2262" s="25"/>
      <c r="H2262" s="25"/>
      <c r="I2262" s="25"/>
      <c r="J2262" s="25"/>
      <c r="K2262" s="25"/>
      <c r="L2262" s="25"/>
      <c r="M2262" s="25"/>
    </row>
    <row r="2263" spans="1:13">
      <c r="A2263" s="92"/>
      <c r="B2263" s="25"/>
      <c r="C2263" s="25"/>
      <c r="D2263" s="25"/>
      <c r="E2263" s="25"/>
      <c r="F2263" s="25"/>
      <c r="G2263" s="25"/>
      <c r="H2263" s="25"/>
      <c r="I2263" s="25"/>
      <c r="J2263" s="25"/>
      <c r="K2263" s="25"/>
      <c r="L2263" s="25"/>
      <c r="M2263" s="25"/>
    </row>
    <row r="2264" spans="1:13">
      <c r="A2264" s="92"/>
      <c r="B2264" s="25"/>
      <c r="C2264" s="25"/>
      <c r="D2264" s="25"/>
      <c r="E2264" s="25"/>
      <c r="F2264" s="25"/>
      <c r="G2264" s="25"/>
      <c r="H2264" s="25"/>
      <c r="I2264" s="25"/>
      <c r="J2264" s="25"/>
      <c r="K2264" s="25"/>
      <c r="L2264" s="25"/>
      <c r="M2264" s="25"/>
    </row>
    <row r="2265" spans="1:13">
      <c r="A2265" s="92"/>
      <c r="B2265" s="25"/>
      <c r="C2265" s="25"/>
      <c r="D2265" s="25"/>
      <c r="E2265" s="25"/>
      <c r="F2265" s="25"/>
      <c r="G2265" s="25"/>
      <c r="H2265" s="25"/>
      <c r="I2265" s="25"/>
      <c r="J2265" s="25"/>
      <c r="K2265" s="25"/>
      <c r="L2265" s="25"/>
      <c r="M2265" s="25"/>
    </row>
    <row r="2266" spans="1:13">
      <c r="A2266" s="92"/>
      <c r="B2266" s="25"/>
      <c r="C2266" s="25"/>
      <c r="D2266" s="25"/>
      <c r="E2266" s="25"/>
      <c r="F2266" s="25"/>
      <c r="G2266" s="25"/>
      <c r="H2266" s="25"/>
      <c r="I2266" s="25"/>
      <c r="J2266" s="25"/>
      <c r="K2266" s="25"/>
      <c r="L2266" s="25"/>
      <c r="M2266" s="25"/>
    </row>
    <row r="2267" spans="1:13">
      <c r="A2267" s="92"/>
      <c r="B2267" s="25"/>
      <c r="C2267" s="25"/>
      <c r="D2267" s="25"/>
      <c r="E2267" s="25"/>
      <c r="F2267" s="25"/>
      <c r="G2267" s="25"/>
      <c r="H2267" s="25"/>
      <c r="I2267" s="25"/>
      <c r="J2267" s="25"/>
      <c r="K2267" s="25"/>
      <c r="L2267" s="25"/>
      <c r="M2267" s="25"/>
    </row>
    <row r="2268" spans="1:13">
      <c r="A2268" s="92"/>
      <c r="B2268" s="25"/>
      <c r="C2268" s="25"/>
      <c r="D2268" s="25"/>
      <c r="E2268" s="25"/>
      <c r="F2268" s="25"/>
      <c r="G2268" s="25"/>
      <c r="H2268" s="25"/>
      <c r="I2268" s="25"/>
      <c r="J2268" s="25"/>
      <c r="K2268" s="25"/>
      <c r="L2268" s="25"/>
      <c r="M2268" s="25"/>
    </row>
    <row r="2269" spans="1:13">
      <c r="A2269" s="92"/>
      <c r="B2269" s="25"/>
      <c r="C2269" s="25"/>
      <c r="D2269" s="25"/>
      <c r="E2269" s="25"/>
      <c r="F2269" s="25"/>
      <c r="G2269" s="25"/>
      <c r="H2269" s="25"/>
      <c r="I2269" s="25"/>
      <c r="J2269" s="25"/>
      <c r="K2269" s="25"/>
      <c r="L2269" s="25"/>
      <c r="M2269" s="25"/>
    </row>
    <row r="2270" spans="1:13">
      <c r="A2270" s="92"/>
      <c r="B2270" s="25"/>
      <c r="C2270" s="25"/>
      <c r="D2270" s="25"/>
      <c r="E2270" s="25"/>
      <c r="F2270" s="25"/>
      <c r="G2270" s="25"/>
      <c r="H2270" s="25"/>
      <c r="I2270" s="25"/>
      <c r="J2270" s="25"/>
      <c r="K2270" s="25"/>
      <c r="L2270" s="25"/>
      <c r="M2270" s="25"/>
    </row>
    <row r="2271" spans="1:13">
      <c r="A2271" s="92"/>
      <c r="B2271" s="25"/>
      <c r="C2271" s="25"/>
      <c r="D2271" s="25"/>
      <c r="E2271" s="25"/>
      <c r="F2271" s="25"/>
      <c r="G2271" s="25"/>
      <c r="H2271" s="25"/>
      <c r="I2271" s="25"/>
      <c r="J2271" s="25"/>
      <c r="K2271" s="25"/>
      <c r="L2271" s="25"/>
      <c r="M2271" s="25"/>
    </row>
    <row r="2272" spans="1:13">
      <c r="A2272" s="92"/>
      <c r="B2272" s="25"/>
      <c r="C2272" s="25"/>
      <c r="D2272" s="25"/>
      <c r="E2272" s="25"/>
      <c r="F2272" s="25"/>
      <c r="G2272" s="25"/>
      <c r="H2272" s="25"/>
      <c r="I2272" s="25"/>
      <c r="J2272" s="25"/>
      <c r="K2272" s="25"/>
      <c r="L2272" s="25"/>
      <c r="M2272" s="25"/>
    </row>
    <row r="2273" spans="1:13">
      <c r="A2273" s="92"/>
      <c r="B2273" s="25"/>
      <c r="C2273" s="25"/>
      <c r="D2273" s="25"/>
      <c r="E2273" s="25"/>
      <c r="F2273" s="25"/>
      <c r="G2273" s="25"/>
      <c r="H2273" s="25"/>
      <c r="I2273" s="25"/>
      <c r="J2273" s="25"/>
      <c r="K2273" s="25"/>
      <c r="L2273" s="25"/>
      <c r="M2273" s="25"/>
    </row>
    <row r="2274" spans="1:13">
      <c r="A2274" s="92"/>
      <c r="B2274" s="25"/>
      <c r="C2274" s="25"/>
      <c r="D2274" s="25"/>
      <c r="E2274" s="25"/>
      <c r="F2274" s="25"/>
      <c r="G2274" s="25"/>
      <c r="H2274" s="25"/>
      <c r="I2274" s="25"/>
      <c r="J2274" s="25"/>
      <c r="K2274" s="25"/>
      <c r="L2274" s="25"/>
      <c r="M2274" s="25"/>
    </row>
    <row r="2275" spans="1:13">
      <c r="A2275" s="92"/>
      <c r="B2275" s="25"/>
      <c r="C2275" s="25"/>
      <c r="D2275" s="25"/>
      <c r="E2275" s="25"/>
      <c r="F2275" s="25"/>
      <c r="G2275" s="25"/>
      <c r="H2275" s="25"/>
      <c r="I2275" s="25"/>
      <c r="J2275" s="25"/>
      <c r="K2275" s="25"/>
      <c r="L2275" s="25"/>
      <c r="M2275" s="25"/>
    </row>
    <row r="2276" spans="1:13">
      <c r="A2276" s="92"/>
      <c r="B2276" s="25"/>
      <c r="C2276" s="25"/>
      <c r="D2276" s="25"/>
      <c r="E2276" s="25"/>
      <c r="F2276" s="25"/>
      <c r="G2276" s="25"/>
      <c r="H2276" s="25"/>
      <c r="I2276" s="25"/>
      <c r="J2276" s="25"/>
      <c r="K2276" s="25"/>
      <c r="L2276" s="25"/>
      <c r="M2276" s="25"/>
    </row>
    <row r="2277" spans="1:13">
      <c r="A2277" s="92"/>
      <c r="B2277" s="25"/>
      <c r="C2277" s="25"/>
      <c r="D2277" s="25"/>
      <c r="E2277" s="25"/>
      <c r="F2277" s="25"/>
      <c r="G2277" s="25"/>
      <c r="H2277" s="25"/>
      <c r="I2277" s="25"/>
      <c r="J2277" s="25"/>
      <c r="K2277" s="25"/>
      <c r="L2277" s="25"/>
      <c r="M2277" s="25"/>
    </row>
    <row r="2278" spans="1:13">
      <c r="A2278" s="92"/>
      <c r="B2278" s="25"/>
      <c r="C2278" s="25"/>
      <c r="D2278" s="25"/>
      <c r="E2278" s="25"/>
      <c r="F2278" s="25"/>
      <c r="G2278" s="25"/>
      <c r="H2278" s="25"/>
      <c r="I2278" s="25"/>
      <c r="J2278" s="25"/>
      <c r="K2278" s="25"/>
      <c r="L2278" s="25"/>
      <c r="M2278" s="25"/>
    </row>
    <row r="2279" spans="1:13">
      <c r="A2279" s="92"/>
      <c r="B2279" s="25"/>
      <c r="C2279" s="25"/>
      <c r="D2279" s="25"/>
      <c r="E2279" s="25"/>
      <c r="F2279" s="25"/>
      <c r="G2279" s="25"/>
      <c r="H2279" s="25"/>
      <c r="I2279" s="25"/>
      <c r="J2279" s="25"/>
      <c r="K2279" s="25"/>
      <c r="L2279" s="25"/>
      <c r="M2279" s="25"/>
    </row>
    <row r="2280" spans="1:13">
      <c r="A2280" s="92"/>
      <c r="B2280" s="25"/>
      <c r="C2280" s="25"/>
      <c r="D2280" s="25"/>
      <c r="E2280" s="25"/>
      <c r="F2280" s="25"/>
      <c r="G2280" s="25"/>
      <c r="H2280" s="25"/>
      <c r="I2280" s="25"/>
      <c r="J2280" s="25"/>
      <c r="K2280" s="25"/>
      <c r="L2280" s="25"/>
      <c r="M2280" s="25"/>
    </row>
    <row r="2281" spans="1:13">
      <c r="A2281" s="92"/>
      <c r="B2281" s="25"/>
      <c r="C2281" s="25"/>
      <c r="D2281" s="25"/>
      <c r="E2281" s="25"/>
      <c r="F2281" s="25"/>
      <c r="G2281" s="25"/>
      <c r="H2281" s="25"/>
      <c r="I2281" s="25"/>
      <c r="J2281" s="25"/>
      <c r="K2281" s="25"/>
      <c r="L2281" s="25"/>
      <c r="M2281" s="25"/>
    </row>
    <row r="2282" spans="1:13">
      <c r="A2282" s="92"/>
      <c r="B2282" s="25"/>
      <c r="C2282" s="25"/>
      <c r="D2282" s="25"/>
      <c r="E2282" s="25"/>
      <c r="F2282" s="25"/>
      <c r="G2282" s="25"/>
      <c r="H2282" s="25"/>
      <c r="I2282" s="25"/>
      <c r="J2282" s="25"/>
      <c r="K2282" s="25"/>
      <c r="L2282" s="25"/>
      <c r="M2282" s="25"/>
    </row>
    <row r="2283" spans="1:13">
      <c r="A2283" s="88"/>
      <c r="B2283" s="25"/>
      <c r="C2283" s="25"/>
      <c r="D2283" s="25"/>
      <c r="E2283" s="25"/>
      <c r="F2283" s="25"/>
      <c r="G2283" s="25"/>
      <c r="H2283" s="25"/>
      <c r="I2283" s="25"/>
      <c r="J2283" s="25"/>
      <c r="K2283" s="25"/>
      <c r="L2283" s="25"/>
      <c r="M2283" s="25"/>
    </row>
    <row r="2289" spans="1:13">
      <c r="A2289" s="20"/>
      <c r="B2289" s="10"/>
      <c r="C2289" s="10"/>
      <c r="D2289" s="10"/>
      <c r="E2289" s="50"/>
      <c r="F2289" s="54"/>
      <c r="G2289" s="54"/>
      <c r="H2289" s="54"/>
      <c r="I2289" s="54"/>
      <c r="J2289" s="54"/>
      <c r="K2289" s="3"/>
      <c r="L2289" s="3"/>
      <c r="M2289" s="3"/>
    </row>
    <row r="2290" spans="1:13">
      <c r="A2290" s="92"/>
      <c r="B2290" s="25"/>
      <c r="C2290" s="25"/>
      <c r="D2290" s="25"/>
      <c r="E2290" s="25"/>
      <c r="F2290" s="25"/>
      <c r="G2290" s="25"/>
      <c r="H2290" s="25"/>
      <c r="I2290" s="25"/>
      <c r="J2290" s="25"/>
      <c r="K2290" s="25"/>
      <c r="L2290" s="25"/>
      <c r="M2290" s="25"/>
    </row>
    <row r="2291" spans="1:13">
      <c r="A2291" s="92"/>
      <c r="B2291" s="25"/>
      <c r="C2291" s="25"/>
      <c r="D2291" s="25"/>
      <c r="E2291" s="25"/>
      <c r="F2291" s="25"/>
      <c r="G2291" s="25"/>
      <c r="H2291" s="25"/>
      <c r="I2291" s="25"/>
      <c r="J2291" s="25"/>
      <c r="K2291" s="25"/>
      <c r="L2291" s="25"/>
      <c r="M2291" s="25"/>
    </row>
    <row r="2292" spans="1:13">
      <c r="A2292" s="92"/>
      <c r="B2292" s="25"/>
      <c r="C2292" s="25"/>
      <c r="D2292" s="25"/>
      <c r="E2292" s="25"/>
      <c r="F2292" s="25"/>
      <c r="G2292" s="25"/>
      <c r="H2292" s="25"/>
      <c r="I2292" s="25"/>
      <c r="J2292" s="25"/>
      <c r="K2292" s="25"/>
      <c r="L2292" s="25"/>
      <c r="M2292" s="25"/>
    </row>
    <row r="2293" spans="1:13">
      <c r="A2293" s="92"/>
      <c r="B2293" s="25"/>
      <c r="C2293" s="25"/>
      <c r="D2293" s="25"/>
      <c r="E2293" s="25"/>
      <c r="F2293" s="25"/>
      <c r="G2293" s="25"/>
      <c r="H2293" s="25"/>
      <c r="I2293" s="25"/>
      <c r="J2293" s="25"/>
      <c r="K2293" s="25"/>
      <c r="L2293" s="25"/>
      <c r="M2293" s="25"/>
    </row>
    <row r="2294" spans="1:13">
      <c r="A2294" s="92"/>
      <c r="B2294" s="25"/>
      <c r="C2294" s="25"/>
      <c r="D2294" s="25"/>
      <c r="E2294" s="25"/>
      <c r="F2294" s="25"/>
      <c r="G2294" s="25"/>
      <c r="H2294" s="25"/>
      <c r="I2294" s="25"/>
      <c r="J2294" s="25"/>
      <c r="K2294" s="25"/>
      <c r="L2294" s="25"/>
      <c r="M2294" s="25"/>
    </row>
    <row r="2295" spans="1:13">
      <c r="A2295" s="92"/>
      <c r="B2295" s="25"/>
      <c r="C2295" s="25"/>
      <c r="D2295" s="25"/>
      <c r="E2295" s="25"/>
      <c r="F2295" s="25"/>
      <c r="G2295" s="25"/>
      <c r="H2295" s="25"/>
      <c r="I2295" s="25"/>
      <c r="J2295" s="25"/>
      <c r="K2295" s="25"/>
      <c r="L2295" s="25"/>
      <c r="M2295" s="25"/>
    </row>
    <row r="2296" spans="1:13">
      <c r="A2296" s="92"/>
      <c r="B2296" s="25"/>
      <c r="C2296" s="25"/>
      <c r="D2296" s="25"/>
      <c r="E2296" s="25"/>
      <c r="F2296" s="25"/>
      <c r="G2296" s="25"/>
      <c r="H2296" s="25"/>
      <c r="I2296" s="25"/>
      <c r="J2296" s="25"/>
      <c r="K2296" s="25"/>
      <c r="L2296" s="25"/>
      <c r="M2296" s="25"/>
    </row>
    <row r="2297" spans="1:13">
      <c r="A2297" s="92"/>
      <c r="B2297" s="25"/>
      <c r="C2297" s="25"/>
      <c r="D2297" s="25"/>
      <c r="E2297" s="25"/>
      <c r="F2297" s="25"/>
      <c r="G2297" s="25"/>
      <c r="H2297" s="25"/>
      <c r="I2297" s="25"/>
      <c r="J2297" s="25"/>
      <c r="K2297" s="25"/>
      <c r="L2297" s="25"/>
      <c r="M2297" s="25"/>
    </row>
    <row r="2298" spans="1:13">
      <c r="A2298" s="92"/>
      <c r="B2298" s="25"/>
      <c r="C2298" s="25"/>
      <c r="D2298" s="25"/>
      <c r="E2298" s="25"/>
      <c r="F2298" s="25"/>
      <c r="G2298" s="25"/>
      <c r="H2298" s="25"/>
      <c r="I2298" s="25"/>
      <c r="J2298" s="25"/>
      <c r="K2298" s="25"/>
      <c r="L2298" s="25"/>
      <c r="M2298" s="25"/>
    </row>
    <row r="2299" spans="1:13">
      <c r="A2299" s="92"/>
      <c r="B2299" s="25"/>
      <c r="C2299" s="25"/>
      <c r="D2299" s="25"/>
      <c r="E2299" s="25"/>
      <c r="F2299" s="25"/>
      <c r="G2299" s="25"/>
      <c r="H2299" s="25"/>
      <c r="I2299" s="25"/>
      <c r="J2299" s="25"/>
      <c r="K2299" s="25"/>
      <c r="L2299" s="25"/>
      <c r="M2299" s="25"/>
    </row>
    <row r="2300" spans="1:13">
      <c r="A2300" s="92"/>
      <c r="B2300" s="25"/>
      <c r="C2300" s="25"/>
      <c r="D2300" s="25"/>
      <c r="E2300" s="25"/>
      <c r="F2300" s="25"/>
      <c r="G2300" s="25"/>
      <c r="H2300" s="25"/>
      <c r="I2300" s="25"/>
      <c r="J2300" s="25"/>
      <c r="K2300" s="25"/>
      <c r="L2300" s="25"/>
      <c r="M2300" s="25"/>
    </row>
    <row r="2301" spans="1:13">
      <c r="A2301" s="92"/>
      <c r="B2301" s="25"/>
      <c r="C2301" s="25"/>
      <c r="D2301" s="25"/>
      <c r="E2301" s="25"/>
      <c r="F2301" s="25"/>
      <c r="G2301" s="25"/>
      <c r="H2301" s="25"/>
      <c r="I2301" s="25"/>
      <c r="J2301" s="25"/>
      <c r="K2301" s="25"/>
      <c r="L2301" s="25"/>
      <c r="M2301" s="25"/>
    </row>
    <row r="2302" spans="1:13">
      <c r="A2302" s="92"/>
      <c r="B2302" s="25"/>
      <c r="C2302" s="25"/>
      <c r="D2302" s="25"/>
      <c r="E2302" s="25"/>
      <c r="F2302" s="25"/>
      <c r="G2302" s="25"/>
      <c r="H2302" s="25"/>
      <c r="I2302" s="25"/>
      <c r="J2302" s="25"/>
      <c r="K2302" s="25"/>
      <c r="L2302" s="25"/>
      <c r="M2302" s="25"/>
    </row>
    <row r="2303" spans="1:13">
      <c r="A2303" s="92"/>
      <c r="B2303" s="25"/>
      <c r="C2303" s="25"/>
      <c r="D2303" s="25"/>
      <c r="E2303" s="25"/>
      <c r="F2303" s="25"/>
      <c r="G2303" s="25"/>
      <c r="H2303" s="25"/>
      <c r="I2303" s="25"/>
      <c r="J2303" s="25"/>
      <c r="K2303" s="25"/>
      <c r="L2303" s="25"/>
      <c r="M2303" s="25"/>
    </row>
    <row r="2304" spans="1:13">
      <c r="A2304" s="92"/>
      <c r="B2304" s="25"/>
      <c r="C2304" s="25"/>
      <c r="D2304" s="25"/>
      <c r="E2304" s="25"/>
      <c r="F2304" s="25"/>
      <c r="G2304" s="25"/>
      <c r="H2304" s="25"/>
      <c r="I2304" s="25"/>
      <c r="J2304" s="25"/>
      <c r="K2304" s="25"/>
      <c r="L2304" s="25"/>
      <c r="M2304" s="25"/>
    </row>
    <row r="2305" spans="1:13">
      <c r="A2305" s="92"/>
      <c r="B2305" s="25"/>
      <c r="C2305" s="25"/>
      <c r="D2305" s="25"/>
      <c r="E2305" s="25"/>
      <c r="F2305" s="25"/>
      <c r="G2305" s="25"/>
      <c r="H2305" s="25"/>
      <c r="I2305" s="25"/>
      <c r="J2305" s="25"/>
      <c r="K2305" s="25"/>
      <c r="L2305" s="25"/>
      <c r="M2305" s="25"/>
    </row>
    <row r="2306" spans="1:13">
      <c r="A2306" s="92"/>
      <c r="B2306" s="25"/>
      <c r="C2306" s="25"/>
      <c r="D2306" s="25"/>
      <c r="E2306" s="25"/>
      <c r="F2306" s="25"/>
      <c r="G2306" s="25"/>
      <c r="H2306" s="25"/>
      <c r="I2306" s="25"/>
      <c r="J2306" s="25"/>
      <c r="K2306" s="25"/>
      <c r="L2306" s="25"/>
      <c r="M2306" s="25"/>
    </row>
    <row r="2307" spans="1:13">
      <c r="A2307" s="92"/>
      <c r="B2307" s="25"/>
      <c r="C2307" s="25"/>
      <c r="D2307" s="25"/>
      <c r="E2307" s="25"/>
      <c r="F2307" s="25"/>
      <c r="G2307" s="25"/>
      <c r="H2307" s="25"/>
      <c r="I2307" s="25"/>
      <c r="J2307" s="25"/>
      <c r="K2307" s="25"/>
      <c r="L2307" s="25"/>
      <c r="M2307" s="25"/>
    </row>
    <row r="2308" spans="1:13">
      <c r="A2308" s="92"/>
      <c r="B2308" s="25"/>
      <c r="C2308" s="25"/>
      <c r="D2308" s="25"/>
      <c r="E2308" s="25"/>
      <c r="F2308" s="25"/>
      <c r="G2308" s="25"/>
      <c r="H2308" s="25"/>
      <c r="I2308" s="25"/>
      <c r="J2308" s="25"/>
      <c r="K2308" s="25"/>
      <c r="L2308" s="25"/>
      <c r="M2308" s="25"/>
    </row>
    <row r="2309" spans="1:13">
      <c r="A2309" s="92"/>
      <c r="B2309" s="25"/>
      <c r="C2309" s="25"/>
      <c r="D2309" s="25"/>
      <c r="E2309" s="25"/>
      <c r="F2309" s="25"/>
      <c r="G2309" s="25"/>
      <c r="H2309" s="25"/>
      <c r="I2309" s="25"/>
      <c r="J2309" s="25"/>
      <c r="K2309" s="25"/>
      <c r="L2309" s="25"/>
      <c r="M2309" s="25"/>
    </row>
    <row r="2310" spans="1:13">
      <c r="A2310" s="92"/>
      <c r="B2310" s="25"/>
      <c r="C2310" s="25"/>
      <c r="D2310" s="25"/>
      <c r="E2310" s="25"/>
      <c r="F2310" s="25"/>
      <c r="G2310" s="25"/>
      <c r="H2310" s="25"/>
      <c r="I2310" s="25"/>
      <c r="J2310" s="25"/>
      <c r="K2310" s="25"/>
      <c r="L2310" s="25"/>
      <c r="M2310" s="25"/>
    </row>
    <row r="2311" spans="1:13">
      <c r="A2311" s="92"/>
      <c r="B2311" s="25"/>
      <c r="C2311" s="25"/>
      <c r="D2311" s="25"/>
      <c r="E2311" s="25"/>
      <c r="F2311" s="25"/>
      <c r="G2311" s="25"/>
      <c r="H2311" s="25"/>
      <c r="I2311" s="25"/>
      <c r="J2311" s="25"/>
      <c r="K2311" s="25"/>
      <c r="L2311" s="25"/>
      <c r="M2311" s="25"/>
    </row>
    <row r="2312" spans="1:13">
      <c r="A2312" s="92"/>
      <c r="B2312" s="25"/>
      <c r="C2312" s="25"/>
      <c r="D2312" s="25"/>
      <c r="E2312" s="25"/>
      <c r="F2312" s="25"/>
      <c r="G2312" s="25"/>
      <c r="H2312" s="25"/>
      <c r="I2312" s="25"/>
      <c r="J2312" s="25"/>
      <c r="K2312" s="25"/>
      <c r="L2312" s="25"/>
      <c r="M2312" s="25"/>
    </row>
    <row r="2313" spans="1:13">
      <c r="A2313" s="88"/>
      <c r="B2313" s="25"/>
      <c r="C2313" s="25"/>
      <c r="D2313" s="25"/>
      <c r="E2313" s="25"/>
      <c r="F2313" s="25"/>
      <c r="G2313" s="25"/>
      <c r="H2313" s="25"/>
      <c r="I2313" s="25"/>
      <c r="J2313" s="25"/>
      <c r="K2313" s="25"/>
      <c r="L2313" s="25"/>
      <c r="M2313" s="25"/>
    </row>
    <row r="2319" spans="1:13">
      <c r="A2319" s="20"/>
      <c r="B2319" s="10"/>
      <c r="C2319" s="10"/>
      <c r="D2319" s="10"/>
      <c r="E2319" s="50"/>
      <c r="F2319" s="54"/>
      <c r="G2319" s="54"/>
      <c r="H2319" s="54"/>
      <c r="I2319" s="54"/>
      <c r="J2319" s="54"/>
      <c r="K2319" s="3"/>
      <c r="L2319" s="3"/>
      <c r="M2319" s="3"/>
    </row>
    <row r="2320" spans="1:13">
      <c r="A2320" s="92"/>
      <c r="B2320" s="25"/>
      <c r="C2320" s="25"/>
      <c r="D2320" s="25"/>
      <c r="E2320" s="25"/>
      <c r="F2320" s="25"/>
      <c r="G2320" s="25"/>
      <c r="H2320" s="25"/>
      <c r="I2320" s="25"/>
      <c r="J2320" s="25"/>
      <c r="K2320" s="25"/>
      <c r="L2320" s="25"/>
      <c r="M2320" s="25"/>
    </row>
    <row r="2321" spans="1:13">
      <c r="A2321" s="92"/>
      <c r="B2321" s="25"/>
      <c r="C2321" s="25"/>
      <c r="D2321" s="25"/>
      <c r="E2321" s="25"/>
      <c r="F2321" s="25"/>
      <c r="G2321" s="25"/>
      <c r="H2321" s="25"/>
      <c r="I2321" s="25"/>
      <c r="J2321" s="25"/>
      <c r="K2321" s="25"/>
      <c r="L2321" s="25"/>
      <c r="M2321" s="25"/>
    </row>
    <row r="2322" spans="1:13">
      <c r="A2322" s="92"/>
      <c r="B2322" s="25"/>
      <c r="C2322" s="25"/>
      <c r="D2322" s="25"/>
      <c r="E2322" s="25"/>
      <c r="F2322" s="25"/>
      <c r="G2322" s="25"/>
      <c r="H2322" s="25"/>
      <c r="I2322" s="25"/>
      <c r="J2322" s="25"/>
      <c r="K2322" s="25"/>
      <c r="L2322" s="25"/>
      <c r="M2322" s="25"/>
    </row>
    <row r="2323" spans="1:13">
      <c r="A2323" s="92"/>
      <c r="B2323" s="25"/>
      <c r="C2323" s="25"/>
      <c r="D2323" s="25"/>
      <c r="E2323" s="25"/>
      <c r="F2323" s="25"/>
      <c r="G2323" s="25"/>
      <c r="H2323" s="25"/>
      <c r="I2323" s="25"/>
      <c r="J2323" s="25"/>
      <c r="K2323" s="25"/>
      <c r="L2323" s="25"/>
      <c r="M2323" s="25"/>
    </row>
    <row r="2324" spans="1:13">
      <c r="A2324" s="92"/>
      <c r="B2324" s="25"/>
      <c r="C2324" s="25"/>
      <c r="D2324" s="25"/>
      <c r="E2324" s="25"/>
      <c r="F2324" s="25"/>
      <c r="G2324" s="25"/>
      <c r="H2324" s="25"/>
      <c r="I2324" s="25"/>
      <c r="J2324" s="25"/>
      <c r="K2324" s="25"/>
      <c r="L2324" s="25"/>
      <c r="M2324" s="25"/>
    </row>
    <row r="2325" spans="1:13">
      <c r="A2325" s="92"/>
      <c r="B2325" s="25"/>
      <c r="C2325" s="25"/>
      <c r="D2325" s="25"/>
      <c r="E2325" s="25"/>
      <c r="F2325" s="25"/>
      <c r="G2325" s="25"/>
      <c r="H2325" s="25"/>
      <c r="I2325" s="25"/>
      <c r="J2325" s="25"/>
      <c r="K2325" s="25"/>
      <c r="L2325" s="25"/>
      <c r="M2325" s="25"/>
    </row>
    <row r="2326" spans="1:13">
      <c r="A2326" s="92"/>
      <c r="B2326" s="25"/>
      <c r="C2326" s="25"/>
      <c r="D2326" s="25"/>
      <c r="E2326" s="25"/>
      <c r="F2326" s="25"/>
      <c r="G2326" s="25"/>
      <c r="H2326" s="25"/>
      <c r="I2326" s="25"/>
      <c r="J2326" s="25"/>
      <c r="K2326" s="25"/>
      <c r="L2326" s="25"/>
      <c r="M2326" s="25"/>
    </row>
    <row r="2327" spans="1:13">
      <c r="A2327" s="92"/>
      <c r="B2327" s="25"/>
      <c r="C2327" s="25"/>
      <c r="D2327" s="25"/>
      <c r="E2327" s="25"/>
      <c r="F2327" s="25"/>
      <c r="G2327" s="25"/>
      <c r="H2327" s="25"/>
      <c r="I2327" s="25"/>
      <c r="J2327" s="25"/>
      <c r="K2327" s="25"/>
      <c r="L2327" s="25"/>
      <c r="M2327" s="25"/>
    </row>
    <row r="2328" spans="1:13">
      <c r="A2328" s="92"/>
      <c r="B2328" s="25"/>
      <c r="C2328" s="25"/>
      <c r="D2328" s="25"/>
      <c r="E2328" s="25"/>
      <c r="F2328" s="25"/>
      <c r="G2328" s="25"/>
      <c r="H2328" s="25"/>
      <c r="I2328" s="25"/>
      <c r="J2328" s="25"/>
      <c r="K2328" s="25"/>
      <c r="L2328" s="25"/>
      <c r="M2328" s="25"/>
    </row>
    <row r="2329" spans="1:13">
      <c r="A2329" s="92"/>
      <c r="B2329" s="25"/>
      <c r="C2329" s="25"/>
      <c r="D2329" s="25"/>
      <c r="E2329" s="25"/>
      <c r="F2329" s="25"/>
      <c r="G2329" s="25"/>
      <c r="H2329" s="25"/>
      <c r="I2329" s="25"/>
      <c r="J2329" s="25"/>
      <c r="K2329" s="25"/>
      <c r="L2329" s="25"/>
      <c r="M2329" s="25"/>
    </row>
    <row r="2330" spans="1:13">
      <c r="A2330" s="92"/>
      <c r="B2330" s="25"/>
      <c r="C2330" s="25"/>
      <c r="D2330" s="25"/>
      <c r="E2330" s="25"/>
      <c r="F2330" s="25"/>
      <c r="G2330" s="25"/>
      <c r="H2330" s="25"/>
      <c r="I2330" s="25"/>
      <c r="J2330" s="25"/>
      <c r="K2330" s="25"/>
      <c r="L2330" s="25"/>
      <c r="M2330" s="25"/>
    </row>
    <row r="2331" spans="1:13">
      <c r="A2331" s="92"/>
      <c r="B2331" s="25"/>
      <c r="C2331" s="25"/>
      <c r="D2331" s="25"/>
      <c r="E2331" s="25"/>
      <c r="F2331" s="25"/>
      <c r="G2331" s="25"/>
      <c r="H2331" s="25"/>
      <c r="I2331" s="25"/>
      <c r="J2331" s="25"/>
      <c r="K2331" s="25"/>
      <c r="L2331" s="25"/>
      <c r="M2331" s="25"/>
    </row>
    <row r="2332" spans="1:13">
      <c r="A2332" s="92"/>
      <c r="B2332" s="25"/>
      <c r="C2332" s="25"/>
      <c r="D2332" s="25"/>
      <c r="E2332" s="25"/>
      <c r="F2332" s="25"/>
      <c r="G2332" s="25"/>
      <c r="H2332" s="25"/>
      <c r="I2332" s="25"/>
      <c r="J2332" s="25"/>
      <c r="K2332" s="25"/>
      <c r="L2332" s="25"/>
      <c r="M2332" s="25"/>
    </row>
    <row r="2333" spans="1:13">
      <c r="A2333" s="92"/>
      <c r="B2333" s="25"/>
      <c r="C2333" s="25"/>
      <c r="D2333" s="25"/>
      <c r="E2333" s="25"/>
      <c r="F2333" s="25"/>
      <c r="G2333" s="25"/>
      <c r="H2333" s="25"/>
      <c r="I2333" s="25"/>
      <c r="J2333" s="25"/>
      <c r="K2333" s="25"/>
      <c r="L2333" s="25"/>
      <c r="M2333" s="25"/>
    </row>
    <row r="2334" spans="1:13">
      <c r="A2334" s="92"/>
      <c r="B2334" s="25"/>
      <c r="C2334" s="25"/>
      <c r="D2334" s="25"/>
      <c r="E2334" s="25"/>
      <c r="F2334" s="25"/>
      <c r="G2334" s="25"/>
      <c r="H2334" s="25"/>
      <c r="I2334" s="25"/>
      <c r="J2334" s="25"/>
      <c r="K2334" s="25"/>
      <c r="L2334" s="25"/>
      <c r="M2334" s="25"/>
    </row>
    <row r="2335" spans="1:13">
      <c r="A2335" s="92"/>
      <c r="B2335" s="25"/>
      <c r="C2335" s="25"/>
      <c r="D2335" s="25"/>
      <c r="E2335" s="25"/>
      <c r="F2335" s="25"/>
      <c r="G2335" s="25"/>
      <c r="H2335" s="25"/>
      <c r="I2335" s="25"/>
      <c r="J2335" s="25"/>
      <c r="K2335" s="25"/>
      <c r="L2335" s="25"/>
      <c r="M2335" s="25"/>
    </row>
    <row r="2336" spans="1:13">
      <c r="A2336" s="92"/>
      <c r="B2336" s="25"/>
      <c r="C2336" s="25"/>
      <c r="D2336" s="25"/>
      <c r="E2336" s="25"/>
      <c r="F2336" s="25"/>
      <c r="G2336" s="25"/>
      <c r="H2336" s="25"/>
      <c r="I2336" s="25"/>
      <c r="J2336" s="25"/>
      <c r="K2336" s="25"/>
      <c r="L2336" s="25"/>
      <c r="M2336" s="25"/>
    </row>
    <row r="2337" spans="1:13">
      <c r="A2337" s="92"/>
      <c r="B2337" s="25"/>
      <c r="C2337" s="25"/>
      <c r="D2337" s="25"/>
      <c r="E2337" s="25"/>
      <c r="F2337" s="25"/>
      <c r="G2337" s="25"/>
      <c r="H2337" s="25"/>
      <c r="I2337" s="25"/>
      <c r="J2337" s="25"/>
      <c r="K2337" s="25"/>
      <c r="L2337" s="25"/>
      <c r="M2337" s="25"/>
    </row>
    <row r="2338" spans="1:13">
      <c r="A2338" s="92"/>
      <c r="B2338" s="25"/>
      <c r="C2338" s="25"/>
      <c r="D2338" s="25"/>
      <c r="E2338" s="25"/>
      <c r="F2338" s="25"/>
      <c r="G2338" s="25"/>
      <c r="H2338" s="25"/>
      <c r="I2338" s="25"/>
      <c r="J2338" s="25"/>
      <c r="K2338" s="25"/>
      <c r="L2338" s="25"/>
      <c r="M2338" s="25"/>
    </row>
    <row r="2339" spans="1:13">
      <c r="A2339" s="92"/>
      <c r="B2339" s="25"/>
      <c r="C2339" s="25"/>
      <c r="D2339" s="25"/>
      <c r="E2339" s="25"/>
      <c r="F2339" s="25"/>
      <c r="G2339" s="25"/>
      <c r="H2339" s="25"/>
      <c r="I2339" s="25"/>
      <c r="J2339" s="25"/>
      <c r="K2339" s="25"/>
      <c r="L2339" s="25"/>
      <c r="M2339" s="25"/>
    </row>
    <row r="2340" spans="1:13">
      <c r="A2340" s="92"/>
      <c r="B2340" s="25"/>
      <c r="C2340" s="25"/>
      <c r="D2340" s="25"/>
      <c r="E2340" s="25"/>
      <c r="F2340" s="25"/>
      <c r="G2340" s="25"/>
      <c r="H2340" s="25"/>
      <c r="I2340" s="25"/>
      <c r="J2340" s="25"/>
      <c r="K2340" s="25"/>
      <c r="L2340" s="25"/>
      <c r="M2340" s="25"/>
    </row>
    <row r="2341" spans="1:13">
      <c r="A2341" s="92"/>
      <c r="B2341" s="25"/>
      <c r="C2341" s="25"/>
      <c r="D2341" s="25"/>
      <c r="E2341" s="25"/>
      <c r="F2341" s="25"/>
      <c r="G2341" s="25"/>
      <c r="H2341" s="25"/>
      <c r="I2341" s="25"/>
      <c r="J2341" s="25"/>
      <c r="K2341" s="25"/>
      <c r="L2341" s="25"/>
      <c r="M2341" s="25"/>
    </row>
    <row r="2342" spans="1:13">
      <c r="A2342" s="92"/>
      <c r="B2342" s="25"/>
      <c r="C2342" s="25"/>
      <c r="D2342" s="25"/>
      <c r="E2342" s="25"/>
      <c r="F2342" s="25"/>
      <c r="G2342" s="25"/>
      <c r="H2342" s="25"/>
      <c r="I2342" s="25"/>
      <c r="J2342" s="25"/>
      <c r="K2342" s="25"/>
      <c r="L2342" s="25"/>
      <c r="M2342" s="25"/>
    </row>
    <row r="2343" spans="1:13">
      <c r="A2343" s="88"/>
      <c r="B2343" s="25"/>
      <c r="C2343" s="25"/>
      <c r="D2343" s="25"/>
      <c r="E2343" s="25"/>
      <c r="F2343" s="25"/>
      <c r="G2343" s="25"/>
      <c r="H2343" s="25"/>
      <c r="I2343" s="25"/>
      <c r="J2343" s="25"/>
      <c r="K2343" s="25"/>
      <c r="L2343" s="25"/>
      <c r="M2343" s="25"/>
    </row>
    <row r="2349" spans="1:13">
      <c r="A2349" s="20"/>
      <c r="B2349" s="10"/>
      <c r="C2349" s="10"/>
      <c r="D2349" s="10"/>
      <c r="E2349" s="50"/>
      <c r="F2349" s="54"/>
      <c r="G2349" s="54"/>
      <c r="H2349" s="54"/>
      <c r="I2349" s="54"/>
      <c r="J2349" s="54"/>
      <c r="K2349" s="3"/>
      <c r="L2349" s="3"/>
      <c r="M2349" s="3"/>
    </row>
    <row r="2350" spans="1:13">
      <c r="A2350" s="92"/>
      <c r="B2350" s="25"/>
      <c r="C2350" s="25"/>
      <c r="D2350" s="25"/>
      <c r="E2350" s="25"/>
      <c r="F2350" s="25"/>
      <c r="G2350" s="25"/>
      <c r="H2350" s="25"/>
      <c r="I2350" s="25"/>
      <c r="J2350" s="25"/>
      <c r="K2350" s="25"/>
      <c r="L2350" s="25"/>
      <c r="M2350" s="25"/>
    </row>
    <row r="2351" spans="1:13">
      <c r="A2351" s="92"/>
      <c r="B2351" s="25"/>
      <c r="C2351" s="25"/>
      <c r="D2351" s="25"/>
      <c r="E2351" s="25"/>
      <c r="F2351" s="25"/>
      <c r="G2351" s="25"/>
      <c r="H2351" s="25"/>
      <c r="I2351" s="25"/>
      <c r="J2351" s="25"/>
      <c r="K2351" s="25"/>
      <c r="L2351" s="25"/>
      <c r="M2351" s="25"/>
    </row>
    <row r="2352" spans="1:13">
      <c r="A2352" s="92"/>
      <c r="B2352" s="25"/>
      <c r="C2352" s="25"/>
      <c r="D2352" s="25"/>
      <c r="E2352" s="25"/>
      <c r="F2352" s="25"/>
      <c r="G2352" s="25"/>
      <c r="H2352" s="25"/>
      <c r="I2352" s="25"/>
      <c r="J2352" s="25"/>
      <c r="K2352" s="25"/>
      <c r="L2352" s="25"/>
      <c r="M2352" s="25"/>
    </row>
    <row r="2353" spans="1:13">
      <c r="A2353" s="92"/>
      <c r="B2353" s="25"/>
      <c r="C2353" s="25"/>
      <c r="D2353" s="25"/>
      <c r="E2353" s="25"/>
      <c r="F2353" s="25"/>
      <c r="G2353" s="25"/>
      <c r="H2353" s="25"/>
      <c r="I2353" s="25"/>
      <c r="J2353" s="25"/>
      <c r="K2353" s="25"/>
      <c r="L2353" s="25"/>
      <c r="M2353" s="25"/>
    </row>
    <row r="2354" spans="1:13">
      <c r="A2354" s="92"/>
      <c r="B2354" s="25"/>
      <c r="C2354" s="25"/>
      <c r="D2354" s="25"/>
      <c r="E2354" s="25"/>
      <c r="F2354" s="25"/>
      <c r="G2354" s="25"/>
      <c r="H2354" s="25"/>
      <c r="I2354" s="25"/>
      <c r="J2354" s="25"/>
      <c r="K2354" s="25"/>
      <c r="L2354" s="25"/>
      <c r="M2354" s="25"/>
    </row>
    <row r="2355" spans="1:13">
      <c r="A2355" s="92"/>
      <c r="B2355" s="25"/>
      <c r="C2355" s="25"/>
      <c r="D2355" s="25"/>
      <c r="E2355" s="25"/>
      <c r="F2355" s="25"/>
      <c r="G2355" s="25"/>
      <c r="H2355" s="25"/>
      <c r="I2355" s="25"/>
      <c r="J2355" s="25"/>
      <c r="K2355" s="25"/>
      <c r="L2355" s="25"/>
      <c r="M2355" s="25"/>
    </row>
    <row r="2356" spans="1:13">
      <c r="A2356" s="92"/>
      <c r="B2356" s="25"/>
      <c r="C2356" s="25"/>
      <c r="D2356" s="25"/>
      <c r="E2356" s="25"/>
      <c r="F2356" s="25"/>
      <c r="G2356" s="25"/>
      <c r="H2356" s="25"/>
      <c r="I2356" s="25"/>
      <c r="J2356" s="25"/>
      <c r="K2356" s="25"/>
      <c r="L2356" s="25"/>
      <c r="M2356" s="25"/>
    </row>
    <row r="2357" spans="1:13">
      <c r="A2357" s="92"/>
      <c r="B2357" s="25"/>
      <c r="C2357" s="25"/>
      <c r="D2357" s="25"/>
      <c r="E2357" s="25"/>
      <c r="F2357" s="25"/>
      <c r="G2357" s="25"/>
      <c r="H2357" s="25"/>
      <c r="I2357" s="25"/>
      <c r="J2357" s="25"/>
      <c r="K2357" s="25"/>
      <c r="L2357" s="25"/>
      <c r="M2357" s="25"/>
    </row>
    <row r="2358" spans="1:13">
      <c r="A2358" s="92"/>
      <c r="B2358" s="25"/>
      <c r="C2358" s="25"/>
      <c r="D2358" s="25"/>
      <c r="E2358" s="25"/>
      <c r="F2358" s="25"/>
      <c r="G2358" s="25"/>
      <c r="H2358" s="25"/>
      <c r="I2358" s="25"/>
      <c r="J2358" s="25"/>
      <c r="K2358" s="25"/>
      <c r="L2358" s="25"/>
      <c r="M2358" s="25"/>
    </row>
    <row r="2359" spans="1:13">
      <c r="A2359" s="92"/>
      <c r="B2359" s="25"/>
      <c r="C2359" s="25"/>
      <c r="D2359" s="25"/>
      <c r="E2359" s="25"/>
      <c r="F2359" s="25"/>
      <c r="G2359" s="25"/>
      <c r="H2359" s="25"/>
      <c r="I2359" s="25"/>
      <c r="J2359" s="25"/>
      <c r="K2359" s="25"/>
      <c r="L2359" s="25"/>
      <c r="M2359" s="25"/>
    </row>
    <row r="2360" spans="1:13">
      <c r="A2360" s="92"/>
      <c r="B2360" s="25"/>
      <c r="C2360" s="25"/>
      <c r="D2360" s="25"/>
      <c r="E2360" s="25"/>
      <c r="F2360" s="25"/>
      <c r="G2360" s="25"/>
      <c r="H2360" s="25"/>
      <c r="I2360" s="25"/>
      <c r="J2360" s="25"/>
      <c r="K2360" s="25"/>
      <c r="L2360" s="25"/>
      <c r="M2360" s="25"/>
    </row>
    <row r="2361" spans="1:13">
      <c r="A2361" s="92"/>
      <c r="B2361" s="25"/>
      <c r="C2361" s="25"/>
      <c r="D2361" s="25"/>
      <c r="E2361" s="25"/>
      <c r="F2361" s="25"/>
      <c r="G2361" s="25"/>
      <c r="H2361" s="25"/>
      <c r="I2361" s="25"/>
      <c r="J2361" s="25"/>
      <c r="K2361" s="25"/>
      <c r="L2361" s="25"/>
      <c r="M2361" s="25"/>
    </row>
    <row r="2362" spans="1:13">
      <c r="A2362" s="92"/>
      <c r="B2362" s="25"/>
      <c r="C2362" s="25"/>
      <c r="D2362" s="25"/>
      <c r="E2362" s="25"/>
      <c r="F2362" s="25"/>
      <c r="G2362" s="25"/>
      <c r="H2362" s="25"/>
      <c r="I2362" s="25"/>
      <c r="J2362" s="25"/>
      <c r="K2362" s="25"/>
      <c r="L2362" s="25"/>
      <c r="M2362" s="25"/>
    </row>
    <row r="2363" spans="1:13">
      <c r="A2363" s="92"/>
      <c r="B2363" s="25"/>
      <c r="C2363" s="25"/>
      <c r="D2363" s="25"/>
      <c r="E2363" s="25"/>
      <c r="F2363" s="25"/>
      <c r="G2363" s="25"/>
      <c r="H2363" s="25"/>
      <c r="I2363" s="25"/>
      <c r="J2363" s="25"/>
      <c r="K2363" s="25"/>
      <c r="L2363" s="25"/>
      <c r="M2363" s="25"/>
    </row>
    <row r="2364" spans="1:13">
      <c r="A2364" s="92"/>
      <c r="B2364" s="25"/>
      <c r="C2364" s="25"/>
      <c r="D2364" s="25"/>
      <c r="E2364" s="25"/>
      <c r="F2364" s="25"/>
      <c r="G2364" s="25"/>
      <c r="H2364" s="25"/>
      <c r="I2364" s="25"/>
      <c r="J2364" s="25"/>
      <c r="K2364" s="25"/>
      <c r="L2364" s="25"/>
      <c r="M2364" s="25"/>
    </row>
    <row r="2365" spans="1:13">
      <c r="A2365" s="92"/>
      <c r="B2365" s="25"/>
      <c r="C2365" s="25"/>
      <c r="D2365" s="25"/>
      <c r="E2365" s="25"/>
      <c r="F2365" s="25"/>
      <c r="G2365" s="25"/>
      <c r="H2365" s="25"/>
      <c r="I2365" s="25"/>
      <c r="J2365" s="25"/>
      <c r="K2365" s="25"/>
      <c r="L2365" s="25"/>
      <c r="M2365" s="25"/>
    </row>
    <row r="2366" spans="1:13">
      <c r="A2366" s="92"/>
      <c r="B2366" s="25"/>
      <c r="C2366" s="25"/>
      <c r="D2366" s="25"/>
      <c r="E2366" s="25"/>
      <c r="F2366" s="25"/>
      <c r="G2366" s="25"/>
      <c r="H2366" s="25"/>
      <c r="I2366" s="25"/>
      <c r="J2366" s="25"/>
      <c r="K2366" s="25"/>
      <c r="L2366" s="25"/>
      <c r="M2366" s="25"/>
    </row>
    <row r="2367" spans="1:13">
      <c r="A2367" s="92"/>
      <c r="B2367" s="25"/>
      <c r="C2367" s="25"/>
      <c r="D2367" s="25"/>
      <c r="E2367" s="25"/>
      <c r="F2367" s="25"/>
      <c r="G2367" s="25"/>
      <c r="H2367" s="25"/>
      <c r="I2367" s="25"/>
      <c r="J2367" s="25"/>
      <c r="K2367" s="25"/>
      <c r="L2367" s="25"/>
      <c r="M2367" s="25"/>
    </row>
    <row r="2368" spans="1:13">
      <c r="A2368" s="92"/>
      <c r="B2368" s="25"/>
      <c r="C2368" s="25"/>
      <c r="D2368" s="25"/>
      <c r="E2368" s="25"/>
      <c r="F2368" s="25"/>
      <c r="G2368" s="25"/>
      <c r="H2368" s="25"/>
      <c r="I2368" s="25"/>
      <c r="J2368" s="25"/>
      <c r="K2368" s="25"/>
      <c r="L2368" s="25"/>
      <c r="M2368" s="25"/>
    </row>
    <row r="2369" spans="1:13">
      <c r="A2369" s="92"/>
      <c r="B2369" s="25"/>
      <c r="C2369" s="25"/>
      <c r="D2369" s="25"/>
      <c r="E2369" s="25"/>
      <c r="F2369" s="25"/>
      <c r="G2369" s="25"/>
      <c r="H2369" s="25"/>
      <c r="I2369" s="25"/>
      <c r="J2369" s="25"/>
      <c r="K2369" s="25"/>
      <c r="L2369" s="25"/>
      <c r="M2369" s="25"/>
    </row>
    <row r="2370" spans="1:13">
      <c r="A2370" s="92"/>
      <c r="B2370" s="25"/>
      <c r="C2370" s="25"/>
      <c r="D2370" s="25"/>
      <c r="E2370" s="25"/>
      <c r="F2370" s="25"/>
      <c r="G2370" s="25"/>
      <c r="H2370" s="25"/>
      <c r="I2370" s="25"/>
      <c r="J2370" s="25"/>
      <c r="K2370" s="25"/>
      <c r="L2370" s="25"/>
      <c r="M2370" s="25"/>
    </row>
    <row r="2371" spans="1:13">
      <c r="A2371" s="92"/>
      <c r="B2371" s="25"/>
      <c r="C2371" s="25"/>
      <c r="D2371" s="25"/>
      <c r="E2371" s="25"/>
      <c r="F2371" s="25"/>
      <c r="G2371" s="25"/>
      <c r="H2371" s="25"/>
      <c r="I2371" s="25"/>
      <c r="J2371" s="25"/>
      <c r="K2371" s="25"/>
      <c r="L2371" s="25"/>
      <c r="M2371" s="25"/>
    </row>
    <row r="2372" spans="1:13">
      <c r="A2372" s="92"/>
      <c r="B2372" s="25"/>
      <c r="C2372" s="25"/>
      <c r="D2372" s="25"/>
      <c r="E2372" s="25"/>
      <c r="F2372" s="25"/>
      <c r="G2372" s="25"/>
      <c r="H2372" s="25"/>
      <c r="I2372" s="25"/>
      <c r="J2372" s="25"/>
      <c r="K2372" s="25"/>
      <c r="L2372" s="25"/>
      <c r="M2372" s="25"/>
    </row>
    <row r="2373" spans="1:13">
      <c r="A2373" s="88"/>
      <c r="B2373" s="25"/>
      <c r="C2373" s="25"/>
      <c r="D2373" s="25"/>
      <c r="E2373" s="25"/>
      <c r="F2373" s="25"/>
      <c r="G2373" s="25"/>
      <c r="H2373" s="25"/>
      <c r="I2373" s="25"/>
      <c r="J2373" s="25"/>
      <c r="K2373" s="25"/>
      <c r="L2373" s="25"/>
      <c r="M2373" s="25"/>
    </row>
    <row r="2379" spans="1:13">
      <c r="A2379" s="20"/>
      <c r="B2379" s="10"/>
      <c r="C2379" s="10"/>
      <c r="D2379" s="10"/>
      <c r="E2379" s="50"/>
      <c r="F2379" s="54"/>
      <c r="G2379" s="54"/>
      <c r="H2379" s="54"/>
      <c r="I2379" s="54"/>
      <c r="J2379" s="54"/>
      <c r="K2379" s="3"/>
      <c r="L2379" s="3"/>
      <c r="M2379" s="3"/>
    </row>
    <row r="2380" spans="1:13">
      <c r="A2380" s="92"/>
      <c r="B2380" s="25"/>
      <c r="C2380" s="25"/>
      <c r="D2380" s="25"/>
      <c r="E2380" s="25"/>
      <c r="F2380" s="25"/>
      <c r="G2380" s="25"/>
      <c r="H2380" s="25"/>
      <c r="I2380" s="25"/>
      <c r="J2380" s="25"/>
      <c r="K2380" s="25"/>
      <c r="L2380" s="25"/>
      <c r="M2380" s="25"/>
    </row>
    <row r="2381" spans="1:13">
      <c r="A2381" s="92"/>
      <c r="B2381" s="25"/>
      <c r="C2381" s="25"/>
      <c r="D2381" s="25"/>
      <c r="E2381" s="25"/>
      <c r="F2381" s="25"/>
      <c r="G2381" s="25"/>
      <c r="H2381" s="25"/>
      <c r="I2381" s="25"/>
      <c r="J2381" s="25"/>
      <c r="K2381" s="25"/>
      <c r="L2381" s="25"/>
      <c r="M2381" s="25"/>
    </row>
    <row r="2382" spans="1:13">
      <c r="A2382" s="92"/>
      <c r="B2382" s="25"/>
      <c r="C2382" s="25"/>
      <c r="D2382" s="25"/>
      <c r="E2382" s="25"/>
      <c r="F2382" s="25"/>
      <c r="G2382" s="25"/>
      <c r="H2382" s="25"/>
      <c r="I2382" s="25"/>
      <c r="J2382" s="25"/>
      <c r="K2382" s="25"/>
      <c r="L2382" s="25"/>
      <c r="M2382" s="25"/>
    </row>
    <row r="2383" spans="1:13">
      <c r="A2383" s="92"/>
      <c r="B2383" s="25"/>
      <c r="C2383" s="25"/>
      <c r="D2383" s="25"/>
      <c r="E2383" s="25"/>
      <c r="F2383" s="25"/>
      <c r="G2383" s="25"/>
      <c r="H2383" s="25"/>
      <c r="I2383" s="25"/>
      <c r="J2383" s="25"/>
      <c r="K2383" s="25"/>
      <c r="L2383" s="25"/>
      <c r="M2383" s="25"/>
    </row>
    <row r="2384" spans="1:13">
      <c r="A2384" s="92"/>
      <c r="B2384" s="25"/>
      <c r="C2384" s="25"/>
      <c r="D2384" s="25"/>
      <c r="E2384" s="25"/>
      <c r="F2384" s="25"/>
      <c r="G2384" s="25"/>
      <c r="H2384" s="25"/>
      <c r="I2384" s="25"/>
      <c r="J2384" s="25"/>
      <c r="K2384" s="25"/>
      <c r="L2384" s="25"/>
      <c r="M2384" s="25"/>
    </row>
    <row r="2385" spans="1:13">
      <c r="A2385" s="92"/>
      <c r="B2385" s="25"/>
      <c r="C2385" s="25"/>
      <c r="D2385" s="25"/>
      <c r="E2385" s="25"/>
      <c r="F2385" s="25"/>
      <c r="G2385" s="25"/>
      <c r="H2385" s="25"/>
      <c r="I2385" s="25"/>
      <c r="J2385" s="25"/>
      <c r="K2385" s="25"/>
      <c r="L2385" s="25"/>
      <c r="M2385" s="25"/>
    </row>
    <row r="2386" spans="1:13">
      <c r="A2386" s="92"/>
      <c r="B2386" s="25"/>
      <c r="C2386" s="25"/>
      <c r="D2386" s="25"/>
      <c r="E2386" s="25"/>
      <c r="F2386" s="25"/>
      <c r="G2386" s="25"/>
      <c r="H2386" s="25"/>
      <c r="I2386" s="25"/>
      <c r="J2386" s="25"/>
      <c r="K2386" s="25"/>
      <c r="L2386" s="25"/>
      <c r="M2386" s="25"/>
    </row>
    <row r="2387" spans="1:13">
      <c r="A2387" s="92"/>
      <c r="B2387" s="25"/>
      <c r="C2387" s="25"/>
      <c r="D2387" s="25"/>
      <c r="E2387" s="25"/>
      <c r="F2387" s="25"/>
      <c r="G2387" s="25"/>
      <c r="H2387" s="25"/>
      <c r="I2387" s="25"/>
      <c r="J2387" s="25"/>
      <c r="K2387" s="25"/>
      <c r="L2387" s="25"/>
      <c r="M2387" s="25"/>
    </row>
    <row r="2388" spans="1:13">
      <c r="A2388" s="92"/>
      <c r="B2388" s="25"/>
      <c r="C2388" s="25"/>
      <c r="D2388" s="25"/>
      <c r="E2388" s="25"/>
      <c r="F2388" s="25"/>
      <c r="G2388" s="25"/>
      <c r="H2388" s="25"/>
      <c r="I2388" s="25"/>
      <c r="J2388" s="25"/>
      <c r="K2388" s="25"/>
      <c r="L2388" s="25"/>
      <c r="M2388" s="25"/>
    </row>
    <row r="2389" spans="1:13">
      <c r="A2389" s="92"/>
      <c r="B2389" s="25"/>
      <c r="C2389" s="25"/>
      <c r="D2389" s="25"/>
      <c r="E2389" s="25"/>
      <c r="F2389" s="25"/>
      <c r="G2389" s="25"/>
      <c r="H2389" s="25"/>
      <c r="I2389" s="25"/>
      <c r="J2389" s="25"/>
      <c r="K2389" s="25"/>
      <c r="L2389" s="25"/>
      <c r="M2389" s="25"/>
    </row>
    <row r="2390" spans="1:13">
      <c r="A2390" s="92"/>
      <c r="B2390" s="25"/>
      <c r="C2390" s="25"/>
      <c r="D2390" s="25"/>
      <c r="E2390" s="25"/>
      <c r="F2390" s="25"/>
      <c r="G2390" s="25"/>
      <c r="H2390" s="25"/>
      <c r="I2390" s="25"/>
      <c r="J2390" s="25"/>
      <c r="K2390" s="25"/>
      <c r="L2390" s="25"/>
      <c r="M2390" s="25"/>
    </row>
    <row r="2391" spans="1:13">
      <c r="A2391" s="92"/>
      <c r="B2391" s="25"/>
      <c r="C2391" s="25"/>
      <c r="D2391" s="25"/>
      <c r="E2391" s="25"/>
      <c r="F2391" s="25"/>
      <c r="G2391" s="25"/>
      <c r="H2391" s="25"/>
      <c r="I2391" s="25"/>
      <c r="J2391" s="25"/>
      <c r="K2391" s="25"/>
      <c r="L2391" s="25"/>
      <c r="M2391" s="25"/>
    </row>
    <row r="2392" spans="1:13">
      <c r="A2392" s="92"/>
      <c r="B2392" s="25"/>
      <c r="C2392" s="25"/>
      <c r="D2392" s="25"/>
      <c r="E2392" s="25"/>
      <c r="F2392" s="25"/>
      <c r="G2392" s="25"/>
      <c r="H2392" s="25"/>
      <c r="I2392" s="25"/>
      <c r="J2392" s="25"/>
      <c r="K2392" s="25"/>
      <c r="L2392" s="25"/>
      <c r="M2392" s="25"/>
    </row>
    <row r="2393" spans="1:13">
      <c r="A2393" s="92"/>
      <c r="B2393" s="25"/>
      <c r="C2393" s="25"/>
      <c r="D2393" s="25"/>
      <c r="E2393" s="25"/>
      <c r="F2393" s="25"/>
      <c r="G2393" s="25"/>
      <c r="H2393" s="25"/>
      <c r="I2393" s="25"/>
      <c r="J2393" s="25"/>
      <c r="K2393" s="25"/>
      <c r="L2393" s="25"/>
      <c r="M2393" s="25"/>
    </row>
    <row r="2394" spans="1:13">
      <c r="A2394" s="92"/>
      <c r="B2394" s="25"/>
      <c r="C2394" s="25"/>
      <c r="D2394" s="25"/>
      <c r="E2394" s="25"/>
      <c r="F2394" s="25"/>
      <c r="G2394" s="25"/>
      <c r="H2394" s="25"/>
      <c r="I2394" s="25"/>
      <c r="J2394" s="25"/>
      <c r="K2394" s="25"/>
      <c r="L2394" s="25"/>
      <c r="M2394" s="25"/>
    </row>
    <row r="2395" spans="1:13">
      <c r="A2395" s="92"/>
      <c r="B2395" s="25"/>
      <c r="C2395" s="25"/>
      <c r="D2395" s="25"/>
      <c r="E2395" s="25"/>
      <c r="F2395" s="25"/>
      <c r="G2395" s="25"/>
      <c r="H2395" s="25"/>
      <c r="I2395" s="25"/>
      <c r="J2395" s="25"/>
      <c r="K2395" s="25"/>
      <c r="L2395" s="25"/>
      <c r="M2395" s="25"/>
    </row>
    <row r="2396" spans="1:13">
      <c r="A2396" s="92"/>
      <c r="B2396" s="25"/>
      <c r="C2396" s="25"/>
      <c r="D2396" s="25"/>
      <c r="E2396" s="25"/>
      <c r="F2396" s="25"/>
      <c r="G2396" s="25"/>
      <c r="H2396" s="25"/>
      <c r="I2396" s="25"/>
      <c r="J2396" s="25"/>
      <c r="K2396" s="25"/>
      <c r="L2396" s="25"/>
      <c r="M2396" s="25"/>
    </row>
    <row r="2397" spans="1:13">
      <c r="A2397" s="92"/>
      <c r="B2397" s="25"/>
      <c r="C2397" s="25"/>
      <c r="D2397" s="25"/>
      <c r="E2397" s="25"/>
      <c r="F2397" s="25"/>
      <c r="G2397" s="25"/>
      <c r="H2397" s="25"/>
      <c r="I2397" s="25"/>
      <c r="J2397" s="25"/>
      <c r="K2397" s="25"/>
      <c r="L2397" s="25"/>
      <c r="M2397" s="25"/>
    </row>
    <row r="2398" spans="1:13">
      <c r="A2398" s="92"/>
      <c r="B2398" s="25"/>
      <c r="C2398" s="25"/>
      <c r="D2398" s="25"/>
      <c r="E2398" s="25"/>
      <c r="F2398" s="25"/>
      <c r="G2398" s="25"/>
      <c r="H2398" s="25"/>
      <c r="I2398" s="25"/>
      <c r="J2398" s="25"/>
      <c r="K2398" s="25"/>
      <c r="L2398" s="25"/>
      <c r="M2398" s="25"/>
    </row>
    <row r="2399" spans="1:13">
      <c r="A2399" s="92"/>
      <c r="B2399" s="25"/>
      <c r="C2399" s="25"/>
      <c r="D2399" s="25"/>
      <c r="E2399" s="25"/>
      <c r="F2399" s="25"/>
      <c r="G2399" s="25"/>
      <c r="H2399" s="25"/>
      <c r="I2399" s="25"/>
      <c r="J2399" s="25"/>
      <c r="K2399" s="25"/>
      <c r="L2399" s="25"/>
      <c r="M2399" s="25"/>
    </row>
    <row r="2400" spans="1:13">
      <c r="A2400" s="92"/>
      <c r="B2400" s="25"/>
      <c r="C2400" s="25"/>
      <c r="D2400" s="25"/>
      <c r="E2400" s="25"/>
      <c r="F2400" s="25"/>
      <c r="G2400" s="25"/>
      <c r="H2400" s="25"/>
      <c r="I2400" s="25"/>
      <c r="J2400" s="25"/>
      <c r="K2400" s="25"/>
      <c r="L2400" s="25"/>
      <c r="M2400" s="25"/>
    </row>
    <row r="2401" spans="1:13">
      <c r="A2401" s="92"/>
      <c r="B2401" s="25"/>
      <c r="C2401" s="25"/>
      <c r="D2401" s="25"/>
      <c r="E2401" s="25"/>
      <c r="F2401" s="25"/>
      <c r="G2401" s="25"/>
      <c r="H2401" s="25"/>
      <c r="I2401" s="25"/>
      <c r="J2401" s="25"/>
      <c r="K2401" s="25"/>
      <c r="L2401" s="25"/>
      <c r="M2401" s="25"/>
    </row>
    <row r="2402" spans="1:13">
      <c r="A2402" s="92"/>
      <c r="B2402" s="25"/>
      <c r="C2402" s="25"/>
      <c r="D2402" s="25"/>
      <c r="E2402" s="25"/>
      <c r="F2402" s="25"/>
      <c r="G2402" s="25"/>
      <c r="H2402" s="25"/>
      <c r="I2402" s="25"/>
      <c r="J2402" s="25"/>
      <c r="K2402" s="25"/>
      <c r="L2402" s="25"/>
      <c r="M2402" s="25"/>
    </row>
    <row r="2403" spans="1:13">
      <c r="A2403" s="88"/>
      <c r="B2403" s="25"/>
      <c r="C2403" s="25"/>
      <c r="D2403" s="25"/>
      <c r="E2403" s="25"/>
      <c r="F2403" s="25"/>
      <c r="G2403" s="25"/>
      <c r="H2403" s="25"/>
      <c r="I2403" s="25"/>
      <c r="J2403" s="25"/>
      <c r="K2403" s="25"/>
      <c r="L2403" s="25"/>
      <c r="M2403" s="25"/>
    </row>
    <row r="2409" spans="1:13">
      <c r="A2409" s="20"/>
      <c r="B2409" s="10"/>
      <c r="C2409" s="10"/>
      <c r="D2409" s="10"/>
      <c r="E2409" s="50"/>
      <c r="F2409" s="54"/>
      <c r="G2409" s="54"/>
      <c r="H2409" s="54"/>
      <c r="I2409" s="54"/>
      <c r="J2409" s="54"/>
      <c r="K2409" s="3"/>
      <c r="L2409" s="3"/>
      <c r="M2409" s="3"/>
    </row>
    <row r="2410" spans="1:13">
      <c r="A2410" s="92"/>
      <c r="B2410" s="25"/>
      <c r="C2410" s="25"/>
      <c r="D2410" s="25"/>
      <c r="E2410" s="25"/>
      <c r="F2410" s="25"/>
      <c r="G2410" s="25"/>
      <c r="H2410" s="25"/>
      <c r="I2410" s="25"/>
      <c r="J2410" s="25"/>
      <c r="K2410" s="25"/>
      <c r="L2410" s="25"/>
      <c r="M2410" s="25"/>
    </row>
    <row r="2411" spans="1:13">
      <c r="A2411" s="92"/>
      <c r="B2411" s="25"/>
      <c r="C2411" s="25"/>
      <c r="D2411" s="25"/>
      <c r="E2411" s="25"/>
      <c r="F2411" s="25"/>
      <c r="G2411" s="25"/>
      <c r="H2411" s="25"/>
      <c r="I2411" s="25"/>
      <c r="J2411" s="25"/>
      <c r="K2411" s="25"/>
      <c r="L2411" s="25"/>
      <c r="M2411" s="25"/>
    </row>
    <row r="2412" spans="1:13">
      <c r="A2412" s="92"/>
      <c r="B2412" s="25"/>
      <c r="C2412" s="25"/>
      <c r="D2412" s="25"/>
      <c r="E2412" s="25"/>
      <c r="F2412" s="25"/>
      <c r="G2412" s="25"/>
      <c r="H2412" s="25"/>
      <c r="I2412" s="25"/>
      <c r="J2412" s="25"/>
      <c r="K2412" s="25"/>
      <c r="L2412" s="25"/>
      <c r="M2412" s="25"/>
    </row>
    <row r="2413" spans="1:13">
      <c r="A2413" s="92"/>
      <c r="B2413" s="25"/>
      <c r="C2413" s="25"/>
      <c r="D2413" s="25"/>
      <c r="E2413" s="25"/>
      <c r="F2413" s="25"/>
      <c r="G2413" s="25"/>
      <c r="H2413" s="25"/>
      <c r="I2413" s="25"/>
      <c r="J2413" s="25"/>
      <c r="K2413" s="25"/>
      <c r="L2413" s="25"/>
      <c r="M2413" s="25"/>
    </row>
    <row r="2414" spans="1:13">
      <c r="A2414" s="92"/>
      <c r="B2414" s="25"/>
      <c r="C2414" s="25"/>
      <c r="D2414" s="25"/>
      <c r="E2414" s="25"/>
      <c r="F2414" s="25"/>
      <c r="G2414" s="25"/>
      <c r="H2414" s="25"/>
      <c r="I2414" s="25"/>
      <c r="J2414" s="25"/>
      <c r="K2414" s="25"/>
      <c r="L2414" s="25"/>
      <c r="M2414" s="25"/>
    </row>
    <row r="2415" spans="1:13">
      <c r="A2415" s="92"/>
      <c r="B2415" s="25"/>
      <c r="C2415" s="25"/>
      <c r="D2415" s="25"/>
      <c r="E2415" s="25"/>
      <c r="F2415" s="25"/>
      <c r="G2415" s="25"/>
      <c r="H2415" s="25"/>
      <c r="I2415" s="25"/>
      <c r="J2415" s="25"/>
      <c r="K2415" s="25"/>
      <c r="L2415" s="25"/>
      <c r="M2415" s="25"/>
    </row>
    <row r="2416" spans="1:13">
      <c r="A2416" s="92"/>
      <c r="B2416" s="25"/>
      <c r="C2416" s="25"/>
      <c r="D2416" s="25"/>
      <c r="E2416" s="25"/>
      <c r="F2416" s="25"/>
      <c r="G2416" s="25"/>
      <c r="H2416" s="25"/>
      <c r="I2416" s="25"/>
      <c r="J2416" s="25"/>
      <c r="K2416" s="25"/>
      <c r="L2416" s="25"/>
      <c r="M2416" s="25"/>
    </row>
    <row r="2417" spans="1:13">
      <c r="A2417" s="92"/>
      <c r="B2417" s="25"/>
      <c r="C2417" s="25"/>
      <c r="D2417" s="25"/>
      <c r="E2417" s="25"/>
      <c r="F2417" s="25"/>
      <c r="G2417" s="25"/>
      <c r="H2417" s="25"/>
      <c r="I2417" s="25"/>
      <c r="J2417" s="25"/>
      <c r="K2417" s="25"/>
      <c r="L2417" s="25"/>
      <c r="M2417" s="25"/>
    </row>
    <row r="2418" spans="1:13">
      <c r="A2418" s="92"/>
      <c r="B2418" s="25"/>
      <c r="C2418" s="25"/>
      <c r="D2418" s="25"/>
      <c r="E2418" s="25"/>
      <c r="F2418" s="25"/>
      <c r="G2418" s="25"/>
      <c r="H2418" s="25"/>
      <c r="I2418" s="25"/>
      <c r="J2418" s="25"/>
      <c r="K2418" s="25"/>
      <c r="L2418" s="25"/>
      <c r="M2418" s="25"/>
    </row>
    <row r="2419" spans="1:13">
      <c r="A2419" s="92"/>
      <c r="B2419" s="25"/>
      <c r="C2419" s="25"/>
      <c r="D2419" s="25"/>
      <c r="E2419" s="25"/>
      <c r="F2419" s="25"/>
      <c r="G2419" s="25"/>
      <c r="H2419" s="25"/>
      <c r="I2419" s="25"/>
      <c r="J2419" s="25"/>
      <c r="K2419" s="25"/>
      <c r="L2419" s="25"/>
      <c r="M2419" s="25"/>
    </row>
    <row r="2420" spans="1:13">
      <c r="A2420" s="92"/>
      <c r="B2420" s="25"/>
      <c r="C2420" s="25"/>
      <c r="D2420" s="25"/>
      <c r="E2420" s="25"/>
      <c r="F2420" s="25"/>
      <c r="G2420" s="25"/>
      <c r="H2420" s="25"/>
      <c r="I2420" s="25"/>
      <c r="J2420" s="25"/>
      <c r="K2420" s="25"/>
      <c r="L2420" s="25"/>
      <c r="M2420" s="25"/>
    </row>
    <row r="2421" spans="1:13">
      <c r="A2421" s="92"/>
      <c r="B2421" s="25"/>
      <c r="C2421" s="25"/>
      <c r="D2421" s="25"/>
      <c r="E2421" s="25"/>
      <c r="F2421" s="25"/>
      <c r="G2421" s="25"/>
      <c r="H2421" s="25"/>
      <c r="I2421" s="25"/>
      <c r="J2421" s="25"/>
      <c r="K2421" s="25"/>
      <c r="L2421" s="25"/>
      <c r="M2421" s="25"/>
    </row>
    <row r="2422" spans="1:13">
      <c r="A2422" s="92"/>
      <c r="B2422" s="25"/>
      <c r="C2422" s="25"/>
      <c r="D2422" s="25"/>
      <c r="E2422" s="25"/>
      <c r="F2422" s="25"/>
      <c r="G2422" s="25"/>
      <c r="H2422" s="25"/>
      <c r="I2422" s="25"/>
      <c r="J2422" s="25"/>
      <c r="K2422" s="25"/>
      <c r="L2422" s="25"/>
      <c r="M2422" s="25"/>
    </row>
    <row r="2423" spans="1:13">
      <c r="A2423" s="92"/>
      <c r="B2423" s="25"/>
      <c r="C2423" s="25"/>
      <c r="D2423" s="25"/>
      <c r="E2423" s="25"/>
      <c r="F2423" s="25"/>
      <c r="G2423" s="25"/>
      <c r="H2423" s="25"/>
      <c r="I2423" s="25"/>
      <c r="J2423" s="25"/>
      <c r="K2423" s="25"/>
      <c r="L2423" s="25"/>
      <c r="M2423" s="25"/>
    </row>
    <row r="2424" spans="1:13">
      <c r="A2424" s="92"/>
      <c r="B2424" s="25"/>
      <c r="C2424" s="25"/>
      <c r="D2424" s="25"/>
      <c r="E2424" s="25"/>
      <c r="F2424" s="25"/>
      <c r="G2424" s="25"/>
      <c r="H2424" s="25"/>
      <c r="I2424" s="25"/>
      <c r="J2424" s="25"/>
      <c r="K2424" s="25"/>
      <c r="L2424" s="25"/>
      <c r="M2424" s="25"/>
    </row>
    <row r="2425" spans="1:13">
      <c r="A2425" s="92"/>
      <c r="B2425" s="25"/>
      <c r="C2425" s="25"/>
      <c r="D2425" s="25"/>
      <c r="E2425" s="25"/>
      <c r="F2425" s="25"/>
      <c r="G2425" s="25"/>
      <c r="H2425" s="25"/>
      <c r="I2425" s="25"/>
      <c r="J2425" s="25"/>
      <c r="K2425" s="25"/>
      <c r="L2425" s="25"/>
      <c r="M2425" s="25"/>
    </row>
    <row r="2426" spans="1:13">
      <c r="A2426" s="92"/>
      <c r="B2426" s="25"/>
      <c r="C2426" s="25"/>
      <c r="D2426" s="25"/>
      <c r="E2426" s="25"/>
      <c r="F2426" s="25"/>
      <c r="G2426" s="25"/>
      <c r="H2426" s="25"/>
      <c r="I2426" s="25"/>
      <c r="J2426" s="25"/>
      <c r="K2426" s="25"/>
      <c r="L2426" s="25"/>
      <c r="M2426" s="25"/>
    </row>
    <row r="2427" spans="1:13">
      <c r="A2427" s="92"/>
      <c r="B2427" s="25"/>
      <c r="C2427" s="25"/>
      <c r="D2427" s="25"/>
      <c r="E2427" s="25"/>
      <c r="F2427" s="25"/>
      <c r="G2427" s="25"/>
      <c r="H2427" s="25"/>
      <c r="I2427" s="25"/>
      <c r="J2427" s="25"/>
      <c r="K2427" s="25"/>
      <c r="L2427" s="25"/>
      <c r="M2427" s="25"/>
    </row>
    <row r="2428" spans="1:13">
      <c r="A2428" s="92"/>
      <c r="B2428" s="25"/>
      <c r="C2428" s="25"/>
      <c r="D2428" s="25"/>
      <c r="E2428" s="25"/>
      <c r="F2428" s="25"/>
      <c r="G2428" s="25"/>
      <c r="H2428" s="25"/>
      <c r="I2428" s="25"/>
      <c r="J2428" s="25"/>
      <c r="K2428" s="25"/>
      <c r="L2428" s="25"/>
      <c r="M2428" s="25"/>
    </row>
    <row r="2429" spans="1:13">
      <c r="A2429" s="92"/>
      <c r="B2429" s="25"/>
      <c r="C2429" s="25"/>
      <c r="D2429" s="25"/>
      <c r="E2429" s="25"/>
      <c r="F2429" s="25"/>
      <c r="G2429" s="25"/>
      <c r="H2429" s="25"/>
      <c r="I2429" s="25"/>
      <c r="J2429" s="25"/>
      <c r="K2429" s="25"/>
      <c r="L2429" s="25"/>
      <c r="M2429" s="25"/>
    </row>
    <row r="2430" spans="1:13">
      <c r="A2430" s="92"/>
      <c r="B2430" s="25"/>
      <c r="C2430" s="25"/>
      <c r="D2430" s="25"/>
      <c r="E2430" s="25"/>
      <c r="F2430" s="25"/>
      <c r="G2430" s="25"/>
      <c r="H2430" s="25"/>
      <c r="I2430" s="25"/>
      <c r="J2430" s="25"/>
      <c r="K2430" s="25"/>
      <c r="L2430" s="25"/>
      <c r="M2430" s="25"/>
    </row>
    <row r="2431" spans="1:13">
      <c r="A2431" s="92"/>
      <c r="B2431" s="25"/>
      <c r="C2431" s="25"/>
      <c r="D2431" s="25"/>
      <c r="E2431" s="25"/>
      <c r="F2431" s="25"/>
      <c r="G2431" s="25"/>
      <c r="H2431" s="25"/>
      <c r="I2431" s="25"/>
      <c r="J2431" s="25"/>
      <c r="K2431" s="25"/>
      <c r="L2431" s="25"/>
      <c r="M2431" s="25"/>
    </row>
    <row r="2432" spans="1:13">
      <c r="A2432" s="92"/>
      <c r="B2432" s="25"/>
      <c r="C2432" s="25"/>
      <c r="D2432" s="25"/>
      <c r="E2432" s="25"/>
      <c r="F2432" s="25"/>
      <c r="G2432" s="25"/>
      <c r="H2432" s="25"/>
      <c r="I2432" s="25"/>
      <c r="J2432" s="25"/>
      <c r="K2432" s="25"/>
      <c r="L2432" s="25"/>
      <c r="M2432" s="25"/>
    </row>
    <row r="2433" spans="1:13">
      <c r="A2433" s="88"/>
      <c r="B2433" s="25"/>
      <c r="C2433" s="25"/>
      <c r="D2433" s="25"/>
      <c r="E2433" s="25"/>
      <c r="F2433" s="25"/>
      <c r="G2433" s="25"/>
      <c r="H2433" s="25"/>
      <c r="I2433" s="25"/>
      <c r="J2433" s="25"/>
      <c r="K2433" s="25"/>
      <c r="L2433" s="25"/>
      <c r="M2433" s="25"/>
    </row>
    <row r="2439" spans="1:13">
      <c r="A2439" s="20"/>
      <c r="B2439" s="10"/>
      <c r="C2439" s="10"/>
      <c r="D2439" s="10"/>
      <c r="E2439" s="50"/>
      <c r="F2439" s="54"/>
      <c r="G2439" s="54"/>
      <c r="H2439" s="54"/>
      <c r="I2439" s="54"/>
      <c r="J2439" s="54"/>
      <c r="K2439" s="3"/>
      <c r="L2439" s="3"/>
      <c r="M2439" s="3"/>
    </row>
    <row r="2440" spans="1:13">
      <c r="A2440" s="92"/>
      <c r="B2440" s="25"/>
      <c r="C2440" s="25"/>
      <c r="D2440" s="25"/>
      <c r="E2440" s="25"/>
      <c r="F2440" s="25"/>
      <c r="G2440" s="25"/>
      <c r="H2440" s="25"/>
      <c r="I2440" s="25"/>
      <c r="J2440" s="25"/>
      <c r="K2440" s="25"/>
      <c r="L2440" s="25"/>
      <c r="M2440" s="25"/>
    </row>
    <row r="2441" spans="1:13">
      <c r="A2441" s="92"/>
      <c r="B2441" s="25"/>
      <c r="C2441" s="25"/>
      <c r="D2441" s="25"/>
      <c r="E2441" s="25"/>
      <c r="F2441" s="25"/>
      <c r="G2441" s="25"/>
      <c r="H2441" s="25"/>
      <c r="I2441" s="25"/>
      <c r="J2441" s="25"/>
      <c r="K2441" s="25"/>
      <c r="L2441" s="25"/>
      <c r="M2441" s="25"/>
    </row>
    <row r="2442" spans="1:13">
      <c r="A2442" s="92"/>
      <c r="B2442" s="25"/>
      <c r="C2442" s="25"/>
      <c r="D2442" s="25"/>
      <c r="E2442" s="25"/>
      <c r="F2442" s="25"/>
      <c r="G2442" s="25"/>
      <c r="H2442" s="25"/>
      <c r="I2442" s="25"/>
      <c r="J2442" s="25"/>
      <c r="K2442" s="25"/>
      <c r="L2442" s="25"/>
      <c r="M2442" s="25"/>
    </row>
    <row r="2443" spans="1:13">
      <c r="A2443" s="92"/>
      <c r="B2443" s="25"/>
      <c r="C2443" s="25"/>
      <c r="D2443" s="25"/>
      <c r="E2443" s="25"/>
      <c r="F2443" s="25"/>
      <c r="G2443" s="25"/>
      <c r="H2443" s="25"/>
      <c r="I2443" s="25"/>
      <c r="J2443" s="25"/>
      <c r="K2443" s="25"/>
      <c r="L2443" s="25"/>
      <c r="M2443" s="25"/>
    </row>
    <row r="2444" spans="1:13">
      <c r="A2444" s="92"/>
      <c r="B2444" s="25"/>
      <c r="C2444" s="25"/>
      <c r="D2444" s="25"/>
      <c r="E2444" s="25"/>
      <c r="F2444" s="25"/>
      <c r="G2444" s="25"/>
      <c r="H2444" s="25"/>
      <c r="I2444" s="25"/>
      <c r="J2444" s="25"/>
      <c r="K2444" s="25"/>
      <c r="L2444" s="25"/>
      <c r="M2444" s="25"/>
    </row>
    <row r="2445" spans="1:13">
      <c r="A2445" s="92"/>
      <c r="B2445" s="25"/>
      <c r="C2445" s="25"/>
      <c r="D2445" s="25"/>
      <c r="E2445" s="25"/>
      <c r="F2445" s="25"/>
      <c r="G2445" s="25"/>
      <c r="H2445" s="25"/>
      <c r="I2445" s="25"/>
      <c r="J2445" s="25"/>
      <c r="K2445" s="25"/>
      <c r="L2445" s="25"/>
      <c r="M2445" s="25"/>
    </row>
    <row r="2446" spans="1:13">
      <c r="A2446" s="92"/>
      <c r="B2446" s="25"/>
      <c r="C2446" s="25"/>
      <c r="D2446" s="25"/>
      <c r="E2446" s="25"/>
      <c r="F2446" s="25"/>
      <c r="G2446" s="25"/>
      <c r="H2446" s="25"/>
      <c r="I2446" s="25"/>
      <c r="J2446" s="25"/>
      <c r="K2446" s="25"/>
      <c r="L2446" s="25"/>
      <c r="M2446" s="25"/>
    </row>
    <row r="2447" spans="1:13">
      <c r="A2447" s="92"/>
      <c r="B2447" s="25"/>
      <c r="C2447" s="25"/>
      <c r="D2447" s="25"/>
      <c r="E2447" s="25"/>
      <c r="F2447" s="25"/>
      <c r="G2447" s="25"/>
      <c r="H2447" s="25"/>
      <c r="I2447" s="25"/>
      <c r="J2447" s="25"/>
      <c r="K2447" s="25"/>
      <c r="L2447" s="25"/>
      <c r="M2447" s="25"/>
    </row>
    <row r="2448" spans="1:13">
      <c r="A2448" s="92"/>
      <c r="B2448" s="25"/>
      <c r="C2448" s="25"/>
      <c r="D2448" s="25"/>
      <c r="E2448" s="25"/>
      <c r="F2448" s="25"/>
      <c r="G2448" s="25"/>
      <c r="H2448" s="25"/>
      <c r="I2448" s="25"/>
      <c r="J2448" s="25"/>
      <c r="K2448" s="25"/>
      <c r="L2448" s="25"/>
      <c r="M2448" s="25"/>
    </row>
    <row r="2449" spans="1:13">
      <c r="A2449" s="92"/>
      <c r="B2449" s="25"/>
      <c r="C2449" s="25"/>
      <c r="D2449" s="25"/>
      <c r="E2449" s="25"/>
      <c r="F2449" s="25"/>
      <c r="G2449" s="25"/>
      <c r="H2449" s="25"/>
      <c r="I2449" s="25"/>
      <c r="J2449" s="25"/>
      <c r="K2449" s="25"/>
      <c r="L2449" s="25"/>
      <c r="M2449" s="25"/>
    </row>
    <row r="2450" spans="1:13">
      <c r="A2450" s="92"/>
      <c r="B2450" s="25"/>
      <c r="C2450" s="25"/>
      <c r="D2450" s="25"/>
      <c r="E2450" s="25"/>
      <c r="F2450" s="25"/>
      <c r="G2450" s="25"/>
      <c r="H2450" s="25"/>
      <c r="I2450" s="25"/>
      <c r="J2450" s="25"/>
      <c r="K2450" s="25"/>
      <c r="L2450" s="25"/>
      <c r="M2450" s="25"/>
    </row>
    <row r="2451" spans="1:13">
      <c r="A2451" s="92"/>
      <c r="B2451" s="25"/>
      <c r="C2451" s="25"/>
      <c r="D2451" s="25"/>
      <c r="E2451" s="25"/>
      <c r="F2451" s="25"/>
      <c r="G2451" s="25"/>
      <c r="H2451" s="25"/>
      <c r="I2451" s="25"/>
      <c r="J2451" s="25"/>
      <c r="K2451" s="25"/>
      <c r="L2451" s="25"/>
      <c r="M2451" s="25"/>
    </row>
    <row r="2452" spans="1:13">
      <c r="A2452" s="92"/>
      <c r="B2452" s="25"/>
      <c r="C2452" s="25"/>
      <c r="D2452" s="25"/>
      <c r="E2452" s="25"/>
      <c r="F2452" s="25"/>
      <c r="G2452" s="25"/>
      <c r="H2452" s="25"/>
      <c r="I2452" s="25"/>
      <c r="J2452" s="25"/>
      <c r="K2452" s="25"/>
      <c r="L2452" s="25"/>
      <c r="M2452" s="25"/>
    </row>
    <row r="2453" spans="1:13">
      <c r="A2453" s="92"/>
      <c r="B2453" s="25"/>
      <c r="C2453" s="25"/>
      <c r="D2453" s="25"/>
      <c r="E2453" s="25"/>
      <c r="F2453" s="25"/>
      <c r="G2453" s="25"/>
      <c r="H2453" s="25"/>
      <c r="I2453" s="25"/>
      <c r="J2453" s="25"/>
      <c r="K2453" s="25"/>
      <c r="L2453" s="25"/>
      <c r="M2453" s="25"/>
    </row>
    <row r="2454" spans="1:13">
      <c r="A2454" s="92"/>
      <c r="B2454" s="25"/>
      <c r="C2454" s="25"/>
      <c r="D2454" s="25"/>
      <c r="E2454" s="25"/>
      <c r="F2454" s="25"/>
      <c r="G2454" s="25"/>
      <c r="H2454" s="25"/>
      <c r="I2454" s="25"/>
      <c r="J2454" s="25"/>
      <c r="K2454" s="25"/>
      <c r="L2454" s="25"/>
      <c r="M2454" s="25"/>
    </row>
    <row r="2455" spans="1:13">
      <c r="A2455" s="92"/>
      <c r="B2455" s="25"/>
      <c r="C2455" s="25"/>
      <c r="D2455" s="25"/>
      <c r="E2455" s="25"/>
      <c r="F2455" s="25"/>
      <c r="G2455" s="25"/>
      <c r="H2455" s="25"/>
      <c r="I2455" s="25"/>
      <c r="J2455" s="25"/>
      <c r="K2455" s="25"/>
      <c r="L2455" s="25"/>
      <c r="M2455" s="25"/>
    </row>
    <row r="2456" spans="1:13">
      <c r="A2456" s="92"/>
      <c r="B2456" s="25"/>
      <c r="C2456" s="25"/>
      <c r="D2456" s="25"/>
      <c r="E2456" s="25"/>
      <c r="F2456" s="25"/>
      <c r="G2456" s="25"/>
      <c r="H2456" s="25"/>
      <c r="I2456" s="25"/>
      <c r="J2456" s="25"/>
      <c r="K2456" s="25"/>
      <c r="L2456" s="25"/>
      <c r="M2456" s="25"/>
    </row>
    <row r="2457" spans="1:13">
      <c r="A2457" s="92"/>
      <c r="B2457" s="25"/>
      <c r="C2457" s="25"/>
      <c r="D2457" s="25"/>
      <c r="E2457" s="25"/>
      <c r="F2457" s="25"/>
      <c r="G2457" s="25"/>
      <c r="H2457" s="25"/>
      <c r="I2457" s="25"/>
      <c r="J2457" s="25"/>
      <c r="K2457" s="25"/>
      <c r="L2457" s="25"/>
      <c r="M2457" s="25"/>
    </row>
    <row r="2458" spans="1:13">
      <c r="A2458" s="92"/>
      <c r="B2458" s="25"/>
      <c r="C2458" s="25"/>
      <c r="D2458" s="25"/>
      <c r="E2458" s="25"/>
      <c r="F2458" s="25"/>
      <c r="G2458" s="25"/>
      <c r="H2458" s="25"/>
      <c r="I2458" s="25"/>
      <c r="J2458" s="25"/>
      <c r="K2458" s="25"/>
      <c r="L2458" s="25"/>
      <c r="M2458" s="25"/>
    </row>
    <row r="2459" spans="1:13">
      <c r="A2459" s="92"/>
      <c r="B2459" s="25"/>
      <c r="C2459" s="25"/>
      <c r="D2459" s="25"/>
      <c r="E2459" s="25"/>
      <c r="F2459" s="25"/>
      <c r="G2459" s="25"/>
      <c r="H2459" s="25"/>
      <c r="I2459" s="25"/>
      <c r="J2459" s="25"/>
      <c r="K2459" s="25"/>
      <c r="L2459" s="25"/>
      <c r="M2459" s="25"/>
    </row>
    <row r="2460" spans="1:13">
      <c r="A2460" s="92"/>
      <c r="B2460" s="25"/>
      <c r="C2460" s="25"/>
      <c r="D2460" s="25"/>
      <c r="E2460" s="25"/>
      <c r="F2460" s="25"/>
      <c r="G2460" s="25"/>
      <c r="H2460" s="25"/>
      <c r="I2460" s="25"/>
      <c r="J2460" s="25"/>
      <c r="K2460" s="25"/>
      <c r="L2460" s="25"/>
      <c r="M2460" s="25"/>
    </row>
    <row r="2461" spans="1:13">
      <c r="A2461" s="92"/>
      <c r="B2461" s="25"/>
      <c r="C2461" s="25"/>
      <c r="D2461" s="25"/>
      <c r="E2461" s="25"/>
      <c r="F2461" s="25"/>
      <c r="G2461" s="25"/>
      <c r="H2461" s="25"/>
      <c r="I2461" s="25"/>
      <c r="J2461" s="25"/>
      <c r="K2461" s="25"/>
      <c r="L2461" s="25"/>
      <c r="M2461" s="25"/>
    </row>
    <row r="2462" spans="1:13">
      <c r="A2462" s="92"/>
      <c r="B2462" s="25"/>
      <c r="C2462" s="25"/>
      <c r="D2462" s="25"/>
      <c r="E2462" s="25"/>
      <c r="F2462" s="25"/>
      <c r="G2462" s="25"/>
      <c r="H2462" s="25"/>
      <c r="I2462" s="25"/>
      <c r="J2462" s="25"/>
      <c r="K2462" s="25"/>
      <c r="L2462" s="25"/>
      <c r="M2462" s="25"/>
    </row>
    <row r="2463" spans="1:13">
      <c r="A2463" s="88"/>
      <c r="B2463" s="25"/>
      <c r="C2463" s="25"/>
      <c r="D2463" s="25"/>
      <c r="E2463" s="25"/>
      <c r="F2463" s="25"/>
      <c r="G2463" s="25"/>
      <c r="H2463" s="25"/>
      <c r="I2463" s="25"/>
      <c r="J2463" s="25"/>
      <c r="K2463" s="25"/>
      <c r="L2463" s="25"/>
      <c r="M2463" s="25"/>
    </row>
    <row r="2469" spans="1:13">
      <c r="A2469" s="20"/>
      <c r="B2469" s="10"/>
      <c r="C2469" s="10"/>
      <c r="D2469" s="10"/>
      <c r="E2469" s="50"/>
      <c r="F2469" s="54"/>
      <c r="G2469" s="54"/>
      <c r="H2469" s="54"/>
      <c r="I2469" s="54"/>
      <c r="J2469" s="54"/>
      <c r="K2469" s="3"/>
      <c r="L2469" s="3"/>
      <c r="M2469" s="3"/>
    </row>
    <row r="2470" spans="1:13">
      <c r="A2470" s="92"/>
      <c r="B2470" s="25"/>
      <c r="C2470" s="25"/>
      <c r="D2470" s="25"/>
      <c r="E2470" s="25"/>
      <c r="F2470" s="25"/>
      <c r="G2470" s="25"/>
      <c r="H2470" s="25"/>
      <c r="I2470" s="25"/>
      <c r="J2470" s="25"/>
      <c r="K2470" s="25"/>
      <c r="L2470" s="25"/>
      <c r="M2470" s="25"/>
    </row>
    <row r="2471" spans="1:13">
      <c r="A2471" s="92"/>
      <c r="B2471" s="25"/>
      <c r="C2471" s="25"/>
      <c r="D2471" s="25"/>
      <c r="E2471" s="25"/>
      <c r="F2471" s="25"/>
      <c r="G2471" s="25"/>
      <c r="H2471" s="25"/>
      <c r="I2471" s="25"/>
      <c r="J2471" s="25"/>
      <c r="K2471" s="25"/>
      <c r="L2471" s="25"/>
      <c r="M2471" s="25"/>
    </row>
    <row r="2472" spans="1:13">
      <c r="A2472" s="92"/>
      <c r="B2472" s="25"/>
      <c r="C2472" s="25"/>
      <c r="D2472" s="25"/>
      <c r="E2472" s="25"/>
      <c r="F2472" s="25"/>
      <c r="G2472" s="25"/>
      <c r="H2472" s="25"/>
      <c r="I2472" s="25"/>
      <c r="J2472" s="25"/>
      <c r="K2472" s="25"/>
      <c r="L2472" s="25"/>
      <c r="M2472" s="25"/>
    </row>
    <row r="2473" spans="1:13">
      <c r="A2473" s="92"/>
      <c r="B2473" s="25"/>
      <c r="C2473" s="25"/>
      <c r="D2473" s="25"/>
      <c r="E2473" s="25"/>
      <c r="F2473" s="25"/>
      <c r="G2473" s="25"/>
      <c r="H2473" s="25"/>
      <c r="I2473" s="25"/>
      <c r="J2473" s="25"/>
      <c r="K2473" s="25"/>
      <c r="L2473" s="25"/>
      <c r="M2473" s="25"/>
    </row>
    <row r="2474" spans="1:13">
      <c r="A2474" s="92"/>
      <c r="B2474" s="25"/>
      <c r="C2474" s="25"/>
      <c r="D2474" s="25"/>
      <c r="E2474" s="25"/>
      <c r="F2474" s="25"/>
      <c r="G2474" s="25"/>
      <c r="H2474" s="25"/>
      <c r="I2474" s="25"/>
      <c r="J2474" s="25"/>
      <c r="K2474" s="25"/>
      <c r="L2474" s="25"/>
      <c r="M2474" s="25"/>
    </row>
    <row r="2475" spans="1:13">
      <c r="A2475" s="92"/>
      <c r="B2475" s="25"/>
      <c r="C2475" s="25"/>
      <c r="D2475" s="25"/>
      <c r="E2475" s="25"/>
      <c r="F2475" s="25"/>
      <c r="G2475" s="25"/>
      <c r="H2475" s="25"/>
      <c r="I2475" s="25"/>
      <c r="J2475" s="25"/>
      <c r="K2475" s="25"/>
      <c r="L2475" s="25"/>
      <c r="M2475" s="25"/>
    </row>
    <row r="2476" spans="1:13">
      <c r="A2476" s="92"/>
      <c r="B2476" s="25"/>
      <c r="C2476" s="25"/>
      <c r="D2476" s="25"/>
      <c r="E2476" s="25"/>
      <c r="F2476" s="25"/>
      <c r="G2476" s="25"/>
      <c r="H2476" s="25"/>
      <c r="I2476" s="25"/>
      <c r="J2476" s="25"/>
      <c r="K2476" s="25"/>
      <c r="L2476" s="25"/>
      <c r="M2476" s="25"/>
    </row>
    <row r="2477" spans="1:13">
      <c r="A2477" s="92"/>
      <c r="B2477" s="25"/>
      <c r="C2477" s="25"/>
      <c r="D2477" s="25"/>
      <c r="E2477" s="25"/>
      <c r="F2477" s="25"/>
      <c r="G2477" s="25"/>
      <c r="H2477" s="25"/>
      <c r="I2477" s="25"/>
      <c r="J2477" s="25"/>
      <c r="K2477" s="25"/>
      <c r="L2477" s="25"/>
      <c r="M2477" s="25"/>
    </row>
    <row r="2478" spans="1:13">
      <c r="A2478" s="92"/>
      <c r="B2478" s="25"/>
      <c r="C2478" s="25"/>
      <c r="D2478" s="25"/>
      <c r="E2478" s="25"/>
      <c r="F2478" s="25"/>
      <c r="G2478" s="25"/>
      <c r="H2478" s="25"/>
      <c r="I2478" s="25"/>
      <c r="J2478" s="25"/>
      <c r="K2478" s="25"/>
      <c r="L2478" s="25"/>
      <c r="M2478" s="25"/>
    </row>
    <row r="2479" spans="1:13">
      <c r="A2479" s="92"/>
      <c r="B2479" s="25"/>
      <c r="C2479" s="25"/>
      <c r="D2479" s="25"/>
      <c r="E2479" s="25"/>
      <c r="F2479" s="25"/>
      <c r="G2479" s="25"/>
      <c r="H2479" s="25"/>
      <c r="I2479" s="25"/>
      <c r="J2479" s="25"/>
      <c r="K2479" s="25"/>
      <c r="L2479" s="25"/>
      <c r="M2479" s="25"/>
    </row>
    <row r="2480" spans="1:13">
      <c r="A2480" s="92"/>
      <c r="B2480" s="25"/>
      <c r="C2480" s="25"/>
      <c r="D2480" s="25"/>
      <c r="E2480" s="25"/>
      <c r="F2480" s="25"/>
      <c r="G2480" s="25"/>
      <c r="H2480" s="25"/>
      <c r="I2480" s="25"/>
      <c r="J2480" s="25"/>
      <c r="K2480" s="25"/>
      <c r="L2480" s="25"/>
      <c r="M2480" s="25"/>
    </row>
    <row r="2481" spans="1:13">
      <c r="A2481" s="92"/>
      <c r="B2481" s="25"/>
      <c r="C2481" s="25"/>
      <c r="D2481" s="25"/>
      <c r="E2481" s="25"/>
      <c r="F2481" s="25"/>
      <c r="G2481" s="25"/>
      <c r="H2481" s="25"/>
      <c r="I2481" s="25"/>
      <c r="J2481" s="25"/>
      <c r="K2481" s="25"/>
      <c r="L2481" s="25"/>
      <c r="M2481" s="25"/>
    </row>
    <row r="2482" spans="1:13">
      <c r="A2482" s="92"/>
      <c r="B2482" s="25"/>
      <c r="C2482" s="25"/>
      <c r="D2482" s="25"/>
      <c r="E2482" s="25"/>
      <c r="F2482" s="25"/>
      <c r="G2482" s="25"/>
      <c r="H2482" s="25"/>
      <c r="I2482" s="25"/>
      <c r="J2482" s="25"/>
      <c r="K2482" s="25"/>
      <c r="L2482" s="25"/>
      <c r="M2482" s="25"/>
    </row>
    <row r="2483" spans="1:13">
      <c r="A2483" s="92"/>
      <c r="B2483" s="25"/>
      <c r="C2483" s="25"/>
      <c r="D2483" s="25"/>
      <c r="E2483" s="25"/>
      <c r="F2483" s="25"/>
      <c r="G2483" s="25"/>
      <c r="H2483" s="25"/>
      <c r="I2483" s="25"/>
      <c r="J2483" s="25"/>
      <c r="K2483" s="25"/>
      <c r="L2483" s="25"/>
      <c r="M2483" s="25"/>
    </row>
    <row r="2484" spans="1:13">
      <c r="A2484" s="92"/>
      <c r="B2484" s="25"/>
      <c r="C2484" s="25"/>
      <c r="D2484" s="25"/>
      <c r="E2484" s="25"/>
      <c r="F2484" s="25"/>
      <c r="G2484" s="25"/>
      <c r="H2484" s="25"/>
      <c r="I2484" s="25"/>
      <c r="J2484" s="25"/>
      <c r="K2484" s="25"/>
      <c r="L2484" s="25"/>
      <c r="M2484" s="25"/>
    </row>
    <row r="2485" spans="1:13">
      <c r="A2485" s="92"/>
      <c r="B2485" s="25"/>
      <c r="C2485" s="25"/>
      <c r="D2485" s="25"/>
      <c r="E2485" s="25"/>
      <c r="F2485" s="25"/>
      <c r="G2485" s="25"/>
      <c r="H2485" s="25"/>
      <c r="I2485" s="25"/>
      <c r="J2485" s="25"/>
      <c r="K2485" s="25"/>
      <c r="L2485" s="25"/>
      <c r="M2485" s="25"/>
    </row>
    <row r="2486" spans="1:13">
      <c r="A2486" s="92"/>
      <c r="B2486" s="25"/>
      <c r="C2486" s="25"/>
      <c r="D2486" s="25"/>
      <c r="E2486" s="25"/>
      <c r="F2486" s="25"/>
      <c r="G2486" s="25"/>
      <c r="H2486" s="25"/>
      <c r="I2486" s="25"/>
      <c r="J2486" s="25"/>
      <c r="K2486" s="25"/>
      <c r="L2486" s="25"/>
      <c r="M2486" s="25"/>
    </row>
    <row r="2487" spans="1:13">
      <c r="A2487" s="92"/>
      <c r="B2487" s="25"/>
      <c r="C2487" s="25"/>
      <c r="D2487" s="25"/>
      <c r="E2487" s="25"/>
      <c r="F2487" s="25"/>
      <c r="G2487" s="25"/>
      <c r="H2487" s="25"/>
      <c r="I2487" s="25"/>
      <c r="J2487" s="25"/>
      <c r="K2487" s="25"/>
      <c r="L2487" s="25"/>
      <c r="M2487" s="25"/>
    </row>
    <row r="2488" spans="1:13">
      <c r="A2488" s="92"/>
      <c r="B2488" s="25"/>
      <c r="C2488" s="25"/>
      <c r="D2488" s="25"/>
      <c r="E2488" s="25"/>
      <c r="F2488" s="25"/>
      <c r="G2488" s="25"/>
      <c r="H2488" s="25"/>
      <c r="I2488" s="25"/>
      <c r="J2488" s="25"/>
      <c r="K2488" s="25"/>
      <c r="L2488" s="25"/>
      <c r="M2488" s="25"/>
    </row>
    <row r="2489" spans="1:13">
      <c r="A2489" s="92"/>
      <c r="B2489" s="25"/>
      <c r="C2489" s="25"/>
      <c r="D2489" s="25"/>
      <c r="E2489" s="25"/>
      <c r="F2489" s="25"/>
      <c r="G2489" s="25"/>
      <c r="H2489" s="25"/>
      <c r="I2489" s="25"/>
      <c r="J2489" s="25"/>
      <c r="K2489" s="25"/>
      <c r="L2489" s="25"/>
      <c r="M2489" s="25"/>
    </row>
    <row r="2490" spans="1:13">
      <c r="A2490" s="92"/>
      <c r="B2490" s="25"/>
      <c r="C2490" s="25"/>
      <c r="D2490" s="25"/>
      <c r="E2490" s="25"/>
      <c r="F2490" s="25"/>
      <c r="G2490" s="25"/>
      <c r="H2490" s="25"/>
      <c r="I2490" s="25"/>
      <c r="J2490" s="25"/>
      <c r="K2490" s="25"/>
      <c r="L2490" s="25"/>
      <c r="M2490" s="25"/>
    </row>
    <row r="2491" spans="1:13">
      <c r="A2491" s="92"/>
      <c r="B2491" s="25"/>
      <c r="C2491" s="25"/>
      <c r="D2491" s="25"/>
      <c r="E2491" s="25"/>
      <c r="F2491" s="25"/>
      <c r="G2491" s="25"/>
      <c r="H2491" s="25"/>
      <c r="I2491" s="25"/>
      <c r="J2491" s="25"/>
      <c r="K2491" s="25"/>
      <c r="L2491" s="25"/>
      <c r="M2491" s="25"/>
    </row>
    <row r="2492" spans="1:13">
      <c r="A2492" s="92"/>
      <c r="B2492" s="25"/>
      <c r="C2492" s="25"/>
      <c r="D2492" s="25"/>
      <c r="E2492" s="25"/>
      <c r="F2492" s="25"/>
      <c r="G2492" s="25"/>
      <c r="H2492" s="25"/>
      <c r="I2492" s="25"/>
      <c r="J2492" s="25"/>
      <c r="K2492" s="25"/>
      <c r="L2492" s="25"/>
      <c r="M2492" s="25"/>
    </row>
    <row r="2493" spans="1:13">
      <c r="A2493" s="88"/>
      <c r="B2493" s="25"/>
      <c r="C2493" s="25"/>
      <c r="D2493" s="25"/>
      <c r="E2493" s="25"/>
      <c r="F2493" s="25"/>
      <c r="G2493" s="25"/>
      <c r="H2493" s="25"/>
      <c r="I2493" s="25"/>
      <c r="J2493" s="25"/>
      <c r="K2493" s="25"/>
      <c r="L2493" s="25"/>
      <c r="M2493" s="25"/>
    </row>
    <row r="2499" spans="1:13">
      <c r="A2499" s="20"/>
      <c r="B2499" s="10"/>
      <c r="C2499" s="10"/>
      <c r="D2499" s="10"/>
      <c r="E2499" s="50"/>
      <c r="F2499" s="54"/>
      <c r="G2499" s="54"/>
      <c r="H2499" s="54"/>
      <c r="I2499" s="54"/>
      <c r="J2499" s="54"/>
      <c r="K2499" s="3"/>
      <c r="L2499" s="3"/>
      <c r="M2499" s="3"/>
    </row>
    <row r="2500" spans="1:13">
      <c r="A2500" s="92"/>
      <c r="B2500" s="25"/>
      <c r="C2500" s="25"/>
      <c r="D2500" s="25"/>
      <c r="E2500" s="25"/>
      <c r="F2500" s="25"/>
      <c r="G2500" s="25"/>
      <c r="H2500" s="25"/>
      <c r="I2500" s="25"/>
      <c r="J2500" s="25"/>
      <c r="K2500" s="25"/>
      <c r="L2500" s="25"/>
      <c r="M2500" s="25"/>
    </row>
    <row r="2501" spans="1:13">
      <c r="A2501" s="92"/>
      <c r="B2501" s="25"/>
      <c r="C2501" s="25"/>
      <c r="D2501" s="25"/>
      <c r="E2501" s="25"/>
      <c r="F2501" s="25"/>
      <c r="G2501" s="25"/>
      <c r="H2501" s="25"/>
      <c r="I2501" s="25"/>
      <c r="J2501" s="25"/>
      <c r="K2501" s="25"/>
      <c r="L2501" s="25"/>
      <c r="M2501" s="25"/>
    </row>
    <row r="2502" spans="1:13">
      <c r="A2502" s="92"/>
      <c r="B2502" s="25"/>
      <c r="C2502" s="25"/>
      <c r="D2502" s="25"/>
      <c r="E2502" s="25"/>
      <c r="F2502" s="25"/>
      <c r="G2502" s="25"/>
      <c r="H2502" s="25"/>
      <c r="I2502" s="25"/>
      <c r="J2502" s="25"/>
      <c r="K2502" s="25"/>
      <c r="L2502" s="25"/>
      <c r="M2502" s="25"/>
    </row>
    <row r="2503" spans="1:13">
      <c r="A2503" s="92"/>
      <c r="B2503" s="25"/>
      <c r="C2503" s="25"/>
      <c r="D2503" s="25"/>
      <c r="E2503" s="25"/>
      <c r="F2503" s="25"/>
      <c r="G2503" s="25"/>
      <c r="H2503" s="25"/>
      <c r="I2503" s="25"/>
      <c r="J2503" s="25"/>
      <c r="K2503" s="25"/>
      <c r="L2503" s="25"/>
      <c r="M2503" s="25"/>
    </row>
    <row r="2504" spans="1:13">
      <c r="A2504" s="92"/>
      <c r="B2504" s="25"/>
      <c r="C2504" s="25"/>
      <c r="D2504" s="25"/>
      <c r="E2504" s="25"/>
      <c r="F2504" s="25"/>
      <c r="G2504" s="25"/>
      <c r="H2504" s="25"/>
      <c r="I2504" s="25"/>
      <c r="J2504" s="25"/>
      <c r="K2504" s="25"/>
      <c r="L2504" s="25"/>
      <c r="M2504" s="25"/>
    </row>
    <row r="2505" spans="1:13">
      <c r="A2505" s="92"/>
      <c r="B2505" s="25"/>
      <c r="C2505" s="25"/>
      <c r="D2505" s="25"/>
      <c r="E2505" s="25"/>
      <c r="F2505" s="25"/>
      <c r="G2505" s="25"/>
      <c r="H2505" s="25"/>
      <c r="I2505" s="25"/>
      <c r="J2505" s="25"/>
      <c r="K2505" s="25"/>
      <c r="L2505" s="25"/>
      <c r="M2505" s="25"/>
    </row>
    <row r="2506" spans="1:13">
      <c r="A2506" s="92"/>
      <c r="B2506" s="25"/>
      <c r="C2506" s="25"/>
      <c r="D2506" s="25"/>
      <c r="E2506" s="25"/>
      <c r="F2506" s="25"/>
      <c r="G2506" s="25"/>
      <c r="H2506" s="25"/>
      <c r="I2506" s="25"/>
      <c r="J2506" s="25"/>
      <c r="K2506" s="25"/>
      <c r="L2506" s="25"/>
      <c r="M2506" s="25"/>
    </row>
    <row r="2507" spans="1:13">
      <c r="A2507" s="92"/>
      <c r="B2507" s="25"/>
      <c r="C2507" s="25"/>
      <c r="D2507" s="25"/>
      <c r="E2507" s="25"/>
      <c r="F2507" s="25"/>
      <c r="G2507" s="25"/>
      <c r="H2507" s="25"/>
      <c r="I2507" s="25"/>
      <c r="J2507" s="25"/>
      <c r="K2507" s="25"/>
      <c r="L2507" s="25"/>
      <c r="M2507" s="25"/>
    </row>
    <row r="2508" spans="1:13">
      <c r="A2508" s="92"/>
      <c r="B2508" s="25"/>
      <c r="C2508" s="25"/>
      <c r="D2508" s="25"/>
      <c r="E2508" s="25"/>
      <c r="F2508" s="25"/>
      <c r="G2508" s="25"/>
      <c r="H2508" s="25"/>
      <c r="I2508" s="25"/>
      <c r="J2508" s="25"/>
      <c r="K2508" s="25"/>
      <c r="L2508" s="25"/>
      <c r="M2508" s="25"/>
    </row>
    <row r="2509" spans="1:13">
      <c r="A2509" s="92"/>
      <c r="B2509" s="25"/>
      <c r="C2509" s="25"/>
      <c r="D2509" s="25"/>
      <c r="E2509" s="25"/>
      <c r="F2509" s="25"/>
      <c r="G2509" s="25"/>
      <c r="H2509" s="25"/>
      <c r="I2509" s="25"/>
      <c r="J2509" s="25"/>
      <c r="K2509" s="25"/>
      <c r="L2509" s="25"/>
      <c r="M2509" s="25"/>
    </row>
    <row r="2510" spans="1:13">
      <c r="A2510" s="92"/>
      <c r="B2510" s="25"/>
      <c r="C2510" s="25"/>
      <c r="D2510" s="25"/>
      <c r="E2510" s="25"/>
      <c r="F2510" s="25"/>
      <c r="G2510" s="25"/>
      <c r="H2510" s="25"/>
      <c r="I2510" s="25"/>
      <c r="J2510" s="25"/>
      <c r="K2510" s="25"/>
      <c r="L2510" s="25"/>
      <c r="M2510" s="25"/>
    </row>
    <row r="2511" spans="1:13">
      <c r="A2511" s="92"/>
      <c r="B2511" s="25"/>
      <c r="C2511" s="25"/>
      <c r="D2511" s="25"/>
      <c r="E2511" s="25"/>
      <c r="F2511" s="25"/>
      <c r="G2511" s="25"/>
      <c r="H2511" s="25"/>
      <c r="I2511" s="25"/>
      <c r="J2511" s="25"/>
      <c r="K2511" s="25"/>
      <c r="L2511" s="25"/>
      <c r="M2511" s="25"/>
    </row>
    <row r="2512" spans="1:13">
      <c r="A2512" s="92"/>
      <c r="B2512" s="25"/>
      <c r="C2512" s="25"/>
      <c r="D2512" s="25"/>
      <c r="E2512" s="25"/>
      <c r="F2512" s="25"/>
      <c r="G2512" s="25"/>
      <c r="H2512" s="25"/>
      <c r="I2512" s="25"/>
      <c r="J2512" s="25"/>
      <c r="K2512" s="25"/>
      <c r="L2512" s="25"/>
      <c r="M2512" s="25"/>
    </row>
    <row r="2513" spans="1:13">
      <c r="A2513" s="92"/>
      <c r="B2513" s="25"/>
      <c r="C2513" s="25"/>
      <c r="D2513" s="25"/>
      <c r="E2513" s="25"/>
      <c r="F2513" s="25"/>
      <c r="G2513" s="25"/>
      <c r="H2513" s="25"/>
      <c r="I2513" s="25"/>
      <c r="J2513" s="25"/>
      <c r="K2513" s="25"/>
      <c r="L2513" s="25"/>
      <c r="M2513" s="25"/>
    </row>
    <row r="2514" spans="1:13">
      <c r="A2514" s="92"/>
      <c r="B2514" s="25"/>
      <c r="C2514" s="25"/>
      <c r="D2514" s="25"/>
      <c r="E2514" s="25"/>
      <c r="F2514" s="25"/>
      <c r="G2514" s="25"/>
      <c r="H2514" s="25"/>
      <c r="I2514" s="25"/>
      <c r="J2514" s="25"/>
      <c r="K2514" s="25"/>
      <c r="L2514" s="25"/>
      <c r="M2514" s="25"/>
    </row>
    <row r="2515" spans="1:13">
      <c r="A2515" s="92"/>
      <c r="B2515" s="25"/>
      <c r="C2515" s="25"/>
      <c r="D2515" s="25"/>
      <c r="E2515" s="25"/>
      <c r="F2515" s="25"/>
      <c r="G2515" s="25"/>
      <c r="H2515" s="25"/>
      <c r="I2515" s="25"/>
      <c r="J2515" s="25"/>
      <c r="K2515" s="25"/>
      <c r="L2515" s="25"/>
      <c r="M2515" s="25"/>
    </row>
    <row r="2516" spans="1:13">
      <c r="A2516" s="92"/>
      <c r="B2516" s="25"/>
      <c r="C2516" s="25"/>
      <c r="D2516" s="25"/>
      <c r="E2516" s="25"/>
      <c r="F2516" s="25"/>
      <c r="G2516" s="25"/>
      <c r="H2516" s="25"/>
      <c r="I2516" s="25"/>
      <c r="J2516" s="25"/>
      <c r="K2516" s="25"/>
      <c r="L2516" s="25"/>
      <c r="M2516" s="25"/>
    </row>
    <row r="2517" spans="1:13">
      <c r="A2517" s="92"/>
      <c r="B2517" s="25"/>
      <c r="C2517" s="25"/>
      <c r="D2517" s="25"/>
      <c r="E2517" s="25"/>
      <c r="F2517" s="25"/>
      <c r="G2517" s="25"/>
      <c r="H2517" s="25"/>
      <c r="I2517" s="25"/>
      <c r="J2517" s="25"/>
      <c r="K2517" s="25"/>
      <c r="L2517" s="25"/>
      <c r="M2517" s="25"/>
    </row>
    <row r="2518" spans="1:13">
      <c r="A2518" s="92"/>
      <c r="B2518" s="25"/>
      <c r="C2518" s="25"/>
      <c r="D2518" s="25"/>
      <c r="E2518" s="25"/>
      <c r="F2518" s="25"/>
      <c r="G2518" s="25"/>
      <c r="H2518" s="25"/>
      <c r="I2518" s="25"/>
      <c r="J2518" s="25"/>
      <c r="K2518" s="25"/>
      <c r="L2518" s="25"/>
      <c r="M2518" s="25"/>
    </row>
    <row r="2519" spans="1:13">
      <c r="A2519" s="92"/>
      <c r="B2519" s="25"/>
      <c r="C2519" s="25"/>
      <c r="D2519" s="25"/>
      <c r="E2519" s="25"/>
      <c r="F2519" s="25"/>
      <c r="G2519" s="25"/>
      <c r="H2519" s="25"/>
      <c r="I2519" s="25"/>
      <c r="J2519" s="25"/>
      <c r="K2519" s="25"/>
      <c r="L2519" s="25"/>
      <c r="M2519" s="25"/>
    </row>
    <row r="2520" spans="1:13">
      <c r="A2520" s="92"/>
      <c r="B2520" s="25"/>
      <c r="C2520" s="25"/>
      <c r="D2520" s="25"/>
      <c r="E2520" s="25"/>
      <c r="F2520" s="25"/>
      <c r="G2520" s="25"/>
      <c r="H2520" s="25"/>
      <c r="I2520" s="25"/>
      <c r="J2520" s="25"/>
      <c r="K2520" s="25"/>
      <c r="L2520" s="25"/>
      <c r="M2520" s="25"/>
    </row>
    <row r="2521" spans="1:13">
      <c r="A2521" s="92"/>
      <c r="B2521" s="25"/>
      <c r="C2521" s="25"/>
      <c r="D2521" s="25"/>
      <c r="E2521" s="25"/>
      <c r="F2521" s="25"/>
      <c r="G2521" s="25"/>
      <c r="H2521" s="25"/>
      <c r="I2521" s="25"/>
      <c r="J2521" s="25"/>
      <c r="K2521" s="25"/>
      <c r="L2521" s="25"/>
      <c r="M2521" s="25"/>
    </row>
    <row r="2522" spans="1:13">
      <c r="A2522" s="92"/>
      <c r="B2522" s="25"/>
      <c r="C2522" s="25"/>
      <c r="D2522" s="25"/>
      <c r="E2522" s="25"/>
      <c r="F2522" s="25"/>
      <c r="G2522" s="25"/>
      <c r="H2522" s="25"/>
      <c r="I2522" s="25"/>
      <c r="J2522" s="25"/>
      <c r="K2522" s="25"/>
      <c r="L2522" s="25"/>
      <c r="M2522" s="25"/>
    </row>
    <row r="2523" spans="1:13">
      <c r="A2523" s="88"/>
      <c r="B2523" s="25"/>
      <c r="C2523" s="25"/>
      <c r="D2523" s="25"/>
      <c r="E2523" s="25"/>
      <c r="F2523" s="25"/>
      <c r="G2523" s="25"/>
      <c r="H2523" s="25"/>
      <c r="I2523" s="25"/>
      <c r="J2523" s="25"/>
      <c r="K2523" s="25"/>
      <c r="L2523" s="25"/>
      <c r="M2523" s="25"/>
    </row>
    <row r="2529" spans="1:13">
      <c r="A2529" s="20"/>
      <c r="B2529" s="10"/>
      <c r="C2529" s="10"/>
      <c r="D2529" s="10"/>
      <c r="E2529" s="50"/>
      <c r="F2529" s="54"/>
      <c r="G2529" s="54"/>
      <c r="H2529" s="54"/>
      <c r="I2529" s="54"/>
      <c r="J2529" s="54"/>
      <c r="K2529" s="3"/>
      <c r="L2529" s="3"/>
      <c r="M2529" s="3"/>
    </row>
    <row r="2530" spans="1:13">
      <c r="A2530" s="92"/>
      <c r="B2530" s="25"/>
      <c r="C2530" s="25"/>
      <c r="D2530" s="25"/>
      <c r="E2530" s="25"/>
      <c r="F2530" s="25"/>
      <c r="G2530" s="25"/>
      <c r="H2530" s="25"/>
      <c r="I2530" s="25"/>
      <c r="J2530" s="25"/>
      <c r="K2530" s="25"/>
      <c r="L2530" s="25"/>
      <c r="M2530" s="25"/>
    </row>
    <row r="2531" spans="1:13">
      <c r="A2531" s="92"/>
      <c r="B2531" s="25"/>
      <c r="C2531" s="25"/>
      <c r="D2531" s="25"/>
      <c r="E2531" s="25"/>
      <c r="F2531" s="25"/>
      <c r="G2531" s="25"/>
      <c r="H2531" s="25"/>
      <c r="I2531" s="25"/>
      <c r="J2531" s="25"/>
      <c r="K2531" s="25"/>
      <c r="L2531" s="25"/>
      <c r="M2531" s="25"/>
    </row>
    <row r="2532" spans="1:13">
      <c r="A2532" s="92"/>
      <c r="B2532" s="25"/>
      <c r="C2532" s="25"/>
      <c r="D2532" s="25"/>
      <c r="E2532" s="25"/>
      <c r="F2532" s="25"/>
      <c r="G2532" s="25"/>
      <c r="H2532" s="25"/>
      <c r="I2532" s="25"/>
      <c r="J2532" s="25"/>
      <c r="K2532" s="25"/>
      <c r="L2532" s="25"/>
      <c r="M2532" s="25"/>
    </row>
    <row r="2533" spans="1:13">
      <c r="A2533" s="92"/>
      <c r="B2533" s="25"/>
      <c r="C2533" s="25"/>
      <c r="D2533" s="25"/>
      <c r="E2533" s="25"/>
      <c r="F2533" s="25"/>
      <c r="G2533" s="25"/>
      <c r="H2533" s="25"/>
      <c r="I2533" s="25"/>
      <c r="J2533" s="25"/>
      <c r="K2533" s="25"/>
      <c r="L2533" s="25"/>
      <c r="M2533" s="25"/>
    </row>
    <row r="2534" spans="1:13">
      <c r="A2534" s="92"/>
      <c r="B2534" s="25"/>
      <c r="C2534" s="25"/>
      <c r="D2534" s="25"/>
      <c r="E2534" s="25"/>
      <c r="F2534" s="25"/>
      <c r="G2534" s="25"/>
      <c r="H2534" s="25"/>
      <c r="I2534" s="25"/>
      <c r="J2534" s="25"/>
      <c r="K2534" s="25"/>
      <c r="L2534" s="25"/>
      <c r="M2534" s="25"/>
    </row>
    <row r="2535" spans="1:13">
      <c r="A2535" s="92"/>
      <c r="B2535" s="25"/>
      <c r="C2535" s="25"/>
      <c r="D2535" s="25"/>
      <c r="E2535" s="25"/>
      <c r="F2535" s="25"/>
      <c r="G2535" s="25"/>
      <c r="H2535" s="25"/>
      <c r="I2535" s="25"/>
      <c r="J2535" s="25"/>
      <c r="K2535" s="25"/>
      <c r="L2535" s="25"/>
      <c r="M2535" s="25"/>
    </row>
    <row r="2536" spans="1:13">
      <c r="A2536" s="92"/>
      <c r="B2536" s="25"/>
      <c r="C2536" s="25"/>
      <c r="D2536" s="25"/>
      <c r="E2536" s="25"/>
      <c r="F2536" s="25"/>
      <c r="G2536" s="25"/>
      <c r="H2536" s="25"/>
      <c r="I2536" s="25"/>
      <c r="J2536" s="25"/>
      <c r="K2536" s="25"/>
      <c r="L2536" s="25"/>
      <c r="M2536" s="25"/>
    </row>
    <row r="2537" spans="1:13">
      <c r="A2537" s="92"/>
      <c r="B2537" s="25"/>
      <c r="C2537" s="25"/>
      <c r="D2537" s="25"/>
      <c r="E2537" s="25"/>
      <c r="F2537" s="25"/>
      <c r="G2537" s="25"/>
      <c r="H2537" s="25"/>
      <c r="I2537" s="25"/>
      <c r="J2537" s="25"/>
      <c r="K2537" s="25"/>
      <c r="L2537" s="25"/>
      <c r="M2537" s="25"/>
    </row>
    <row r="2538" spans="1:13">
      <c r="A2538" s="92"/>
      <c r="B2538" s="25"/>
      <c r="C2538" s="25"/>
      <c r="D2538" s="25"/>
      <c r="E2538" s="25"/>
      <c r="F2538" s="25"/>
      <c r="G2538" s="25"/>
      <c r="H2538" s="25"/>
      <c r="I2538" s="25"/>
      <c r="J2538" s="25"/>
      <c r="K2538" s="25"/>
      <c r="L2538" s="25"/>
      <c r="M2538" s="25"/>
    </row>
    <row r="2539" spans="1:13">
      <c r="A2539" s="92"/>
      <c r="B2539" s="25"/>
      <c r="C2539" s="25"/>
      <c r="D2539" s="25"/>
      <c r="E2539" s="25"/>
      <c r="F2539" s="25"/>
      <c r="G2539" s="25"/>
      <c r="H2539" s="25"/>
      <c r="I2539" s="25"/>
      <c r="J2539" s="25"/>
      <c r="K2539" s="25"/>
      <c r="L2539" s="25"/>
      <c r="M2539" s="25"/>
    </row>
    <row r="2540" spans="1:13">
      <c r="A2540" s="92"/>
      <c r="B2540" s="25"/>
      <c r="C2540" s="25"/>
      <c r="D2540" s="25"/>
      <c r="E2540" s="25"/>
      <c r="F2540" s="25"/>
      <c r="G2540" s="25"/>
      <c r="H2540" s="25"/>
      <c r="I2540" s="25"/>
      <c r="J2540" s="25"/>
      <c r="K2540" s="25"/>
      <c r="L2540" s="25"/>
      <c r="M2540" s="25"/>
    </row>
    <row r="2541" spans="1:13">
      <c r="A2541" s="92"/>
      <c r="B2541" s="25"/>
      <c r="C2541" s="25"/>
      <c r="D2541" s="25"/>
      <c r="E2541" s="25"/>
      <c r="F2541" s="25"/>
      <c r="G2541" s="25"/>
      <c r="H2541" s="25"/>
      <c r="I2541" s="25"/>
      <c r="J2541" s="25"/>
      <c r="K2541" s="25"/>
      <c r="L2541" s="25"/>
      <c r="M2541" s="25"/>
    </row>
    <row r="2542" spans="1:13">
      <c r="A2542" s="92"/>
      <c r="B2542" s="25"/>
      <c r="C2542" s="25"/>
      <c r="D2542" s="25"/>
      <c r="E2542" s="25"/>
      <c r="F2542" s="25"/>
      <c r="G2542" s="25"/>
      <c r="H2542" s="25"/>
      <c r="I2542" s="25"/>
      <c r="J2542" s="25"/>
      <c r="K2542" s="25"/>
      <c r="L2542" s="25"/>
      <c r="M2542" s="25"/>
    </row>
    <row r="2543" spans="1:13">
      <c r="A2543" s="92"/>
      <c r="B2543" s="25"/>
      <c r="C2543" s="25"/>
      <c r="D2543" s="25"/>
      <c r="E2543" s="25"/>
      <c r="F2543" s="25"/>
      <c r="G2543" s="25"/>
      <c r="H2543" s="25"/>
      <c r="I2543" s="25"/>
      <c r="J2543" s="25"/>
      <c r="K2543" s="25"/>
      <c r="L2543" s="25"/>
      <c r="M2543" s="25"/>
    </row>
    <row r="2544" spans="1:13">
      <c r="A2544" s="92"/>
      <c r="B2544" s="25"/>
      <c r="C2544" s="25"/>
      <c r="D2544" s="25"/>
      <c r="E2544" s="25"/>
      <c r="F2544" s="25"/>
      <c r="G2544" s="25"/>
      <c r="H2544" s="25"/>
      <c r="I2544" s="25"/>
      <c r="J2544" s="25"/>
      <c r="K2544" s="25"/>
      <c r="L2544" s="25"/>
      <c r="M2544" s="25"/>
    </row>
    <row r="2545" spans="1:13">
      <c r="A2545" s="92"/>
      <c r="B2545" s="25"/>
      <c r="C2545" s="25"/>
      <c r="D2545" s="25"/>
      <c r="E2545" s="25"/>
      <c r="F2545" s="25"/>
      <c r="G2545" s="25"/>
      <c r="H2545" s="25"/>
      <c r="I2545" s="25"/>
      <c r="J2545" s="25"/>
      <c r="K2545" s="25"/>
      <c r="L2545" s="25"/>
      <c r="M2545" s="25"/>
    </row>
    <row r="2546" spans="1:13">
      <c r="A2546" s="92"/>
      <c r="B2546" s="25"/>
      <c r="C2546" s="25"/>
      <c r="D2546" s="25"/>
      <c r="E2546" s="25"/>
      <c r="F2546" s="25"/>
      <c r="G2546" s="25"/>
      <c r="H2546" s="25"/>
      <c r="I2546" s="25"/>
      <c r="J2546" s="25"/>
      <c r="K2546" s="25"/>
      <c r="L2546" s="25"/>
      <c r="M2546" s="25"/>
    </row>
    <row r="2547" spans="1:13">
      <c r="A2547" s="92"/>
      <c r="B2547" s="25"/>
      <c r="C2547" s="25"/>
      <c r="D2547" s="25"/>
      <c r="E2547" s="25"/>
      <c r="F2547" s="25"/>
      <c r="G2547" s="25"/>
      <c r="H2547" s="25"/>
      <c r="I2547" s="25"/>
      <c r="J2547" s="25"/>
      <c r="K2547" s="25"/>
      <c r="L2547" s="25"/>
      <c r="M2547" s="25"/>
    </row>
    <row r="2548" spans="1:13">
      <c r="A2548" s="92"/>
      <c r="B2548" s="25"/>
      <c r="C2548" s="25"/>
      <c r="D2548" s="25"/>
      <c r="E2548" s="25"/>
      <c r="F2548" s="25"/>
      <c r="G2548" s="25"/>
      <c r="H2548" s="25"/>
      <c r="I2548" s="25"/>
      <c r="J2548" s="25"/>
      <c r="K2548" s="25"/>
      <c r="L2548" s="25"/>
      <c r="M2548" s="25"/>
    </row>
    <row r="2549" spans="1:13">
      <c r="A2549" s="92"/>
      <c r="B2549" s="25"/>
      <c r="C2549" s="25"/>
      <c r="D2549" s="25"/>
      <c r="E2549" s="25"/>
      <c r="F2549" s="25"/>
      <c r="G2549" s="25"/>
      <c r="H2549" s="25"/>
      <c r="I2549" s="25"/>
      <c r="J2549" s="25"/>
      <c r="K2549" s="25"/>
      <c r="L2549" s="25"/>
      <c r="M2549" s="25"/>
    </row>
    <row r="2550" spans="1:13">
      <c r="A2550" s="92"/>
      <c r="B2550" s="25"/>
      <c r="C2550" s="25"/>
      <c r="D2550" s="25"/>
      <c r="E2550" s="25"/>
      <c r="F2550" s="25"/>
      <c r="G2550" s="25"/>
      <c r="H2550" s="25"/>
      <c r="I2550" s="25"/>
      <c r="J2550" s="25"/>
      <c r="K2550" s="25"/>
      <c r="L2550" s="25"/>
      <c r="M2550" s="25"/>
    </row>
    <row r="2551" spans="1:13">
      <c r="A2551" s="92"/>
      <c r="B2551" s="25"/>
      <c r="C2551" s="25"/>
      <c r="D2551" s="25"/>
      <c r="E2551" s="25"/>
      <c r="F2551" s="25"/>
      <c r="G2551" s="25"/>
      <c r="H2551" s="25"/>
      <c r="I2551" s="25"/>
      <c r="J2551" s="25"/>
      <c r="K2551" s="25"/>
      <c r="L2551" s="25"/>
      <c r="M2551" s="25"/>
    </row>
    <row r="2552" spans="1:13">
      <c r="A2552" s="92"/>
      <c r="B2552" s="25"/>
      <c r="C2552" s="25"/>
      <c r="D2552" s="25"/>
      <c r="E2552" s="25"/>
      <c r="F2552" s="25"/>
      <c r="G2552" s="25"/>
      <c r="H2552" s="25"/>
      <c r="I2552" s="25"/>
      <c r="J2552" s="25"/>
      <c r="K2552" s="25"/>
      <c r="L2552" s="25"/>
      <c r="M2552" s="25"/>
    </row>
    <row r="2553" spans="1:13">
      <c r="A2553" s="88"/>
      <c r="B2553" s="25"/>
      <c r="C2553" s="25"/>
      <c r="D2553" s="25"/>
      <c r="E2553" s="25"/>
      <c r="F2553" s="25"/>
      <c r="G2553" s="25"/>
      <c r="H2553" s="25"/>
      <c r="I2553" s="25"/>
      <c r="J2553" s="25"/>
      <c r="K2553" s="25"/>
      <c r="L2553" s="25"/>
      <c r="M2553" s="25"/>
    </row>
    <row r="2556" spans="1:13" ht="15.75">
      <c r="A2556" s="21"/>
    </row>
    <row r="2557" spans="1:13" ht="15.75">
      <c r="A2557" s="21"/>
    </row>
    <row r="2559" spans="1:13">
      <c r="A2559" s="20"/>
      <c r="B2559" s="10"/>
      <c r="C2559" s="10"/>
      <c r="D2559" s="10"/>
      <c r="E2559" s="50"/>
      <c r="F2559" s="54"/>
      <c r="G2559" s="54"/>
      <c r="H2559" s="54"/>
      <c r="I2559" s="54"/>
      <c r="J2559" s="10"/>
      <c r="K2559" s="3"/>
      <c r="L2559" s="3"/>
      <c r="M2559" s="3"/>
    </row>
    <row r="2560" spans="1:13">
      <c r="A2560" s="92"/>
      <c r="B2560" s="25"/>
      <c r="C2560" s="25"/>
      <c r="D2560" s="25"/>
      <c r="E2560" s="25"/>
      <c r="F2560" s="25"/>
      <c r="G2560" s="25"/>
      <c r="H2560" s="25"/>
      <c r="I2560" s="25"/>
      <c r="J2560" s="25"/>
      <c r="K2560" s="25"/>
      <c r="L2560" s="25"/>
      <c r="M2560" s="25"/>
    </row>
    <row r="2561" spans="1:13">
      <c r="A2561" s="92"/>
      <c r="B2561" s="25"/>
      <c r="C2561" s="25"/>
      <c r="D2561" s="25"/>
      <c r="E2561" s="25"/>
      <c r="F2561" s="25"/>
      <c r="G2561" s="25"/>
      <c r="H2561" s="25"/>
      <c r="I2561" s="25"/>
      <c r="J2561" s="25"/>
      <c r="K2561" s="25"/>
      <c r="L2561" s="25"/>
      <c r="M2561" s="25"/>
    </row>
    <row r="2562" spans="1:13">
      <c r="A2562" s="92"/>
      <c r="B2562" s="25"/>
      <c r="C2562" s="25"/>
      <c r="D2562" s="25"/>
      <c r="E2562" s="25"/>
      <c r="F2562" s="25"/>
      <c r="G2562" s="25"/>
      <c r="H2562" s="25"/>
      <c r="I2562" s="25"/>
      <c r="J2562" s="25"/>
      <c r="K2562" s="25"/>
      <c r="L2562" s="25"/>
      <c r="M2562" s="25"/>
    </row>
    <row r="2563" spans="1:13">
      <c r="A2563" s="92"/>
      <c r="B2563" s="25"/>
      <c r="C2563" s="25"/>
      <c r="D2563" s="25"/>
      <c r="E2563" s="25"/>
      <c r="F2563" s="25"/>
      <c r="G2563" s="25"/>
      <c r="H2563" s="25"/>
      <c r="I2563" s="25"/>
      <c r="J2563" s="25"/>
      <c r="K2563" s="25"/>
      <c r="L2563" s="25"/>
      <c r="M2563" s="25"/>
    </row>
    <row r="2564" spans="1:13">
      <c r="A2564" s="92"/>
      <c r="B2564" s="25"/>
      <c r="C2564" s="25"/>
      <c r="D2564" s="25"/>
      <c r="E2564" s="25"/>
      <c r="F2564" s="25"/>
      <c r="G2564" s="25"/>
      <c r="H2564" s="25"/>
      <c r="I2564" s="25"/>
      <c r="J2564" s="25"/>
      <c r="K2564" s="25"/>
      <c r="L2564" s="25"/>
      <c r="M2564" s="25"/>
    </row>
    <row r="2565" spans="1:13">
      <c r="A2565" s="92"/>
      <c r="B2565" s="25"/>
      <c r="C2565" s="25"/>
      <c r="D2565" s="25"/>
      <c r="E2565" s="25"/>
      <c r="F2565" s="25"/>
      <c r="G2565" s="25"/>
      <c r="H2565" s="25"/>
      <c r="I2565" s="25"/>
      <c r="J2565" s="25"/>
      <c r="K2565" s="25"/>
      <c r="L2565" s="25"/>
      <c r="M2565" s="25"/>
    </row>
    <row r="2566" spans="1:13">
      <c r="A2566" s="92"/>
      <c r="B2566" s="25"/>
      <c r="C2566" s="25"/>
      <c r="D2566" s="25"/>
      <c r="E2566" s="25"/>
      <c r="F2566" s="25"/>
      <c r="G2566" s="25"/>
      <c r="H2566" s="25"/>
      <c r="I2566" s="25"/>
      <c r="J2566" s="25"/>
      <c r="K2566" s="25"/>
      <c r="L2566" s="25"/>
      <c r="M2566" s="25"/>
    </row>
    <row r="2567" spans="1:13">
      <c r="A2567" s="92"/>
      <c r="B2567" s="25"/>
      <c r="C2567" s="25"/>
      <c r="D2567" s="25"/>
      <c r="E2567" s="25"/>
      <c r="F2567" s="25"/>
      <c r="G2567" s="25"/>
      <c r="H2567" s="25"/>
      <c r="I2567" s="25"/>
      <c r="J2567" s="25"/>
      <c r="K2567" s="25"/>
      <c r="L2567" s="25"/>
      <c r="M2567" s="25"/>
    </row>
    <row r="2568" spans="1:13">
      <c r="A2568" s="92"/>
      <c r="B2568" s="25"/>
      <c r="C2568" s="25"/>
      <c r="D2568" s="25"/>
      <c r="E2568" s="25"/>
      <c r="F2568" s="25"/>
      <c r="G2568" s="25"/>
      <c r="H2568" s="25"/>
      <c r="I2568" s="25"/>
      <c r="J2568" s="25"/>
      <c r="K2568" s="25"/>
      <c r="L2568" s="25"/>
      <c r="M2568" s="25"/>
    </row>
    <row r="2569" spans="1:13">
      <c r="A2569" s="92"/>
      <c r="B2569" s="25"/>
      <c r="C2569" s="25"/>
      <c r="D2569" s="25"/>
      <c r="E2569" s="25"/>
      <c r="F2569" s="25"/>
      <c r="G2569" s="25"/>
      <c r="H2569" s="25"/>
      <c r="I2569" s="25"/>
      <c r="J2569" s="25"/>
      <c r="K2569" s="25"/>
      <c r="L2569" s="25"/>
      <c r="M2569" s="25"/>
    </row>
    <row r="2570" spans="1:13">
      <c r="A2570" s="92"/>
      <c r="B2570" s="25"/>
      <c r="C2570" s="25"/>
      <c r="D2570" s="25"/>
      <c r="E2570" s="25"/>
      <c r="F2570" s="25"/>
      <c r="G2570" s="25"/>
      <c r="H2570" s="25"/>
      <c r="I2570" s="25"/>
      <c r="J2570" s="25"/>
      <c r="K2570" s="25"/>
      <c r="L2570" s="25"/>
      <c r="M2570" s="25"/>
    </row>
    <row r="2571" spans="1:13">
      <c r="A2571" s="92"/>
      <c r="B2571" s="25"/>
      <c r="C2571" s="25"/>
      <c r="D2571" s="25"/>
      <c r="E2571" s="25"/>
      <c r="F2571" s="25"/>
      <c r="G2571" s="25"/>
      <c r="H2571" s="25"/>
      <c r="I2571" s="25"/>
      <c r="J2571" s="25"/>
      <c r="K2571" s="25"/>
      <c r="L2571" s="25"/>
      <c r="M2571" s="25"/>
    </row>
    <row r="2572" spans="1:13">
      <c r="A2572" s="92"/>
      <c r="B2572" s="25"/>
      <c r="C2572" s="25"/>
      <c r="D2572" s="25"/>
      <c r="E2572" s="25"/>
      <c r="F2572" s="25"/>
      <c r="G2572" s="25"/>
      <c r="H2572" s="25"/>
      <c r="I2572" s="25"/>
      <c r="J2572" s="25"/>
      <c r="K2572" s="25"/>
      <c r="L2572" s="25"/>
      <c r="M2572" s="25"/>
    </row>
    <row r="2573" spans="1:13">
      <c r="A2573" s="92"/>
      <c r="B2573" s="25"/>
      <c r="C2573" s="25"/>
      <c r="D2573" s="25"/>
      <c r="E2573" s="25"/>
      <c r="F2573" s="25"/>
      <c r="G2573" s="25"/>
      <c r="H2573" s="25"/>
      <c r="I2573" s="25"/>
      <c r="J2573" s="433"/>
      <c r="K2573" s="25"/>
      <c r="L2573" s="25"/>
      <c r="M2573" s="25"/>
    </row>
    <row r="2574" spans="1:13">
      <c r="A2574" s="92"/>
      <c r="B2574" s="25"/>
      <c r="C2574" s="25"/>
      <c r="D2574" s="25"/>
      <c r="E2574" s="25"/>
      <c r="F2574" s="25"/>
      <c r="G2574" s="25"/>
      <c r="H2574" s="25"/>
      <c r="I2574" s="25"/>
      <c r="J2574" s="25"/>
      <c r="K2574" s="25"/>
      <c r="L2574" s="25"/>
      <c r="M2574" s="25"/>
    </row>
    <row r="2575" spans="1:13">
      <c r="A2575" s="92"/>
      <c r="B2575" s="25"/>
      <c r="C2575" s="25"/>
      <c r="D2575" s="25"/>
      <c r="E2575" s="25"/>
      <c r="F2575" s="25"/>
      <c r="G2575" s="25"/>
      <c r="H2575" s="25"/>
      <c r="I2575" s="25"/>
      <c r="J2575" s="25"/>
      <c r="K2575" s="25"/>
      <c r="L2575" s="25"/>
      <c r="M2575" s="25"/>
    </row>
    <row r="2576" spans="1:13">
      <c r="A2576" s="92"/>
      <c r="B2576" s="25"/>
      <c r="C2576" s="25"/>
      <c r="D2576" s="25"/>
      <c r="E2576" s="25"/>
      <c r="F2576" s="25"/>
      <c r="G2576" s="25"/>
      <c r="H2576" s="25"/>
      <c r="I2576" s="25"/>
      <c r="J2576" s="25"/>
      <c r="K2576" s="25"/>
      <c r="L2576" s="25"/>
      <c r="M2576" s="25"/>
    </row>
    <row r="2577" spans="1:13">
      <c r="A2577" s="92"/>
      <c r="B2577" s="25"/>
      <c r="C2577" s="25"/>
      <c r="D2577" s="25"/>
      <c r="E2577" s="25"/>
      <c r="F2577" s="25"/>
      <c r="G2577" s="25"/>
      <c r="H2577" s="25"/>
      <c r="I2577" s="25"/>
      <c r="J2577" s="25"/>
      <c r="K2577" s="25"/>
      <c r="L2577" s="25"/>
      <c r="M2577" s="25"/>
    </row>
    <row r="2578" spans="1:13">
      <c r="A2578" s="92"/>
      <c r="B2578" s="25"/>
      <c r="C2578" s="25"/>
      <c r="D2578" s="25"/>
      <c r="E2578" s="25"/>
      <c r="F2578" s="25"/>
      <c r="G2578" s="25"/>
      <c r="H2578" s="25"/>
      <c r="I2578" s="25"/>
      <c r="J2578" s="25"/>
      <c r="K2578" s="25"/>
      <c r="L2578" s="25"/>
      <c r="M2578" s="25"/>
    </row>
    <row r="2579" spans="1:13">
      <c r="A2579" s="92"/>
      <c r="B2579" s="25"/>
      <c r="C2579" s="25"/>
      <c r="D2579" s="25"/>
      <c r="E2579" s="25"/>
      <c r="F2579" s="25"/>
      <c r="G2579" s="25"/>
      <c r="H2579" s="25"/>
      <c r="I2579" s="25"/>
      <c r="J2579" s="25"/>
      <c r="K2579" s="25"/>
      <c r="L2579" s="25"/>
      <c r="M2579" s="25"/>
    </row>
    <row r="2580" spans="1:13">
      <c r="A2580" s="92"/>
      <c r="B2580" s="25"/>
      <c r="C2580" s="25"/>
      <c r="D2580" s="25"/>
      <c r="E2580" s="25"/>
      <c r="F2580" s="25"/>
      <c r="G2580" s="25"/>
      <c r="H2580" s="25"/>
      <c r="I2580" s="25"/>
      <c r="J2580" s="25"/>
      <c r="K2580" s="25"/>
      <c r="L2580" s="25"/>
      <c r="M2580" s="25"/>
    </row>
    <row r="2581" spans="1:13">
      <c r="A2581" s="92"/>
      <c r="B2581" s="25"/>
      <c r="C2581" s="25"/>
      <c r="D2581" s="25"/>
      <c r="E2581" s="25"/>
      <c r="F2581" s="25"/>
      <c r="G2581" s="25"/>
      <c r="H2581" s="25"/>
      <c r="I2581" s="25"/>
      <c r="J2581" s="25"/>
      <c r="K2581" s="25"/>
      <c r="L2581" s="25"/>
      <c r="M2581" s="25"/>
    </row>
    <row r="2582" spans="1:13">
      <c r="A2582" s="92"/>
      <c r="B2582" s="25"/>
      <c r="C2582" s="25"/>
      <c r="D2582" s="25"/>
      <c r="E2582" s="25"/>
      <c r="F2582" s="25"/>
      <c r="G2582" s="25"/>
      <c r="H2582" s="25"/>
      <c r="I2582" s="25"/>
      <c r="J2582" s="25"/>
      <c r="K2582" s="25"/>
      <c r="L2582" s="25"/>
      <c r="M2582" s="25"/>
    </row>
    <row r="2583" spans="1:13">
      <c r="A2583" s="88"/>
      <c r="B2583" s="25"/>
      <c r="C2583" s="25"/>
      <c r="D2583" s="25"/>
      <c r="E2583" s="25"/>
      <c r="F2583" s="25"/>
      <c r="G2583" s="25"/>
      <c r="H2583" s="25"/>
      <c r="I2583" s="25"/>
      <c r="J2583" s="25"/>
      <c r="K2583" s="25"/>
      <c r="L2583" s="25"/>
      <c r="M2583" s="25"/>
    </row>
    <row r="2589" spans="1:13">
      <c r="A2589" s="20"/>
      <c r="B2589" s="10"/>
      <c r="C2589" s="10"/>
      <c r="D2589" s="10"/>
      <c r="E2589" s="50"/>
      <c r="F2589" s="54"/>
      <c r="G2589" s="54"/>
      <c r="H2589" s="54"/>
      <c r="I2589" s="54"/>
      <c r="J2589" s="10"/>
      <c r="K2589" s="3"/>
      <c r="L2589" s="3"/>
      <c r="M2589" s="3"/>
    </row>
    <row r="2590" spans="1:13">
      <c r="A2590" s="92"/>
      <c r="B2590" s="25"/>
      <c r="C2590" s="25"/>
      <c r="D2590" s="25"/>
      <c r="E2590" s="25"/>
      <c r="F2590" s="25"/>
      <c r="G2590" s="25"/>
      <c r="H2590" s="25"/>
      <c r="I2590" s="25"/>
      <c r="J2590" s="25"/>
      <c r="K2590" s="25"/>
      <c r="L2590" s="25"/>
      <c r="M2590" s="25"/>
    </row>
    <row r="2591" spans="1:13">
      <c r="A2591" s="92"/>
      <c r="B2591" s="25"/>
      <c r="C2591" s="25"/>
      <c r="D2591" s="25"/>
      <c r="E2591" s="25"/>
      <c r="F2591" s="25"/>
      <c r="G2591" s="25"/>
      <c r="H2591" s="25"/>
      <c r="I2591" s="25"/>
      <c r="J2591" s="25"/>
      <c r="K2591" s="25"/>
      <c r="L2591" s="25"/>
      <c r="M2591" s="25"/>
    </row>
    <row r="2592" spans="1:13">
      <c r="A2592" s="92"/>
      <c r="B2592" s="25"/>
      <c r="C2592" s="25"/>
      <c r="D2592" s="25"/>
      <c r="E2592" s="25"/>
      <c r="F2592" s="25"/>
      <c r="G2592" s="25"/>
      <c r="H2592" s="25"/>
      <c r="I2592" s="25"/>
      <c r="J2592" s="25"/>
      <c r="K2592" s="25"/>
      <c r="L2592" s="25"/>
      <c r="M2592" s="25"/>
    </row>
    <row r="2593" spans="1:13">
      <c r="A2593" s="92"/>
      <c r="B2593" s="25"/>
      <c r="C2593" s="25"/>
      <c r="D2593" s="25"/>
      <c r="E2593" s="25"/>
      <c r="F2593" s="25"/>
      <c r="G2593" s="25"/>
      <c r="H2593" s="25"/>
      <c r="I2593" s="25"/>
      <c r="J2593" s="25"/>
      <c r="K2593" s="25"/>
      <c r="L2593" s="25"/>
      <c r="M2593" s="25"/>
    </row>
    <row r="2594" spans="1:13">
      <c r="A2594" s="92"/>
      <c r="B2594" s="25"/>
      <c r="C2594" s="25"/>
      <c r="D2594" s="25"/>
      <c r="E2594" s="25"/>
      <c r="F2594" s="25"/>
      <c r="G2594" s="25"/>
      <c r="H2594" s="25"/>
      <c r="I2594" s="25"/>
      <c r="J2594" s="25"/>
      <c r="K2594" s="25"/>
      <c r="L2594" s="25"/>
      <c r="M2594" s="25"/>
    </row>
    <row r="2595" spans="1:13">
      <c r="A2595" s="92"/>
      <c r="B2595" s="25"/>
      <c r="C2595" s="25"/>
      <c r="D2595" s="25"/>
      <c r="E2595" s="25"/>
      <c r="F2595" s="25"/>
      <c r="G2595" s="25"/>
      <c r="H2595" s="25"/>
      <c r="I2595" s="25"/>
      <c r="J2595" s="25"/>
      <c r="K2595" s="25"/>
      <c r="L2595" s="25"/>
      <c r="M2595" s="25"/>
    </row>
    <row r="2596" spans="1:13">
      <c r="A2596" s="92"/>
      <c r="B2596" s="25"/>
      <c r="C2596" s="25"/>
      <c r="D2596" s="25"/>
      <c r="E2596" s="25"/>
      <c r="F2596" s="25"/>
      <c r="G2596" s="25"/>
      <c r="H2596" s="25"/>
      <c r="I2596" s="25"/>
      <c r="J2596" s="25"/>
      <c r="K2596" s="25"/>
      <c r="L2596" s="25"/>
      <c r="M2596" s="25"/>
    </row>
    <row r="2597" spans="1:13">
      <c r="A2597" s="92"/>
      <c r="B2597" s="25"/>
      <c r="C2597" s="25"/>
      <c r="D2597" s="25"/>
      <c r="E2597" s="25"/>
      <c r="F2597" s="25"/>
      <c r="G2597" s="25"/>
      <c r="H2597" s="25"/>
      <c r="I2597" s="25"/>
      <c r="J2597" s="25"/>
      <c r="K2597" s="25"/>
      <c r="L2597" s="25"/>
      <c r="M2597" s="25"/>
    </row>
    <row r="2598" spans="1:13">
      <c r="A2598" s="92"/>
      <c r="B2598" s="25"/>
      <c r="C2598" s="25"/>
      <c r="D2598" s="25"/>
      <c r="E2598" s="25"/>
      <c r="F2598" s="25"/>
      <c r="G2598" s="25"/>
      <c r="H2598" s="25"/>
      <c r="I2598" s="25"/>
      <c r="J2598" s="25"/>
      <c r="K2598" s="25"/>
      <c r="L2598" s="25"/>
      <c r="M2598" s="25"/>
    </row>
    <row r="2599" spans="1:13">
      <c r="A2599" s="92"/>
      <c r="B2599" s="25"/>
      <c r="C2599" s="25"/>
      <c r="D2599" s="25"/>
      <c r="E2599" s="25"/>
      <c r="F2599" s="25"/>
      <c r="G2599" s="25"/>
      <c r="H2599" s="25"/>
      <c r="I2599" s="25"/>
      <c r="J2599" s="25"/>
      <c r="K2599" s="25"/>
      <c r="L2599" s="25"/>
      <c r="M2599" s="25"/>
    </row>
    <row r="2600" spans="1:13">
      <c r="A2600" s="92"/>
      <c r="B2600" s="25"/>
      <c r="C2600" s="25"/>
      <c r="D2600" s="25"/>
      <c r="E2600" s="25"/>
      <c r="F2600" s="25"/>
      <c r="G2600" s="25"/>
      <c r="H2600" s="25"/>
      <c r="I2600" s="25"/>
      <c r="J2600" s="25"/>
      <c r="K2600" s="25"/>
      <c r="L2600" s="25"/>
      <c r="M2600" s="25"/>
    </row>
    <row r="2601" spans="1:13">
      <c r="A2601" s="92"/>
      <c r="B2601" s="25"/>
      <c r="C2601" s="25"/>
      <c r="D2601" s="25"/>
      <c r="E2601" s="25"/>
      <c r="F2601" s="25"/>
      <c r="G2601" s="25"/>
      <c r="H2601" s="25"/>
      <c r="I2601" s="25"/>
      <c r="J2601" s="25"/>
      <c r="K2601" s="25"/>
      <c r="L2601" s="25"/>
      <c r="M2601" s="25"/>
    </row>
    <row r="2602" spans="1:13">
      <c r="A2602" s="92"/>
      <c r="B2602" s="25"/>
      <c r="C2602" s="25"/>
      <c r="D2602" s="25"/>
      <c r="E2602" s="25"/>
      <c r="F2602" s="25"/>
      <c r="G2602" s="25"/>
      <c r="H2602" s="25"/>
      <c r="I2602" s="25"/>
      <c r="J2602" s="25"/>
      <c r="K2602" s="25"/>
      <c r="L2602" s="25"/>
      <c r="M2602" s="25"/>
    </row>
    <row r="2603" spans="1:13">
      <c r="A2603" s="92"/>
      <c r="B2603" s="25"/>
      <c r="C2603" s="25"/>
      <c r="D2603" s="25"/>
      <c r="E2603" s="25"/>
      <c r="F2603" s="25"/>
      <c r="G2603" s="25"/>
      <c r="H2603" s="25"/>
      <c r="I2603" s="25"/>
      <c r="J2603" s="25"/>
      <c r="K2603" s="25"/>
      <c r="L2603" s="25"/>
      <c r="M2603" s="25"/>
    </row>
    <row r="2604" spans="1:13">
      <c r="A2604" s="92"/>
      <c r="B2604" s="25"/>
      <c r="C2604" s="25"/>
      <c r="D2604" s="25"/>
      <c r="E2604" s="25"/>
      <c r="F2604" s="25"/>
      <c r="G2604" s="25"/>
      <c r="H2604" s="25"/>
      <c r="I2604" s="25"/>
      <c r="J2604" s="25"/>
      <c r="K2604" s="25"/>
      <c r="L2604" s="25"/>
      <c r="M2604" s="25"/>
    </row>
    <row r="2605" spans="1:13">
      <c r="A2605" s="92"/>
      <c r="B2605" s="25"/>
      <c r="C2605" s="25"/>
      <c r="D2605" s="25"/>
      <c r="E2605" s="25"/>
      <c r="F2605" s="25"/>
      <c r="G2605" s="25"/>
      <c r="H2605" s="25"/>
      <c r="I2605" s="25"/>
      <c r="J2605" s="25"/>
      <c r="K2605" s="25"/>
      <c r="L2605" s="25"/>
      <c r="M2605" s="25"/>
    </row>
    <row r="2606" spans="1:13">
      <c r="A2606" s="92"/>
      <c r="B2606" s="25"/>
      <c r="C2606" s="25"/>
      <c r="D2606" s="25"/>
      <c r="E2606" s="25"/>
      <c r="F2606" s="25"/>
      <c r="G2606" s="25"/>
      <c r="H2606" s="25"/>
      <c r="I2606" s="25"/>
      <c r="J2606" s="25"/>
      <c r="K2606" s="25"/>
      <c r="L2606" s="25"/>
      <c r="M2606" s="25"/>
    </row>
    <row r="2607" spans="1:13">
      <c r="A2607" s="92"/>
      <c r="B2607" s="25"/>
      <c r="C2607" s="25"/>
      <c r="D2607" s="25"/>
      <c r="E2607" s="25"/>
      <c r="F2607" s="25"/>
      <c r="G2607" s="25"/>
      <c r="H2607" s="25"/>
      <c r="I2607" s="25"/>
      <c r="J2607" s="25"/>
      <c r="K2607" s="25"/>
      <c r="L2607" s="25"/>
      <c r="M2607" s="25"/>
    </row>
    <row r="2608" spans="1:13">
      <c r="A2608" s="92"/>
      <c r="B2608" s="25"/>
      <c r="C2608" s="25"/>
      <c r="D2608" s="25"/>
      <c r="E2608" s="25"/>
      <c r="F2608" s="25"/>
      <c r="G2608" s="25"/>
      <c r="H2608" s="25"/>
      <c r="I2608" s="25"/>
      <c r="J2608" s="25"/>
      <c r="K2608" s="25"/>
      <c r="L2608" s="25"/>
      <c r="M2608" s="25"/>
    </row>
    <row r="2609" spans="1:13">
      <c r="A2609" s="92"/>
      <c r="B2609" s="25"/>
      <c r="C2609" s="25"/>
      <c r="D2609" s="25"/>
      <c r="E2609" s="25"/>
      <c r="F2609" s="25"/>
      <c r="G2609" s="25"/>
      <c r="H2609" s="25"/>
      <c r="I2609" s="25"/>
      <c r="J2609" s="25"/>
      <c r="K2609" s="25"/>
      <c r="L2609" s="25"/>
      <c r="M2609" s="25"/>
    </row>
    <row r="2610" spans="1:13">
      <c r="A2610" s="92"/>
      <c r="B2610" s="25"/>
      <c r="C2610" s="25"/>
      <c r="D2610" s="25"/>
      <c r="E2610" s="25"/>
      <c r="F2610" s="25"/>
      <c r="G2610" s="25"/>
      <c r="H2610" s="25"/>
      <c r="I2610" s="25"/>
      <c r="J2610" s="25"/>
      <c r="K2610" s="25"/>
      <c r="L2610" s="25"/>
      <c r="M2610" s="25"/>
    </row>
    <row r="2611" spans="1:13">
      <c r="A2611" s="92"/>
      <c r="B2611" s="25"/>
      <c r="C2611" s="25"/>
      <c r="D2611" s="25"/>
      <c r="E2611" s="25"/>
      <c r="F2611" s="25"/>
      <c r="G2611" s="25"/>
      <c r="H2611" s="25"/>
      <c r="I2611" s="25"/>
      <c r="J2611" s="25"/>
      <c r="K2611" s="25"/>
      <c r="L2611" s="25"/>
      <c r="M2611" s="25"/>
    </row>
    <row r="2612" spans="1:13">
      <c r="A2612" s="92"/>
      <c r="B2612" s="25"/>
      <c r="C2612" s="25"/>
      <c r="D2612" s="25"/>
      <c r="E2612" s="25"/>
      <c r="F2612" s="25"/>
      <c r="G2612" s="25"/>
      <c r="H2612" s="25"/>
      <c r="I2612" s="25"/>
      <c r="J2612" s="25"/>
      <c r="K2612" s="25"/>
      <c r="L2612" s="25"/>
      <c r="M2612" s="25"/>
    </row>
    <row r="2613" spans="1:13">
      <c r="A2613" s="88"/>
      <c r="B2613" s="25"/>
      <c r="C2613" s="25"/>
      <c r="D2613" s="25"/>
      <c r="E2613" s="25"/>
      <c r="F2613" s="25"/>
      <c r="G2613" s="25"/>
      <c r="H2613" s="25"/>
      <c r="I2613" s="25"/>
      <c r="J2613" s="25"/>
      <c r="K2613" s="25"/>
      <c r="L2613" s="25"/>
      <c r="M2613" s="25"/>
    </row>
    <row r="2619" spans="1:13">
      <c r="A2619" s="20"/>
      <c r="B2619" s="10"/>
      <c r="C2619" s="10"/>
      <c r="D2619" s="10"/>
      <c r="E2619" s="50"/>
      <c r="F2619" s="54"/>
      <c r="G2619" s="54"/>
      <c r="H2619" s="54"/>
      <c r="I2619" s="54"/>
      <c r="J2619" s="10"/>
      <c r="K2619" s="3"/>
      <c r="L2619" s="3"/>
      <c r="M2619" s="3"/>
    </row>
    <row r="2620" spans="1:13">
      <c r="A2620" s="92"/>
      <c r="B2620" s="25"/>
      <c r="C2620" s="25"/>
      <c r="D2620" s="25"/>
      <c r="E2620" s="25"/>
      <c r="F2620" s="25"/>
      <c r="G2620" s="25"/>
      <c r="H2620" s="25"/>
      <c r="I2620" s="25"/>
      <c r="J2620" s="25"/>
      <c r="K2620" s="25"/>
      <c r="L2620" s="25"/>
      <c r="M2620" s="25"/>
    </row>
    <row r="2621" spans="1:13">
      <c r="A2621" s="92"/>
      <c r="B2621" s="25"/>
      <c r="C2621" s="25"/>
      <c r="D2621" s="25"/>
      <c r="E2621" s="25"/>
      <c r="F2621" s="25"/>
      <c r="G2621" s="25"/>
      <c r="H2621" s="25"/>
      <c r="I2621" s="25"/>
      <c r="J2621" s="25"/>
      <c r="K2621" s="25"/>
      <c r="L2621" s="25"/>
      <c r="M2621" s="25"/>
    </row>
    <row r="2622" spans="1:13">
      <c r="A2622" s="92"/>
      <c r="B2622" s="25"/>
      <c r="C2622" s="25"/>
      <c r="D2622" s="25"/>
      <c r="E2622" s="25"/>
      <c r="F2622" s="25"/>
      <c r="G2622" s="25"/>
      <c r="H2622" s="25"/>
      <c r="I2622" s="25"/>
      <c r="J2622" s="25"/>
      <c r="K2622" s="25"/>
      <c r="L2622" s="25"/>
      <c r="M2622" s="25"/>
    </row>
    <row r="2623" spans="1:13">
      <c r="A2623" s="92"/>
      <c r="B2623" s="25"/>
      <c r="C2623" s="25"/>
      <c r="D2623" s="25"/>
      <c r="E2623" s="25"/>
      <c r="F2623" s="25"/>
      <c r="G2623" s="25"/>
      <c r="H2623" s="25"/>
      <c r="I2623" s="25"/>
      <c r="J2623" s="25"/>
      <c r="K2623" s="25"/>
      <c r="L2623" s="25"/>
      <c r="M2623" s="25"/>
    </row>
    <row r="2624" spans="1:13">
      <c r="A2624" s="92"/>
      <c r="B2624" s="25"/>
      <c r="C2624" s="25"/>
      <c r="D2624" s="25"/>
      <c r="E2624" s="25"/>
      <c r="F2624" s="25"/>
      <c r="G2624" s="25"/>
      <c r="H2624" s="25"/>
      <c r="I2624" s="25"/>
      <c r="J2624" s="25"/>
      <c r="K2624" s="25"/>
      <c r="L2624" s="25"/>
      <c r="M2624" s="25"/>
    </row>
    <row r="2625" spans="1:13">
      <c r="A2625" s="92"/>
      <c r="B2625" s="25"/>
      <c r="C2625" s="25"/>
      <c r="D2625" s="25"/>
      <c r="E2625" s="25"/>
      <c r="F2625" s="25"/>
      <c r="G2625" s="25"/>
      <c r="H2625" s="25"/>
      <c r="I2625" s="25"/>
      <c r="J2625" s="25"/>
      <c r="K2625" s="25"/>
      <c r="L2625" s="25"/>
      <c r="M2625" s="25"/>
    </row>
    <row r="2626" spans="1:13">
      <c r="A2626" s="92"/>
      <c r="B2626" s="25"/>
      <c r="C2626" s="25"/>
      <c r="D2626" s="25"/>
      <c r="E2626" s="25"/>
      <c r="F2626" s="25"/>
      <c r="G2626" s="25"/>
      <c r="H2626" s="25"/>
      <c r="I2626" s="25"/>
      <c r="J2626" s="25"/>
      <c r="K2626" s="25"/>
      <c r="L2626" s="25"/>
      <c r="M2626" s="25"/>
    </row>
    <row r="2627" spans="1:13">
      <c r="A2627" s="92"/>
      <c r="B2627" s="25"/>
      <c r="C2627" s="25"/>
      <c r="D2627" s="25"/>
      <c r="E2627" s="25"/>
      <c r="F2627" s="25"/>
      <c r="G2627" s="25"/>
      <c r="H2627" s="25"/>
      <c r="I2627" s="25"/>
      <c r="J2627" s="25"/>
      <c r="K2627" s="25"/>
      <c r="L2627" s="25"/>
      <c r="M2627" s="25"/>
    </row>
    <row r="2628" spans="1:13">
      <c r="A2628" s="92"/>
      <c r="B2628" s="25"/>
      <c r="C2628" s="25"/>
      <c r="D2628" s="25"/>
      <c r="E2628" s="25"/>
      <c r="F2628" s="25"/>
      <c r="G2628" s="25"/>
      <c r="H2628" s="25"/>
      <c r="I2628" s="25"/>
      <c r="J2628" s="25"/>
      <c r="K2628" s="25"/>
      <c r="L2628" s="25"/>
      <c r="M2628" s="25"/>
    </row>
    <row r="2629" spans="1:13">
      <c r="A2629" s="92"/>
      <c r="B2629" s="25"/>
      <c r="C2629" s="25"/>
      <c r="D2629" s="25"/>
      <c r="E2629" s="25"/>
      <c r="F2629" s="25"/>
      <c r="G2629" s="25"/>
      <c r="H2629" s="25"/>
      <c r="I2629" s="25"/>
      <c r="J2629" s="25"/>
      <c r="K2629" s="25"/>
      <c r="L2629" s="25"/>
      <c r="M2629" s="25"/>
    </row>
    <row r="2630" spans="1:13">
      <c r="A2630" s="92"/>
      <c r="B2630" s="25"/>
      <c r="C2630" s="25"/>
      <c r="D2630" s="25"/>
      <c r="E2630" s="25"/>
      <c r="F2630" s="25"/>
      <c r="G2630" s="25"/>
      <c r="H2630" s="25"/>
      <c r="I2630" s="25"/>
      <c r="J2630" s="25"/>
      <c r="K2630" s="25"/>
      <c r="L2630" s="25"/>
      <c r="M2630" s="25"/>
    </row>
    <row r="2631" spans="1:13">
      <c r="A2631" s="92"/>
      <c r="B2631" s="25"/>
      <c r="C2631" s="25"/>
      <c r="D2631" s="25"/>
      <c r="E2631" s="25"/>
      <c r="F2631" s="25"/>
      <c r="G2631" s="25"/>
      <c r="H2631" s="25"/>
      <c r="I2631" s="25"/>
      <c r="J2631" s="25"/>
      <c r="K2631" s="25"/>
      <c r="L2631" s="25"/>
      <c r="M2631" s="25"/>
    </row>
    <row r="2632" spans="1:13">
      <c r="A2632" s="92"/>
      <c r="B2632" s="25"/>
      <c r="C2632" s="25"/>
      <c r="D2632" s="25"/>
      <c r="E2632" s="25"/>
      <c r="F2632" s="25"/>
      <c r="G2632" s="25"/>
      <c r="H2632" s="25"/>
      <c r="I2632" s="25"/>
      <c r="J2632" s="25"/>
      <c r="K2632" s="25"/>
      <c r="L2632" s="25"/>
      <c r="M2632" s="25"/>
    </row>
    <row r="2633" spans="1:13">
      <c r="A2633" s="92"/>
      <c r="B2633" s="25"/>
      <c r="C2633" s="25"/>
      <c r="D2633" s="25"/>
      <c r="E2633" s="25"/>
      <c r="F2633" s="25"/>
      <c r="G2633" s="25"/>
      <c r="H2633" s="25"/>
      <c r="I2633" s="25"/>
      <c r="J2633" s="25"/>
      <c r="K2633" s="25"/>
      <c r="L2633" s="25"/>
      <c r="M2633" s="25"/>
    </row>
    <row r="2634" spans="1:13">
      <c r="A2634" s="92"/>
      <c r="B2634" s="25"/>
      <c r="C2634" s="25"/>
      <c r="D2634" s="25"/>
      <c r="E2634" s="25"/>
      <c r="F2634" s="25"/>
      <c r="G2634" s="25"/>
      <c r="H2634" s="25"/>
      <c r="I2634" s="25"/>
      <c r="J2634" s="25"/>
      <c r="K2634" s="25"/>
      <c r="L2634" s="25"/>
      <c r="M2634" s="25"/>
    </row>
    <row r="2635" spans="1:13">
      <c r="A2635" s="92"/>
      <c r="B2635" s="25"/>
      <c r="C2635" s="25"/>
      <c r="D2635" s="25"/>
      <c r="E2635" s="25"/>
      <c r="F2635" s="25"/>
      <c r="G2635" s="25"/>
      <c r="H2635" s="25"/>
      <c r="I2635" s="25"/>
      <c r="J2635" s="25"/>
      <c r="K2635" s="25"/>
      <c r="L2635" s="25"/>
      <c r="M2635" s="25"/>
    </row>
    <row r="2636" spans="1:13">
      <c r="A2636" s="92"/>
      <c r="B2636" s="25"/>
      <c r="C2636" s="25"/>
      <c r="D2636" s="25"/>
      <c r="E2636" s="25"/>
      <c r="F2636" s="25"/>
      <c r="G2636" s="25"/>
      <c r="H2636" s="25"/>
      <c r="I2636" s="25"/>
      <c r="J2636" s="25"/>
      <c r="K2636" s="25"/>
      <c r="L2636" s="25"/>
      <c r="M2636" s="25"/>
    </row>
    <row r="2637" spans="1:13">
      <c r="A2637" s="92"/>
      <c r="B2637" s="25"/>
      <c r="C2637" s="25"/>
      <c r="D2637" s="25"/>
      <c r="E2637" s="25"/>
      <c r="F2637" s="25"/>
      <c r="G2637" s="25"/>
      <c r="H2637" s="25"/>
      <c r="I2637" s="25"/>
      <c r="J2637" s="25"/>
      <c r="K2637" s="25"/>
      <c r="L2637" s="25"/>
      <c r="M2637" s="25"/>
    </row>
    <row r="2638" spans="1:13">
      <c r="A2638" s="92"/>
      <c r="B2638" s="25"/>
      <c r="C2638" s="25"/>
      <c r="D2638" s="25"/>
      <c r="E2638" s="25"/>
      <c r="F2638" s="25"/>
      <c r="G2638" s="25"/>
      <c r="H2638" s="25"/>
      <c r="I2638" s="25"/>
      <c r="J2638" s="25"/>
      <c r="K2638" s="25"/>
      <c r="L2638" s="25"/>
      <c r="M2638" s="25"/>
    </row>
    <row r="2639" spans="1:13">
      <c r="A2639" s="92"/>
      <c r="B2639" s="25"/>
      <c r="C2639" s="25"/>
      <c r="D2639" s="25"/>
      <c r="E2639" s="25"/>
      <c r="F2639" s="25"/>
      <c r="G2639" s="25"/>
      <c r="H2639" s="25"/>
      <c r="I2639" s="25"/>
      <c r="J2639" s="25"/>
      <c r="K2639" s="25"/>
      <c r="L2639" s="25"/>
      <c r="M2639" s="25"/>
    </row>
    <row r="2640" spans="1:13">
      <c r="A2640" s="92"/>
      <c r="B2640" s="25"/>
      <c r="C2640" s="25"/>
      <c r="D2640" s="25"/>
      <c r="E2640" s="25"/>
      <c r="F2640" s="25"/>
      <c r="G2640" s="25"/>
      <c r="H2640" s="25"/>
      <c r="I2640" s="25"/>
      <c r="J2640" s="25"/>
      <c r="K2640" s="25"/>
      <c r="L2640" s="25"/>
      <c r="M2640" s="25"/>
    </row>
    <row r="2641" spans="1:13">
      <c r="A2641" s="92"/>
      <c r="B2641" s="25"/>
      <c r="C2641" s="25"/>
      <c r="D2641" s="25"/>
      <c r="E2641" s="25"/>
      <c r="F2641" s="25"/>
      <c r="G2641" s="25"/>
      <c r="H2641" s="25"/>
      <c r="I2641" s="25"/>
      <c r="J2641" s="25"/>
      <c r="K2641" s="25"/>
      <c r="L2641" s="25"/>
      <c r="M2641" s="25"/>
    </row>
    <row r="2642" spans="1:13">
      <c r="A2642" s="92"/>
      <c r="B2642" s="25"/>
      <c r="C2642" s="25"/>
      <c r="D2642" s="25"/>
      <c r="E2642" s="25"/>
      <c r="F2642" s="25"/>
      <c r="G2642" s="25"/>
      <c r="H2642" s="25"/>
      <c r="I2642" s="25"/>
      <c r="J2642" s="25"/>
      <c r="K2642" s="25"/>
      <c r="L2642" s="25"/>
      <c r="M2642" s="25"/>
    </row>
    <row r="2643" spans="1:13">
      <c r="A2643" s="88"/>
      <c r="B2643" s="25"/>
      <c r="C2643" s="25"/>
      <c r="D2643" s="25"/>
      <c r="E2643" s="25"/>
      <c r="F2643" s="25"/>
      <c r="G2643" s="25"/>
      <c r="H2643" s="25"/>
      <c r="I2643" s="25"/>
      <c r="J2643" s="25"/>
      <c r="K2643" s="25"/>
      <c r="L2643" s="25"/>
      <c r="M2643" s="25"/>
    </row>
    <row r="2649" spans="1:13">
      <c r="A2649" s="20"/>
      <c r="B2649" s="10"/>
      <c r="C2649" s="10"/>
      <c r="D2649" s="10"/>
      <c r="E2649" s="50"/>
      <c r="F2649" s="54"/>
      <c r="G2649" s="54"/>
      <c r="H2649" s="54"/>
      <c r="I2649" s="54"/>
      <c r="J2649" s="10"/>
      <c r="K2649" s="3"/>
      <c r="L2649" s="3"/>
      <c r="M2649" s="3"/>
    </row>
    <row r="2650" spans="1:13">
      <c r="A2650" s="92"/>
      <c r="B2650" s="25"/>
      <c r="C2650" s="25"/>
      <c r="D2650" s="25"/>
      <c r="E2650" s="25"/>
      <c r="F2650" s="25"/>
      <c r="G2650" s="25"/>
      <c r="H2650" s="25"/>
      <c r="I2650" s="25"/>
      <c r="J2650" s="25"/>
      <c r="K2650" s="25"/>
      <c r="L2650" s="25"/>
      <c r="M2650" s="25"/>
    </row>
    <row r="2651" spans="1:13">
      <c r="A2651" s="92"/>
      <c r="B2651" s="25"/>
      <c r="C2651" s="25"/>
      <c r="D2651" s="25"/>
      <c r="E2651" s="25"/>
      <c r="F2651" s="25"/>
      <c r="G2651" s="25"/>
      <c r="H2651" s="25"/>
      <c r="I2651" s="25"/>
      <c r="J2651" s="25"/>
      <c r="K2651" s="25"/>
      <c r="L2651" s="25"/>
      <c r="M2651" s="25"/>
    </row>
    <row r="2652" spans="1:13">
      <c r="A2652" s="92"/>
      <c r="B2652" s="25"/>
      <c r="C2652" s="25"/>
      <c r="D2652" s="25"/>
      <c r="E2652" s="25"/>
      <c r="F2652" s="25"/>
      <c r="G2652" s="25"/>
      <c r="H2652" s="25"/>
      <c r="I2652" s="25"/>
      <c r="J2652" s="25"/>
      <c r="K2652" s="25"/>
      <c r="L2652" s="25"/>
      <c r="M2652" s="25"/>
    </row>
    <row r="2653" spans="1:13">
      <c r="A2653" s="92"/>
      <c r="B2653" s="25"/>
      <c r="C2653" s="25"/>
      <c r="D2653" s="25"/>
      <c r="E2653" s="25"/>
      <c r="F2653" s="25"/>
      <c r="G2653" s="25"/>
      <c r="H2653" s="25"/>
      <c r="I2653" s="25"/>
      <c r="J2653" s="25"/>
      <c r="K2653" s="25"/>
      <c r="L2653" s="25"/>
      <c r="M2653" s="25"/>
    </row>
    <row r="2654" spans="1:13">
      <c r="A2654" s="92"/>
      <c r="B2654" s="25"/>
      <c r="C2654" s="25"/>
      <c r="D2654" s="25"/>
      <c r="E2654" s="25"/>
      <c r="F2654" s="25"/>
      <c r="G2654" s="25"/>
      <c r="H2654" s="25"/>
      <c r="I2654" s="25"/>
      <c r="J2654" s="25"/>
      <c r="K2654" s="25"/>
      <c r="L2654" s="25"/>
      <c r="M2654" s="25"/>
    </row>
    <row r="2655" spans="1:13">
      <c r="A2655" s="92"/>
      <c r="B2655" s="25"/>
      <c r="C2655" s="25"/>
      <c r="D2655" s="25"/>
      <c r="E2655" s="25"/>
      <c r="F2655" s="25"/>
      <c r="G2655" s="25"/>
      <c r="H2655" s="25"/>
      <c r="I2655" s="25"/>
      <c r="J2655" s="25"/>
      <c r="K2655" s="25"/>
      <c r="L2655" s="25"/>
      <c r="M2655" s="25"/>
    </row>
    <row r="2656" spans="1:13">
      <c r="A2656" s="92"/>
      <c r="B2656" s="25"/>
      <c r="C2656" s="25"/>
      <c r="D2656" s="25"/>
      <c r="E2656" s="25"/>
      <c r="F2656" s="25"/>
      <c r="G2656" s="25"/>
      <c r="H2656" s="25"/>
      <c r="I2656" s="25"/>
      <c r="J2656" s="25"/>
      <c r="K2656" s="25"/>
      <c r="L2656" s="25"/>
      <c r="M2656" s="25"/>
    </row>
    <row r="2657" spans="1:13">
      <c r="A2657" s="92"/>
      <c r="B2657" s="25"/>
      <c r="C2657" s="25"/>
      <c r="D2657" s="25"/>
      <c r="E2657" s="25"/>
      <c r="F2657" s="25"/>
      <c r="G2657" s="25"/>
      <c r="H2657" s="25"/>
      <c r="I2657" s="25"/>
      <c r="J2657" s="25"/>
      <c r="K2657" s="25"/>
      <c r="L2657" s="25"/>
      <c r="M2657" s="25"/>
    </row>
    <row r="2658" spans="1:13">
      <c r="A2658" s="92"/>
      <c r="B2658" s="25"/>
      <c r="C2658" s="25"/>
      <c r="D2658" s="25"/>
      <c r="E2658" s="25"/>
      <c r="F2658" s="25"/>
      <c r="G2658" s="25"/>
      <c r="H2658" s="25"/>
      <c r="I2658" s="25"/>
      <c r="J2658" s="25"/>
      <c r="K2658" s="25"/>
      <c r="L2658" s="25"/>
      <c r="M2658" s="25"/>
    </row>
    <row r="2659" spans="1:13">
      <c r="A2659" s="92"/>
      <c r="B2659" s="25"/>
      <c r="C2659" s="25"/>
      <c r="D2659" s="25"/>
      <c r="E2659" s="25"/>
      <c r="F2659" s="25"/>
      <c r="G2659" s="25"/>
      <c r="H2659" s="25"/>
      <c r="I2659" s="25"/>
      <c r="J2659" s="25"/>
      <c r="K2659" s="25"/>
      <c r="L2659" s="25"/>
      <c r="M2659" s="25"/>
    </row>
    <row r="2660" spans="1:13">
      <c r="A2660" s="92"/>
      <c r="B2660" s="25"/>
      <c r="C2660" s="25"/>
      <c r="D2660" s="25"/>
      <c r="E2660" s="25"/>
      <c r="F2660" s="25"/>
      <c r="G2660" s="25"/>
      <c r="H2660" s="25"/>
      <c r="I2660" s="25"/>
      <c r="J2660" s="25"/>
      <c r="K2660" s="25"/>
      <c r="L2660" s="25"/>
      <c r="M2660" s="25"/>
    </row>
    <row r="2661" spans="1:13">
      <c r="A2661" s="92"/>
      <c r="B2661" s="25"/>
      <c r="C2661" s="25"/>
      <c r="D2661" s="25"/>
      <c r="E2661" s="25"/>
      <c r="F2661" s="25"/>
      <c r="G2661" s="25"/>
      <c r="H2661" s="25"/>
      <c r="I2661" s="25"/>
      <c r="J2661" s="25"/>
      <c r="K2661" s="25"/>
      <c r="L2661" s="25"/>
      <c r="M2661" s="25"/>
    </row>
    <row r="2662" spans="1:13">
      <c r="A2662" s="92"/>
      <c r="B2662" s="25"/>
      <c r="C2662" s="25"/>
      <c r="D2662" s="25"/>
      <c r="E2662" s="25"/>
      <c r="F2662" s="25"/>
      <c r="G2662" s="25"/>
      <c r="H2662" s="25"/>
      <c r="I2662" s="25"/>
      <c r="J2662" s="25"/>
      <c r="K2662" s="25"/>
      <c r="L2662" s="25"/>
      <c r="M2662" s="25"/>
    </row>
    <row r="2663" spans="1:13">
      <c r="A2663" s="92"/>
      <c r="B2663" s="25"/>
      <c r="C2663" s="25"/>
      <c r="D2663" s="25"/>
      <c r="E2663" s="25"/>
      <c r="F2663" s="25"/>
      <c r="G2663" s="25"/>
      <c r="H2663" s="25"/>
      <c r="I2663" s="25"/>
      <c r="J2663" s="25"/>
      <c r="K2663" s="25"/>
      <c r="L2663" s="25"/>
      <c r="M2663" s="25"/>
    </row>
    <row r="2664" spans="1:13">
      <c r="A2664" s="92"/>
      <c r="B2664" s="25"/>
      <c r="C2664" s="25"/>
      <c r="D2664" s="25"/>
      <c r="E2664" s="25"/>
      <c r="F2664" s="25"/>
      <c r="G2664" s="25"/>
      <c r="H2664" s="25"/>
      <c r="I2664" s="25"/>
      <c r="J2664" s="25"/>
      <c r="K2664" s="25"/>
      <c r="L2664" s="25"/>
      <c r="M2664" s="25"/>
    </row>
    <row r="2665" spans="1:13">
      <c r="A2665" s="92"/>
      <c r="B2665" s="25"/>
      <c r="C2665" s="25"/>
      <c r="D2665" s="25"/>
      <c r="E2665" s="25"/>
      <c r="F2665" s="25"/>
      <c r="G2665" s="25"/>
      <c r="H2665" s="25"/>
      <c r="I2665" s="25"/>
      <c r="J2665" s="25"/>
      <c r="K2665" s="25"/>
      <c r="L2665" s="25"/>
      <c r="M2665" s="25"/>
    </row>
    <row r="2666" spans="1:13">
      <c r="A2666" s="92"/>
      <c r="B2666" s="25"/>
      <c r="C2666" s="25"/>
      <c r="D2666" s="25"/>
      <c r="E2666" s="25"/>
      <c r="F2666" s="25"/>
      <c r="G2666" s="25"/>
      <c r="H2666" s="25"/>
      <c r="I2666" s="25"/>
      <c r="J2666" s="25"/>
      <c r="K2666" s="25"/>
      <c r="L2666" s="25"/>
      <c r="M2666" s="25"/>
    </row>
    <row r="2667" spans="1:13">
      <c r="A2667" s="92"/>
      <c r="B2667" s="25"/>
      <c r="C2667" s="25"/>
      <c r="D2667" s="25"/>
      <c r="E2667" s="25"/>
      <c r="F2667" s="25"/>
      <c r="G2667" s="25"/>
      <c r="H2667" s="25"/>
      <c r="I2667" s="25"/>
      <c r="J2667" s="25"/>
      <c r="K2667" s="25"/>
      <c r="L2667" s="25"/>
      <c r="M2667" s="25"/>
    </row>
    <row r="2668" spans="1:13">
      <c r="A2668" s="92"/>
      <c r="B2668" s="25"/>
      <c r="C2668" s="25"/>
      <c r="D2668" s="25"/>
      <c r="E2668" s="25"/>
      <c r="F2668" s="25"/>
      <c r="G2668" s="25"/>
      <c r="H2668" s="25"/>
      <c r="I2668" s="25"/>
      <c r="J2668" s="25"/>
      <c r="K2668" s="25"/>
      <c r="L2668" s="25"/>
      <c r="M2668" s="25"/>
    </row>
    <row r="2669" spans="1:13">
      <c r="A2669" s="92"/>
      <c r="B2669" s="25"/>
      <c r="C2669" s="25"/>
      <c r="D2669" s="25"/>
      <c r="E2669" s="25"/>
      <c r="F2669" s="25"/>
      <c r="G2669" s="25"/>
      <c r="H2669" s="25"/>
      <c r="I2669" s="25"/>
      <c r="J2669" s="25"/>
      <c r="K2669" s="25"/>
      <c r="L2669" s="25"/>
      <c r="M2669" s="25"/>
    </row>
    <row r="2670" spans="1:13">
      <c r="A2670" s="92"/>
      <c r="B2670" s="25"/>
      <c r="C2670" s="25"/>
      <c r="D2670" s="25"/>
      <c r="E2670" s="25"/>
      <c r="F2670" s="25"/>
      <c r="G2670" s="25"/>
      <c r="H2670" s="25"/>
      <c r="I2670" s="25"/>
      <c r="J2670" s="25"/>
      <c r="K2670" s="25"/>
      <c r="L2670" s="25"/>
      <c r="M2670" s="25"/>
    </row>
    <row r="2671" spans="1:13">
      <c r="A2671" s="92"/>
      <c r="B2671" s="25"/>
      <c r="C2671" s="25"/>
      <c r="D2671" s="25"/>
      <c r="E2671" s="25"/>
      <c r="F2671" s="25"/>
      <c r="G2671" s="25"/>
      <c r="H2671" s="25"/>
      <c r="I2671" s="25"/>
      <c r="J2671" s="25"/>
      <c r="K2671" s="25"/>
      <c r="L2671" s="25"/>
      <c r="M2671" s="25"/>
    </row>
    <row r="2672" spans="1:13">
      <c r="A2672" s="92"/>
      <c r="B2672" s="25"/>
      <c r="C2672" s="25"/>
      <c r="D2672" s="25"/>
      <c r="E2672" s="25"/>
      <c r="F2672" s="25"/>
      <c r="G2672" s="25"/>
      <c r="H2672" s="25"/>
      <c r="I2672" s="25"/>
      <c r="J2672" s="25"/>
      <c r="K2672" s="25"/>
      <c r="L2672" s="25"/>
      <c r="M2672" s="25"/>
    </row>
    <row r="2673" spans="1:13">
      <c r="A2673" s="88"/>
      <c r="B2673" s="25"/>
      <c r="C2673" s="25"/>
      <c r="D2673" s="25"/>
      <c r="E2673" s="25"/>
      <c r="F2673" s="25"/>
      <c r="G2673" s="25"/>
      <c r="H2673" s="25"/>
      <c r="I2673" s="25"/>
      <c r="J2673" s="25"/>
      <c r="K2673" s="25"/>
      <c r="L2673" s="25"/>
      <c r="M2673" s="25"/>
    </row>
    <row r="2679" spans="1:13">
      <c r="A2679" s="20"/>
      <c r="B2679" s="10"/>
      <c r="C2679" s="10"/>
      <c r="D2679" s="10"/>
      <c r="E2679" s="50"/>
      <c r="F2679" s="54"/>
      <c r="G2679" s="54"/>
      <c r="H2679" s="54"/>
      <c r="I2679" s="54"/>
      <c r="J2679" s="10"/>
      <c r="K2679" s="3"/>
      <c r="L2679" s="3"/>
      <c r="M2679" s="3"/>
    </row>
    <row r="2680" spans="1:13">
      <c r="A2680" s="92"/>
      <c r="B2680" s="25"/>
      <c r="C2680" s="25"/>
      <c r="D2680" s="25"/>
      <c r="E2680" s="25"/>
      <c r="F2680" s="25"/>
      <c r="G2680" s="25"/>
      <c r="H2680" s="25"/>
      <c r="I2680" s="25"/>
      <c r="J2680" s="25"/>
      <c r="K2680" s="25"/>
      <c r="L2680" s="25"/>
      <c r="M2680" s="25"/>
    </row>
    <row r="2681" spans="1:13">
      <c r="A2681" s="92"/>
      <c r="B2681" s="25"/>
      <c r="C2681" s="25"/>
      <c r="D2681" s="25"/>
      <c r="E2681" s="25"/>
      <c r="F2681" s="25"/>
      <c r="G2681" s="25"/>
      <c r="H2681" s="25"/>
      <c r="I2681" s="25"/>
      <c r="J2681" s="25"/>
      <c r="K2681" s="25"/>
      <c r="L2681" s="25"/>
      <c r="M2681" s="25"/>
    </row>
    <row r="2682" spans="1:13">
      <c r="A2682" s="92"/>
      <c r="B2682" s="25"/>
      <c r="C2682" s="25"/>
      <c r="D2682" s="25"/>
      <c r="E2682" s="25"/>
      <c r="F2682" s="25"/>
      <c r="G2682" s="25"/>
      <c r="H2682" s="25"/>
      <c r="I2682" s="25"/>
      <c r="J2682" s="25"/>
      <c r="K2682" s="25"/>
      <c r="L2682" s="25"/>
      <c r="M2682" s="25"/>
    </row>
    <row r="2683" spans="1:13">
      <c r="A2683" s="92"/>
      <c r="B2683" s="25"/>
      <c r="C2683" s="25"/>
      <c r="D2683" s="25"/>
      <c r="E2683" s="25"/>
      <c r="F2683" s="25"/>
      <c r="G2683" s="25"/>
      <c r="H2683" s="25"/>
      <c r="I2683" s="25"/>
      <c r="J2683" s="25"/>
      <c r="K2683" s="25"/>
      <c r="L2683" s="25"/>
      <c r="M2683" s="25"/>
    </row>
    <row r="2684" spans="1:13">
      <c r="A2684" s="92"/>
      <c r="B2684" s="25"/>
      <c r="C2684" s="25"/>
      <c r="D2684" s="25"/>
      <c r="E2684" s="25"/>
      <c r="F2684" s="25"/>
      <c r="G2684" s="25"/>
      <c r="H2684" s="25"/>
      <c r="I2684" s="25"/>
      <c r="J2684" s="25"/>
      <c r="K2684" s="25"/>
      <c r="L2684" s="25"/>
      <c r="M2684" s="25"/>
    </row>
    <row r="2685" spans="1:13">
      <c r="A2685" s="92"/>
      <c r="B2685" s="25"/>
      <c r="C2685" s="25"/>
      <c r="D2685" s="25"/>
      <c r="E2685" s="25"/>
      <c r="F2685" s="25"/>
      <c r="G2685" s="25"/>
      <c r="H2685" s="25"/>
      <c r="I2685" s="25"/>
      <c r="J2685" s="25"/>
      <c r="K2685" s="25"/>
      <c r="L2685" s="25"/>
      <c r="M2685" s="25"/>
    </row>
    <row r="2686" spans="1:13">
      <c r="A2686" s="92"/>
      <c r="B2686" s="25"/>
      <c r="C2686" s="25"/>
      <c r="D2686" s="25"/>
      <c r="E2686" s="25"/>
      <c r="F2686" s="25"/>
      <c r="G2686" s="25"/>
      <c r="H2686" s="25"/>
      <c r="I2686" s="25"/>
      <c r="J2686" s="25"/>
      <c r="K2686" s="25"/>
      <c r="L2686" s="25"/>
      <c r="M2686" s="25"/>
    </row>
    <row r="2687" spans="1:13">
      <c r="A2687" s="92"/>
      <c r="B2687" s="25"/>
      <c r="C2687" s="25"/>
      <c r="D2687" s="25"/>
      <c r="E2687" s="25"/>
      <c r="F2687" s="25"/>
      <c r="G2687" s="25"/>
      <c r="H2687" s="25"/>
      <c r="I2687" s="25"/>
      <c r="J2687" s="25"/>
      <c r="K2687" s="25"/>
      <c r="L2687" s="25"/>
      <c r="M2687" s="25"/>
    </row>
    <row r="2688" spans="1:13">
      <c r="A2688" s="92"/>
      <c r="B2688" s="25"/>
      <c r="C2688" s="25"/>
      <c r="D2688" s="25"/>
      <c r="E2688" s="25"/>
      <c r="F2688" s="25"/>
      <c r="G2688" s="25"/>
      <c r="H2688" s="25"/>
      <c r="I2688" s="25"/>
      <c r="J2688" s="25"/>
      <c r="K2688" s="25"/>
      <c r="L2688" s="25"/>
      <c r="M2688" s="25"/>
    </row>
    <row r="2689" spans="1:13">
      <c r="A2689" s="92"/>
      <c r="B2689" s="25"/>
      <c r="C2689" s="25"/>
      <c r="D2689" s="25"/>
      <c r="E2689" s="25"/>
      <c r="F2689" s="25"/>
      <c r="G2689" s="25"/>
      <c r="H2689" s="25"/>
      <c r="I2689" s="25"/>
      <c r="J2689" s="25"/>
      <c r="K2689" s="25"/>
      <c r="L2689" s="25"/>
      <c r="M2689" s="25"/>
    </row>
    <row r="2690" spans="1:13">
      <c r="A2690" s="92"/>
      <c r="B2690" s="25"/>
      <c r="C2690" s="25"/>
      <c r="D2690" s="25"/>
      <c r="E2690" s="25"/>
      <c r="F2690" s="25"/>
      <c r="G2690" s="25"/>
      <c r="H2690" s="25"/>
      <c r="I2690" s="25"/>
      <c r="J2690" s="25"/>
      <c r="K2690" s="25"/>
      <c r="L2690" s="25"/>
      <c r="M2690" s="25"/>
    </row>
    <row r="2691" spans="1:13">
      <c r="A2691" s="92"/>
      <c r="B2691" s="25"/>
      <c r="C2691" s="25"/>
      <c r="D2691" s="25"/>
      <c r="E2691" s="25"/>
      <c r="F2691" s="25"/>
      <c r="G2691" s="25"/>
      <c r="H2691" s="25"/>
      <c r="I2691" s="25"/>
      <c r="J2691" s="25"/>
      <c r="K2691" s="25"/>
      <c r="L2691" s="25"/>
      <c r="M2691" s="25"/>
    </row>
    <row r="2692" spans="1:13">
      <c r="A2692" s="92"/>
      <c r="B2692" s="25"/>
      <c r="C2692" s="25"/>
      <c r="D2692" s="25"/>
      <c r="E2692" s="25"/>
      <c r="F2692" s="25"/>
      <c r="G2692" s="25"/>
      <c r="H2692" s="25"/>
      <c r="I2692" s="25"/>
      <c r="J2692" s="25"/>
      <c r="K2692" s="25"/>
      <c r="L2692" s="25"/>
      <c r="M2692" s="25"/>
    </row>
    <row r="2693" spans="1:13">
      <c r="A2693" s="92"/>
      <c r="B2693" s="25"/>
      <c r="C2693" s="25"/>
      <c r="D2693" s="25"/>
      <c r="E2693" s="25"/>
      <c r="F2693" s="25"/>
      <c r="G2693" s="25"/>
      <c r="H2693" s="25"/>
      <c r="I2693" s="25"/>
      <c r="J2693" s="25"/>
      <c r="K2693" s="25"/>
      <c r="L2693" s="25"/>
      <c r="M2693" s="25"/>
    </row>
    <row r="2694" spans="1:13">
      <c r="A2694" s="92"/>
      <c r="B2694" s="25"/>
      <c r="C2694" s="25"/>
      <c r="D2694" s="25"/>
      <c r="E2694" s="25"/>
      <c r="F2694" s="25"/>
      <c r="G2694" s="25"/>
      <c r="H2694" s="25"/>
      <c r="I2694" s="25"/>
      <c r="J2694" s="25"/>
      <c r="K2694" s="25"/>
      <c r="L2694" s="25"/>
      <c r="M2694" s="25"/>
    </row>
    <row r="2695" spans="1:13">
      <c r="A2695" s="92"/>
      <c r="B2695" s="25"/>
      <c r="C2695" s="25"/>
      <c r="D2695" s="25"/>
      <c r="E2695" s="25"/>
      <c r="F2695" s="25"/>
      <c r="G2695" s="25"/>
      <c r="H2695" s="25"/>
      <c r="I2695" s="25"/>
      <c r="J2695" s="25"/>
      <c r="K2695" s="25"/>
      <c r="L2695" s="25"/>
      <c r="M2695" s="25"/>
    </row>
    <row r="2696" spans="1:13">
      <c r="A2696" s="92"/>
      <c r="B2696" s="25"/>
      <c r="C2696" s="25"/>
      <c r="D2696" s="25"/>
      <c r="E2696" s="25"/>
      <c r="F2696" s="25"/>
      <c r="G2696" s="25"/>
      <c r="H2696" s="25"/>
      <c r="I2696" s="25"/>
      <c r="J2696" s="25"/>
      <c r="K2696" s="25"/>
      <c r="L2696" s="25"/>
      <c r="M2696" s="25"/>
    </row>
    <row r="2697" spans="1:13">
      <c r="A2697" s="92"/>
      <c r="B2697" s="25"/>
      <c r="C2697" s="25"/>
      <c r="D2697" s="25"/>
      <c r="E2697" s="25"/>
      <c r="F2697" s="25"/>
      <c r="G2697" s="25"/>
      <c r="H2697" s="25"/>
      <c r="I2697" s="25"/>
      <c r="J2697" s="25"/>
      <c r="K2697" s="25"/>
      <c r="L2697" s="25"/>
      <c r="M2697" s="25"/>
    </row>
    <row r="2698" spans="1:13">
      <c r="A2698" s="92"/>
      <c r="B2698" s="25"/>
      <c r="C2698" s="25"/>
      <c r="D2698" s="25"/>
      <c r="E2698" s="25"/>
      <c r="F2698" s="25"/>
      <c r="G2698" s="25"/>
      <c r="H2698" s="25"/>
      <c r="I2698" s="25"/>
      <c r="J2698" s="25"/>
      <c r="K2698" s="25"/>
      <c r="L2698" s="25"/>
      <c r="M2698" s="25"/>
    </row>
    <row r="2699" spans="1:13">
      <c r="A2699" s="92"/>
      <c r="B2699" s="25"/>
      <c r="C2699" s="25"/>
      <c r="D2699" s="25"/>
      <c r="E2699" s="25"/>
      <c r="F2699" s="25"/>
      <c r="G2699" s="25"/>
      <c r="H2699" s="25"/>
      <c r="I2699" s="25"/>
      <c r="J2699" s="25"/>
      <c r="K2699" s="25"/>
      <c r="L2699" s="25"/>
      <c r="M2699" s="25"/>
    </row>
    <row r="2700" spans="1:13">
      <c r="A2700" s="92"/>
      <c r="B2700" s="25"/>
      <c r="C2700" s="25"/>
      <c r="D2700" s="25"/>
      <c r="E2700" s="25"/>
      <c r="F2700" s="25"/>
      <c r="G2700" s="25"/>
      <c r="H2700" s="25"/>
      <c r="I2700" s="25"/>
      <c r="J2700" s="25"/>
      <c r="K2700" s="25"/>
      <c r="L2700" s="25"/>
      <c r="M2700" s="25"/>
    </row>
    <row r="2701" spans="1:13">
      <c r="A2701" s="92"/>
      <c r="B2701" s="25"/>
      <c r="C2701" s="25"/>
      <c r="D2701" s="25"/>
      <c r="E2701" s="25"/>
      <c r="F2701" s="25"/>
      <c r="G2701" s="25"/>
      <c r="H2701" s="25"/>
      <c r="I2701" s="25"/>
      <c r="J2701" s="25"/>
      <c r="K2701" s="25"/>
      <c r="L2701" s="25"/>
      <c r="M2701" s="25"/>
    </row>
    <row r="2702" spans="1:13">
      <c r="A2702" s="92"/>
      <c r="B2702" s="25"/>
      <c r="C2702" s="25"/>
      <c r="D2702" s="25"/>
      <c r="E2702" s="25"/>
      <c r="F2702" s="25"/>
      <c r="G2702" s="25"/>
      <c r="H2702" s="25"/>
      <c r="I2702" s="25"/>
      <c r="J2702" s="25"/>
      <c r="K2702" s="25"/>
      <c r="L2702" s="25"/>
      <c r="M2702" s="25"/>
    </row>
    <row r="2703" spans="1:13">
      <c r="A2703" s="88"/>
      <c r="B2703" s="25"/>
      <c r="C2703" s="25"/>
      <c r="D2703" s="25"/>
      <c r="E2703" s="25"/>
      <c r="F2703" s="25"/>
      <c r="G2703" s="25"/>
      <c r="H2703" s="25"/>
      <c r="I2703" s="25"/>
      <c r="J2703" s="25"/>
      <c r="K2703" s="25"/>
      <c r="L2703" s="25"/>
      <c r="M2703" s="25"/>
    </row>
    <row r="2709" spans="1:13">
      <c r="A2709" s="20"/>
      <c r="B2709" s="10"/>
      <c r="C2709" s="10"/>
      <c r="D2709" s="10"/>
      <c r="E2709" s="50"/>
      <c r="F2709" s="54"/>
      <c r="G2709" s="54"/>
      <c r="H2709" s="54"/>
      <c r="I2709" s="54"/>
      <c r="J2709" s="10"/>
      <c r="K2709" s="3"/>
      <c r="L2709" s="3"/>
      <c r="M2709" s="3"/>
    </row>
    <row r="2710" spans="1:13">
      <c r="A2710" s="92"/>
      <c r="B2710" s="25"/>
      <c r="C2710" s="25"/>
      <c r="D2710" s="25"/>
      <c r="E2710" s="25"/>
      <c r="F2710" s="25"/>
      <c r="G2710" s="25"/>
      <c r="H2710" s="25"/>
      <c r="I2710" s="25"/>
      <c r="J2710" s="25"/>
      <c r="K2710" s="25"/>
      <c r="L2710" s="25"/>
      <c r="M2710" s="25"/>
    </row>
    <row r="2711" spans="1:13">
      <c r="A2711" s="92"/>
      <c r="B2711" s="25"/>
      <c r="C2711" s="25"/>
      <c r="D2711" s="25"/>
      <c r="E2711" s="25"/>
      <c r="F2711" s="25"/>
      <c r="G2711" s="25"/>
      <c r="H2711" s="25"/>
      <c r="I2711" s="25"/>
      <c r="J2711" s="25"/>
      <c r="K2711" s="25"/>
      <c r="L2711" s="25"/>
      <c r="M2711" s="25"/>
    </row>
    <row r="2712" spans="1:13">
      <c r="A2712" s="92"/>
      <c r="B2712" s="25"/>
      <c r="C2712" s="25"/>
      <c r="D2712" s="25"/>
      <c r="E2712" s="25"/>
      <c r="F2712" s="25"/>
      <c r="G2712" s="25"/>
      <c r="H2712" s="25"/>
      <c r="I2712" s="25"/>
      <c r="J2712" s="25"/>
      <c r="K2712" s="25"/>
      <c r="L2712" s="25"/>
      <c r="M2712" s="25"/>
    </row>
    <row r="2713" spans="1:13">
      <c r="A2713" s="92"/>
      <c r="B2713" s="25"/>
      <c r="C2713" s="25"/>
      <c r="D2713" s="25"/>
      <c r="E2713" s="25"/>
      <c r="F2713" s="25"/>
      <c r="G2713" s="25"/>
      <c r="H2713" s="25"/>
      <c r="I2713" s="25"/>
      <c r="J2713" s="25"/>
      <c r="K2713" s="25"/>
      <c r="L2713" s="25"/>
      <c r="M2713" s="25"/>
    </row>
    <row r="2714" spans="1:13">
      <c r="A2714" s="92"/>
      <c r="B2714" s="25"/>
      <c r="C2714" s="25"/>
      <c r="D2714" s="25"/>
      <c r="E2714" s="25"/>
      <c r="F2714" s="25"/>
      <c r="G2714" s="25"/>
      <c r="H2714" s="25"/>
      <c r="I2714" s="25"/>
      <c r="J2714" s="25"/>
      <c r="K2714" s="25"/>
      <c r="L2714" s="25"/>
      <c r="M2714" s="25"/>
    </row>
    <row r="2715" spans="1:13">
      <c r="A2715" s="92"/>
      <c r="B2715" s="25"/>
      <c r="C2715" s="25"/>
      <c r="D2715" s="25"/>
      <c r="E2715" s="25"/>
      <c r="F2715" s="25"/>
      <c r="G2715" s="25"/>
      <c r="H2715" s="25"/>
      <c r="I2715" s="25"/>
      <c r="J2715" s="25"/>
      <c r="K2715" s="25"/>
      <c r="L2715" s="25"/>
      <c r="M2715" s="25"/>
    </row>
    <row r="2716" spans="1:13">
      <c r="A2716" s="92"/>
      <c r="B2716" s="25"/>
      <c r="C2716" s="25"/>
      <c r="D2716" s="25"/>
      <c r="E2716" s="25"/>
      <c r="F2716" s="25"/>
      <c r="G2716" s="25"/>
      <c r="H2716" s="25"/>
      <c r="I2716" s="25"/>
      <c r="J2716" s="433"/>
      <c r="K2716" s="25"/>
      <c r="L2716" s="25"/>
      <c r="M2716" s="25"/>
    </row>
    <row r="2717" spans="1:13">
      <c r="A2717" s="92"/>
      <c r="B2717" s="25"/>
      <c r="C2717" s="25"/>
      <c r="D2717" s="25"/>
      <c r="E2717" s="25"/>
      <c r="F2717" s="25"/>
      <c r="G2717" s="25"/>
      <c r="H2717" s="25"/>
      <c r="I2717" s="25"/>
      <c r="J2717" s="433"/>
      <c r="K2717" s="25"/>
      <c r="L2717" s="25"/>
      <c r="M2717" s="25"/>
    </row>
    <row r="2718" spans="1:13">
      <c r="A2718" s="92"/>
      <c r="B2718" s="25"/>
      <c r="C2718" s="25"/>
      <c r="D2718" s="25"/>
      <c r="E2718" s="25"/>
      <c r="F2718" s="25"/>
      <c r="G2718" s="25"/>
      <c r="H2718" s="25"/>
      <c r="I2718" s="25"/>
      <c r="J2718" s="433"/>
      <c r="K2718" s="25"/>
      <c r="L2718" s="25"/>
      <c r="M2718" s="25"/>
    </row>
    <row r="2719" spans="1:13">
      <c r="A2719" s="92"/>
      <c r="B2719" s="25"/>
      <c r="C2719" s="25"/>
      <c r="D2719" s="25"/>
      <c r="E2719" s="25"/>
      <c r="F2719" s="25"/>
      <c r="G2719" s="25"/>
      <c r="H2719" s="25"/>
      <c r="I2719" s="25"/>
      <c r="J2719" s="433"/>
      <c r="K2719" s="25"/>
      <c r="L2719" s="25"/>
      <c r="M2719" s="25"/>
    </row>
    <row r="2720" spans="1:13">
      <c r="A2720" s="92"/>
      <c r="B2720" s="25"/>
      <c r="C2720" s="25"/>
      <c r="D2720" s="25"/>
      <c r="E2720" s="25"/>
      <c r="F2720" s="25"/>
      <c r="G2720" s="25"/>
      <c r="H2720" s="25"/>
      <c r="I2720" s="25"/>
      <c r="J2720" s="433"/>
      <c r="K2720" s="25"/>
      <c r="L2720" s="25"/>
      <c r="M2720" s="25"/>
    </row>
    <row r="2721" spans="1:13">
      <c r="A2721" s="92"/>
      <c r="B2721" s="25"/>
      <c r="C2721" s="25"/>
      <c r="D2721" s="25"/>
      <c r="E2721" s="25"/>
      <c r="F2721" s="25"/>
      <c r="G2721" s="25"/>
      <c r="H2721" s="25"/>
      <c r="I2721" s="25"/>
      <c r="J2721" s="433"/>
      <c r="K2721" s="25"/>
      <c r="L2721" s="25"/>
      <c r="M2721" s="25"/>
    </row>
    <row r="2722" spans="1:13">
      <c r="A2722" s="92"/>
      <c r="B2722" s="25"/>
      <c r="C2722" s="25"/>
      <c r="D2722" s="25"/>
      <c r="E2722" s="25"/>
      <c r="F2722" s="25"/>
      <c r="G2722" s="25"/>
      <c r="H2722" s="25"/>
      <c r="I2722" s="25"/>
      <c r="J2722" s="433"/>
      <c r="K2722" s="25"/>
      <c r="L2722" s="25"/>
      <c r="M2722" s="25"/>
    </row>
    <row r="2723" spans="1:13">
      <c r="A2723" s="92"/>
      <c r="B2723" s="25"/>
      <c r="C2723" s="25"/>
      <c r="D2723" s="25"/>
      <c r="E2723" s="25"/>
      <c r="F2723" s="25"/>
      <c r="G2723" s="25"/>
      <c r="H2723" s="25"/>
      <c r="I2723" s="25"/>
      <c r="J2723" s="433"/>
      <c r="K2723" s="25"/>
      <c r="L2723" s="25"/>
      <c r="M2723" s="25"/>
    </row>
    <row r="2724" spans="1:13">
      <c r="A2724" s="92"/>
      <c r="B2724" s="25"/>
      <c r="C2724" s="25"/>
      <c r="D2724" s="25"/>
      <c r="E2724" s="25"/>
      <c r="F2724" s="25"/>
      <c r="G2724" s="25"/>
      <c r="H2724" s="25"/>
      <c r="I2724" s="25"/>
      <c r="J2724" s="433"/>
      <c r="K2724" s="25"/>
      <c r="L2724" s="25"/>
      <c r="M2724" s="25"/>
    </row>
    <row r="2725" spans="1:13">
      <c r="A2725" s="92"/>
      <c r="B2725" s="25"/>
      <c r="C2725" s="25"/>
      <c r="D2725" s="25"/>
      <c r="E2725" s="25"/>
      <c r="F2725" s="25"/>
      <c r="G2725" s="25"/>
      <c r="H2725" s="25"/>
      <c r="I2725" s="25"/>
      <c r="J2725" s="433"/>
      <c r="K2725" s="25"/>
      <c r="L2725" s="25"/>
      <c r="M2725" s="25"/>
    </row>
    <row r="2726" spans="1:13">
      <c r="A2726" s="92"/>
      <c r="B2726" s="25"/>
      <c r="C2726" s="25"/>
      <c r="D2726" s="25"/>
      <c r="E2726" s="25"/>
      <c r="F2726" s="25"/>
      <c r="G2726" s="25"/>
      <c r="H2726" s="25"/>
      <c r="I2726" s="25"/>
      <c r="J2726" s="433"/>
      <c r="K2726" s="25"/>
      <c r="L2726" s="25"/>
      <c r="M2726" s="25"/>
    </row>
    <row r="2727" spans="1:13">
      <c r="A2727" s="92"/>
      <c r="B2727" s="25"/>
      <c r="C2727" s="25"/>
      <c r="D2727" s="25"/>
      <c r="E2727" s="25"/>
      <c r="F2727" s="25"/>
      <c r="G2727" s="25"/>
      <c r="H2727" s="25"/>
      <c r="I2727" s="25"/>
      <c r="J2727" s="433"/>
      <c r="K2727" s="25"/>
      <c r="L2727" s="25"/>
      <c r="M2727" s="25"/>
    </row>
    <row r="2728" spans="1:13">
      <c r="A2728" s="92"/>
      <c r="B2728" s="25"/>
      <c r="C2728" s="25"/>
      <c r="D2728" s="25"/>
      <c r="E2728" s="25"/>
      <c r="F2728" s="25"/>
      <c r="G2728" s="25"/>
      <c r="H2728" s="25"/>
      <c r="I2728" s="25"/>
      <c r="J2728" s="433"/>
      <c r="K2728" s="25"/>
      <c r="L2728" s="25"/>
      <c r="M2728" s="25"/>
    </row>
    <row r="2729" spans="1:13">
      <c r="A2729" s="92"/>
      <c r="B2729" s="25"/>
      <c r="C2729" s="25"/>
      <c r="D2729" s="25"/>
      <c r="E2729" s="25"/>
      <c r="F2729" s="25"/>
      <c r="G2729" s="25"/>
      <c r="H2729" s="25"/>
      <c r="I2729" s="25"/>
      <c r="J2729" s="25"/>
      <c r="K2729" s="25"/>
      <c r="L2729" s="25"/>
      <c r="M2729" s="25"/>
    </row>
    <row r="2730" spans="1:13">
      <c r="A2730" s="92"/>
      <c r="B2730" s="25"/>
      <c r="C2730" s="25"/>
      <c r="D2730" s="25"/>
      <c r="E2730" s="25"/>
      <c r="F2730" s="25"/>
      <c r="G2730" s="25"/>
      <c r="H2730" s="25"/>
      <c r="I2730" s="25"/>
      <c r="J2730" s="25"/>
      <c r="K2730" s="25"/>
      <c r="L2730" s="25"/>
      <c r="M2730" s="25"/>
    </row>
    <row r="2731" spans="1:13">
      <c r="A2731" s="92"/>
      <c r="B2731" s="25"/>
      <c r="C2731" s="25"/>
      <c r="D2731" s="25"/>
      <c r="E2731" s="25"/>
      <c r="F2731" s="25"/>
      <c r="G2731" s="25"/>
      <c r="H2731" s="25"/>
      <c r="I2731" s="25"/>
      <c r="J2731" s="25"/>
      <c r="K2731" s="25"/>
      <c r="L2731" s="25"/>
      <c r="M2731" s="25"/>
    </row>
    <row r="2732" spans="1:13">
      <c r="A2732" s="92"/>
      <c r="B2732" s="25"/>
      <c r="C2732" s="25"/>
      <c r="D2732" s="25"/>
      <c r="E2732" s="25"/>
      <c r="F2732" s="25"/>
      <c r="G2732" s="25"/>
      <c r="H2732" s="25"/>
      <c r="I2732" s="25"/>
      <c r="J2732" s="25"/>
      <c r="K2732" s="25"/>
      <c r="L2732" s="25"/>
      <c r="M2732" s="25"/>
    </row>
    <row r="2733" spans="1:13">
      <c r="A2733" s="88"/>
      <c r="B2733" s="25"/>
      <c r="C2733" s="25"/>
      <c r="D2733" s="25"/>
      <c r="E2733" s="25"/>
      <c r="F2733" s="25"/>
      <c r="G2733" s="25"/>
      <c r="H2733" s="25"/>
      <c r="I2733" s="25"/>
      <c r="J2733" s="25"/>
      <c r="K2733" s="25"/>
      <c r="L2733" s="25"/>
      <c r="M2733" s="25"/>
    </row>
    <row r="2739" spans="1:13">
      <c r="A2739" s="20"/>
      <c r="B2739" s="10"/>
      <c r="C2739" s="10"/>
      <c r="D2739" s="10"/>
      <c r="E2739" s="50"/>
      <c r="F2739" s="54"/>
      <c r="G2739" s="54"/>
      <c r="H2739" s="54"/>
      <c r="I2739" s="54"/>
      <c r="J2739" s="10"/>
      <c r="K2739" s="3"/>
      <c r="L2739" s="3"/>
      <c r="M2739" s="3"/>
    </row>
    <row r="2740" spans="1:13">
      <c r="A2740" s="92"/>
      <c r="B2740" s="25"/>
      <c r="C2740" s="25"/>
      <c r="D2740" s="25"/>
      <c r="E2740" s="25"/>
      <c r="F2740" s="25"/>
      <c r="G2740" s="25"/>
      <c r="H2740" s="25"/>
      <c r="I2740" s="25"/>
      <c r="J2740" s="25"/>
      <c r="K2740" s="25"/>
      <c r="L2740" s="25"/>
      <c r="M2740" s="25"/>
    </row>
    <row r="2741" spans="1:13">
      <c r="A2741" s="92"/>
      <c r="B2741" s="25"/>
      <c r="C2741" s="25"/>
      <c r="D2741" s="25"/>
      <c r="E2741" s="25"/>
      <c r="F2741" s="25"/>
      <c r="G2741" s="25"/>
      <c r="H2741" s="25"/>
      <c r="I2741" s="25"/>
      <c r="J2741" s="25"/>
      <c r="K2741" s="25"/>
      <c r="L2741" s="25"/>
      <c r="M2741" s="25"/>
    </row>
    <row r="2742" spans="1:13">
      <c r="A2742" s="92"/>
      <c r="B2742" s="25"/>
      <c r="C2742" s="25"/>
      <c r="D2742" s="25"/>
      <c r="E2742" s="25"/>
      <c r="F2742" s="25"/>
      <c r="G2742" s="25"/>
      <c r="H2742" s="25"/>
      <c r="I2742" s="25"/>
      <c r="J2742" s="25"/>
      <c r="K2742" s="25"/>
      <c r="L2742" s="25"/>
      <c r="M2742" s="25"/>
    </row>
    <row r="2743" spans="1:13">
      <c r="A2743" s="92"/>
      <c r="B2743" s="25"/>
      <c r="C2743" s="25"/>
      <c r="D2743" s="25"/>
      <c r="E2743" s="25"/>
      <c r="F2743" s="25"/>
      <c r="G2743" s="25"/>
      <c r="H2743" s="25"/>
      <c r="I2743" s="25"/>
      <c r="J2743" s="25"/>
      <c r="K2743" s="25"/>
      <c r="L2743" s="25"/>
      <c r="M2743" s="25"/>
    </row>
    <row r="2744" spans="1:13">
      <c r="A2744" s="92"/>
      <c r="B2744" s="25"/>
      <c r="C2744" s="25"/>
      <c r="D2744" s="25"/>
      <c r="E2744" s="25"/>
      <c r="F2744" s="25"/>
      <c r="G2744" s="25"/>
      <c r="H2744" s="25"/>
      <c r="I2744" s="25"/>
      <c r="J2744" s="25"/>
      <c r="K2744" s="25"/>
      <c r="L2744" s="25"/>
      <c r="M2744" s="25"/>
    </row>
    <row r="2745" spans="1:13">
      <c r="A2745" s="92"/>
      <c r="B2745" s="25"/>
      <c r="C2745" s="25"/>
      <c r="D2745" s="25"/>
      <c r="E2745" s="25"/>
      <c r="F2745" s="25"/>
      <c r="G2745" s="25"/>
      <c r="H2745" s="25"/>
      <c r="I2745" s="25"/>
      <c r="J2745" s="25"/>
      <c r="K2745" s="25"/>
      <c r="L2745" s="25"/>
      <c r="M2745" s="25"/>
    </row>
    <row r="2746" spans="1:13">
      <c r="A2746" s="92"/>
      <c r="B2746" s="25"/>
      <c r="C2746" s="25"/>
      <c r="D2746" s="25"/>
      <c r="E2746" s="25"/>
      <c r="F2746" s="25"/>
      <c r="G2746" s="25"/>
      <c r="H2746" s="25"/>
      <c r="I2746" s="25"/>
      <c r="J2746" s="433"/>
      <c r="K2746" s="25"/>
      <c r="L2746" s="25"/>
      <c r="M2746" s="25"/>
    </row>
    <row r="2747" spans="1:13">
      <c r="A2747" s="92"/>
      <c r="B2747" s="25"/>
      <c r="C2747" s="25"/>
      <c r="D2747" s="25"/>
      <c r="E2747" s="25"/>
      <c r="F2747" s="25"/>
      <c r="G2747" s="25"/>
      <c r="H2747" s="25"/>
      <c r="I2747" s="25"/>
      <c r="J2747" s="433"/>
      <c r="K2747" s="25"/>
      <c r="L2747" s="25"/>
      <c r="M2747" s="25"/>
    </row>
    <row r="2748" spans="1:13">
      <c r="A2748" s="92"/>
      <c r="B2748" s="25"/>
      <c r="C2748" s="25"/>
      <c r="D2748" s="25"/>
      <c r="E2748" s="25"/>
      <c r="F2748" s="25"/>
      <c r="G2748" s="25"/>
      <c r="H2748" s="25"/>
      <c r="I2748" s="25"/>
      <c r="J2748" s="433"/>
      <c r="K2748" s="25"/>
      <c r="L2748" s="25"/>
      <c r="M2748" s="25"/>
    </row>
    <row r="2749" spans="1:13">
      <c r="A2749" s="92"/>
      <c r="B2749" s="25"/>
      <c r="C2749" s="25"/>
      <c r="D2749" s="25"/>
      <c r="E2749" s="25"/>
      <c r="F2749" s="25"/>
      <c r="G2749" s="25"/>
      <c r="H2749" s="25"/>
      <c r="I2749" s="25"/>
      <c r="J2749" s="433"/>
      <c r="K2749" s="25"/>
      <c r="L2749" s="25"/>
      <c r="M2749" s="25"/>
    </row>
    <row r="2750" spans="1:13">
      <c r="A2750" s="92"/>
      <c r="B2750" s="25"/>
      <c r="C2750" s="25"/>
      <c r="D2750" s="25"/>
      <c r="E2750" s="25"/>
      <c r="F2750" s="25"/>
      <c r="G2750" s="25"/>
      <c r="H2750" s="25"/>
      <c r="I2750" s="25"/>
      <c r="J2750" s="433"/>
      <c r="K2750" s="25"/>
      <c r="L2750" s="25"/>
      <c r="M2750" s="25"/>
    </row>
    <row r="2751" spans="1:13">
      <c r="A2751" s="92"/>
      <c r="B2751" s="25"/>
      <c r="C2751" s="25"/>
      <c r="D2751" s="25"/>
      <c r="E2751" s="25"/>
      <c r="F2751" s="25"/>
      <c r="G2751" s="25"/>
      <c r="H2751" s="25"/>
      <c r="I2751" s="25"/>
      <c r="J2751" s="433"/>
      <c r="K2751" s="25"/>
      <c r="L2751" s="25"/>
      <c r="M2751" s="25"/>
    </row>
    <row r="2752" spans="1:13">
      <c r="A2752" s="92"/>
      <c r="B2752" s="25"/>
      <c r="C2752" s="25"/>
      <c r="D2752" s="25"/>
      <c r="E2752" s="25"/>
      <c r="F2752" s="25"/>
      <c r="G2752" s="25"/>
      <c r="H2752" s="25"/>
      <c r="I2752" s="25"/>
      <c r="J2752" s="433"/>
      <c r="K2752" s="25"/>
      <c r="L2752" s="25"/>
      <c r="M2752" s="25"/>
    </row>
    <row r="2753" spans="1:13">
      <c r="A2753" s="92"/>
      <c r="B2753" s="25"/>
      <c r="C2753" s="25"/>
      <c r="D2753" s="25"/>
      <c r="E2753" s="25"/>
      <c r="F2753" s="25"/>
      <c r="G2753" s="25"/>
      <c r="H2753" s="25"/>
      <c r="I2753" s="25"/>
      <c r="J2753" s="433"/>
      <c r="K2753" s="25"/>
      <c r="L2753" s="25"/>
      <c r="M2753" s="25"/>
    </row>
    <row r="2754" spans="1:13">
      <c r="A2754" s="92"/>
      <c r="B2754" s="25"/>
      <c r="C2754" s="25"/>
      <c r="D2754" s="25"/>
      <c r="E2754" s="25"/>
      <c r="F2754" s="25"/>
      <c r="G2754" s="25"/>
      <c r="H2754" s="25"/>
      <c r="I2754" s="25"/>
      <c r="J2754" s="433"/>
      <c r="K2754" s="25"/>
      <c r="L2754" s="25"/>
      <c r="M2754" s="25"/>
    </row>
    <row r="2755" spans="1:13">
      <c r="A2755" s="92"/>
      <c r="B2755" s="25"/>
      <c r="C2755" s="25"/>
      <c r="D2755" s="25"/>
      <c r="E2755" s="25"/>
      <c r="F2755" s="25"/>
      <c r="G2755" s="25"/>
      <c r="H2755" s="25"/>
      <c r="I2755" s="25"/>
      <c r="J2755" s="433"/>
      <c r="K2755" s="25"/>
      <c r="L2755" s="25"/>
      <c r="M2755" s="25"/>
    </row>
    <row r="2756" spans="1:13">
      <c r="A2756" s="92"/>
      <c r="B2756" s="25"/>
      <c r="C2756" s="25"/>
      <c r="D2756" s="25"/>
      <c r="E2756" s="25"/>
      <c r="F2756" s="25"/>
      <c r="G2756" s="25"/>
      <c r="H2756" s="25"/>
      <c r="I2756" s="25"/>
      <c r="J2756" s="433"/>
      <c r="K2756" s="25"/>
      <c r="L2756" s="25"/>
      <c r="M2756" s="25"/>
    </row>
    <row r="2757" spans="1:13">
      <c r="A2757" s="92"/>
      <c r="B2757" s="25"/>
      <c r="C2757" s="25"/>
      <c r="D2757" s="25"/>
      <c r="E2757" s="25"/>
      <c r="F2757" s="25"/>
      <c r="G2757" s="25"/>
      <c r="H2757" s="25"/>
      <c r="I2757" s="25"/>
      <c r="J2757" s="433"/>
      <c r="K2757" s="25"/>
      <c r="L2757" s="25"/>
      <c r="M2757" s="25"/>
    </row>
    <row r="2758" spans="1:13">
      <c r="A2758" s="92"/>
      <c r="B2758" s="25"/>
      <c r="C2758" s="25"/>
      <c r="D2758" s="25"/>
      <c r="E2758" s="25"/>
      <c r="F2758" s="25"/>
      <c r="G2758" s="25"/>
      <c r="H2758" s="25"/>
      <c r="I2758" s="25"/>
      <c r="J2758" s="433"/>
      <c r="K2758" s="25"/>
      <c r="L2758" s="25"/>
      <c r="M2758" s="25"/>
    </row>
    <row r="2759" spans="1:13">
      <c r="A2759" s="92"/>
      <c r="B2759" s="25"/>
      <c r="C2759" s="25"/>
      <c r="D2759" s="25"/>
      <c r="E2759" s="25"/>
      <c r="F2759" s="25"/>
      <c r="G2759" s="25"/>
      <c r="H2759" s="25"/>
      <c r="I2759" s="25"/>
      <c r="J2759" s="25"/>
      <c r="K2759" s="25"/>
      <c r="L2759" s="25"/>
      <c r="M2759" s="25"/>
    </row>
    <row r="2760" spans="1:13">
      <c r="A2760" s="92"/>
      <c r="B2760" s="25"/>
      <c r="C2760" s="25"/>
      <c r="D2760" s="25"/>
      <c r="E2760" s="25"/>
      <c r="F2760" s="25"/>
      <c r="G2760" s="25"/>
      <c r="H2760" s="25"/>
      <c r="I2760" s="25"/>
      <c r="J2760" s="25"/>
      <c r="K2760" s="25"/>
      <c r="L2760" s="25"/>
      <c r="M2760" s="25"/>
    </row>
    <row r="2761" spans="1:13">
      <c r="A2761" s="92"/>
      <c r="B2761" s="25"/>
      <c r="C2761" s="25"/>
      <c r="D2761" s="25"/>
      <c r="E2761" s="25"/>
      <c r="F2761" s="25"/>
      <c r="G2761" s="25"/>
      <c r="H2761" s="25"/>
      <c r="I2761" s="25"/>
      <c r="J2761" s="25"/>
      <c r="K2761" s="25"/>
      <c r="L2761" s="25"/>
      <c r="M2761" s="25"/>
    </row>
    <row r="2762" spans="1:13">
      <c r="A2762" s="92"/>
      <c r="B2762" s="25"/>
      <c r="C2762" s="25"/>
      <c r="D2762" s="25"/>
      <c r="E2762" s="25"/>
      <c r="F2762" s="25"/>
      <c r="G2762" s="25"/>
      <c r="H2762" s="25"/>
      <c r="I2762" s="25"/>
      <c r="J2762" s="25"/>
      <c r="K2762" s="25"/>
      <c r="L2762" s="25"/>
      <c r="M2762" s="25"/>
    </row>
    <row r="2763" spans="1:13">
      <c r="A2763" s="88"/>
      <c r="B2763" s="25"/>
      <c r="C2763" s="25"/>
      <c r="D2763" s="25"/>
      <c r="E2763" s="25"/>
      <c r="F2763" s="25"/>
      <c r="G2763" s="25"/>
      <c r="H2763" s="25"/>
      <c r="I2763" s="25"/>
      <c r="J2763" s="25"/>
      <c r="K2763" s="25"/>
      <c r="L2763" s="25"/>
      <c r="M2763" s="25"/>
    </row>
    <row r="2769" spans="1:13">
      <c r="A2769" s="20"/>
      <c r="B2769" s="10"/>
      <c r="C2769" s="10"/>
      <c r="D2769" s="10"/>
      <c r="E2769" s="50"/>
      <c r="F2769" s="54"/>
      <c r="G2769" s="54"/>
      <c r="H2769" s="54"/>
      <c r="I2769" s="54"/>
      <c r="J2769" s="10"/>
      <c r="K2769" s="3"/>
      <c r="L2769" s="3"/>
      <c r="M2769" s="3"/>
    </row>
    <row r="2770" spans="1:13">
      <c r="A2770" s="92"/>
      <c r="B2770" s="25"/>
      <c r="C2770" s="25"/>
      <c r="D2770" s="25"/>
      <c r="E2770" s="25"/>
      <c r="F2770" s="25"/>
      <c r="G2770" s="25"/>
      <c r="H2770" s="25"/>
      <c r="I2770" s="25"/>
      <c r="J2770" s="25"/>
      <c r="K2770" s="25"/>
      <c r="L2770" s="25"/>
      <c r="M2770" s="25"/>
    </row>
    <row r="2771" spans="1:13">
      <c r="A2771" s="92"/>
      <c r="B2771" s="25"/>
      <c r="C2771" s="25"/>
      <c r="D2771" s="25"/>
      <c r="E2771" s="25"/>
      <c r="F2771" s="25"/>
      <c r="G2771" s="25"/>
      <c r="H2771" s="25"/>
      <c r="I2771" s="25"/>
      <c r="J2771" s="25"/>
      <c r="K2771" s="25"/>
      <c r="L2771" s="25"/>
      <c r="M2771" s="25"/>
    </row>
    <row r="2772" spans="1:13">
      <c r="A2772" s="92"/>
      <c r="B2772" s="25"/>
      <c r="C2772" s="25"/>
      <c r="D2772" s="25"/>
      <c r="E2772" s="25"/>
      <c r="F2772" s="25"/>
      <c r="G2772" s="25"/>
      <c r="H2772" s="25"/>
      <c r="I2772" s="25"/>
      <c r="J2772" s="25"/>
      <c r="K2772" s="25"/>
      <c r="L2772" s="25"/>
      <c r="M2772" s="25"/>
    </row>
    <row r="2773" spans="1:13">
      <c r="A2773" s="92"/>
      <c r="B2773" s="25"/>
      <c r="C2773" s="25"/>
      <c r="D2773" s="25"/>
      <c r="E2773" s="25"/>
      <c r="F2773" s="25"/>
      <c r="G2773" s="25"/>
      <c r="H2773" s="25"/>
      <c r="I2773" s="25"/>
      <c r="J2773" s="25"/>
      <c r="K2773" s="25"/>
      <c r="L2773" s="25"/>
      <c r="M2773" s="25"/>
    </row>
    <row r="2774" spans="1:13">
      <c r="A2774" s="92"/>
      <c r="B2774" s="25"/>
      <c r="C2774" s="25"/>
      <c r="D2774" s="25"/>
      <c r="E2774" s="25"/>
      <c r="F2774" s="25"/>
      <c r="G2774" s="25"/>
      <c r="H2774" s="25"/>
      <c r="I2774" s="25"/>
      <c r="J2774" s="25"/>
      <c r="K2774" s="25"/>
      <c r="L2774" s="25"/>
      <c r="M2774" s="25"/>
    </row>
    <row r="2775" spans="1:13">
      <c r="A2775" s="92"/>
      <c r="B2775" s="25"/>
      <c r="C2775" s="25"/>
      <c r="D2775" s="25"/>
      <c r="E2775" s="25"/>
      <c r="F2775" s="25"/>
      <c r="G2775" s="25"/>
      <c r="H2775" s="25"/>
      <c r="I2775" s="25"/>
      <c r="J2775" s="25"/>
      <c r="K2775" s="25"/>
      <c r="L2775" s="25"/>
      <c r="M2775" s="25"/>
    </row>
    <row r="2776" spans="1:13">
      <c r="A2776" s="92"/>
      <c r="B2776" s="25"/>
      <c r="C2776" s="25"/>
      <c r="D2776" s="25"/>
      <c r="E2776" s="25"/>
      <c r="F2776" s="25"/>
      <c r="G2776" s="25"/>
      <c r="H2776" s="25"/>
      <c r="I2776" s="25"/>
      <c r="J2776" s="25"/>
      <c r="K2776" s="25"/>
      <c r="L2776" s="25"/>
      <c r="M2776" s="25"/>
    </row>
    <row r="2777" spans="1:13">
      <c r="A2777" s="92"/>
      <c r="B2777" s="25"/>
      <c r="C2777" s="25"/>
      <c r="D2777" s="25"/>
      <c r="E2777" s="25"/>
      <c r="F2777" s="25"/>
      <c r="G2777" s="25"/>
      <c r="H2777" s="25"/>
      <c r="I2777" s="25"/>
      <c r="J2777" s="25"/>
      <c r="K2777" s="25"/>
      <c r="L2777" s="25"/>
      <c r="M2777" s="25"/>
    </row>
    <row r="2778" spans="1:13">
      <c r="A2778" s="92"/>
      <c r="B2778" s="25"/>
      <c r="C2778" s="25"/>
      <c r="D2778" s="25"/>
      <c r="E2778" s="25"/>
      <c r="F2778" s="25"/>
      <c r="G2778" s="25"/>
      <c r="H2778" s="25"/>
      <c r="I2778" s="25"/>
      <c r="J2778" s="25"/>
      <c r="K2778" s="25"/>
      <c r="L2778" s="25"/>
      <c r="M2778" s="25"/>
    </row>
    <row r="2779" spans="1:13">
      <c r="A2779" s="92"/>
      <c r="B2779" s="25"/>
      <c r="C2779" s="25"/>
      <c r="D2779" s="25"/>
      <c r="E2779" s="25"/>
      <c r="F2779" s="25"/>
      <c r="G2779" s="25"/>
      <c r="H2779" s="25"/>
      <c r="I2779" s="25"/>
      <c r="J2779" s="25"/>
      <c r="K2779" s="25"/>
      <c r="L2779" s="25"/>
      <c r="M2779" s="25"/>
    </row>
    <row r="2780" spans="1:13">
      <c r="A2780" s="92"/>
      <c r="B2780" s="25"/>
      <c r="C2780" s="25"/>
      <c r="D2780" s="25"/>
      <c r="E2780" s="25"/>
      <c r="F2780" s="25"/>
      <c r="G2780" s="25"/>
      <c r="H2780" s="25"/>
      <c r="I2780" s="25"/>
      <c r="J2780" s="25"/>
      <c r="K2780" s="25"/>
      <c r="L2780" s="25"/>
      <c r="M2780" s="25"/>
    </row>
    <row r="2781" spans="1:13">
      <c r="A2781" s="92"/>
      <c r="B2781" s="25"/>
      <c r="C2781" s="25"/>
      <c r="D2781" s="25"/>
      <c r="E2781" s="25"/>
      <c r="F2781" s="25"/>
      <c r="G2781" s="25"/>
      <c r="H2781" s="25"/>
      <c r="I2781" s="25"/>
      <c r="J2781" s="25"/>
      <c r="K2781" s="25"/>
      <c r="L2781" s="25"/>
      <c r="M2781" s="25"/>
    </row>
    <row r="2782" spans="1:13">
      <c r="A2782" s="92"/>
      <c r="B2782" s="25"/>
      <c r="C2782" s="25"/>
      <c r="D2782" s="25"/>
      <c r="E2782" s="25"/>
      <c r="F2782" s="25"/>
      <c r="G2782" s="25"/>
      <c r="H2782" s="25"/>
      <c r="I2782" s="25"/>
      <c r="J2782" s="25"/>
      <c r="K2782" s="25"/>
      <c r="L2782" s="25"/>
      <c r="M2782" s="25"/>
    </row>
    <row r="2783" spans="1:13">
      <c r="A2783" s="92"/>
      <c r="B2783" s="25"/>
      <c r="C2783" s="25"/>
      <c r="D2783" s="25"/>
      <c r="E2783" s="25"/>
      <c r="F2783" s="25"/>
      <c r="G2783" s="25"/>
      <c r="H2783" s="25"/>
      <c r="I2783" s="25"/>
      <c r="J2783" s="25"/>
      <c r="K2783" s="25"/>
      <c r="L2783" s="25"/>
      <c r="M2783" s="25"/>
    </row>
    <row r="2784" spans="1:13">
      <c r="A2784" s="92"/>
      <c r="B2784" s="25"/>
      <c r="C2784" s="25"/>
      <c r="D2784" s="25"/>
      <c r="E2784" s="25"/>
      <c r="F2784" s="25"/>
      <c r="G2784" s="25"/>
      <c r="H2784" s="25"/>
      <c r="I2784" s="25"/>
      <c r="J2784" s="25"/>
      <c r="K2784" s="25"/>
      <c r="L2784" s="25"/>
      <c r="M2784" s="25"/>
    </row>
    <row r="2785" spans="1:13">
      <c r="A2785" s="92"/>
      <c r="B2785" s="25"/>
      <c r="C2785" s="25"/>
      <c r="D2785" s="25"/>
      <c r="E2785" s="25"/>
      <c r="F2785" s="25"/>
      <c r="G2785" s="25"/>
      <c r="H2785" s="25"/>
      <c r="I2785" s="25"/>
      <c r="J2785" s="25"/>
      <c r="K2785" s="25"/>
      <c r="L2785" s="25"/>
      <c r="M2785" s="25"/>
    </row>
    <row r="2786" spans="1:13">
      <c r="A2786" s="92"/>
      <c r="B2786" s="25"/>
      <c r="C2786" s="25"/>
      <c r="D2786" s="25"/>
      <c r="E2786" s="25"/>
      <c r="F2786" s="25"/>
      <c r="G2786" s="25"/>
      <c r="H2786" s="25"/>
      <c r="I2786" s="25"/>
      <c r="J2786" s="25"/>
      <c r="K2786" s="25"/>
      <c r="L2786" s="25"/>
      <c r="M2786" s="25"/>
    </row>
    <row r="2787" spans="1:13">
      <c r="A2787" s="92"/>
      <c r="B2787" s="25"/>
      <c r="C2787" s="25"/>
      <c r="D2787" s="25"/>
      <c r="E2787" s="25"/>
      <c r="F2787" s="25"/>
      <c r="G2787" s="25"/>
      <c r="H2787" s="25"/>
      <c r="I2787" s="25"/>
      <c r="J2787" s="25"/>
      <c r="K2787" s="25"/>
      <c r="L2787" s="25"/>
      <c r="M2787" s="25"/>
    </row>
    <row r="2788" spans="1:13">
      <c r="A2788" s="92"/>
      <c r="B2788" s="25"/>
      <c r="C2788" s="25"/>
      <c r="D2788" s="25"/>
      <c r="E2788" s="25"/>
      <c r="F2788" s="25"/>
      <c r="G2788" s="25"/>
      <c r="H2788" s="25"/>
      <c r="I2788" s="25"/>
      <c r="J2788" s="25"/>
      <c r="K2788" s="25"/>
      <c r="L2788" s="25"/>
      <c r="M2788" s="25"/>
    </row>
    <row r="2789" spans="1:13">
      <c r="A2789" s="92"/>
      <c r="B2789" s="25"/>
      <c r="C2789" s="25"/>
      <c r="D2789" s="25"/>
      <c r="E2789" s="25"/>
      <c r="F2789" s="25"/>
      <c r="G2789" s="25"/>
      <c r="H2789" s="25"/>
      <c r="I2789" s="25"/>
      <c r="J2789" s="25"/>
      <c r="K2789" s="25"/>
      <c r="L2789" s="25"/>
      <c r="M2789" s="25"/>
    </row>
    <row r="2790" spans="1:13">
      <c r="A2790" s="92"/>
      <c r="B2790" s="25"/>
      <c r="C2790" s="25"/>
      <c r="D2790" s="25"/>
      <c r="E2790" s="25"/>
      <c r="F2790" s="25"/>
      <c r="G2790" s="25"/>
      <c r="H2790" s="25"/>
      <c r="I2790" s="25"/>
      <c r="J2790" s="25"/>
      <c r="K2790" s="25"/>
      <c r="L2790" s="25"/>
      <c r="M2790" s="25"/>
    </row>
    <row r="2791" spans="1:13">
      <c r="A2791" s="92"/>
      <c r="B2791" s="25"/>
      <c r="C2791" s="25"/>
      <c r="D2791" s="25"/>
      <c r="E2791" s="25"/>
      <c r="F2791" s="25"/>
      <c r="G2791" s="25"/>
      <c r="H2791" s="25"/>
      <c r="I2791" s="25"/>
      <c r="J2791" s="25"/>
      <c r="K2791" s="25"/>
      <c r="L2791" s="25"/>
      <c r="M2791" s="25"/>
    </row>
    <row r="2792" spans="1:13">
      <c r="A2792" s="92"/>
      <c r="B2792" s="25"/>
      <c r="C2792" s="25"/>
      <c r="D2792" s="25"/>
      <c r="E2792" s="25"/>
      <c r="F2792" s="25"/>
      <c r="G2792" s="25"/>
      <c r="H2792" s="25"/>
      <c r="I2792" s="25"/>
      <c r="J2792" s="25"/>
      <c r="K2792" s="25"/>
      <c r="L2792" s="25"/>
      <c r="M2792" s="25"/>
    </row>
    <row r="2793" spans="1:13">
      <c r="A2793" s="88"/>
      <c r="B2793" s="25"/>
      <c r="C2793" s="25"/>
      <c r="D2793" s="25"/>
      <c r="E2793" s="25"/>
      <c r="F2793" s="25"/>
      <c r="G2793" s="25"/>
      <c r="H2793" s="25"/>
      <c r="I2793" s="25"/>
      <c r="J2793" s="25"/>
      <c r="K2793" s="25"/>
      <c r="L2793" s="25"/>
      <c r="M2793" s="25"/>
    </row>
    <row r="2799" spans="1:13">
      <c r="A2799" s="20"/>
      <c r="B2799" s="10"/>
      <c r="C2799" s="10"/>
      <c r="D2799" s="10"/>
      <c r="E2799" s="50"/>
      <c r="F2799" s="54"/>
      <c r="G2799" s="54"/>
      <c r="H2799" s="54"/>
      <c r="I2799" s="54"/>
      <c r="J2799" s="10"/>
      <c r="K2799" s="3"/>
      <c r="L2799" s="3"/>
      <c r="M2799" s="3"/>
    </row>
    <row r="2800" spans="1:13">
      <c r="A2800" s="92"/>
      <c r="B2800" s="25"/>
      <c r="C2800" s="25"/>
      <c r="D2800" s="25"/>
      <c r="E2800" s="25"/>
      <c r="F2800" s="25"/>
      <c r="G2800" s="25"/>
      <c r="H2800" s="25"/>
      <c r="I2800" s="25"/>
      <c r="J2800" s="25"/>
      <c r="K2800" s="25"/>
      <c r="L2800" s="25"/>
      <c r="M2800" s="25"/>
    </row>
    <row r="2801" spans="1:13">
      <c r="A2801" s="92"/>
      <c r="B2801" s="25"/>
      <c r="C2801" s="25"/>
      <c r="D2801" s="25"/>
      <c r="E2801" s="25"/>
      <c r="F2801" s="25"/>
      <c r="G2801" s="25"/>
      <c r="H2801" s="25"/>
      <c r="I2801" s="25"/>
      <c r="J2801" s="25"/>
      <c r="K2801" s="25"/>
      <c r="L2801" s="25"/>
      <c r="M2801" s="25"/>
    </row>
    <row r="2802" spans="1:13">
      <c r="A2802" s="92"/>
      <c r="B2802" s="25"/>
      <c r="C2802" s="25"/>
      <c r="D2802" s="25"/>
      <c r="E2802" s="25"/>
      <c r="F2802" s="25"/>
      <c r="G2802" s="25"/>
      <c r="H2802" s="25"/>
      <c r="I2802" s="25"/>
      <c r="J2802" s="25"/>
      <c r="K2802" s="25"/>
      <c r="L2802" s="25"/>
      <c r="M2802" s="25"/>
    </row>
    <row r="2803" spans="1:13">
      <c r="A2803" s="92"/>
      <c r="B2803" s="25"/>
      <c r="C2803" s="25"/>
      <c r="D2803" s="25"/>
      <c r="E2803" s="25"/>
      <c r="F2803" s="25"/>
      <c r="G2803" s="25"/>
      <c r="H2803" s="25"/>
      <c r="I2803" s="25"/>
      <c r="J2803" s="25"/>
      <c r="K2803" s="25"/>
      <c r="L2803" s="25"/>
      <c r="M2803" s="25"/>
    </row>
    <row r="2804" spans="1:13">
      <c r="A2804" s="92"/>
      <c r="B2804" s="25"/>
      <c r="C2804" s="25"/>
      <c r="D2804" s="25"/>
      <c r="E2804" s="25"/>
      <c r="F2804" s="25"/>
      <c r="G2804" s="25"/>
      <c r="H2804" s="25"/>
      <c r="I2804" s="25"/>
      <c r="J2804" s="25"/>
      <c r="K2804" s="25"/>
      <c r="L2804" s="25"/>
      <c r="M2804" s="25"/>
    </row>
    <row r="2805" spans="1:13">
      <c r="A2805" s="92"/>
      <c r="B2805" s="25"/>
      <c r="C2805" s="25"/>
      <c r="D2805" s="25"/>
      <c r="E2805" s="25"/>
      <c r="F2805" s="25"/>
      <c r="G2805" s="25"/>
      <c r="H2805" s="25"/>
      <c r="I2805" s="25"/>
      <c r="J2805" s="25"/>
      <c r="K2805" s="25"/>
      <c r="L2805" s="25"/>
      <c r="M2805" s="25"/>
    </row>
    <row r="2806" spans="1:13">
      <c r="A2806" s="92"/>
      <c r="B2806" s="25"/>
      <c r="C2806" s="25"/>
      <c r="D2806" s="25"/>
      <c r="E2806" s="25"/>
      <c r="F2806" s="25"/>
      <c r="G2806" s="25"/>
      <c r="H2806" s="25"/>
      <c r="I2806" s="25"/>
      <c r="J2806" s="25"/>
      <c r="K2806" s="25"/>
      <c r="L2806" s="25"/>
      <c r="M2806" s="25"/>
    </row>
    <row r="2807" spans="1:13">
      <c r="A2807" s="92"/>
      <c r="B2807" s="25"/>
      <c r="C2807" s="25"/>
      <c r="D2807" s="25"/>
      <c r="E2807" s="25"/>
      <c r="F2807" s="25"/>
      <c r="G2807" s="25"/>
      <c r="H2807" s="25"/>
      <c r="I2807" s="25"/>
      <c r="J2807" s="25"/>
      <c r="K2807" s="25"/>
      <c r="L2807" s="25"/>
      <c r="M2807" s="25"/>
    </row>
    <row r="2808" spans="1:13">
      <c r="A2808" s="92"/>
      <c r="B2808" s="25"/>
      <c r="C2808" s="25"/>
      <c r="D2808" s="25"/>
      <c r="E2808" s="25"/>
      <c r="F2808" s="25"/>
      <c r="G2808" s="25"/>
      <c r="H2808" s="25"/>
      <c r="I2808" s="25"/>
      <c r="J2808" s="25"/>
      <c r="K2808" s="25"/>
      <c r="L2808" s="25"/>
      <c r="M2808" s="25"/>
    </row>
    <row r="2809" spans="1:13">
      <c r="A2809" s="92"/>
      <c r="B2809" s="25"/>
      <c r="C2809" s="25"/>
      <c r="D2809" s="25"/>
      <c r="E2809" s="25"/>
      <c r="F2809" s="25"/>
      <c r="G2809" s="25"/>
      <c r="H2809" s="25"/>
      <c r="I2809" s="25"/>
      <c r="J2809" s="25"/>
      <c r="K2809" s="25"/>
      <c r="L2809" s="25"/>
      <c r="M2809" s="25"/>
    </row>
    <row r="2810" spans="1:13">
      <c r="A2810" s="92"/>
      <c r="B2810" s="25"/>
      <c r="C2810" s="25"/>
      <c r="D2810" s="25"/>
      <c r="E2810" s="25"/>
      <c r="F2810" s="25"/>
      <c r="G2810" s="25"/>
      <c r="H2810" s="25"/>
      <c r="I2810" s="25"/>
      <c r="J2810" s="25"/>
      <c r="K2810" s="25"/>
      <c r="L2810" s="25"/>
      <c r="M2810" s="25"/>
    </row>
    <row r="2811" spans="1:13">
      <c r="A2811" s="92"/>
      <c r="B2811" s="25"/>
      <c r="C2811" s="25"/>
      <c r="D2811" s="25"/>
      <c r="E2811" s="25"/>
      <c r="F2811" s="25"/>
      <c r="G2811" s="25"/>
      <c r="H2811" s="25"/>
      <c r="I2811" s="25"/>
      <c r="J2811" s="25"/>
      <c r="K2811" s="25"/>
      <c r="L2811" s="25"/>
      <c r="M2811" s="25"/>
    </row>
    <row r="2812" spans="1:13">
      <c r="A2812" s="92"/>
      <c r="B2812" s="25"/>
      <c r="C2812" s="25"/>
      <c r="D2812" s="25"/>
      <c r="E2812" s="25"/>
      <c r="F2812" s="25"/>
      <c r="G2812" s="25"/>
      <c r="H2812" s="25"/>
      <c r="I2812" s="25"/>
      <c r="J2812" s="25"/>
      <c r="K2812" s="25"/>
      <c r="L2812" s="25"/>
      <c r="M2812" s="25"/>
    </row>
    <row r="2813" spans="1:13">
      <c r="A2813" s="92"/>
      <c r="B2813" s="25"/>
      <c r="C2813" s="25"/>
      <c r="D2813" s="25"/>
      <c r="E2813" s="25"/>
      <c r="F2813" s="25"/>
      <c r="G2813" s="25"/>
      <c r="H2813" s="25"/>
      <c r="I2813" s="25"/>
      <c r="J2813" s="25"/>
      <c r="K2813" s="25"/>
      <c r="L2813" s="25"/>
      <c r="M2813" s="25"/>
    </row>
    <row r="2814" spans="1:13">
      <c r="A2814" s="92"/>
      <c r="B2814" s="25"/>
      <c r="C2814" s="25"/>
      <c r="D2814" s="25"/>
      <c r="E2814" s="25"/>
      <c r="F2814" s="25"/>
      <c r="G2814" s="25"/>
      <c r="H2814" s="25"/>
      <c r="I2814" s="25"/>
      <c r="J2814" s="25"/>
      <c r="K2814" s="25"/>
      <c r="L2814" s="25"/>
      <c r="M2814" s="25"/>
    </row>
    <row r="2815" spans="1:13">
      <c r="A2815" s="92"/>
      <c r="B2815" s="25"/>
      <c r="C2815" s="25"/>
      <c r="D2815" s="25"/>
      <c r="E2815" s="25"/>
      <c r="F2815" s="25"/>
      <c r="G2815" s="25"/>
      <c r="H2815" s="25"/>
      <c r="I2815" s="25"/>
      <c r="J2815" s="25"/>
      <c r="K2815" s="25"/>
      <c r="L2815" s="25"/>
      <c r="M2815" s="25"/>
    </row>
    <row r="2816" spans="1:13">
      <c r="A2816" s="92"/>
      <c r="B2816" s="25"/>
      <c r="C2816" s="25"/>
      <c r="D2816" s="25"/>
      <c r="E2816" s="25"/>
      <c r="F2816" s="25"/>
      <c r="G2816" s="25"/>
      <c r="H2816" s="25"/>
      <c r="I2816" s="25"/>
      <c r="J2816" s="25"/>
      <c r="K2816" s="25"/>
      <c r="L2816" s="25"/>
      <c r="M2816" s="25"/>
    </row>
    <row r="2817" spans="1:13">
      <c r="A2817" s="92"/>
      <c r="B2817" s="25"/>
      <c r="C2817" s="25"/>
      <c r="D2817" s="25"/>
      <c r="E2817" s="25"/>
      <c r="F2817" s="25"/>
      <c r="G2817" s="25"/>
      <c r="H2817" s="25"/>
      <c r="I2817" s="25"/>
      <c r="J2817" s="25"/>
      <c r="K2817" s="25"/>
      <c r="L2817" s="25"/>
      <c r="M2817" s="25"/>
    </row>
    <row r="2818" spans="1:13">
      <c r="A2818" s="92"/>
      <c r="B2818" s="25"/>
      <c r="C2818" s="25"/>
      <c r="D2818" s="25"/>
      <c r="E2818" s="25"/>
      <c r="F2818" s="25"/>
      <c r="G2818" s="25"/>
      <c r="H2818" s="25"/>
      <c r="I2818" s="25"/>
      <c r="J2818" s="25"/>
      <c r="K2818" s="25"/>
      <c r="L2818" s="25"/>
      <c r="M2818" s="25"/>
    </row>
    <row r="2819" spans="1:13">
      <c r="A2819" s="92"/>
      <c r="B2819" s="25"/>
      <c r="C2819" s="25"/>
      <c r="D2819" s="25"/>
      <c r="E2819" s="25"/>
      <c r="F2819" s="25"/>
      <c r="G2819" s="25"/>
      <c r="H2819" s="25"/>
      <c r="I2819" s="25"/>
      <c r="J2819" s="25"/>
      <c r="K2819" s="25"/>
      <c r="L2819" s="25"/>
      <c r="M2819" s="25"/>
    </row>
    <row r="2820" spans="1:13">
      <c r="A2820" s="92"/>
      <c r="B2820" s="25"/>
      <c r="C2820" s="25"/>
      <c r="D2820" s="25"/>
      <c r="E2820" s="25"/>
      <c r="F2820" s="25"/>
      <c r="G2820" s="25"/>
      <c r="H2820" s="25"/>
      <c r="I2820" s="25"/>
      <c r="J2820" s="25"/>
      <c r="K2820" s="25"/>
      <c r="L2820" s="25"/>
      <c r="M2820" s="25"/>
    </row>
    <row r="2821" spans="1:13">
      <c r="A2821" s="92"/>
      <c r="B2821" s="25"/>
      <c r="C2821" s="25"/>
      <c r="D2821" s="25"/>
      <c r="E2821" s="25"/>
      <c r="F2821" s="25"/>
      <c r="G2821" s="25"/>
      <c r="H2821" s="25"/>
      <c r="I2821" s="25"/>
      <c r="J2821" s="25"/>
      <c r="K2821" s="25"/>
      <c r="L2821" s="25"/>
      <c r="M2821" s="25"/>
    </row>
    <row r="2822" spans="1:13">
      <c r="A2822" s="92"/>
      <c r="B2822" s="25"/>
      <c r="C2822" s="25"/>
      <c r="D2822" s="25"/>
      <c r="E2822" s="25"/>
      <c r="F2822" s="25"/>
      <c r="G2822" s="25"/>
      <c r="H2822" s="25"/>
      <c r="I2822" s="25"/>
      <c r="J2822" s="25"/>
      <c r="K2822" s="25"/>
      <c r="L2822" s="25"/>
      <c r="M2822" s="25"/>
    </row>
    <row r="2823" spans="1:13">
      <c r="A2823" s="88"/>
      <c r="B2823" s="25"/>
      <c r="C2823" s="25"/>
      <c r="D2823" s="25"/>
      <c r="E2823" s="25"/>
      <c r="F2823" s="25"/>
      <c r="G2823" s="25"/>
      <c r="H2823" s="25"/>
      <c r="I2823" s="25"/>
      <c r="J2823" s="25"/>
      <c r="K2823" s="25"/>
      <c r="L2823" s="25"/>
      <c r="M2823" s="25"/>
    </row>
    <row r="2829" spans="1:13">
      <c r="A2829" s="20"/>
      <c r="B2829" s="10"/>
      <c r="C2829" s="10"/>
      <c r="D2829" s="10"/>
      <c r="E2829" s="50"/>
      <c r="F2829" s="54"/>
      <c r="G2829" s="54"/>
      <c r="H2829" s="54"/>
      <c r="I2829" s="54"/>
      <c r="J2829" s="10"/>
      <c r="K2829" s="3"/>
      <c r="L2829" s="3"/>
      <c r="M2829" s="3"/>
    </row>
    <row r="2830" spans="1:13">
      <c r="A2830" s="92"/>
      <c r="B2830" s="25"/>
      <c r="C2830" s="25"/>
      <c r="D2830" s="25"/>
      <c r="E2830" s="25"/>
      <c r="F2830" s="25"/>
      <c r="G2830" s="25"/>
      <c r="H2830" s="25"/>
      <c r="I2830" s="25"/>
      <c r="J2830" s="25"/>
      <c r="K2830" s="25"/>
      <c r="L2830" s="25"/>
      <c r="M2830" s="25"/>
    </row>
    <row r="2831" spans="1:13">
      <c r="A2831" s="92"/>
      <c r="B2831" s="25"/>
      <c r="C2831" s="25"/>
      <c r="D2831" s="25"/>
      <c r="E2831" s="25"/>
      <c r="F2831" s="25"/>
      <c r="G2831" s="25"/>
      <c r="H2831" s="25"/>
      <c r="I2831" s="25"/>
      <c r="J2831" s="25"/>
      <c r="K2831" s="25"/>
      <c r="L2831" s="25"/>
      <c r="M2831" s="25"/>
    </row>
    <row r="2832" spans="1:13">
      <c r="A2832" s="92"/>
      <c r="B2832" s="25"/>
      <c r="C2832" s="25"/>
      <c r="D2832" s="25"/>
      <c r="E2832" s="25"/>
      <c r="F2832" s="25"/>
      <c r="G2832" s="25"/>
      <c r="H2832" s="25"/>
      <c r="I2832" s="25"/>
      <c r="J2832" s="25"/>
      <c r="K2832" s="25"/>
      <c r="L2832" s="25"/>
      <c r="M2832" s="25"/>
    </row>
    <row r="2833" spans="1:13">
      <c r="A2833" s="92"/>
      <c r="B2833" s="25"/>
      <c r="C2833" s="25"/>
      <c r="D2833" s="25"/>
      <c r="E2833" s="25"/>
      <c r="F2833" s="25"/>
      <c r="G2833" s="25"/>
      <c r="H2833" s="25"/>
      <c r="I2833" s="25"/>
      <c r="J2833" s="25"/>
      <c r="K2833" s="25"/>
      <c r="L2833" s="25"/>
      <c r="M2833" s="25"/>
    </row>
    <row r="2834" spans="1:13">
      <c r="A2834" s="92"/>
      <c r="B2834" s="25"/>
      <c r="C2834" s="25"/>
      <c r="D2834" s="25"/>
      <c r="E2834" s="25"/>
      <c r="F2834" s="25"/>
      <c r="G2834" s="25"/>
      <c r="H2834" s="25"/>
      <c r="I2834" s="25"/>
      <c r="J2834" s="25"/>
      <c r="K2834" s="25"/>
      <c r="L2834" s="25"/>
      <c r="M2834" s="25"/>
    </row>
    <row r="2835" spans="1:13">
      <c r="A2835" s="92"/>
      <c r="B2835" s="25"/>
      <c r="C2835" s="25"/>
      <c r="D2835" s="25"/>
      <c r="E2835" s="25"/>
      <c r="F2835" s="25"/>
      <c r="G2835" s="25"/>
      <c r="H2835" s="25"/>
      <c r="I2835" s="25"/>
      <c r="J2835" s="25"/>
      <c r="K2835" s="25"/>
      <c r="L2835" s="25"/>
      <c r="M2835" s="25"/>
    </row>
    <row r="2836" spans="1:13">
      <c r="A2836" s="92"/>
      <c r="B2836" s="25"/>
      <c r="C2836" s="25"/>
      <c r="D2836" s="25"/>
      <c r="E2836" s="25"/>
      <c r="F2836" s="25"/>
      <c r="G2836" s="25"/>
      <c r="H2836" s="25"/>
      <c r="I2836" s="25"/>
      <c r="J2836" s="25"/>
      <c r="K2836" s="25"/>
      <c r="L2836" s="25"/>
      <c r="M2836" s="25"/>
    </row>
    <row r="2837" spans="1:13">
      <c r="A2837" s="92"/>
      <c r="B2837" s="25"/>
      <c r="C2837" s="25"/>
      <c r="D2837" s="25"/>
      <c r="E2837" s="25"/>
      <c r="F2837" s="25"/>
      <c r="G2837" s="25"/>
      <c r="H2837" s="25"/>
      <c r="I2837" s="25"/>
      <c r="J2837" s="25"/>
      <c r="K2837" s="25"/>
      <c r="L2837" s="25"/>
      <c r="M2837" s="25"/>
    </row>
    <row r="2838" spans="1:13">
      <c r="A2838" s="92"/>
      <c r="B2838" s="25"/>
      <c r="C2838" s="25"/>
      <c r="D2838" s="25"/>
      <c r="E2838" s="25"/>
      <c r="F2838" s="25"/>
      <c r="G2838" s="25"/>
      <c r="H2838" s="25"/>
      <c r="I2838" s="25"/>
      <c r="J2838" s="25"/>
      <c r="K2838" s="25"/>
      <c r="L2838" s="25"/>
      <c r="M2838" s="25"/>
    </row>
    <row r="2839" spans="1:13">
      <c r="A2839" s="92"/>
      <c r="B2839" s="25"/>
      <c r="C2839" s="25"/>
      <c r="D2839" s="25"/>
      <c r="E2839" s="25"/>
      <c r="F2839" s="25"/>
      <c r="G2839" s="25"/>
      <c r="H2839" s="25"/>
      <c r="I2839" s="25"/>
      <c r="J2839" s="25"/>
      <c r="K2839" s="25"/>
      <c r="L2839" s="25"/>
      <c r="M2839" s="25"/>
    </row>
    <row r="2840" spans="1:13">
      <c r="A2840" s="92"/>
      <c r="B2840" s="25"/>
      <c r="C2840" s="25"/>
      <c r="D2840" s="25"/>
      <c r="E2840" s="25"/>
      <c r="F2840" s="25"/>
      <c r="G2840" s="25"/>
      <c r="H2840" s="25"/>
      <c r="I2840" s="25"/>
      <c r="J2840" s="25"/>
      <c r="K2840" s="25"/>
      <c r="L2840" s="25"/>
      <c r="M2840" s="25"/>
    </row>
    <row r="2841" spans="1:13">
      <c r="A2841" s="92"/>
      <c r="B2841" s="25"/>
      <c r="C2841" s="25"/>
      <c r="D2841" s="25"/>
      <c r="E2841" s="25"/>
      <c r="F2841" s="25"/>
      <c r="G2841" s="25"/>
      <c r="H2841" s="25"/>
      <c r="I2841" s="25"/>
      <c r="J2841" s="25"/>
      <c r="K2841" s="25"/>
      <c r="L2841" s="25"/>
      <c r="M2841" s="25"/>
    </row>
    <row r="2842" spans="1:13">
      <c r="A2842" s="92"/>
      <c r="B2842" s="25"/>
      <c r="C2842" s="25"/>
      <c r="D2842" s="25"/>
      <c r="E2842" s="25"/>
      <c r="F2842" s="25"/>
      <c r="G2842" s="25"/>
      <c r="H2842" s="25"/>
      <c r="I2842" s="25"/>
      <c r="J2842" s="25"/>
      <c r="K2842" s="25"/>
      <c r="L2842" s="25"/>
      <c r="M2842" s="25"/>
    </row>
    <row r="2843" spans="1:13">
      <c r="A2843" s="92"/>
      <c r="B2843" s="25"/>
      <c r="C2843" s="25"/>
      <c r="D2843" s="25"/>
      <c r="E2843" s="25"/>
      <c r="F2843" s="25"/>
      <c r="G2843" s="25"/>
      <c r="H2843" s="25"/>
      <c r="I2843" s="25"/>
      <c r="J2843" s="25"/>
      <c r="K2843" s="25"/>
      <c r="L2843" s="25"/>
      <c r="M2843" s="25"/>
    </row>
    <row r="2844" spans="1:13">
      <c r="A2844" s="92"/>
      <c r="B2844" s="25"/>
      <c r="C2844" s="25"/>
      <c r="D2844" s="25"/>
      <c r="E2844" s="25"/>
      <c r="F2844" s="25"/>
      <c r="G2844" s="25"/>
      <c r="H2844" s="25"/>
      <c r="I2844" s="25"/>
      <c r="J2844" s="25"/>
      <c r="K2844" s="25"/>
      <c r="L2844" s="25"/>
      <c r="M2844" s="25"/>
    </row>
    <row r="2845" spans="1:13">
      <c r="A2845" s="92"/>
      <c r="B2845" s="25"/>
      <c r="C2845" s="25"/>
      <c r="D2845" s="25"/>
      <c r="E2845" s="25"/>
      <c r="F2845" s="25"/>
      <c r="G2845" s="25"/>
      <c r="H2845" s="25"/>
      <c r="I2845" s="25"/>
      <c r="J2845" s="25"/>
      <c r="K2845" s="25"/>
      <c r="L2845" s="25"/>
      <c r="M2845" s="25"/>
    </row>
    <row r="2846" spans="1:13">
      <c r="A2846" s="92"/>
      <c r="B2846" s="25"/>
      <c r="C2846" s="25"/>
      <c r="D2846" s="25"/>
      <c r="E2846" s="25"/>
      <c r="F2846" s="25"/>
      <c r="G2846" s="25"/>
      <c r="H2846" s="25"/>
      <c r="I2846" s="25"/>
      <c r="J2846" s="25"/>
      <c r="K2846" s="25"/>
      <c r="L2846" s="25"/>
      <c r="M2846" s="25"/>
    </row>
    <row r="2847" spans="1:13">
      <c r="A2847" s="92"/>
      <c r="B2847" s="25"/>
      <c r="C2847" s="25"/>
      <c r="D2847" s="25"/>
      <c r="E2847" s="25"/>
      <c r="F2847" s="25"/>
      <c r="G2847" s="25"/>
      <c r="H2847" s="25"/>
      <c r="I2847" s="25"/>
      <c r="J2847" s="25"/>
      <c r="K2847" s="25"/>
      <c r="L2847" s="25"/>
      <c r="M2847" s="25"/>
    </row>
    <row r="2848" spans="1:13">
      <c r="A2848" s="92"/>
      <c r="B2848" s="25"/>
      <c r="C2848" s="25"/>
      <c r="D2848" s="25"/>
      <c r="E2848" s="25"/>
      <c r="F2848" s="25"/>
      <c r="G2848" s="25"/>
      <c r="H2848" s="25"/>
      <c r="I2848" s="25"/>
      <c r="J2848" s="25"/>
      <c r="K2848" s="25"/>
      <c r="L2848" s="25"/>
      <c r="M2848" s="25"/>
    </row>
    <row r="2849" spans="1:13">
      <c r="A2849" s="92"/>
      <c r="B2849" s="25"/>
      <c r="C2849" s="25"/>
      <c r="D2849" s="25"/>
      <c r="E2849" s="25"/>
      <c r="F2849" s="25"/>
      <c r="G2849" s="25"/>
      <c r="H2849" s="25"/>
      <c r="I2849" s="25"/>
      <c r="J2849" s="25"/>
      <c r="K2849" s="25"/>
      <c r="L2849" s="25"/>
      <c r="M2849" s="25"/>
    </row>
    <row r="2850" spans="1:13">
      <c r="A2850" s="92"/>
      <c r="B2850" s="25"/>
      <c r="C2850" s="25"/>
      <c r="D2850" s="25"/>
      <c r="E2850" s="25"/>
      <c r="F2850" s="25"/>
      <c r="G2850" s="25"/>
      <c r="H2850" s="25"/>
      <c r="I2850" s="25"/>
      <c r="J2850" s="25"/>
      <c r="K2850" s="25"/>
      <c r="L2850" s="25"/>
      <c r="M2850" s="25"/>
    </row>
    <row r="2851" spans="1:13">
      <c r="A2851" s="92"/>
      <c r="B2851" s="25"/>
      <c r="C2851" s="25"/>
      <c r="D2851" s="25"/>
      <c r="E2851" s="25"/>
      <c r="F2851" s="25"/>
      <c r="G2851" s="25"/>
      <c r="H2851" s="25"/>
      <c r="I2851" s="25"/>
      <c r="J2851" s="25"/>
      <c r="K2851" s="25"/>
      <c r="L2851" s="25"/>
      <c r="M2851" s="25"/>
    </row>
    <row r="2852" spans="1:13">
      <c r="A2852" s="92"/>
      <c r="B2852" s="25"/>
      <c r="C2852" s="25"/>
      <c r="D2852" s="25"/>
      <c r="E2852" s="25"/>
      <c r="F2852" s="25"/>
      <c r="G2852" s="25"/>
      <c r="H2852" s="25"/>
      <c r="I2852" s="25"/>
      <c r="J2852" s="25"/>
      <c r="K2852" s="25"/>
      <c r="L2852" s="25"/>
      <c r="M2852" s="25"/>
    </row>
    <row r="2853" spans="1:13">
      <c r="A2853" s="88"/>
      <c r="B2853" s="25"/>
      <c r="C2853" s="25"/>
      <c r="D2853" s="25"/>
      <c r="E2853" s="25"/>
      <c r="F2853" s="25"/>
      <c r="G2853" s="25"/>
      <c r="H2853" s="25"/>
      <c r="I2853" s="25"/>
      <c r="J2853" s="25"/>
      <c r="K2853" s="25"/>
      <c r="L2853" s="25"/>
      <c r="M2853" s="25"/>
    </row>
    <row r="2859" spans="1:13">
      <c r="A2859" s="20"/>
      <c r="B2859" s="10"/>
      <c r="C2859" s="10"/>
      <c r="D2859" s="10"/>
      <c r="E2859" s="50"/>
      <c r="F2859" s="54"/>
      <c r="G2859" s="54"/>
      <c r="H2859" s="54"/>
      <c r="I2859" s="54"/>
      <c r="J2859" s="10"/>
      <c r="K2859" s="3"/>
      <c r="L2859" s="3"/>
      <c r="M2859" s="3"/>
    </row>
    <row r="2860" spans="1:13">
      <c r="A2860" s="92"/>
      <c r="B2860" s="25"/>
      <c r="C2860" s="25"/>
      <c r="D2860" s="25"/>
      <c r="E2860" s="25"/>
      <c r="F2860" s="25"/>
      <c r="G2860" s="25"/>
      <c r="H2860" s="25"/>
      <c r="I2860" s="25"/>
      <c r="J2860" s="25"/>
      <c r="K2860" s="25"/>
      <c r="L2860" s="25"/>
      <c r="M2860" s="25"/>
    </row>
    <row r="2861" spans="1:13">
      <c r="A2861" s="92"/>
      <c r="B2861" s="25"/>
      <c r="C2861" s="25"/>
      <c r="D2861" s="25"/>
      <c r="E2861" s="25"/>
      <c r="F2861" s="25"/>
      <c r="G2861" s="25"/>
      <c r="H2861" s="25"/>
      <c r="I2861" s="25"/>
      <c r="J2861" s="25"/>
      <c r="K2861" s="25"/>
      <c r="L2861" s="25"/>
      <c r="M2861" s="25"/>
    </row>
    <row r="2862" spans="1:13">
      <c r="A2862" s="92"/>
      <c r="B2862" s="25"/>
      <c r="C2862" s="25"/>
      <c r="D2862" s="25"/>
      <c r="E2862" s="25"/>
      <c r="F2862" s="25"/>
      <c r="G2862" s="25"/>
      <c r="H2862" s="25"/>
      <c r="I2862" s="25"/>
      <c r="J2862" s="25"/>
      <c r="K2862" s="25"/>
      <c r="L2862" s="25"/>
      <c r="M2862" s="25"/>
    </row>
    <row r="2863" spans="1:13">
      <c r="A2863" s="92"/>
      <c r="B2863" s="25"/>
      <c r="C2863" s="25"/>
      <c r="D2863" s="25"/>
      <c r="E2863" s="25"/>
      <c r="F2863" s="25"/>
      <c r="G2863" s="25"/>
      <c r="H2863" s="25"/>
      <c r="I2863" s="25"/>
      <c r="J2863" s="25"/>
      <c r="K2863" s="25"/>
      <c r="L2863" s="25"/>
      <c r="M2863" s="25"/>
    </row>
    <row r="2864" spans="1:13">
      <c r="A2864" s="92"/>
      <c r="B2864" s="25"/>
      <c r="C2864" s="25"/>
      <c r="D2864" s="25"/>
      <c r="E2864" s="25"/>
      <c r="F2864" s="25"/>
      <c r="G2864" s="25"/>
      <c r="H2864" s="25"/>
      <c r="I2864" s="25"/>
      <c r="J2864" s="25"/>
      <c r="K2864" s="25"/>
      <c r="L2864" s="25"/>
      <c r="M2864" s="25"/>
    </row>
    <row r="2865" spans="1:13">
      <c r="A2865" s="92"/>
      <c r="B2865" s="25"/>
      <c r="C2865" s="25"/>
      <c r="D2865" s="25"/>
      <c r="E2865" s="25"/>
      <c r="F2865" s="25"/>
      <c r="G2865" s="25"/>
      <c r="H2865" s="25"/>
      <c r="I2865" s="25"/>
      <c r="J2865" s="25"/>
      <c r="K2865" s="25"/>
      <c r="L2865" s="25"/>
      <c r="M2865" s="25"/>
    </row>
    <row r="2866" spans="1:13">
      <c r="A2866" s="92"/>
      <c r="B2866" s="25"/>
      <c r="C2866" s="25"/>
      <c r="D2866" s="25"/>
      <c r="E2866" s="25"/>
      <c r="F2866" s="25"/>
      <c r="G2866" s="25"/>
      <c r="H2866" s="25"/>
      <c r="I2866" s="25"/>
      <c r="J2866" s="25"/>
      <c r="K2866" s="25"/>
      <c r="L2866" s="25"/>
      <c r="M2866" s="25"/>
    </row>
    <row r="2867" spans="1:13">
      <c r="A2867" s="92"/>
      <c r="B2867" s="25"/>
      <c r="C2867" s="25"/>
      <c r="D2867" s="25"/>
      <c r="E2867" s="25"/>
      <c r="F2867" s="25"/>
      <c r="G2867" s="25"/>
      <c r="H2867" s="25"/>
      <c r="I2867" s="25"/>
      <c r="J2867" s="25"/>
      <c r="K2867" s="25"/>
      <c r="L2867" s="25"/>
      <c r="M2867" s="25"/>
    </row>
    <row r="2868" spans="1:13">
      <c r="A2868" s="92"/>
      <c r="B2868" s="25"/>
      <c r="C2868" s="25"/>
      <c r="D2868" s="25"/>
      <c r="E2868" s="25"/>
      <c r="F2868" s="25"/>
      <c r="G2868" s="25"/>
      <c r="H2868" s="25"/>
      <c r="I2868" s="25"/>
      <c r="J2868" s="25"/>
      <c r="K2868" s="25"/>
      <c r="L2868" s="25"/>
      <c r="M2868" s="25"/>
    </row>
    <row r="2869" spans="1:13">
      <c r="A2869" s="92"/>
      <c r="B2869" s="25"/>
      <c r="C2869" s="25"/>
      <c r="D2869" s="25"/>
      <c r="E2869" s="25"/>
      <c r="F2869" s="25"/>
      <c r="G2869" s="25"/>
      <c r="H2869" s="25"/>
      <c r="I2869" s="25"/>
      <c r="J2869" s="25"/>
      <c r="K2869" s="25"/>
      <c r="L2869" s="25"/>
      <c r="M2869" s="25"/>
    </row>
    <row r="2870" spans="1:13">
      <c r="A2870" s="92"/>
      <c r="B2870" s="25"/>
      <c r="C2870" s="25"/>
      <c r="D2870" s="25"/>
      <c r="E2870" s="25"/>
      <c r="F2870" s="25"/>
      <c r="G2870" s="25"/>
      <c r="H2870" s="25"/>
      <c r="I2870" s="25"/>
      <c r="J2870" s="25"/>
      <c r="K2870" s="25"/>
      <c r="L2870" s="25"/>
      <c r="M2870" s="25"/>
    </row>
    <row r="2871" spans="1:13">
      <c r="A2871" s="92"/>
      <c r="B2871" s="25"/>
      <c r="C2871" s="25"/>
      <c r="D2871" s="25"/>
      <c r="E2871" s="25"/>
      <c r="F2871" s="25"/>
      <c r="G2871" s="25"/>
      <c r="H2871" s="25"/>
      <c r="I2871" s="25"/>
      <c r="J2871" s="25"/>
      <c r="K2871" s="25"/>
      <c r="L2871" s="25"/>
      <c r="M2871" s="25"/>
    </row>
    <row r="2872" spans="1:13">
      <c r="A2872" s="92"/>
      <c r="B2872" s="25"/>
      <c r="C2872" s="25"/>
      <c r="D2872" s="25"/>
      <c r="E2872" s="25"/>
      <c r="F2872" s="25"/>
      <c r="G2872" s="25"/>
      <c r="H2872" s="25"/>
      <c r="I2872" s="25"/>
      <c r="J2872" s="25"/>
      <c r="K2872" s="25"/>
      <c r="L2872" s="25"/>
      <c r="M2872" s="25"/>
    </row>
    <row r="2873" spans="1:13">
      <c r="A2873" s="92"/>
      <c r="B2873" s="25"/>
      <c r="C2873" s="25"/>
      <c r="D2873" s="25"/>
      <c r="E2873" s="25"/>
      <c r="F2873" s="25"/>
      <c r="G2873" s="25"/>
      <c r="H2873" s="25"/>
      <c r="I2873" s="25"/>
      <c r="J2873" s="25"/>
      <c r="K2873" s="25"/>
      <c r="L2873" s="25"/>
      <c r="M2873" s="25"/>
    </row>
    <row r="2874" spans="1:13">
      <c r="A2874" s="92"/>
      <c r="B2874" s="25"/>
      <c r="C2874" s="25"/>
      <c r="D2874" s="25"/>
      <c r="E2874" s="25"/>
      <c r="F2874" s="25"/>
      <c r="G2874" s="25"/>
      <c r="H2874" s="25"/>
      <c r="I2874" s="25"/>
      <c r="J2874" s="25"/>
      <c r="K2874" s="25"/>
      <c r="L2874" s="25"/>
      <c r="M2874" s="25"/>
    </row>
    <row r="2875" spans="1:13">
      <c r="A2875" s="92"/>
      <c r="B2875" s="25"/>
      <c r="C2875" s="25"/>
      <c r="D2875" s="25"/>
      <c r="E2875" s="25"/>
      <c r="F2875" s="25"/>
      <c r="G2875" s="25"/>
      <c r="H2875" s="25"/>
      <c r="I2875" s="25"/>
      <c r="J2875" s="25"/>
      <c r="K2875" s="25"/>
      <c r="L2875" s="25"/>
      <c r="M2875" s="25"/>
    </row>
    <row r="2876" spans="1:13">
      <c r="A2876" s="92"/>
      <c r="B2876" s="25"/>
      <c r="C2876" s="25"/>
      <c r="D2876" s="25"/>
      <c r="E2876" s="25"/>
      <c r="F2876" s="25"/>
      <c r="G2876" s="25"/>
      <c r="H2876" s="25"/>
      <c r="I2876" s="25"/>
      <c r="J2876" s="25"/>
      <c r="K2876" s="25"/>
      <c r="L2876" s="25"/>
      <c r="M2876" s="25"/>
    </row>
    <row r="2877" spans="1:13">
      <c r="A2877" s="92"/>
      <c r="B2877" s="25"/>
      <c r="C2877" s="25"/>
      <c r="D2877" s="25"/>
      <c r="E2877" s="25"/>
      <c r="F2877" s="25"/>
      <c r="G2877" s="25"/>
      <c r="H2877" s="25"/>
      <c r="I2877" s="25"/>
      <c r="J2877" s="25"/>
      <c r="K2877" s="25"/>
      <c r="L2877" s="25"/>
      <c r="M2877" s="25"/>
    </row>
    <row r="2878" spans="1:13">
      <c r="A2878" s="92"/>
      <c r="B2878" s="25"/>
      <c r="C2878" s="25"/>
      <c r="D2878" s="25"/>
      <c r="E2878" s="25"/>
      <c r="F2878" s="25"/>
      <c r="G2878" s="25"/>
      <c r="H2878" s="25"/>
      <c r="I2878" s="25"/>
      <c r="J2878" s="25"/>
      <c r="K2878" s="25"/>
      <c r="L2878" s="25"/>
      <c r="M2878" s="25"/>
    </row>
    <row r="2879" spans="1:13">
      <c r="A2879" s="92"/>
      <c r="B2879" s="25"/>
      <c r="C2879" s="25"/>
      <c r="D2879" s="25"/>
      <c r="E2879" s="25"/>
      <c r="F2879" s="25"/>
      <c r="G2879" s="25"/>
      <c r="H2879" s="25"/>
      <c r="I2879" s="25"/>
      <c r="J2879" s="25"/>
      <c r="K2879" s="25"/>
      <c r="L2879" s="25"/>
      <c r="M2879" s="25"/>
    </row>
    <row r="2880" spans="1:13">
      <c r="A2880" s="92"/>
      <c r="B2880" s="25"/>
      <c r="C2880" s="25"/>
      <c r="D2880" s="25"/>
      <c r="E2880" s="25"/>
      <c r="F2880" s="25"/>
      <c r="G2880" s="25"/>
      <c r="H2880" s="25"/>
      <c r="I2880" s="25"/>
      <c r="J2880" s="25"/>
      <c r="K2880" s="25"/>
      <c r="L2880" s="25"/>
      <c r="M2880" s="25"/>
    </row>
    <row r="2881" spans="1:13">
      <c r="A2881" s="92"/>
      <c r="B2881" s="25"/>
      <c r="C2881" s="25"/>
      <c r="D2881" s="25"/>
      <c r="E2881" s="25"/>
      <c r="F2881" s="25"/>
      <c r="G2881" s="25"/>
      <c r="H2881" s="25"/>
      <c r="I2881" s="25"/>
      <c r="J2881" s="25"/>
      <c r="K2881" s="25"/>
      <c r="L2881" s="25"/>
      <c r="M2881" s="25"/>
    </row>
    <row r="2882" spans="1:13">
      <c r="A2882" s="92"/>
      <c r="B2882" s="25"/>
      <c r="C2882" s="25"/>
      <c r="D2882" s="25"/>
      <c r="E2882" s="25"/>
      <c r="F2882" s="25"/>
      <c r="G2882" s="25"/>
      <c r="H2882" s="25"/>
      <c r="I2882" s="25"/>
      <c r="J2882" s="25"/>
      <c r="K2882" s="25"/>
      <c r="L2882" s="25"/>
      <c r="M2882" s="25"/>
    </row>
    <row r="2883" spans="1:13">
      <c r="A2883" s="88"/>
      <c r="B2883" s="25"/>
      <c r="C2883" s="25"/>
      <c r="D2883" s="25"/>
      <c r="E2883" s="25"/>
      <c r="F2883" s="25"/>
      <c r="G2883" s="25"/>
      <c r="H2883" s="25"/>
      <c r="I2883" s="25"/>
      <c r="J2883" s="25"/>
      <c r="K2883" s="25"/>
      <c r="L2883" s="25"/>
      <c r="M2883" s="25"/>
    </row>
    <row r="2889" spans="1:13">
      <c r="A2889" s="20"/>
      <c r="B2889" s="10"/>
      <c r="C2889" s="10"/>
      <c r="D2889" s="10"/>
      <c r="E2889" s="50"/>
      <c r="F2889" s="54"/>
      <c r="G2889" s="54"/>
      <c r="H2889" s="54"/>
      <c r="I2889" s="54"/>
      <c r="J2889" s="10"/>
      <c r="K2889" s="3"/>
      <c r="L2889" s="3"/>
      <c r="M2889" s="3"/>
    </row>
    <row r="2890" spans="1:13">
      <c r="A2890" s="92"/>
      <c r="B2890" s="25"/>
      <c r="C2890" s="25"/>
      <c r="D2890" s="25"/>
      <c r="E2890" s="25"/>
      <c r="F2890" s="25"/>
      <c r="G2890" s="25"/>
      <c r="H2890" s="25"/>
      <c r="I2890" s="25"/>
      <c r="J2890" s="25"/>
      <c r="K2890" s="25"/>
      <c r="L2890" s="25"/>
      <c r="M2890" s="25"/>
    </row>
    <row r="2891" spans="1:13">
      <c r="A2891" s="92"/>
      <c r="B2891" s="25"/>
      <c r="C2891" s="25"/>
      <c r="D2891" s="25"/>
      <c r="E2891" s="25"/>
      <c r="F2891" s="25"/>
      <c r="G2891" s="25"/>
      <c r="H2891" s="25"/>
      <c r="I2891" s="25"/>
      <c r="J2891" s="25"/>
      <c r="K2891" s="25"/>
      <c r="L2891" s="25"/>
      <c r="M2891" s="25"/>
    </row>
    <row r="2892" spans="1:13">
      <c r="A2892" s="92"/>
      <c r="B2892" s="25"/>
      <c r="C2892" s="25"/>
      <c r="D2892" s="25"/>
      <c r="E2892" s="25"/>
      <c r="F2892" s="25"/>
      <c r="G2892" s="25"/>
      <c r="H2892" s="25"/>
      <c r="I2892" s="25"/>
      <c r="J2892" s="25"/>
      <c r="K2892" s="25"/>
      <c r="L2892" s="25"/>
      <c r="M2892" s="25"/>
    </row>
    <row r="2893" spans="1:13">
      <c r="A2893" s="92"/>
      <c r="B2893" s="25"/>
      <c r="C2893" s="25"/>
      <c r="D2893" s="25"/>
      <c r="E2893" s="25"/>
      <c r="F2893" s="25"/>
      <c r="G2893" s="25"/>
      <c r="H2893" s="25"/>
      <c r="I2893" s="25"/>
      <c r="J2893" s="25"/>
      <c r="K2893" s="25"/>
      <c r="L2893" s="25"/>
      <c r="M2893" s="25"/>
    </row>
    <row r="2894" spans="1:13">
      <c r="A2894" s="92"/>
      <c r="B2894" s="25"/>
      <c r="C2894" s="25"/>
      <c r="D2894" s="25"/>
      <c r="E2894" s="25"/>
      <c r="F2894" s="25"/>
      <c r="G2894" s="25"/>
      <c r="H2894" s="25"/>
      <c r="I2894" s="25"/>
      <c r="J2894" s="25"/>
      <c r="K2894" s="25"/>
      <c r="L2894" s="25"/>
      <c r="M2894" s="25"/>
    </row>
    <row r="2895" spans="1:13">
      <c r="A2895" s="92"/>
      <c r="B2895" s="25"/>
      <c r="C2895" s="25"/>
      <c r="D2895" s="25"/>
      <c r="E2895" s="25"/>
      <c r="F2895" s="25"/>
      <c r="G2895" s="25"/>
      <c r="H2895" s="25"/>
      <c r="I2895" s="25"/>
      <c r="J2895" s="25"/>
      <c r="K2895" s="25"/>
      <c r="L2895" s="25"/>
      <c r="M2895" s="25"/>
    </row>
    <row r="2896" spans="1:13">
      <c r="A2896" s="92"/>
      <c r="B2896" s="25"/>
      <c r="C2896" s="25"/>
      <c r="D2896" s="25"/>
      <c r="E2896" s="25"/>
      <c r="F2896" s="25"/>
      <c r="G2896" s="25"/>
      <c r="H2896" s="25"/>
      <c r="I2896" s="25"/>
      <c r="J2896" s="25"/>
      <c r="K2896" s="25"/>
      <c r="L2896" s="25"/>
      <c r="M2896" s="25"/>
    </row>
    <row r="2897" spans="1:13">
      <c r="A2897" s="92"/>
      <c r="B2897" s="25"/>
      <c r="C2897" s="25"/>
      <c r="D2897" s="25"/>
      <c r="E2897" s="25"/>
      <c r="F2897" s="25"/>
      <c r="G2897" s="25"/>
      <c r="H2897" s="25"/>
      <c r="I2897" s="25"/>
      <c r="J2897" s="25"/>
      <c r="K2897" s="25"/>
      <c r="L2897" s="25"/>
      <c r="M2897" s="25"/>
    </row>
    <row r="2898" spans="1:13">
      <c r="A2898" s="92"/>
      <c r="B2898" s="25"/>
      <c r="C2898" s="25"/>
      <c r="D2898" s="25"/>
      <c r="E2898" s="25"/>
      <c r="F2898" s="25"/>
      <c r="G2898" s="25"/>
      <c r="H2898" s="25"/>
      <c r="I2898" s="25"/>
      <c r="J2898" s="25"/>
      <c r="K2898" s="25"/>
      <c r="L2898" s="25"/>
      <c r="M2898" s="25"/>
    </row>
    <row r="2899" spans="1:13">
      <c r="A2899" s="92"/>
      <c r="B2899" s="25"/>
      <c r="C2899" s="25"/>
      <c r="D2899" s="25"/>
      <c r="E2899" s="25"/>
      <c r="F2899" s="25"/>
      <c r="G2899" s="25"/>
      <c r="H2899" s="25"/>
      <c r="I2899" s="25"/>
      <c r="J2899" s="25"/>
      <c r="K2899" s="25"/>
      <c r="L2899" s="25"/>
      <c r="M2899" s="25"/>
    </row>
    <row r="2900" spans="1:13">
      <c r="A2900" s="92"/>
      <c r="B2900" s="25"/>
      <c r="C2900" s="25"/>
      <c r="D2900" s="25"/>
      <c r="E2900" s="25"/>
      <c r="F2900" s="25"/>
      <c r="G2900" s="25"/>
      <c r="H2900" s="25"/>
      <c r="I2900" s="25"/>
      <c r="J2900" s="25"/>
      <c r="K2900" s="25"/>
      <c r="L2900" s="25"/>
      <c r="M2900" s="25"/>
    </row>
    <row r="2901" spans="1:13">
      <c r="A2901" s="92"/>
      <c r="B2901" s="25"/>
      <c r="C2901" s="25"/>
      <c r="D2901" s="25"/>
      <c r="E2901" s="25"/>
      <c r="F2901" s="25"/>
      <c r="G2901" s="25"/>
      <c r="H2901" s="25"/>
      <c r="I2901" s="25"/>
      <c r="J2901" s="25"/>
      <c r="K2901" s="25"/>
      <c r="L2901" s="25"/>
      <c r="M2901" s="25"/>
    </row>
    <row r="2902" spans="1:13">
      <c r="A2902" s="92"/>
      <c r="B2902" s="25"/>
      <c r="C2902" s="25"/>
      <c r="D2902" s="25"/>
      <c r="E2902" s="25"/>
      <c r="F2902" s="25"/>
      <c r="G2902" s="25"/>
      <c r="H2902" s="25"/>
      <c r="I2902" s="25"/>
      <c r="J2902" s="25"/>
      <c r="K2902" s="25"/>
      <c r="L2902" s="25"/>
      <c r="M2902" s="25"/>
    </row>
    <row r="2903" spans="1:13">
      <c r="A2903" s="92"/>
      <c r="B2903" s="25"/>
      <c r="C2903" s="25"/>
      <c r="D2903" s="25"/>
      <c r="E2903" s="25"/>
      <c r="F2903" s="25"/>
      <c r="G2903" s="25"/>
      <c r="H2903" s="25"/>
      <c r="I2903" s="25"/>
      <c r="J2903" s="25"/>
      <c r="K2903" s="25"/>
      <c r="L2903" s="25"/>
      <c r="M2903" s="25"/>
    </row>
    <row r="2904" spans="1:13">
      <c r="A2904" s="92"/>
      <c r="B2904" s="25"/>
      <c r="C2904" s="25"/>
      <c r="D2904" s="25"/>
      <c r="E2904" s="25"/>
      <c r="F2904" s="25"/>
      <c r="G2904" s="25"/>
      <c r="H2904" s="25"/>
      <c r="I2904" s="25"/>
      <c r="J2904" s="25"/>
      <c r="K2904" s="25"/>
      <c r="L2904" s="25"/>
      <c r="M2904" s="25"/>
    </row>
    <row r="2905" spans="1:13">
      <c r="A2905" s="92"/>
      <c r="B2905" s="25"/>
      <c r="C2905" s="25"/>
      <c r="D2905" s="25"/>
      <c r="E2905" s="25"/>
      <c r="F2905" s="25"/>
      <c r="G2905" s="25"/>
      <c r="H2905" s="25"/>
      <c r="I2905" s="25"/>
      <c r="J2905" s="25"/>
      <c r="K2905" s="25"/>
      <c r="L2905" s="25"/>
      <c r="M2905" s="25"/>
    </row>
    <row r="2906" spans="1:13">
      <c r="A2906" s="92"/>
      <c r="B2906" s="25"/>
      <c r="C2906" s="25"/>
      <c r="D2906" s="25"/>
      <c r="E2906" s="25"/>
      <c r="F2906" s="25"/>
      <c r="G2906" s="25"/>
      <c r="H2906" s="25"/>
      <c r="I2906" s="25"/>
      <c r="J2906" s="25"/>
      <c r="K2906" s="25"/>
      <c r="L2906" s="25"/>
      <c r="M2906" s="25"/>
    </row>
    <row r="2907" spans="1:13">
      <c r="A2907" s="92"/>
      <c r="B2907" s="25"/>
      <c r="C2907" s="25"/>
      <c r="D2907" s="25"/>
      <c r="E2907" s="25"/>
      <c r="F2907" s="25"/>
      <c r="G2907" s="25"/>
      <c r="H2907" s="25"/>
      <c r="I2907" s="25"/>
      <c r="J2907" s="25"/>
      <c r="K2907" s="25"/>
      <c r="L2907" s="25"/>
      <c r="M2907" s="25"/>
    </row>
    <row r="2908" spans="1:13">
      <c r="A2908" s="92"/>
      <c r="B2908" s="25"/>
      <c r="C2908" s="25"/>
      <c r="D2908" s="25"/>
      <c r="E2908" s="25"/>
      <c r="F2908" s="25"/>
      <c r="G2908" s="25"/>
      <c r="H2908" s="25"/>
      <c r="I2908" s="25"/>
      <c r="J2908" s="25"/>
      <c r="K2908" s="25"/>
      <c r="L2908" s="25"/>
      <c r="M2908" s="25"/>
    </row>
    <row r="2909" spans="1:13">
      <c r="A2909" s="92"/>
      <c r="B2909" s="25"/>
      <c r="C2909" s="25"/>
      <c r="D2909" s="25"/>
      <c r="E2909" s="25"/>
      <c r="F2909" s="25"/>
      <c r="G2909" s="25"/>
      <c r="H2909" s="25"/>
      <c r="I2909" s="25"/>
      <c r="J2909" s="25"/>
      <c r="K2909" s="25"/>
      <c r="L2909" s="25"/>
      <c r="M2909" s="25"/>
    </row>
    <row r="2910" spans="1:13">
      <c r="A2910" s="92"/>
      <c r="B2910" s="25"/>
      <c r="C2910" s="25"/>
      <c r="D2910" s="25"/>
      <c r="E2910" s="25"/>
      <c r="F2910" s="25"/>
      <c r="G2910" s="25"/>
      <c r="H2910" s="25"/>
      <c r="I2910" s="25"/>
      <c r="J2910" s="25"/>
      <c r="K2910" s="25"/>
      <c r="L2910" s="25"/>
      <c r="M2910" s="25"/>
    </row>
    <row r="2911" spans="1:13">
      <c r="A2911" s="92"/>
      <c r="B2911" s="25"/>
      <c r="C2911" s="25"/>
      <c r="D2911" s="25"/>
      <c r="E2911" s="25"/>
      <c r="F2911" s="25"/>
      <c r="G2911" s="25"/>
      <c r="H2911" s="25"/>
      <c r="I2911" s="25"/>
      <c r="J2911" s="25"/>
      <c r="K2911" s="25"/>
      <c r="L2911" s="25"/>
      <c r="M2911" s="25"/>
    </row>
    <row r="2912" spans="1:13">
      <c r="A2912" s="92"/>
      <c r="B2912" s="25"/>
      <c r="C2912" s="25"/>
      <c r="D2912" s="25"/>
      <c r="E2912" s="25"/>
      <c r="F2912" s="25"/>
      <c r="G2912" s="25"/>
      <c r="H2912" s="25"/>
      <c r="I2912" s="25"/>
      <c r="J2912" s="25"/>
      <c r="K2912" s="25"/>
      <c r="L2912" s="25"/>
      <c r="M2912" s="25"/>
    </row>
    <row r="2913" spans="1:13">
      <c r="A2913" s="88"/>
      <c r="B2913" s="25"/>
      <c r="C2913" s="25"/>
      <c r="D2913" s="25"/>
      <c r="E2913" s="25"/>
      <c r="F2913" s="25"/>
      <c r="G2913" s="25"/>
      <c r="H2913" s="25"/>
      <c r="I2913" s="25"/>
      <c r="J2913" s="25"/>
      <c r="K2913" s="25"/>
      <c r="L2913" s="25"/>
      <c r="M2913" s="25"/>
    </row>
    <row r="2919" spans="1:13">
      <c r="A2919" s="20"/>
      <c r="B2919" s="10"/>
      <c r="C2919" s="10"/>
      <c r="D2919" s="10"/>
      <c r="E2919" s="50"/>
      <c r="F2919" s="54"/>
      <c r="G2919" s="54"/>
      <c r="H2919" s="54"/>
      <c r="I2919" s="54"/>
      <c r="J2919" s="10"/>
      <c r="K2919" s="3"/>
      <c r="L2919" s="3"/>
      <c r="M2919" s="3"/>
    </row>
    <row r="2920" spans="1:13">
      <c r="A2920" s="92"/>
      <c r="B2920" s="25"/>
      <c r="C2920" s="25"/>
      <c r="D2920" s="25"/>
      <c r="E2920" s="25"/>
      <c r="F2920" s="25"/>
      <c r="G2920" s="25"/>
      <c r="H2920" s="25"/>
      <c r="I2920" s="25"/>
      <c r="J2920" s="25"/>
      <c r="K2920" s="25"/>
      <c r="L2920" s="25"/>
      <c r="M2920" s="25"/>
    </row>
    <row r="2921" spans="1:13">
      <c r="A2921" s="92"/>
      <c r="B2921" s="25"/>
      <c r="C2921" s="25"/>
      <c r="D2921" s="25"/>
      <c r="E2921" s="25"/>
      <c r="F2921" s="25"/>
      <c r="G2921" s="25"/>
      <c r="H2921" s="25"/>
      <c r="I2921" s="25"/>
      <c r="J2921" s="25"/>
      <c r="K2921" s="25"/>
      <c r="L2921" s="25"/>
      <c r="M2921" s="25"/>
    </row>
    <row r="2922" spans="1:13">
      <c r="A2922" s="92"/>
      <c r="B2922" s="25"/>
      <c r="C2922" s="25"/>
      <c r="D2922" s="25"/>
      <c r="E2922" s="25"/>
      <c r="F2922" s="25"/>
      <c r="G2922" s="25"/>
      <c r="H2922" s="25"/>
      <c r="I2922" s="25"/>
      <c r="J2922" s="25"/>
      <c r="K2922" s="25"/>
      <c r="L2922" s="25"/>
      <c r="M2922" s="25"/>
    </row>
    <row r="2923" spans="1:13">
      <c r="A2923" s="92"/>
      <c r="B2923" s="25"/>
      <c r="C2923" s="25"/>
      <c r="D2923" s="25"/>
      <c r="E2923" s="25"/>
      <c r="F2923" s="25"/>
      <c r="G2923" s="25"/>
      <c r="H2923" s="25"/>
      <c r="I2923" s="25"/>
      <c r="J2923" s="25"/>
      <c r="K2923" s="25"/>
      <c r="L2923" s="25"/>
      <c r="M2923" s="25"/>
    </row>
    <row r="2924" spans="1:13">
      <c r="A2924" s="92"/>
      <c r="B2924" s="25"/>
      <c r="C2924" s="25"/>
      <c r="D2924" s="25"/>
      <c r="E2924" s="25"/>
      <c r="F2924" s="25"/>
      <c r="G2924" s="25"/>
      <c r="H2924" s="25"/>
      <c r="I2924" s="25"/>
      <c r="J2924" s="25"/>
      <c r="K2924" s="25"/>
      <c r="L2924" s="25"/>
      <c r="M2924" s="25"/>
    </row>
    <row r="2925" spans="1:13">
      <c r="A2925" s="92"/>
      <c r="B2925" s="25"/>
      <c r="C2925" s="25"/>
      <c r="D2925" s="25"/>
      <c r="E2925" s="25"/>
      <c r="F2925" s="25"/>
      <c r="G2925" s="25"/>
      <c r="H2925" s="25"/>
      <c r="I2925" s="25"/>
      <c r="J2925" s="25"/>
      <c r="K2925" s="25"/>
      <c r="L2925" s="25"/>
      <c r="M2925" s="25"/>
    </row>
    <row r="2926" spans="1:13">
      <c r="A2926" s="92"/>
      <c r="B2926" s="25"/>
      <c r="C2926" s="25"/>
      <c r="D2926" s="25"/>
      <c r="E2926" s="25"/>
      <c r="F2926" s="25"/>
      <c r="G2926" s="25"/>
      <c r="H2926" s="25"/>
      <c r="I2926" s="25"/>
      <c r="J2926" s="25"/>
      <c r="K2926" s="25"/>
      <c r="L2926" s="25"/>
      <c r="M2926" s="25"/>
    </row>
    <row r="2927" spans="1:13">
      <c r="A2927" s="92"/>
      <c r="B2927" s="25"/>
      <c r="C2927" s="25"/>
      <c r="D2927" s="25"/>
      <c r="E2927" s="25"/>
      <c r="F2927" s="25"/>
      <c r="G2927" s="25"/>
      <c r="H2927" s="25"/>
      <c r="I2927" s="25"/>
      <c r="J2927" s="25"/>
      <c r="K2927" s="25"/>
      <c r="L2927" s="25"/>
      <c r="M2927" s="25"/>
    </row>
    <row r="2928" spans="1:13">
      <c r="A2928" s="92"/>
      <c r="B2928" s="25"/>
      <c r="C2928" s="25"/>
      <c r="D2928" s="25"/>
      <c r="E2928" s="25"/>
      <c r="F2928" s="25"/>
      <c r="G2928" s="25"/>
      <c r="H2928" s="25"/>
      <c r="I2928" s="25"/>
      <c r="J2928" s="25"/>
      <c r="K2928" s="25"/>
      <c r="L2928" s="25"/>
      <c r="M2928" s="25"/>
    </row>
    <row r="2929" spans="1:13">
      <c r="A2929" s="92"/>
      <c r="B2929" s="25"/>
      <c r="C2929" s="25"/>
      <c r="D2929" s="25"/>
      <c r="E2929" s="25"/>
      <c r="F2929" s="25"/>
      <c r="G2929" s="25"/>
      <c r="H2929" s="25"/>
      <c r="I2929" s="25"/>
      <c r="J2929" s="25"/>
      <c r="K2929" s="25"/>
      <c r="L2929" s="25"/>
      <c r="M2929" s="25"/>
    </row>
    <row r="2930" spans="1:13">
      <c r="A2930" s="92"/>
      <c r="B2930" s="25"/>
      <c r="C2930" s="25"/>
      <c r="D2930" s="25"/>
      <c r="E2930" s="25"/>
      <c r="F2930" s="25"/>
      <c r="G2930" s="25"/>
      <c r="H2930" s="25"/>
      <c r="I2930" s="25"/>
      <c r="J2930" s="25"/>
      <c r="K2930" s="25"/>
      <c r="L2930" s="25"/>
      <c r="M2930" s="25"/>
    </row>
    <row r="2931" spans="1:13">
      <c r="A2931" s="92"/>
      <c r="B2931" s="25"/>
      <c r="C2931" s="25"/>
      <c r="D2931" s="25"/>
      <c r="E2931" s="25"/>
      <c r="F2931" s="25"/>
      <c r="G2931" s="25"/>
      <c r="H2931" s="25"/>
      <c r="I2931" s="25"/>
      <c r="J2931" s="25"/>
      <c r="K2931" s="25"/>
      <c r="L2931" s="25"/>
      <c r="M2931" s="25"/>
    </row>
    <row r="2932" spans="1:13">
      <c r="A2932" s="92"/>
      <c r="B2932" s="25"/>
      <c r="C2932" s="25"/>
      <c r="D2932" s="25"/>
      <c r="E2932" s="25"/>
      <c r="F2932" s="25"/>
      <c r="G2932" s="25"/>
      <c r="H2932" s="25"/>
      <c r="I2932" s="25"/>
      <c r="J2932" s="25"/>
      <c r="K2932" s="25"/>
      <c r="L2932" s="25"/>
      <c r="M2932" s="25"/>
    </row>
    <row r="2933" spans="1:13">
      <c r="A2933" s="92"/>
      <c r="B2933" s="25"/>
      <c r="C2933" s="25"/>
      <c r="D2933" s="25"/>
      <c r="E2933" s="25"/>
      <c r="F2933" s="25"/>
      <c r="G2933" s="25"/>
      <c r="H2933" s="25"/>
      <c r="I2933" s="25"/>
      <c r="J2933" s="25"/>
      <c r="K2933" s="25"/>
      <c r="L2933" s="25"/>
      <c r="M2933" s="25"/>
    </row>
    <row r="2934" spans="1:13">
      <c r="A2934" s="92"/>
      <c r="B2934" s="25"/>
      <c r="C2934" s="25"/>
      <c r="D2934" s="25"/>
      <c r="E2934" s="25"/>
      <c r="F2934" s="25"/>
      <c r="G2934" s="25"/>
      <c r="H2934" s="25"/>
      <c r="I2934" s="25"/>
      <c r="J2934" s="25"/>
      <c r="K2934" s="25"/>
      <c r="L2934" s="25"/>
      <c r="M2934" s="25"/>
    </row>
    <row r="2935" spans="1:13">
      <c r="A2935" s="92"/>
      <c r="B2935" s="25"/>
      <c r="C2935" s="25"/>
      <c r="D2935" s="25"/>
      <c r="E2935" s="25"/>
      <c r="F2935" s="25"/>
      <c r="G2935" s="25"/>
      <c r="H2935" s="25"/>
      <c r="I2935" s="25"/>
      <c r="J2935" s="25"/>
      <c r="K2935" s="25"/>
      <c r="L2935" s="25"/>
      <c r="M2935" s="25"/>
    </row>
    <row r="2936" spans="1:13">
      <c r="A2936" s="92"/>
      <c r="B2936" s="25"/>
      <c r="C2936" s="25"/>
      <c r="D2936" s="25"/>
      <c r="E2936" s="25"/>
      <c r="F2936" s="25"/>
      <c r="G2936" s="25"/>
      <c r="H2936" s="25"/>
      <c r="I2936" s="25"/>
      <c r="J2936" s="25"/>
      <c r="K2936" s="25"/>
      <c r="L2936" s="25"/>
      <c r="M2936" s="25"/>
    </row>
    <row r="2937" spans="1:13">
      <c r="A2937" s="92"/>
      <c r="B2937" s="25"/>
      <c r="C2937" s="25"/>
      <c r="D2937" s="25"/>
      <c r="E2937" s="25"/>
      <c r="F2937" s="25"/>
      <c r="G2937" s="25"/>
      <c r="H2937" s="25"/>
      <c r="I2937" s="25"/>
      <c r="J2937" s="25"/>
      <c r="K2937" s="25"/>
      <c r="L2937" s="25"/>
      <c r="M2937" s="25"/>
    </row>
    <row r="2938" spans="1:13">
      <c r="A2938" s="92"/>
      <c r="B2938" s="25"/>
      <c r="C2938" s="25"/>
      <c r="D2938" s="25"/>
      <c r="E2938" s="25"/>
      <c r="F2938" s="25"/>
      <c r="G2938" s="25"/>
      <c r="H2938" s="25"/>
      <c r="I2938" s="25"/>
      <c r="J2938" s="25"/>
      <c r="K2938" s="25"/>
      <c r="L2938" s="25"/>
      <c r="M2938" s="25"/>
    </row>
    <row r="2939" spans="1:13">
      <c r="A2939" s="92"/>
      <c r="B2939" s="25"/>
      <c r="C2939" s="25"/>
      <c r="D2939" s="25"/>
      <c r="E2939" s="25"/>
      <c r="F2939" s="25"/>
      <c r="G2939" s="25"/>
      <c r="H2939" s="25"/>
      <c r="I2939" s="25"/>
      <c r="J2939" s="25"/>
      <c r="K2939" s="25"/>
      <c r="L2939" s="25"/>
      <c r="M2939" s="25"/>
    </row>
    <row r="2940" spans="1:13">
      <c r="A2940" s="92"/>
      <c r="B2940" s="25"/>
      <c r="C2940" s="25"/>
      <c r="D2940" s="25"/>
      <c r="E2940" s="25"/>
      <c r="F2940" s="25"/>
      <c r="G2940" s="25"/>
      <c r="H2940" s="25"/>
      <c r="I2940" s="25"/>
      <c r="J2940" s="25"/>
      <c r="K2940" s="25"/>
      <c r="L2940" s="25"/>
      <c r="M2940" s="25"/>
    </row>
    <row r="2941" spans="1:13">
      <c r="A2941" s="92"/>
      <c r="B2941" s="25"/>
      <c r="C2941" s="25"/>
      <c r="D2941" s="25"/>
      <c r="E2941" s="25"/>
      <c r="F2941" s="25"/>
      <c r="G2941" s="25"/>
      <c r="H2941" s="25"/>
      <c r="I2941" s="25"/>
      <c r="J2941" s="25"/>
      <c r="K2941" s="25"/>
      <c r="L2941" s="25"/>
      <c r="M2941" s="25"/>
    </row>
    <row r="2942" spans="1:13">
      <c r="A2942" s="92"/>
      <c r="B2942" s="25"/>
      <c r="C2942" s="25"/>
      <c r="D2942" s="25"/>
      <c r="E2942" s="25"/>
      <c r="F2942" s="25"/>
      <c r="G2942" s="25"/>
      <c r="H2942" s="25"/>
      <c r="I2942" s="25"/>
      <c r="J2942" s="25"/>
      <c r="K2942" s="25"/>
      <c r="L2942" s="25"/>
      <c r="M2942" s="25"/>
    </row>
    <row r="2943" spans="1:13">
      <c r="A2943" s="88"/>
      <c r="B2943" s="25"/>
      <c r="C2943" s="25"/>
      <c r="D2943" s="25"/>
      <c r="E2943" s="25"/>
      <c r="F2943" s="25"/>
      <c r="G2943" s="25"/>
      <c r="H2943" s="25"/>
      <c r="I2943" s="25"/>
      <c r="J2943" s="25"/>
      <c r="K2943" s="25"/>
      <c r="L2943" s="25"/>
      <c r="M2943" s="25"/>
    </row>
    <row r="2949" spans="1:13">
      <c r="A2949" s="20"/>
      <c r="B2949" s="10"/>
      <c r="C2949" s="10"/>
      <c r="D2949" s="10"/>
      <c r="E2949" s="50"/>
      <c r="F2949" s="54"/>
      <c r="G2949" s="54"/>
      <c r="H2949" s="54"/>
      <c r="I2949" s="54"/>
      <c r="J2949" s="10"/>
      <c r="K2949" s="3"/>
      <c r="L2949" s="3"/>
      <c r="M2949" s="3"/>
    </row>
    <row r="2950" spans="1:13">
      <c r="A2950" s="92"/>
      <c r="B2950" s="25"/>
      <c r="C2950" s="25"/>
      <c r="D2950" s="25"/>
      <c r="E2950" s="25"/>
      <c r="F2950" s="25"/>
      <c r="G2950" s="25"/>
      <c r="H2950" s="25"/>
      <c r="I2950" s="25"/>
      <c r="J2950" s="25"/>
      <c r="K2950" s="25"/>
      <c r="L2950" s="25"/>
      <c r="M2950" s="25"/>
    </row>
    <row r="2951" spans="1:13">
      <c r="A2951" s="92"/>
      <c r="B2951" s="25"/>
      <c r="C2951" s="25"/>
      <c r="D2951" s="25"/>
      <c r="E2951" s="25"/>
      <c r="F2951" s="25"/>
      <c r="G2951" s="25"/>
      <c r="H2951" s="25"/>
      <c r="I2951" s="25"/>
      <c r="J2951" s="25"/>
      <c r="K2951" s="25"/>
      <c r="L2951" s="25"/>
      <c r="M2951" s="25"/>
    </row>
    <row r="2952" spans="1:13">
      <c r="A2952" s="92"/>
      <c r="B2952" s="25"/>
      <c r="C2952" s="25"/>
      <c r="D2952" s="25"/>
      <c r="E2952" s="25"/>
      <c r="F2952" s="25"/>
      <c r="G2952" s="25"/>
      <c r="H2952" s="25"/>
      <c r="I2952" s="25"/>
      <c r="J2952" s="25"/>
      <c r="K2952" s="25"/>
      <c r="L2952" s="25"/>
      <c r="M2952" s="25"/>
    </row>
    <row r="2953" spans="1:13">
      <c r="A2953" s="92"/>
      <c r="B2953" s="25"/>
      <c r="C2953" s="25"/>
      <c r="D2953" s="25"/>
      <c r="E2953" s="25"/>
      <c r="F2953" s="25"/>
      <c r="G2953" s="25"/>
      <c r="H2953" s="25"/>
      <c r="I2953" s="25"/>
      <c r="J2953" s="25"/>
      <c r="K2953" s="25"/>
      <c r="L2953" s="25"/>
      <c r="M2953" s="25"/>
    </row>
    <row r="2954" spans="1:13">
      <c r="A2954" s="92"/>
      <c r="B2954" s="25"/>
      <c r="C2954" s="25"/>
      <c r="D2954" s="25"/>
      <c r="E2954" s="25"/>
      <c r="F2954" s="25"/>
      <c r="G2954" s="25"/>
      <c r="H2954" s="25"/>
      <c r="I2954" s="25"/>
      <c r="J2954" s="25"/>
      <c r="K2954" s="25"/>
      <c r="L2954" s="25"/>
      <c r="M2954" s="25"/>
    </row>
    <row r="2955" spans="1:13">
      <c r="A2955" s="92"/>
      <c r="B2955" s="25"/>
      <c r="C2955" s="25"/>
      <c r="D2955" s="25"/>
      <c r="E2955" s="25"/>
      <c r="F2955" s="25"/>
      <c r="G2955" s="25"/>
      <c r="H2955" s="25"/>
      <c r="I2955" s="25"/>
      <c r="J2955" s="25"/>
      <c r="K2955" s="25"/>
      <c r="L2955" s="25"/>
      <c r="M2955" s="25"/>
    </row>
    <row r="2956" spans="1:13">
      <c r="A2956" s="92"/>
      <c r="B2956" s="25"/>
      <c r="C2956" s="25"/>
      <c r="D2956" s="25"/>
      <c r="E2956" s="25"/>
      <c r="F2956" s="25"/>
      <c r="G2956" s="25"/>
      <c r="H2956" s="25"/>
      <c r="I2956" s="25"/>
      <c r="J2956" s="25"/>
      <c r="K2956" s="25"/>
      <c r="L2956" s="25"/>
      <c r="M2956" s="25"/>
    </row>
    <row r="2957" spans="1:13">
      <c r="A2957" s="92"/>
      <c r="B2957" s="25"/>
      <c r="C2957" s="25"/>
      <c r="D2957" s="25"/>
      <c r="E2957" s="25"/>
      <c r="F2957" s="25"/>
      <c r="G2957" s="25"/>
      <c r="H2957" s="25"/>
      <c r="I2957" s="25"/>
      <c r="J2957" s="433"/>
      <c r="K2957" s="25"/>
      <c r="L2957" s="25"/>
      <c r="M2957" s="25"/>
    </row>
    <row r="2958" spans="1:13">
      <c r="A2958" s="92"/>
      <c r="B2958" s="25"/>
      <c r="C2958" s="25"/>
      <c r="D2958" s="25"/>
      <c r="E2958" s="25"/>
      <c r="F2958" s="25"/>
      <c r="G2958" s="25"/>
      <c r="H2958" s="25"/>
      <c r="I2958" s="25"/>
      <c r="J2958" s="433"/>
      <c r="K2958" s="25"/>
      <c r="L2958" s="25"/>
      <c r="M2958" s="25"/>
    </row>
    <row r="2959" spans="1:13">
      <c r="A2959" s="92"/>
      <c r="B2959" s="25"/>
      <c r="C2959" s="25"/>
      <c r="D2959" s="25"/>
      <c r="E2959" s="25"/>
      <c r="F2959" s="25"/>
      <c r="G2959" s="25"/>
      <c r="H2959" s="25"/>
      <c r="I2959" s="25"/>
      <c r="J2959" s="433"/>
      <c r="K2959" s="25"/>
      <c r="L2959" s="25"/>
      <c r="M2959" s="25"/>
    </row>
    <row r="2960" spans="1:13">
      <c r="A2960" s="92"/>
      <c r="B2960" s="25"/>
      <c r="C2960" s="25"/>
      <c r="D2960" s="25"/>
      <c r="E2960" s="25"/>
      <c r="F2960" s="25"/>
      <c r="G2960" s="25"/>
      <c r="H2960" s="25"/>
      <c r="I2960" s="25"/>
      <c r="J2960" s="433"/>
      <c r="K2960" s="25"/>
      <c r="L2960" s="25"/>
      <c r="M2960" s="25"/>
    </row>
    <row r="2961" spans="1:14">
      <c r="A2961" s="92"/>
      <c r="B2961" s="25"/>
      <c r="C2961" s="25"/>
      <c r="D2961" s="25"/>
      <c r="E2961" s="25"/>
      <c r="F2961" s="25"/>
      <c r="G2961" s="25"/>
      <c r="H2961" s="25"/>
      <c r="I2961" s="25"/>
      <c r="J2961" s="433"/>
      <c r="K2961" s="25"/>
      <c r="L2961" s="25"/>
      <c r="M2961" s="25"/>
    </row>
    <row r="2962" spans="1:14">
      <c r="A2962" s="92"/>
      <c r="B2962" s="25"/>
      <c r="C2962" s="25"/>
      <c r="D2962" s="25"/>
      <c r="E2962" s="25"/>
      <c r="F2962" s="25"/>
      <c r="G2962" s="25"/>
      <c r="H2962" s="25"/>
      <c r="I2962" s="25"/>
      <c r="J2962" s="433"/>
      <c r="K2962" s="25"/>
      <c r="L2962" s="25"/>
      <c r="M2962" s="25"/>
    </row>
    <row r="2963" spans="1:14">
      <c r="A2963" s="92"/>
      <c r="B2963" s="25"/>
      <c r="C2963" s="25"/>
      <c r="D2963" s="25"/>
      <c r="E2963" s="25"/>
      <c r="F2963" s="25"/>
      <c r="G2963" s="25"/>
      <c r="H2963" s="25"/>
      <c r="I2963" s="25"/>
      <c r="J2963" s="433"/>
      <c r="K2963" s="25"/>
      <c r="L2963" s="25"/>
      <c r="M2963" s="25"/>
    </row>
    <row r="2964" spans="1:14">
      <c r="A2964" s="92"/>
      <c r="B2964" s="25"/>
      <c r="C2964" s="25"/>
      <c r="D2964" s="25"/>
      <c r="E2964" s="25"/>
      <c r="F2964" s="25"/>
      <c r="G2964" s="25"/>
      <c r="H2964" s="25"/>
      <c r="I2964" s="25"/>
      <c r="J2964" s="433"/>
      <c r="K2964" s="25"/>
      <c r="L2964" s="25"/>
      <c r="M2964" s="25"/>
    </row>
    <row r="2965" spans="1:14">
      <c r="A2965" s="92"/>
      <c r="B2965" s="25"/>
      <c r="C2965" s="25"/>
      <c r="D2965" s="25"/>
      <c r="E2965" s="25"/>
      <c r="F2965" s="25"/>
      <c r="G2965" s="25"/>
      <c r="H2965" s="25"/>
      <c r="I2965" s="25"/>
      <c r="J2965" s="433"/>
      <c r="K2965" s="25"/>
      <c r="L2965" s="25"/>
      <c r="M2965" s="25"/>
    </row>
    <row r="2966" spans="1:14">
      <c r="A2966" s="92"/>
      <c r="B2966" s="25"/>
      <c r="C2966" s="25"/>
      <c r="D2966" s="25"/>
      <c r="E2966" s="25"/>
      <c r="F2966" s="25"/>
      <c r="G2966" s="25"/>
      <c r="H2966" s="25"/>
      <c r="I2966" s="25"/>
      <c r="J2966" s="433"/>
      <c r="K2966" s="25"/>
      <c r="L2966" s="25"/>
      <c r="M2966" s="25"/>
    </row>
    <row r="2967" spans="1:14">
      <c r="A2967" s="92"/>
      <c r="B2967" s="25"/>
      <c r="C2967" s="25"/>
      <c r="D2967" s="25"/>
      <c r="E2967" s="25"/>
      <c r="F2967" s="25"/>
      <c r="G2967" s="25"/>
      <c r="H2967" s="25"/>
      <c r="I2967" s="25"/>
      <c r="J2967" s="25"/>
      <c r="K2967" s="25"/>
      <c r="L2967" s="25"/>
      <c r="M2967" s="25"/>
    </row>
    <row r="2968" spans="1:14">
      <c r="A2968" s="92"/>
      <c r="B2968" s="25"/>
      <c r="C2968" s="25"/>
      <c r="D2968" s="25"/>
      <c r="E2968" s="25"/>
      <c r="F2968" s="25"/>
      <c r="G2968" s="25"/>
      <c r="H2968" s="25"/>
      <c r="I2968" s="25"/>
      <c r="J2968" s="25"/>
      <c r="K2968" s="25"/>
      <c r="L2968" s="25"/>
      <c r="M2968" s="25"/>
    </row>
    <row r="2969" spans="1:14">
      <c r="A2969" s="92"/>
      <c r="B2969" s="25"/>
      <c r="C2969" s="25"/>
      <c r="D2969" s="25"/>
      <c r="E2969" s="25"/>
      <c r="F2969" s="25"/>
      <c r="G2969" s="25"/>
      <c r="H2969" s="25"/>
      <c r="I2969" s="25"/>
      <c r="J2969" s="25"/>
      <c r="K2969" s="25"/>
      <c r="L2969" s="25"/>
      <c r="M2969" s="25"/>
    </row>
    <row r="2970" spans="1:14">
      <c r="A2970" s="92"/>
      <c r="B2970" s="25"/>
      <c r="C2970" s="25"/>
      <c r="D2970" s="25"/>
      <c r="E2970" s="25"/>
      <c r="F2970" s="25"/>
      <c r="G2970" s="25"/>
      <c r="H2970" s="25"/>
      <c r="I2970" s="25"/>
      <c r="J2970" s="25"/>
      <c r="K2970" s="25"/>
      <c r="L2970" s="25"/>
      <c r="M2970" s="25"/>
    </row>
    <row r="2971" spans="1:14">
      <c r="A2971" s="92"/>
      <c r="B2971" s="25"/>
      <c r="C2971" s="25"/>
      <c r="D2971" s="25"/>
      <c r="E2971" s="25"/>
      <c r="F2971" s="25"/>
      <c r="G2971" s="25"/>
      <c r="H2971" s="25"/>
      <c r="I2971" s="25"/>
      <c r="J2971" s="25"/>
      <c r="K2971" s="25"/>
      <c r="L2971" s="25"/>
      <c r="M2971" s="25"/>
    </row>
    <row r="2972" spans="1:14">
      <c r="A2972" s="92"/>
      <c r="B2972" s="25"/>
      <c r="C2972" s="25"/>
      <c r="D2972" s="25"/>
      <c r="E2972" s="25"/>
      <c r="F2972" s="25"/>
      <c r="G2972" s="25"/>
      <c r="H2972" s="25"/>
      <c r="I2972" s="25"/>
      <c r="J2972" s="25"/>
      <c r="K2972" s="25"/>
      <c r="L2972" s="25"/>
      <c r="M2972" s="25"/>
    </row>
    <row r="2973" spans="1:14">
      <c r="A2973" s="88"/>
      <c r="B2973" s="25"/>
      <c r="C2973" s="25"/>
      <c r="D2973" s="25"/>
      <c r="E2973" s="25"/>
      <c r="F2973" s="25"/>
      <c r="G2973" s="25"/>
      <c r="H2973" s="25"/>
      <c r="I2973" s="25"/>
      <c r="J2973" s="25"/>
      <c r="K2973" s="25"/>
      <c r="L2973" s="25"/>
      <c r="M2973" s="25"/>
    </row>
    <row r="2974" spans="1:14" ht="15.75">
      <c r="A2974" s="21"/>
    </row>
    <row r="2975" spans="1:14" ht="15.75">
      <c r="A2975" s="21"/>
    </row>
    <row r="2976" spans="1:14" ht="15.75">
      <c r="A2976" s="21"/>
      <c r="N2976" s="62"/>
    </row>
    <row r="2979" spans="1:13">
      <c r="A2979" s="20"/>
      <c r="B2979" s="10"/>
      <c r="C2979" s="10"/>
      <c r="D2979" s="10"/>
      <c r="E2979" s="50"/>
      <c r="F2979" s="54"/>
      <c r="G2979" s="54"/>
      <c r="H2979" s="54"/>
      <c r="I2979" s="54"/>
      <c r="J2979" s="54"/>
      <c r="K2979" s="3"/>
      <c r="L2979" s="3"/>
      <c r="M2979" s="3"/>
    </row>
    <row r="2980" spans="1:13">
      <c r="A2980" s="92"/>
      <c r="B2980" s="25"/>
      <c r="C2980" s="25"/>
      <c r="D2980" s="25"/>
      <c r="E2980" s="25"/>
      <c r="F2980" s="25"/>
      <c r="G2980" s="25"/>
      <c r="H2980" s="25"/>
      <c r="I2980" s="25"/>
      <c r="J2980" s="25"/>
      <c r="K2980" s="25"/>
      <c r="L2980" s="25"/>
      <c r="M2980" s="25"/>
    </row>
    <row r="2981" spans="1:13">
      <c r="A2981" s="92"/>
      <c r="B2981" s="25"/>
      <c r="C2981" s="25"/>
      <c r="D2981" s="25"/>
      <c r="E2981" s="25"/>
      <c r="F2981" s="25"/>
      <c r="G2981" s="25"/>
      <c r="H2981" s="25"/>
      <c r="I2981" s="25"/>
      <c r="J2981" s="25"/>
      <c r="K2981" s="25"/>
      <c r="L2981" s="25"/>
      <c r="M2981" s="25"/>
    </row>
    <row r="2982" spans="1:13">
      <c r="A2982" s="92"/>
      <c r="B2982" s="25"/>
      <c r="C2982" s="25"/>
      <c r="D2982" s="25"/>
      <c r="E2982" s="25"/>
      <c r="F2982" s="25"/>
      <c r="G2982" s="25"/>
      <c r="H2982" s="25"/>
      <c r="I2982" s="25"/>
      <c r="J2982" s="25"/>
      <c r="K2982" s="25"/>
      <c r="L2982" s="25"/>
      <c r="M2982" s="25"/>
    </row>
    <row r="2983" spans="1:13">
      <c r="A2983" s="92"/>
      <c r="B2983" s="25"/>
      <c r="C2983" s="25"/>
      <c r="D2983" s="25"/>
      <c r="E2983" s="25"/>
      <c r="F2983" s="25"/>
      <c r="G2983" s="25"/>
      <c r="H2983" s="25"/>
      <c r="I2983" s="25"/>
      <c r="J2983" s="25"/>
      <c r="K2983" s="25"/>
      <c r="L2983" s="25"/>
      <c r="M2983" s="25"/>
    </row>
    <row r="2984" spans="1:13">
      <c r="A2984" s="92"/>
      <c r="B2984" s="25"/>
      <c r="C2984" s="25"/>
      <c r="D2984" s="25"/>
      <c r="E2984" s="25"/>
      <c r="F2984" s="25"/>
      <c r="G2984" s="25"/>
      <c r="H2984" s="25"/>
      <c r="I2984" s="25"/>
      <c r="J2984" s="25"/>
      <c r="K2984" s="25"/>
      <c r="L2984" s="25"/>
      <c r="M2984" s="25"/>
    </row>
    <row r="2985" spans="1:13">
      <c r="A2985" s="92"/>
      <c r="B2985" s="25"/>
      <c r="C2985" s="25"/>
      <c r="D2985" s="25"/>
      <c r="E2985" s="25"/>
      <c r="F2985" s="25"/>
      <c r="G2985" s="25"/>
      <c r="H2985" s="25"/>
      <c r="I2985" s="25"/>
      <c r="J2985" s="25"/>
      <c r="K2985" s="25"/>
      <c r="L2985" s="25"/>
      <c r="M2985" s="25"/>
    </row>
    <row r="2986" spans="1:13">
      <c r="A2986" s="92"/>
      <c r="B2986" s="25"/>
      <c r="C2986" s="25"/>
      <c r="D2986" s="25"/>
      <c r="E2986" s="25"/>
      <c r="F2986" s="25"/>
      <c r="G2986" s="25"/>
      <c r="H2986" s="25"/>
      <c r="I2986" s="25"/>
      <c r="J2986" s="25"/>
      <c r="K2986" s="25"/>
      <c r="L2986" s="25"/>
      <c r="M2986" s="25"/>
    </row>
    <row r="2987" spans="1:13">
      <c r="A2987" s="92"/>
      <c r="B2987" s="25"/>
      <c r="C2987" s="25"/>
      <c r="D2987" s="25"/>
      <c r="E2987" s="25"/>
      <c r="F2987" s="25"/>
      <c r="G2987" s="25"/>
      <c r="H2987" s="25"/>
      <c r="I2987" s="25"/>
      <c r="J2987" s="25"/>
      <c r="K2987" s="25"/>
      <c r="L2987" s="25"/>
      <c r="M2987" s="25"/>
    </row>
    <row r="2988" spans="1:13">
      <c r="A2988" s="92"/>
      <c r="B2988" s="25"/>
      <c r="C2988" s="25"/>
      <c r="D2988" s="25"/>
      <c r="E2988" s="25"/>
      <c r="F2988" s="25"/>
      <c r="G2988" s="25"/>
      <c r="H2988" s="25"/>
      <c r="I2988" s="25"/>
      <c r="J2988" s="25"/>
      <c r="K2988" s="25"/>
      <c r="L2988" s="25"/>
      <c r="M2988" s="25"/>
    </row>
    <row r="2989" spans="1:13">
      <c r="A2989" s="92"/>
      <c r="B2989" s="25"/>
      <c r="C2989" s="25"/>
      <c r="D2989" s="25"/>
      <c r="E2989" s="25"/>
      <c r="F2989" s="25"/>
      <c r="G2989" s="25"/>
      <c r="H2989" s="25"/>
      <c r="I2989" s="25"/>
      <c r="J2989" s="25"/>
      <c r="K2989" s="25"/>
      <c r="L2989" s="25"/>
      <c r="M2989" s="25"/>
    </row>
    <row r="2990" spans="1:13">
      <c r="A2990" s="92"/>
      <c r="B2990" s="25"/>
      <c r="C2990" s="25"/>
      <c r="D2990" s="25"/>
      <c r="E2990" s="25"/>
      <c r="F2990" s="25"/>
      <c r="G2990" s="25"/>
      <c r="H2990" s="25"/>
      <c r="I2990" s="25"/>
      <c r="J2990" s="25"/>
      <c r="K2990" s="25"/>
      <c r="L2990" s="25"/>
      <c r="M2990" s="25"/>
    </row>
    <row r="2991" spans="1:13">
      <c r="A2991" s="92"/>
      <c r="B2991" s="25"/>
      <c r="C2991" s="25"/>
      <c r="D2991" s="25"/>
      <c r="E2991" s="25"/>
      <c r="F2991" s="25"/>
      <c r="G2991" s="25"/>
      <c r="H2991" s="25"/>
      <c r="I2991" s="25"/>
      <c r="J2991" s="25"/>
      <c r="K2991" s="25"/>
      <c r="L2991" s="25"/>
      <c r="M2991" s="25"/>
    </row>
    <row r="2992" spans="1:13">
      <c r="A2992" s="92"/>
      <c r="B2992" s="25"/>
      <c r="C2992" s="25"/>
      <c r="D2992" s="25"/>
      <c r="E2992" s="25"/>
      <c r="F2992" s="25"/>
      <c r="G2992" s="25"/>
      <c r="H2992" s="25"/>
      <c r="I2992" s="25"/>
      <c r="J2992" s="25"/>
      <c r="K2992" s="25"/>
      <c r="L2992" s="25"/>
      <c r="M2992" s="25"/>
    </row>
    <row r="2993" spans="1:13">
      <c r="A2993" s="92"/>
      <c r="B2993" s="25"/>
      <c r="C2993" s="25"/>
      <c r="D2993" s="25"/>
      <c r="E2993" s="25"/>
      <c r="F2993" s="25"/>
      <c r="G2993" s="25"/>
      <c r="H2993" s="25"/>
      <c r="I2993" s="25"/>
      <c r="J2993" s="25"/>
      <c r="K2993" s="25"/>
      <c r="L2993" s="25"/>
      <c r="M2993" s="25"/>
    </row>
    <row r="2994" spans="1:13">
      <c r="A2994" s="92"/>
      <c r="B2994" s="25"/>
      <c r="C2994" s="25"/>
      <c r="D2994" s="25"/>
      <c r="E2994" s="25"/>
      <c r="F2994" s="25"/>
      <c r="G2994" s="25"/>
      <c r="H2994" s="25"/>
      <c r="I2994" s="25"/>
      <c r="J2994" s="25"/>
      <c r="K2994" s="25"/>
      <c r="L2994" s="25"/>
      <c r="M2994" s="25"/>
    </row>
    <row r="2995" spans="1:13">
      <c r="A2995" s="92"/>
      <c r="B2995" s="25"/>
      <c r="C2995" s="25"/>
      <c r="D2995" s="25"/>
      <c r="E2995" s="25"/>
      <c r="F2995" s="25"/>
      <c r="G2995" s="25"/>
      <c r="H2995" s="25"/>
      <c r="I2995" s="25"/>
      <c r="J2995" s="25"/>
      <c r="K2995" s="25"/>
      <c r="L2995" s="25"/>
      <c r="M2995" s="25"/>
    </row>
    <row r="2996" spans="1:13">
      <c r="A2996" s="92"/>
      <c r="B2996" s="25"/>
      <c r="C2996" s="25"/>
      <c r="D2996" s="25"/>
      <c r="E2996" s="25"/>
      <c r="F2996" s="25"/>
      <c r="G2996" s="25"/>
      <c r="H2996" s="25"/>
      <c r="I2996" s="25"/>
      <c r="J2996" s="25"/>
      <c r="K2996" s="25"/>
      <c r="L2996" s="25"/>
      <c r="M2996" s="25"/>
    </row>
    <row r="2997" spans="1:13">
      <c r="A2997" s="92"/>
      <c r="B2997" s="25"/>
      <c r="C2997" s="25"/>
      <c r="D2997" s="25"/>
      <c r="E2997" s="25"/>
      <c r="F2997" s="25"/>
      <c r="G2997" s="25"/>
      <c r="H2997" s="25"/>
      <c r="I2997" s="25"/>
      <c r="J2997" s="25"/>
      <c r="K2997" s="25"/>
      <c r="L2997" s="25"/>
      <c r="M2997" s="25"/>
    </row>
    <row r="2998" spans="1:13">
      <c r="A2998" s="92"/>
      <c r="B2998" s="25"/>
      <c r="C2998" s="25"/>
      <c r="D2998" s="25"/>
      <c r="E2998" s="25"/>
      <c r="F2998" s="25"/>
      <c r="G2998" s="25"/>
      <c r="H2998" s="25"/>
      <c r="I2998" s="25"/>
      <c r="J2998" s="25"/>
      <c r="K2998" s="25"/>
      <c r="L2998" s="25"/>
      <c r="M2998" s="25"/>
    </row>
    <row r="2999" spans="1:13">
      <c r="A2999" s="92"/>
      <c r="B2999" s="25"/>
      <c r="C2999" s="25"/>
      <c r="D2999" s="25"/>
      <c r="E2999" s="25"/>
      <c r="F2999" s="25"/>
      <c r="G2999" s="25"/>
      <c r="H2999" s="25"/>
      <c r="I2999" s="25"/>
      <c r="J2999" s="25"/>
      <c r="K2999" s="25"/>
      <c r="L2999" s="25"/>
      <c r="M2999" s="25"/>
    </row>
    <row r="3000" spans="1:13">
      <c r="A3000" s="92"/>
      <c r="B3000" s="25"/>
      <c r="C3000" s="25"/>
      <c r="D3000" s="25"/>
      <c r="E3000" s="25"/>
      <c r="F3000" s="25"/>
      <c r="G3000" s="25"/>
      <c r="H3000" s="25"/>
      <c r="I3000" s="25"/>
      <c r="J3000" s="25"/>
      <c r="K3000" s="25"/>
      <c r="L3000" s="25"/>
      <c r="M3000" s="25"/>
    </row>
    <row r="3001" spans="1:13">
      <c r="A3001" s="92"/>
      <c r="B3001" s="25"/>
      <c r="C3001" s="25"/>
      <c r="D3001" s="25"/>
      <c r="E3001" s="25"/>
      <c r="F3001" s="25"/>
      <c r="G3001" s="25"/>
      <c r="H3001" s="25"/>
      <c r="I3001" s="25"/>
      <c r="J3001" s="25"/>
      <c r="K3001" s="25"/>
      <c r="L3001" s="25"/>
      <c r="M3001" s="25"/>
    </row>
    <row r="3002" spans="1:13">
      <c r="A3002" s="92"/>
      <c r="B3002" s="25"/>
      <c r="C3002" s="25"/>
      <c r="D3002" s="25"/>
      <c r="E3002" s="25"/>
      <c r="F3002" s="25"/>
      <c r="G3002" s="25"/>
      <c r="H3002" s="25"/>
      <c r="I3002" s="25"/>
      <c r="J3002" s="25"/>
      <c r="K3002" s="25"/>
      <c r="L3002" s="25"/>
      <c r="M3002" s="25"/>
    </row>
    <row r="3003" spans="1:13">
      <c r="A3003" s="88"/>
      <c r="B3003" s="25"/>
      <c r="C3003" s="25"/>
      <c r="D3003" s="25"/>
      <c r="E3003" s="25"/>
      <c r="F3003" s="25"/>
      <c r="G3003" s="25"/>
      <c r="H3003" s="25"/>
      <c r="I3003" s="25"/>
      <c r="J3003" s="25"/>
      <c r="K3003" s="25"/>
      <c r="L3003" s="25"/>
      <c r="M3003" s="25"/>
    </row>
    <row r="3009" spans="1:13">
      <c r="A3009" s="20"/>
      <c r="B3009" s="10"/>
      <c r="C3009" s="10"/>
      <c r="D3009" s="10"/>
      <c r="E3009" s="50"/>
      <c r="F3009" s="54"/>
      <c r="G3009" s="54"/>
      <c r="H3009" s="54"/>
      <c r="I3009" s="54"/>
      <c r="J3009" s="54"/>
      <c r="K3009" s="3"/>
      <c r="L3009" s="3"/>
      <c r="M3009" s="3"/>
    </row>
    <row r="3010" spans="1:13">
      <c r="A3010" s="92"/>
      <c r="B3010" s="25"/>
      <c r="C3010" s="25"/>
      <c r="D3010" s="25"/>
      <c r="E3010" s="25"/>
      <c r="F3010" s="25"/>
      <c r="G3010" s="25"/>
      <c r="H3010" s="25"/>
      <c r="I3010" s="25"/>
      <c r="J3010" s="25"/>
      <c r="K3010" s="25"/>
      <c r="L3010" s="25"/>
      <c r="M3010" s="25"/>
    </row>
    <row r="3011" spans="1:13">
      <c r="A3011" s="92"/>
      <c r="B3011" s="25"/>
      <c r="C3011" s="25"/>
      <c r="D3011" s="25"/>
      <c r="E3011" s="25"/>
      <c r="F3011" s="25"/>
      <c r="G3011" s="25"/>
      <c r="H3011" s="25"/>
      <c r="I3011" s="25"/>
      <c r="J3011" s="25"/>
      <c r="K3011" s="25"/>
      <c r="L3011" s="25"/>
      <c r="M3011" s="25"/>
    </row>
    <row r="3012" spans="1:13">
      <c r="A3012" s="92"/>
      <c r="B3012" s="25"/>
      <c r="C3012" s="25"/>
      <c r="D3012" s="25"/>
      <c r="E3012" s="25"/>
      <c r="F3012" s="25"/>
      <c r="G3012" s="25"/>
      <c r="H3012" s="25"/>
      <c r="I3012" s="25"/>
      <c r="J3012" s="25"/>
      <c r="K3012" s="25"/>
      <c r="L3012" s="25"/>
      <c r="M3012" s="25"/>
    </row>
    <row r="3013" spans="1:13">
      <c r="A3013" s="92"/>
      <c r="B3013" s="25"/>
      <c r="C3013" s="25"/>
      <c r="D3013" s="25"/>
      <c r="E3013" s="25"/>
      <c r="F3013" s="25"/>
      <c r="G3013" s="25"/>
      <c r="H3013" s="25"/>
      <c r="I3013" s="25"/>
      <c r="J3013" s="25"/>
      <c r="K3013" s="25"/>
      <c r="L3013" s="25"/>
      <c r="M3013" s="25"/>
    </row>
    <row r="3014" spans="1:13">
      <c r="A3014" s="92"/>
      <c r="B3014" s="25"/>
      <c r="C3014" s="25"/>
      <c r="D3014" s="25"/>
      <c r="E3014" s="25"/>
      <c r="F3014" s="25"/>
      <c r="G3014" s="25"/>
      <c r="H3014" s="25"/>
      <c r="I3014" s="25"/>
      <c r="J3014" s="25"/>
      <c r="K3014" s="25"/>
      <c r="L3014" s="25"/>
      <c r="M3014" s="25"/>
    </row>
    <row r="3015" spans="1:13">
      <c r="A3015" s="92"/>
      <c r="B3015" s="25"/>
      <c r="C3015" s="25"/>
      <c r="D3015" s="25"/>
      <c r="E3015" s="25"/>
      <c r="F3015" s="25"/>
      <c r="G3015" s="25"/>
      <c r="H3015" s="25"/>
      <c r="I3015" s="25"/>
      <c r="J3015" s="25"/>
      <c r="K3015" s="25"/>
      <c r="L3015" s="25"/>
      <c r="M3015" s="25"/>
    </row>
    <row r="3016" spans="1:13">
      <c r="A3016" s="92"/>
      <c r="B3016" s="25"/>
      <c r="C3016" s="25"/>
      <c r="D3016" s="25"/>
      <c r="E3016" s="25"/>
      <c r="F3016" s="25"/>
      <c r="G3016" s="25"/>
      <c r="H3016" s="25"/>
      <c r="I3016" s="25"/>
      <c r="J3016" s="25"/>
      <c r="K3016" s="25"/>
      <c r="L3016" s="25"/>
      <c r="M3016" s="25"/>
    </row>
    <row r="3017" spans="1:13">
      <c r="A3017" s="92"/>
      <c r="B3017" s="25"/>
      <c r="C3017" s="25"/>
      <c r="D3017" s="25"/>
      <c r="E3017" s="25"/>
      <c r="F3017" s="25"/>
      <c r="G3017" s="25"/>
      <c r="H3017" s="25"/>
      <c r="I3017" s="25"/>
      <c r="J3017" s="25"/>
      <c r="K3017" s="25"/>
      <c r="L3017" s="25"/>
      <c r="M3017" s="25"/>
    </row>
    <row r="3018" spans="1:13">
      <c r="A3018" s="92"/>
      <c r="B3018" s="25"/>
      <c r="C3018" s="25"/>
      <c r="D3018" s="25"/>
      <c r="E3018" s="25"/>
      <c r="F3018" s="25"/>
      <c r="G3018" s="25"/>
      <c r="H3018" s="25"/>
      <c r="I3018" s="25"/>
      <c r="J3018" s="25"/>
      <c r="K3018" s="25"/>
      <c r="L3018" s="25"/>
      <c r="M3018" s="25"/>
    </row>
    <row r="3019" spans="1:13">
      <c r="A3019" s="92"/>
      <c r="B3019" s="25"/>
      <c r="C3019" s="25"/>
      <c r="D3019" s="25"/>
      <c r="E3019" s="25"/>
      <c r="F3019" s="25"/>
      <c r="G3019" s="25"/>
      <c r="H3019" s="25"/>
      <c r="I3019" s="25"/>
      <c r="J3019" s="25"/>
      <c r="K3019" s="25"/>
      <c r="L3019" s="25"/>
      <c r="M3019" s="25"/>
    </row>
    <row r="3020" spans="1:13">
      <c r="A3020" s="92"/>
      <c r="B3020" s="25"/>
      <c r="C3020" s="25"/>
      <c r="D3020" s="25"/>
      <c r="E3020" s="25"/>
      <c r="F3020" s="25"/>
      <c r="G3020" s="25"/>
      <c r="H3020" s="25"/>
      <c r="I3020" s="25"/>
      <c r="J3020" s="25"/>
      <c r="K3020" s="25"/>
      <c r="L3020" s="25"/>
      <c r="M3020" s="25"/>
    </row>
    <row r="3021" spans="1:13">
      <c r="A3021" s="92"/>
      <c r="B3021" s="25"/>
      <c r="C3021" s="25"/>
      <c r="D3021" s="25"/>
      <c r="E3021" s="25"/>
      <c r="F3021" s="25"/>
      <c r="G3021" s="25"/>
      <c r="H3021" s="25"/>
      <c r="I3021" s="25"/>
      <c r="J3021" s="25"/>
      <c r="K3021" s="25"/>
      <c r="L3021" s="25"/>
      <c r="M3021" s="25"/>
    </row>
    <row r="3022" spans="1:13">
      <c r="A3022" s="92"/>
      <c r="B3022" s="25"/>
      <c r="C3022" s="25"/>
      <c r="D3022" s="25"/>
      <c r="E3022" s="25"/>
      <c r="F3022" s="25"/>
      <c r="G3022" s="25"/>
      <c r="H3022" s="25"/>
      <c r="I3022" s="25"/>
      <c r="J3022" s="25"/>
      <c r="K3022" s="25"/>
      <c r="L3022" s="25"/>
      <c r="M3022" s="25"/>
    </row>
    <row r="3023" spans="1:13">
      <c r="A3023" s="92"/>
      <c r="B3023" s="25"/>
      <c r="C3023" s="25"/>
      <c r="D3023" s="25"/>
      <c r="E3023" s="25"/>
      <c r="F3023" s="25"/>
      <c r="G3023" s="25"/>
      <c r="H3023" s="25"/>
      <c r="I3023" s="25"/>
      <c r="J3023" s="25"/>
      <c r="K3023" s="25"/>
      <c r="L3023" s="25"/>
      <c r="M3023" s="25"/>
    </row>
    <row r="3024" spans="1:13">
      <c r="A3024" s="92"/>
      <c r="B3024" s="25"/>
      <c r="C3024" s="25"/>
      <c r="D3024" s="25"/>
      <c r="E3024" s="25"/>
      <c r="F3024" s="25"/>
      <c r="G3024" s="25"/>
      <c r="H3024" s="25"/>
      <c r="I3024" s="25"/>
      <c r="J3024" s="25"/>
      <c r="K3024" s="25"/>
      <c r="L3024" s="25"/>
      <c r="M3024" s="25"/>
    </row>
    <row r="3025" spans="1:13">
      <c r="A3025" s="92"/>
      <c r="B3025" s="25"/>
      <c r="C3025" s="25"/>
      <c r="D3025" s="25"/>
      <c r="E3025" s="25"/>
      <c r="F3025" s="25"/>
      <c r="G3025" s="25"/>
      <c r="H3025" s="25"/>
      <c r="I3025" s="25"/>
      <c r="J3025" s="25"/>
      <c r="K3025" s="25"/>
      <c r="L3025" s="25"/>
      <c r="M3025" s="25"/>
    </row>
    <row r="3026" spans="1:13">
      <c r="A3026" s="92"/>
      <c r="B3026" s="25"/>
      <c r="C3026" s="25"/>
      <c r="D3026" s="25"/>
      <c r="E3026" s="25"/>
      <c r="F3026" s="25"/>
      <c r="G3026" s="25"/>
      <c r="H3026" s="25"/>
      <c r="I3026" s="25"/>
      <c r="J3026" s="25"/>
      <c r="K3026" s="25"/>
      <c r="L3026" s="25"/>
      <c r="M3026" s="25"/>
    </row>
    <row r="3027" spans="1:13">
      <c r="A3027" s="92"/>
      <c r="B3027" s="25"/>
      <c r="C3027" s="25"/>
      <c r="D3027" s="25"/>
      <c r="E3027" s="25"/>
      <c r="F3027" s="25"/>
      <c r="G3027" s="25"/>
      <c r="H3027" s="25"/>
      <c r="I3027" s="25"/>
      <c r="J3027" s="25"/>
      <c r="K3027" s="25"/>
      <c r="L3027" s="25"/>
      <c r="M3027" s="25"/>
    </row>
    <row r="3028" spans="1:13">
      <c r="A3028" s="92"/>
      <c r="B3028" s="25"/>
      <c r="C3028" s="25"/>
      <c r="D3028" s="25"/>
      <c r="E3028" s="25"/>
      <c r="F3028" s="25"/>
      <c r="G3028" s="25"/>
      <c r="H3028" s="25"/>
      <c r="I3028" s="25"/>
      <c r="J3028" s="25"/>
      <c r="K3028" s="25"/>
      <c r="L3028" s="25"/>
      <c r="M3028" s="25"/>
    </row>
    <row r="3029" spans="1:13">
      <c r="A3029" s="92"/>
      <c r="B3029" s="25"/>
      <c r="C3029" s="25"/>
      <c r="D3029" s="25"/>
      <c r="E3029" s="25"/>
      <c r="F3029" s="25"/>
      <c r="G3029" s="25"/>
      <c r="H3029" s="25"/>
      <c r="I3029" s="25"/>
      <c r="J3029" s="25"/>
      <c r="K3029" s="25"/>
      <c r="L3029" s="25"/>
      <c r="M3029" s="25"/>
    </row>
    <row r="3030" spans="1:13">
      <c r="A3030" s="92"/>
      <c r="B3030" s="25"/>
      <c r="C3030" s="25"/>
      <c r="D3030" s="25"/>
      <c r="E3030" s="25"/>
      <c r="F3030" s="25"/>
      <c r="G3030" s="25"/>
      <c r="H3030" s="25"/>
      <c r="I3030" s="25"/>
      <c r="J3030" s="25"/>
      <c r="K3030" s="25"/>
      <c r="L3030" s="25"/>
      <c r="M3030" s="25"/>
    </row>
    <row r="3031" spans="1:13">
      <c r="A3031" s="92"/>
      <c r="B3031" s="25"/>
      <c r="C3031" s="25"/>
      <c r="D3031" s="25"/>
      <c r="E3031" s="25"/>
      <c r="F3031" s="25"/>
      <c r="G3031" s="25"/>
      <c r="H3031" s="25"/>
      <c r="I3031" s="25"/>
      <c r="J3031" s="25"/>
      <c r="K3031" s="25"/>
      <c r="L3031" s="25"/>
      <c r="M3031" s="25"/>
    </row>
    <row r="3032" spans="1:13">
      <c r="A3032" s="92"/>
      <c r="B3032" s="25"/>
      <c r="C3032" s="25"/>
      <c r="D3032" s="25"/>
      <c r="E3032" s="25"/>
      <c r="F3032" s="25"/>
      <c r="G3032" s="25"/>
      <c r="H3032" s="25"/>
      <c r="I3032" s="25"/>
      <c r="J3032" s="25"/>
      <c r="K3032" s="25"/>
      <c r="L3032" s="25"/>
      <c r="M3032" s="25"/>
    </row>
    <row r="3033" spans="1:13">
      <c r="A3033" s="88"/>
      <c r="B3033" s="25"/>
      <c r="C3033" s="25"/>
      <c r="D3033" s="25"/>
      <c r="E3033" s="25"/>
      <c r="F3033" s="25"/>
      <c r="G3033" s="25"/>
      <c r="H3033" s="25"/>
      <c r="I3033" s="25"/>
      <c r="J3033" s="25"/>
      <c r="K3033" s="25"/>
      <c r="L3033" s="25"/>
      <c r="M3033" s="25"/>
    </row>
    <row r="3039" spans="1:13">
      <c r="A3039" s="20"/>
      <c r="B3039" s="10"/>
      <c r="C3039" s="10"/>
      <c r="D3039" s="10"/>
      <c r="E3039" s="50"/>
      <c r="F3039" s="54"/>
      <c r="G3039" s="54"/>
      <c r="H3039" s="54"/>
      <c r="I3039" s="54"/>
      <c r="J3039" s="54"/>
      <c r="K3039" s="3"/>
      <c r="L3039" s="3"/>
      <c r="M3039" s="3"/>
    </row>
    <row r="3040" spans="1:13">
      <c r="A3040" s="92"/>
      <c r="B3040" s="25"/>
      <c r="C3040" s="25"/>
      <c r="D3040" s="25"/>
      <c r="E3040" s="25"/>
      <c r="F3040" s="25"/>
      <c r="G3040" s="25"/>
      <c r="H3040" s="25"/>
      <c r="I3040" s="25"/>
      <c r="J3040" s="25"/>
      <c r="K3040" s="25"/>
      <c r="L3040" s="25"/>
      <c r="M3040" s="25"/>
    </row>
    <row r="3041" spans="1:13">
      <c r="A3041" s="92"/>
      <c r="B3041" s="25"/>
      <c r="C3041" s="25"/>
      <c r="D3041" s="25"/>
      <c r="E3041" s="25"/>
      <c r="F3041" s="25"/>
      <c r="G3041" s="25"/>
      <c r="H3041" s="25"/>
      <c r="I3041" s="25"/>
      <c r="J3041" s="25"/>
      <c r="K3041" s="25"/>
      <c r="L3041" s="25"/>
      <c r="M3041" s="25"/>
    </row>
    <row r="3042" spans="1:13">
      <c r="A3042" s="92"/>
      <c r="B3042" s="25"/>
      <c r="C3042" s="25"/>
      <c r="D3042" s="25"/>
      <c r="E3042" s="25"/>
      <c r="F3042" s="25"/>
      <c r="G3042" s="25"/>
      <c r="H3042" s="25"/>
      <c r="I3042" s="25"/>
      <c r="J3042" s="25"/>
      <c r="K3042" s="25"/>
      <c r="L3042" s="25"/>
      <c r="M3042" s="25"/>
    </row>
    <row r="3043" spans="1:13">
      <c r="A3043" s="92"/>
      <c r="B3043" s="25"/>
      <c r="C3043" s="25"/>
      <c r="D3043" s="25"/>
      <c r="E3043" s="25"/>
      <c r="F3043" s="25"/>
      <c r="G3043" s="25"/>
      <c r="H3043" s="25"/>
      <c r="I3043" s="25"/>
      <c r="J3043" s="25"/>
      <c r="K3043" s="25"/>
      <c r="L3043" s="25"/>
      <c r="M3043" s="25"/>
    </row>
    <row r="3044" spans="1:13">
      <c r="A3044" s="92"/>
      <c r="B3044" s="25"/>
      <c r="C3044" s="25"/>
      <c r="D3044" s="25"/>
      <c r="E3044" s="25"/>
      <c r="F3044" s="25"/>
      <c r="G3044" s="25"/>
      <c r="H3044" s="25"/>
      <c r="I3044" s="25"/>
      <c r="J3044" s="25"/>
      <c r="K3044" s="25"/>
      <c r="L3044" s="25"/>
      <c r="M3044" s="25"/>
    </row>
    <row r="3045" spans="1:13">
      <c r="A3045" s="92"/>
      <c r="B3045" s="25"/>
      <c r="C3045" s="25"/>
      <c r="D3045" s="25"/>
      <c r="E3045" s="25"/>
      <c r="F3045" s="25"/>
      <c r="G3045" s="25"/>
      <c r="H3045" s="25"/>
      <c r="I3045" s="25"/>
      <c r="J3045" s="25"/>
      <c r="K3045" s="25"/>
      <c r="L3045" s="25"/>
      <c r="M3045" s="25"/>
    </row>
    <row r="3046" spans="1:13">
      <c r="A3046" s="92"/>
      <c r="B3046" s="25"/>
      <c r="C3046" s="25"/>
      <c r="D3046" s="25"/>
      <c r="E3046" s="25"/>
      <c r="F3046" s="25"/>
      <c r="G3046" s="25"/>
      <c r="H3046" s="25"/>
      <c r="I3046" s="25"/>
      <c r="J3046" s="25"/>
      <c r="K3046" s="25"/>
      <c r="L3046" s="25"/>
      <c r="M3046" s="25"/>
    </row>
    <row r="3047" spans="1:13">
      <c r="A3047" s="92"/>
      <c r="B3047" s="25"/>
      <c r="C3047" s="25"/>
      <c r="D3047" s="25"/>
      <c r="E3047" s="25"/>
      <c r="F3047" s="25"/>
      <c r="G3047" s="25"/>
      <c r="H3047" s="25"/>
      <c r="I3047" s="25"/>
      <c r="J3047" s="25"/>
      <c r="K3047" s="25"/>
      <c r="L3047" s="25"/>
      <c r="M3047" s="25"/>
    </row>
    <row r="3048" spans="1:13">
      <c r="A3048" s="92"/>
      <c r="B3048" s="25"/>
      <c r="C3048" s="25"/>
      <c r="D3048" s="25"/>
      <c r="E3048" s="25"/>
      <c r="F3048" s="25"/>
      <c r="G3048" s="25"/>
      <c r="H3048" s="25"/>
      <c r="I3048" s="25"/>
      <c r="J3048" s="25"/>
      <c r="K3048" s="25"/>
      <c r="L3048" s="25"/>
      <c r="M3048" s="25"/>
    </row>
    <row r="3049" spans="1:13">
      <c r="A3049" s="92"/>
      <c r="B3049" s="25"/>
      <c r="C3049" s="25"/>
      <c r="D3049" s="25"/>
      <c r="E3049" s="25"/>
      <c r="F3049" s="25"/>
      <c r="G3049" s="25"/>
      <c r="H3049" s="25"/>
      <c r="I3049" s="25"/>
      <c r="J3049" s="25"/>
      <c r="K3049" s="25"/>
      <c r="L3049" s="25"/>
      <c r="M3049" s="25"/>
    </row>
    <row r="3050" spans="1:13">
      <c r="A3050" s="92"/>
      <c r="B3050" s="25"/>
      <c r="C3050" s="25"/>
      <c r="D3050" s="25"/>
      <c r="E3050" s="25"/>
      <c r="F3050" s="25"/>
      <c r="G3050" s="25"/>
      <c r="H3050" s="25"/>
      <c r="I3050" s="25"/>
      <c r="J3050" s="25"/>
      <c r="K3050" s="25"/>
      <c r="L3050" s="25"/>
      <c r="M3050" s="25"/>
    </row>
    <row r="3051" spans="1:13">
      <c r="A3051" s="92"/>
      <c r="B3051" s="25"/>
      <c r="C3051" s="25"/>
      <c r="D3051" s="25"/>
      <c r="E3051" s="25"/>
      <c r="F3051" s="25"/>
      <c r="G3051" s="25"/>
      <c r="H3051" s="25"/>
      <c r="I3051" s="25"/>
      <c r="J3051" s="25"/>
      <c r="K3051" s="25"/>
      <c r="L3051" s="25"/>
      <c r="M3051" s="25"/>
    </row>
    <row r="3052" spans="1:13">
      <c r="A3052" s="92"/>
      <c r="B3052" s="25"/>
      <c r="C3052" s="25"/>
      <c r="D3052" s="25"/>
      <c r="E3052" s="25"/>
      <c r="F3052" s="25"/>
      <c r="G3052" s="25"/>
      <c r="H3052" s="25"/>
      <c r="I3052" s="25"/>
      <c r="J3052" s="25"/>
      <c r="K3052" s="25"/>
      <c r="L3052" s="25"/>
      <c r="M3052" s="25"/>
    </row>
    <row r="3053" spans="1:13">
      <c r="A3053" s="92"/>
      <c r="B3053" s="25"/>
      <c r="C3053" s="25"/>
      <c r="D3053" s="25"/>
      <c r="E3053" s="25"/>
      <c r="F3053" s="25"/>
      <c r="G3053" s="25"/>
      <c r="H3053" s="25"/>
      <c r="I3053" s="25"/>
      <c r="J3053" s="25"/>
      <c r="K3053" s="25"/>
      <c r="L3053" s="25"/>
      <c r="M3053" s="25"/>
    </row>
    <row r="3054" spans="1:13">
      <c r="A3054" s="92"/>
      <c r="B3054" s="25"/>
      <c r="C3054" s="25"/>
      <c r="D3054" s="25"/>
      <c r="E3054" s="25"/>
      <c r="F3054" s="25"/>
      <c r="G3054" s="25"/>
      <c r="H3054" s="25"/>
      <c r="I3054" s="25"/>
      <c r="J3054" s="25"/>
      <c r="K3054" s="25"/>
      <c r="L3054" s="25"/>
      <c r="M3054" s="25"/>
    </row>
    <row r="3055" spans="1:13">
      <c r="A3055" s="92"/>
      <c r="B3055" s="25"/>
      <c r="C3055" s="25"/>
      <c r="D3055" s="25"/>
      <c r="E3055" s="25"/>
      <c r="F3055" s="25"/>
      <c r="G3055" s="25"/>
      <c r="H3055" s="25"/>
      <c r="I3055" s="25"/>
      <c r="J3055" s="25"/>
      <c r="K3055" s="25"/>
      <c r="L3055" s="25"/>
      <c r="M3055" s="25"/>
    </row>
    <row r="3056" spans="1:13">
      <c r="A3056" s="92"/>
      <c r="B3056" s="25"/>
      <c r="C3056" s="25"/>
      <c r="D3056" s="25"/>
      <c r="E3056" s="25"/>
      <c r="F3056" s="25"/>
      <c r="G3056" s="25"/>
      <c r="H3056" s="25"/>
      <c r="I3056" s="25"/>
      <c r="J3056" s="25"/>
      <c r="K3056" s="25"/>
      <c r="L3056" s="25"/>
      <c r="M3056" s="25"/>
    </row>
    <row r="3057" spans="1:13">
      <c r="A3057" s="92"/>
      <c r="B3057" s="25"/>
      <c r="C3057" s="25"/>
      <c r="D3057" s="25"/>
      <c r="E3057" s="25"/>
      <c r="F3057" s="25"/>
      <c r="G3057" s="25"/>
      <c r="H3057" s="25"/>
      <c r="I3057" s="25"/>
      <c r="J3057" s="25"/>
      <c r="K3057" s="25"/>
      <c r="L3057" s="25"/>
      <c r="M3057" s="25"/>
    </row>
    <row r="3058" spans="1:13">
      <c r="A3058" s="92"/>
      <c r="B3058" s="25"/>
      <c r="C3058" s="25"/>
      <c r="D3058" s="25"/>
      <c r="E3058" s="25"/>
      <c r="F3058" s="25"/>
      <c r="G3058" s="25"/>
      <c r="H3058" s="25"/>
      <c r="I3058" s="25"/>
      <c r="J3058" s="25"/>
      <c r="K3058" s="25"/>
      <c r="L3058" s="25"/>
      <c r="M3058" s="25"/>
    </row>
    <row r="3059" spans="1:13">
      <c r="A3059" s="92"/>
      <c r="B3059" s="25"/>
      <c r="C3059" s="25"/>
      <c r="D3059" s="25"/>
      <c r="E3059" s="25"/>
      <c r="F3059" s="25"/>
      <c r="G3059" s="25"/>
      <c r="H3059" s="25"/>
      <c r="I3059" s="25"/>
      <c r="J3059" s="25"/>
      <c r="K3059" s="25"/>
      <c r="L3059" s="25"/>
      <c r="M3059" s="25"/>
    </row>
    <row r="3060" spans="1:13">
      <c r="A3060" s="92"/>
      <c r="B3060" s="25"/>
      <c r="C3060" s="25"/>
      <c r="D3060" s="25"/>
      <c r="E3060" s="25"/>
      <c r="F3060" s="25"/>
      <c r="G3060" s="25"/>
      <c r="H3060" s="25"/>
      <c r="I3060" s="25"/>
      <c r="J3060" s="25"/>
      <c r="K3060" s="25"/>
      <c r="L3060" s="25"/>
      <c r="M3060" s="25"/>
    </row>
    <row r="3061" spans="1:13">
      <c r="A3061" s="92"/>
      <c r="B3061" s="25"/>
      <c r="C3061" s="25"/>
      <c r="D3061" s="25"/>
      <c r="E3061" s="25"/>
      <c r="F3061" s="25"/>
      <c r="G3061" s="25"/>
      <c r="H3061" s="25"/>
      <c r="I3061" s="25"/>
      <c r="J3061" s="25"/>
      <c r="K3061" s="25"/>
      <c r="L3061" s="25"/>
      <c r="M3061" s="25"/>
    </row>
    <row r="3062" spans="1:13">
      <c r="A3062" s="92"/>
      <c r="B3062" s="25"/>
      <c r="C3062" s="25"/>
      <c r="D3062" s="25"/>
      <c r="E3062" s="25"/>
      <c r="F3062" s="25"/>
      <c r="G3062" s="25"/>
      <c r="H3062" s="25"/>
      <c r="I3062" s="25"/>
      <c r="J3062" s="25"/>
      <c r="K3062" s="25"/>
      <c r="L3062" s="25"/>
      <c r="M3062" s="25"/>
    </row>
    <row r="3063" spans="1:13">
      <c r="A3063" s="88"/>
      <c r="B3063" s="25"/>
      <c r="C3063" s="25"/>
      <c r="D3063" s="25"/>
      <c r="E3063" s="25"/>
      <c r="F3063" s="25"/>
      <c r="G3063" s="25"/>
      <c r="H3063" s="25"/>
      <c r="I3063" s="25"/>
      <c r="J3063" s="25"/>
      <c r="K3063" s="25"/>
      <c r="L3063" s="25"/>
      <c r="M3063" s="25"/>
    </row>
    <row r="3069" spans="1:13">
      <c r="A3069" s="20"/>
      <c r="B3069" s="10"/>
      <c r="C3069" s="10"/>
      <c r="D3069" s="10"/>
      <c r="E3069" s="50"/>
      <c r="F3069" s="54"/>
      <c r="G3069" s="54"/>
      <c r="H3069" s="54"/>
      <c r="I3069" s="54"/>
      <c r="J3069" s="54"/>
      <c r="K3069" s="3"/>
      <c r="L3069" s="3"/>
      <c r="M3069" s="3"/>
    </row>
    <row r="3070" spans="1:13">
      <c r="A3070" s="92"/>
      <c r="B3070" s="25"/>
      <c r="C3070" s="25"/>
      <c r="D3070" s="25"/>
      <c r="E3070" s="25"/>
      <c r="F3070" s="25"/>
      <c r="G3070" s="25"/>
      <c r="H3070" s="25"/>
      <c r="I3070" s="25"/>
      <c r="J3070" s="25"/>
      <c r="K3070" s="25"/>
      <c r="L3070" s="25"/>
      <c r="M3070" s="25"/>
    </row>
    <row r="3071" spans="1:13">
      <c r="A3071" s="92"/>
      <c r="B3071" s="25"/>
      <c r="C3071" s="25"/>
      <c r="D3071" s="25"/>
      <c r="E3071" s="25"/>
      <c r="F3071" s="25"/>
      <c r="G3071" s="25"/>
      <c r="H3071" s="25"/>
      <c r="I3071" s="25"/>
      <c r="J3071" s="25"/>
      <c r="K3071" s="25"/>
      <c r="L3071" s="25"/>
      <c r="M3071" s="25"/>
    </row>
    <row r="3072" spans="1:13">
      <c r="A3072" s="92"/>
      <c r="B3072" s="25"/>
      <c r="C3072" s="25"/>
      <c r="D3072" s="25"/>
      <c r="E3072" s="25"/>
      <c r="F3072" s="25"/>
      <c r="G3072" s="25"/>
      <c r="H3072" s="25"/>
      <c r="I3072" s="25"/>
      <c r="J3072" s="25"/>
      <c r="K3072" s="25"/>
      <c r="L3072" s="25"/>
      <c r="M3072" s="25"/>
    </row>
    <row r="3073" spans="1:13">
      <c r="A3073" s="92"/>
      <c r="B3073" s="25"/>
      <c r="C3073" s="25"/>
      <c r="D3073" s="25"/>
      <c r="E3073" s="25"/>
      <c r="F3073" s="25"/>
      <c r="G3073" s="25"/>
      <c r="H3073" s="25"/>
      <c r="I3073" s="25"/>
      <c r="J3073" s="25"/>
      <c r="K3073" s="25"/>
      <c r="L3073" s="25"/>
      <c r="M3073" s="25"/>
    </row>
    <row r="3074" spans="1:13">
      <c r="A3074" s="92"/>
      <c r="B3074" s="25"/>
      <c r="C3074" s="25"/>
      <c r="D3074" s="25"/>
      <c r="E3074" s="25"/>
      <c r="F3074" s="25"/>
      <c r="G3074" s="25"/>
      <c r="H3074" s="25"/>
      <c r="I3074" s="25"/>
      <c r="J3074" s="25"/>
      <c r="K3074" s="25"/>
      <c r="L3074" s="25"/>
      <c r="M3074" s="25"/>
    </row>
    <row r="3075" spans="1:13">
      <c r="A3075" s="92"/>
      <c r="B3075" s="25"/>
      <c r="C3075" s="25"/>
      <c r="D3075" s="25"/>
      <c r="E3075" s="25"/>
      <c r="F3075" s="25"/>
      <c r="G3075" s="25"/>
      <c r="H3075" s="25"/>
      <c r="I3075" s="25"/>
      <c r="J3075" s="25"/>
      <c r="K3075" s="25"/>
      <c r="L3075" s="25"/>
      <c r="M3075" s="25"/>
    </row>
    <row r="3076" spans="1:13">
      <c r="A3076" s="92"/>
      <c r="B3076" s="25"/>
      <c r="C3076" s="25"/>
      <c r="D3076" s="25"/>
      <c r="E3076" s="25"/>
      <c r="F3076" s="25"/>
      <c r="G3076" s="25"/>
      <c r="H3076" s="25"/>
      <c r="I3076" s="25"/>
      <c r="J3076" s="25"/>
      <c r="K3076" s="25"/>
      <c r="L3076" s="25"/>
      <c r="M3076" s="25"/>
    </row>
    <row r="3077" spans="1:13">
      <c r="A3077" s="92"/>
      <c r="B3077" s="25"/>
      <c r="C3077" s="25"/>
      <c r="D3077" s="25"/>
      <c r="E3077" s="25"/>
      <c r="F3077" s="25"/>
      <c r="G3077" s="25"/>
      <c r="H3077" s="25"/>
      <c r="I3077" s="25"/>
      <c r="J3077" s="25"/>
      <c r="K3077" s="25"/>
      <c r="L3077" s="25"/>
      <c r="M3077" s="25"/>
    </row>
    <row r="3078" spans="1:13">
      <c r="A3078" s="92"/>
      <c r="B3078" s="25"/>
      <c r="C3078" s="25"/>
      <c r="D3078" s="25"/>
      <c r="E3078" s="25"/>
      <c r="F3078" s="25"/>
      <c r="G3078" s="25"/>
      <c r="H3078" s="25"/>
      <c r="I3078" s="25"/>
      <c r="J3078" s="25"/>
      <c r="K3078" s="25"/>
      <c r="L3078" s="25"/>
      <c r="M3078" s="25"/>
    </row>
    <row r="3079" spans="1:13">
      <c r="A3079" s="92"/>
      <c r="B3079" s="25"/>
      <c r="C3079" s="25"/>
      <c r="D3079" s="25"/>
      <c r="E3079" s="25"/>
      <c r="F3079" s="25"/>
      <c r="G3079" s="25"/>
      <c r="H3079" s="25"/>
      <c r="I3079" s="25"/>
      <c r="J3079" s="25"/>
      <c r="K3079" s="25"/>
      <c r="L3079" s="25"/>
      <c r="M3079" s="25"/>
    </row>
    <row r="3080" spans="1:13">
      <c r="A3080" s="92"/>
      <c r="B3080" s="25"/>
      <c r="C3080" s="25"/>
      <c r="D3080" s="25"/>
      <c r="E3080" s="25"/>
      <c r="F3080" s="25"/>
      <c r="G3080" s="25"/>
      <c r="H3080" s="25"/>
      <c r="I3080" s="25"/>
      <c r="J3080" s="25"/>
      <c r="K3080" s="25"/>
      <c r="L3080" s="25"/>
      <c r="M3080" s="25"/>
    </row>
    <row r="3081" spans="1:13">
      <c r="A3081" s="92"/>
      <c r="B3081" s="25"/>
      <c r="C3081" s="25"/>
      <c r="D3081" s="25"/>
      <c r="E3081" s="25"/>
      <c r="F3081" s="25"/>
      <c r="G3081" s="25"/>
      <c r="H3081" s="25"/>
      <c r="I3081" s="25"/>
      <c r="J3081" s="25"/>
      <c r="K3081" s="25"/>
      <c r="L3081" s="25"/>
      <c r="M3081" s="25"/>
    </row>
    <row r="3082" spans="1:13">
      <c r="A3082" s="92"/>
      <c r="B3082" s="25"/>
      <c r="C3082" s="25"/>
      <c r="D3082" s="25"/>
      <c r="E3082" s="25"/>
      <c r="F3082" s="25"/>
      <c r="G3082" s="25"/>
      <c r="H3082" s="25"/>
      <c r="I3082" s="25"/>
      <c r="J3082" s="25"/>
      <c r="K3082" s="25"/>
      <c r="L3082" s="25"/>
      <c r="M3082" s="25"/>
    </row>
    <row r="3083" spans="1:13">
      <c r="A3083" s="92"/>
      <c r="B3083" s="25"/>
      <c r="C3083" s="25"/>
      <c r="D3083" s="25"/>
      <c r="E3083" s="25"/>
      <c r="F3083" s="25"/>
      <c r="G3083" s="25"/>
      <c r="H3083" s="25"/>
      <c r="I3083" s="25"/>
      <c r="J3083" s="25"/>
      <c r="K3083" s="25"/>
      <c r="L3083" s="25"/>
      <c r="M3083" s="25"/>
    </row>
    <row r="3084" spans="1:13">
      <c r="A3084" s="92"/>
      <c r="B3084" s="25"/>
      <c r="C3084" s="25"/>
      <c r="D3084" s="25"/>
      <c r="E3084" s="25"/>
      <c r="F3084" s="25"/>
      <c r="G3084" s="25"/>
      <c r="H3084" s="25"/>
      <c r="I3084" s="25"/>
      <c r="J3084" s="25"/>
      <c r="K3084" s="25"/>
      <c r="L3084" s="25"/>
      <c r="M3084" s="25"/>
    </row>
    <row r="3085" spans="1:13">
      <c r="A3085" s="92"/>
      <c r="B3085" s="25"/>
      <c r="C3085" s="25"/>
      <c r="D3085" s="25"/>
      <c r="E3085" s="25"/>
      <c r="F3085" s="25"/>
      <c r="G3085" s="25"/>
      <c r="H3085" s="25"/>
      <c r="I3085" s="25"/>
      <c r="J3085" s="25"/>
      <c r="K3085" s="25"/>
      <c r="L3085" s="25"/>
      <c r="M3085" s="25"/>
    </row>
    <row r="3086" spans="1:13">
      <c r="A3086" s="92"/>
      <c r="B3086" s="25"/>
      <c r="C3086" s="25"/>
      <c r="D3086" s="25"/>
      <c r="E3086" s="25"/>
      <c r="F3086" s="25"/>
      <c r="G3086" s="25"/>
      <c r="H3086" s="25"/>
      <c r="I3086" s="25"/>
      <c r="J3086" s="25"/>
      <c r="K3086" s="25"/>
      <c r="L3086" s="25"/>
      <c r="M3086" s="25"/>
    </row>
    <row r="3087" spans="1:13">
      <c r="A3087" s="92"/>
      <c r="B3087" s="25"/>
      <c r="C3087" s="25"/>
      <c r="D3087" s="25"/>
      <c r="E3087" s="25"/>
      <c r="F3087" s="25"/>
      <c r="G3087" s="25"/>
      <c r="H3087" s="25"/>
      <c r="I3087" s="25"/>
      <c r="J3087" s="25"/>
      <c r="K3087" s="25"/>
      <c r="L3087" s="25"/>
      <c r="M3087" s="25"/>
    </row>
    <row r="3088" spans="1:13">
      <c r="A3088" s="92"/>
      <c r="B3088" s="25"/>
      <c r="C3088" s="25"/>
      <c r="D3088" s="25"/>
      <c r="E3088" s="25"/>
      <c r="F3088" s="25"/>
      <c r="G3088" s="25"/>
      <c r="H3088" s="25"/>
      <c r="I3088" s="25"/>
      <c r="J3088" s="25"/>
      <c r="K3088" s="25"/>
      <c r="L3088" s="25"/>
      <c r="M3088" s="25"/>
    </row>
    <row r="3089" spans="1:13">
      <c r="A3089" s="92"/>
      <c r="B3089" s="25"/>
      <c r="C3089" s="25"/>
      <c r="D3089" s="25"/>
      <c r="E3089" s="25"/>
      <c r="F3089" s="25"/>
      <c r="G3089" s="25"/>
      <c r="H3089" s="25"/>
      <c r="I3089" s="25"/>
      <c r="J3089" s="25"/>
      <c r="K3089" s="25"/>
      <c r="L3089" s="25"/>
      <c r="M3089" s="25"/>
    </row>
    <row r="3090" spans="1:13">
      <c r="A3090" s="92"/>
      <c r="B3090" s="25"/>
      <c r="C3090" s="25"/>
      <c r="D3090" s="25"/>
      <c r="E3090" s="25"/>
      <c r="F3090" s="25"/>
      <c r="G3090" s="25"/>
      <c r="H3090" s="25"/>
      <c r="I3090" s="25"/>
      <c r="J3090" s="25"/>
      <c r="K3090" s="25"/>
      <c r="L3090" s="25"/>
      <c r="M3090" s="25"/>
    </row>
    <row r="3091" spans="1:13">
      <c r="A3091" s="92"/>
      <c r="B3091" s="25"/>
      <c r="C3091" s="25"/>
      <c r="D3091" s="25"/>
      <c r="E3091" s="25"/>
      <c r="F3091" s="25"/>
      <c r="G3091" s="25"/>
      <c r="H3091" s="25"/>
      <c r="I3091" s="25"/>
      <c r="J3091" s="25"/>
      <c r="K3091" s="25"/>
      <c r="L3091" s="25"/>
      <c r="M3091" s="25"/>
    </row>
    <row r="3092" spans="1:13">
      <c r="A3092" s="92"/>
      <c r="B3092" s="25"/>
      <c r="C3092" s="25"/>
      <c r="D3092" s="25"/>
      <c r="E3092" s="25"/>
      <c r="F3092" s="25"/>
      <c r="G3092" s="25"/>
      <c r="H3092" s="25"/>
      <c r="I3092" s="25"/>
      <c r="J3092" s="25"/>
      <c r="K3092" s="25"/>
      <c r="L3092" s="25"/>
      <c r="M3092" s="25"/>
    </row>
    <row r="3093" spans="1:13">
      <c r="A3093" s="88"/>
      <c r="B3093" s="25"/>
      <c r="C3093" s="25"/>
      <c r="D3093" s="25"/>
      <c r="E3093" s="25"/>
      <c r="F3093" s="25"/>
      <c r="G3093" s="25"/>
      <c r="H3093" s="25"/>
      <c r="I3093" s="25"/>
      <c r="J3093" s="25"/>
      <c r="K3093" s="25"/>
      <c r="L3093" s="25"/>
      <c r="M3093" s="25"/>
    </row>
    <row r="3099" spans="1:13">
      <c r="A3099" s="20"/>
      <c r="B3099" s="10"/>
      <c r="C3099" s="10"/>
      <c r="D3099" s="10"/>
      <c r="E3099" s="50"/>
      <c r="F3099" s="54"/>
      <c r="G3099" s="54"/>
      <c r="H3099" s="54"/>
      <c r="I3099" s="54"/>
      <c r="J3099" s="54"/>
      <c r="K3099" s="3"/>
      <c r="L3099" s="3"/>
      <c r="M3099" s="3"/>
    </row>
    <row r="3100" spans="1:13">
      <c r="A3100" s="92"/>
      <c r="B3100" s="25"/>
      <c r="C3100" s="25"/>
      <c r="D3100" s="25"/>
      <c r="E3100" s="25"/>
      <c r="F3100" s="25"/>
      <c r="G3100" s="25"/>
      <c r="H3100" s="25"/>
      <c r="I3100" s="25"/>
      <c r="J3100" s="25"/>
      <c r="K3100" s="25"/>
      <c r="L3100" s="25"/>
      <c r="M3100" s="25"/>
    </row>
    <row r="3101" spans="1:13">
      <c r="A3101" s="92"/>
      <c r="B3101" s="25"/>
      <c r="C3101" s="25"/>
      <c r="D3101" s="25"/>
      <c r="E3101" s="25"/>
      <c r="F3101" s="25"/>
      <c r="G3101" s="25"/>
      <c r="H3101" s="25"/>
      <c r="I3101" s="25"/>
      <c r="J3101" s="25"/>
      <c r="K3101" s="25"/>
      <c r="L3101" s="25"/>
      <c r="M3101" s="25"/>
    </row>
    <row r="3102" spans="1:13">
      <c r="A3102" s="92"/>
      <c r="B3102" s="25"/>
      <c r="C3102" s="25"/>
      <c r="D3102" s="25"/>
      <c r="E3102" s="25"/>
      <c r="F3102" s="25"/>
      <c r="G3102" s="25"/>
      <c r="H3102" s="25"/>
      <c r="I3102" s="25"/>
      <c r="J3102" s="25"/>
      <c r="K3102" s="25"/>
      <c r="L3102" s="25"/>
      <c r="M3102" s="25"/>
    </row>
    <row r="3103" spans="1:13">
      <c r="A3103" s="92"/>
      <c r="B3103" s="25"/>
      <c r="C3103" s="25"/>
      <c r="D3103" s="25"/>
      <c r="E3103" s="25"/>
      <c r="F3103" s="25"/>
      <c r="G3103" s="25"/>
      <c r="H3103" s="25"/>
      <c r="I3103" s="25"/>
      <c r="J3103" s="25"/>
      <c r="K3103" s="25"/>
      <c r="L3103" s="25"/>
      <c r="M3103" s="25"/>
    </row>
    <row r="3104" spans="1:13">
      <c r="A3104" s="92"/>
      <c r="B3104" s="25"/>
      <c r="C3104" s="25"/>
      <c r="D3104" s="25"/>
      <c r="E3104" s="25"/>
      <c r="F3104" s="25"/>
      <c r="G3104" s="25"/>
      <c r="H3104" s="25"/>
      <c r="I3104" s="25"/>
      <c r="J3104" s="25"/>
      <c r="K3104" s="25"/>
      <c r="L3104" s="25"/>
      <c r="M3104" s="25"/>
    </row>
    <row r="3105" spans="1:13">
      <c r="A3105" s="92"/>
      <c r="B3105" s="25"/>
      <c r="C3105" s="25"/>
      <c r="D3105" s="25"/>
      <c r="E3105" s="25"/>
      <c r="F3105" s="25"/>
      <c r="G3105" s="25"/>
      <c r="H3105" s="25"/>
      <c r="I3105" s="25"/>
      <c r="J3105" s="25"/>
      <c r="K3105" s="25"/>
      <c r="L3105" s="25"/>
      <c r="M3105" s="25"/>
    </row>
    <row r="3106" spans="1:13">
      <c r="A3106" s="92"/>
      <c r="B3106" s="25"/>
      <c r="C3106" s="25"/>
      <c r="D3106" s="25"/>
      <c r="E3106" s="25"/>
      <c r="F3106" s="25"/>
      <c r="G3106" s="25"/>
      <c r="H3106" s="25"/>
      <c r="I3106" s="25"/>
      <c r="J3106" s="25"/>
      <c r="K3106" s="25"/>
      <c r="L3106" s="25"/>
      <c r="M3106" s="25"/>
    </row>
    <row r="3107" spans="1:13">
      <c r="A3107" s="92"/>
      <c r="B3107" s="25"/>
      <c r="C3107" s="25"/>
      <c r="D3107" s="25"/>
      <c r="E3107" s="25"/>
      <c r="F3107" s="25"/>
      <c r="G3107" s="25"/>
      <c r="H3107" s="25"/>
      <c r="I3107" s="25"/>
      <c r="J3107" s="25"/>
      <c r="K3107" s="25"/>
      <c r="L3107" s="25"/>
      <c r="M3107" s="25"/>
    </row>
    <row r="3108" spans="1:13">
      <c r="A3108" s="92"/>
      <c r="B3108" s="25"/>
      <c r="C3108" s="25"/>
      <c r="D3108" s="25"/>
      <c r="E3108" s="25"/>
      <c r="F3108" s="25"/>
      <c r="G3108" s="25"/>
      <c r="H3108" s="25"/>
      <c r="I3108" s="25"/>
      <c r="J3108" s="25"/>
      <c r="K3108" s="25"/>
      <c r="L3108" s="25"/>
      <c r="M3108" s="25"/>
    </row>
    <row r="3109" spans="1:13">
      <c r="A3109" s="92"/>
      <c r="B3109" s="25"/>
      <c r="C3109" s="25"/>
      <c r="D3109" s="25"/>
      <c r="E3109" s="25"/>
      <c r="F3109" s="25"/>
      <c r="G3109" s="25"/>
      <c r="H3109" s="25"/>
      <c r="I3109" s="25"/>
      <c r="J3109" s="25"/>
      <c r="K3109" s="25"/>
      <c r="L3109" s="25"/>
      <c r="M3109" s="25"/>
    </row>
    <row r="3110" spans="1:13">
      <c r="A3110" s="92"/>
      <c r="B3110" s="25"/>
      <c r="C3110" s="25"/>
      <c r="D3110" s="25"/>
      <c r="E3110" s="25"/>
      <c r="F3110" s="25"/>
      <c r="G3110" s="25"/>
      <c r="H3110" s="25"/>
      <c r="I3110" s="25"/>
      <c r="J3110" s="25"/>
      <c r="K3110" s="25"/>
      <c r="L3110" s="25"/>
      <c r="M3110" s="25"/>
    </row>
    <row r="3111" spans="1:13">
      <c r="A3111" s="92"/>
      <c r="B3111" s="25"/>
      <c r="C3111" s="25"/>
      <c r="D3111" s="25"/>
      <c r="E3111" s="25"/>
      <c r="F3111" s="25"/>
      <c r="G3111" s="25"/>
      <c r="H3111" s="25"/>
      <c r="I3111" s="25"/>
      <c r="J3111" s="25"/>
      <c r="K3111" s="25"/>
      <c r="L3111" s="25"/>
      <c r="M3111" s="25"/>
    </row>
    <row r="3112" spans="1:13">
      <c r="A3112" s="92"/>
      <c r="B3112" s="25"/>
      <c r="C3112" s="25"/>
      <c r="D3112" s="25"/>
      <c r="E3112" s="25"/>
      <c r="F3112" s="25"/>
      <c r="G3112" s="25"/>
      <c r="H3112" s="25"/>
      <c r="I3112" s="25"/>
      <c r="J3112" s="25"/>
      <c r="K3112" s="25"/>
      <c r="L3112" s="25"/>
      <c r="M3112" s="25"/>
    </row>
    <row r="3113" spans="1:13">
      <c r="A3113" s="92"/>
      <c r="B3113" s="25"/>
      <c r="C3113" s="25"/>
      <c r="D3113" s="25"/>
      <c r="E3113" s="25"/>
      <c r="F3113" s="25"/>
      <c r="G3113" s="25"/>
      <c r="H3113" s="25"/>
      <c r="I3113" s="25"/>
      <c r="J3113" s="25"/>
      <c r="K3113" s="25"/>
      <c r="L3113" s="25"/>
      <c r="M3113" s="25"/>
    </row>
    <row r="3114" spans="1:13">
      <c r="A3114" s="92"/>
      <c r="B3114" s="25"/>
      <c r="C3114" s="25"/>
      <c r="D3114" s="25"/>
      <c r="E3114" s="25"/>
      <c r="F3114" s="25"/>
      <c r="G3114" s="25"/>
      <c r="H3114" s="25"/>
      <c r="I3114" s="25"/>
      <c r="J3114" s="25"/>
      <c r="K3114" s="25"/>
      <c r="L3114" s="25"/>
      <c r="M3114" s="25"/>
    </row>
    <row r="3115" spans="1:13">
      <c r="A3115" s="92"/>
      <c r="B3115" s="25"/>
      <c r="C3115" s="25"/>
      <c r="D3115" s="25"/>
      <c r="E3115" s="25"/>
      <c r="F3115" s="25"/>
      <c r="G3115" s="25"/>
      <c r="H3115" s="25"/>
      <c r="I3115" s="25"/>
      <c r="J3115" s="25"/>
      <c r="K3115" s="25"/>
      <c r="L3115" s="25"/>
      <c r="M3115" s="25"/>
    </row>
    <row r="3116" spans="1:13">
      <c r="A3116" s="92"/>
      <c r="B3116" s="25"/>
      <c r="C3116" s="25"/>
      <c r="D3116" s="25"/>
      <c r="E3116" s="25"/>
      <c r="F3116" s="25"/>
      <c r="G3116" s="25"/>
      <c r="H3116" s="25"/>
      <c r="I3116" s="25"/>
      <c r="J3116" s="25"/>
      <c r="K3116" s="25"/>
      <c r="L3116" s="25"/>
      <c r="M3116" s="25"/>
    </row>
    <row r="3117" spans="1:13">
      <c r="A3117" s="92"/>
      <c r="B3117" s="25"/>
      <c r="C3117" s="25"/>
      <c r="D3117" s="25"/>
      <c r="E3117" s="25"/>
      <c r="F3117" s="25"/>
      <c r="G3117" s="25"/>
      <c r="H3117" s="25"/>
      <c r="I3117" s="25"/>
      <c r="J3117" s="25"/>
      <c r="K3117" s="25"/>
      <c r="L3117" s="25"/>
      <c r="M3117" s="25"/>
    </row>
    <row r="3118" spans="1:13">
      <c r="A3118" s="92"/>
      <c r="B3118" s="25"/>
      <c r="C3118" s="25"/>
      <c r="D3118" s="25"/>
      <c r="E3118" s="25"/>
      <c r="F3118" s="25"/>
      <c r="G3118" s="25"/>
      <c r="H3118" s="25"/>
      <c r="I3118" s="25"/>
      <c r="J3118" s="25"/>
      <c r="K3118" s="25"/>
      <c r="L3118" s="25"/>
      <c r="M3118" s="25"/>
    </row>
    <row r="3119" spans="1:13">
      <c r="A3119" s="92"/>
      <c r="B3119" s="25"/>
      <c r="C3119" s="25"/>
      <c r="D3119" s="25"/>
      <c r="E3119" s="25"/>
      <c r="F3119" s="25"/>
      <c r="G3119" s="25"/>
      <c r="H3119" s="25"/>
      <c r="I3119" s="25"/>
      <c r="J3119" s="25"/>
      <c r="K3119" s="25"/>
      <c r="L3119" s="25"/>
      <c r="M3119" s="25"/>
    </row>
    <row r="3120" spans="1:13">
      <c r="A3120" s="92"/>
      <c r="B3120" s="25"/>
      <c r="C3120" s="25"/>
      <c r="D3120" s="25"/>
      <c r="E3120" s="25"/>
      <c r="F3120" s="25"/>
      <c r="G3120" s="25"/>
      <c r="H3120" s="25"/>
      <c r="I3120" s="25"/>
      <c r="J3120" s="25"/>
      <c r="K3120" s="25"/>
      <c r="L3120" s="25"/>
      <c r="M3120" s="25"/>
    </row>
    <row r="3121" spans="1:13">
      <c r="A3121" s="92"/>
      <c r="B3121" s="25"/>
      <c r="C3121" s="25"/>
      <c r="D3121" s="25"/>
      <c r="E3121" s="25"/>
      <c r="F3121" s="25"/>
      <c r="G3121" s="25"/>
      <c r="H3121" s="25"/>
      <c r="I3121" s="25"/>
      <c r="J3121" s="25"/>
      <c r="K3121" s="25"/>
      <c r="L3121" s="25"/>
      <c r="M3121" s="25"/>
    </row>
    <row r="3122" spans="1:13">
      <c r="A3122" s="92"/>
      <c r="B3122" s="25"/>
      <c r="C3122" s="25"/>
      <c r="D3122" s="25"/>
      <c r="E3122" s="25"/>
      <c r="F3122" s="25"/>
      <c r="G3122" s="25"/>
      <c r="H3122" s="25"/>
      <c r="I3122" s="25"/>
      <c r="J3122" s="25"/>
      <c r="K3122" s="25"/>
      <c r="L3122" s="25"/>
      <c r="M3122" s="25"/>
    </row>
    <row r="3123" spans="1:13">
      <c r="A3123" s="88"/>
      <c r="B3123" s="25"/>
      <c r="C3123" s="25"/>
      <c r="D3123" s="25"/>
      <c r="E3123" s="25"/>
      <c r="F3123" s="25"/>
      <c r="G3123" s="25"/>
      <c r="H3123" s="25"/>
      <c r="I3123" s="25"/>
      <c r="J3123" s="25"/>
      <c r="K3123" s="25"/>
      <c r="L3123" s="25"/>
      <c r="M3123" s="25"/>
    </row>
    <row r="3129" spans="1:13">
      <c r="A3129" s="20"/>
      <c r="B3129" s="10"/>
      <c r="C3129" s="10"/>
      <c r="D3129" s="10"/>
      <c r="E3129" s="50"/>
      <c r="F3129" s="54"/>
      <c r="G3129" s="54"/>
      <c r="H3129" s="54"/>
      <c r="I3129" s="54"/>
      <c r="J3129" s="54"/>
      <c r="K3129" s="3"/>
      <c r="L3129" s="3"/>
      <c r="M3129" s="3"/>
    </row>
    <row r="3130" spans="1:13">
      <c r="A3130" s="92"/>
      <c r="B3130" s="25"/>
      <c r="C3130" s="25"/>
      <c r="D3130" s="25"/>
      <c r="E3130" s="25"/>
      <c r="F3130" s="25"/>
      <c r="G3130" s="25"/>
      <c r="H3130" s="25"/>
      <c r="I3130" s="25"/>
      <c r="J3130" s="25"/>
      <c r="K3130" s="25"/>
      <c r="L3130" s="25"/>
      <c r="M3130" s="25"/>
    </row>
    <row r="3131" spans="1:13">
      <c r="A3131" s="92"/>
      <c r="B3131" s="25"/>
      <c r="C3131" s="25"/>
      <c r="D3131" s="25"/>
      <c r="E3131" s="25"/>
      <c r="F3131" s="25"/>
      <c r="G3131" s="25"/>
      <c r="H3131" s="25"/>
      <c r="I3131" s="25"/>
      <c r="J3131" s="25"/>
      <c r="K3131" s="25"/>
      <c r="L3131" s="25"/>
      <c r="M3131" s="25"/>
    </row>
    <row r="3132" spans="1:13">
      <c r="A3132" s="92"/>
      <c r="B3132" s="25"/>
      <c r="C3132" s="25"/>
      <c r="D3132" s="25"/>
      <c r="E3132" s="25"/>
      <c r="F3132" s="25"/>
      <c r="G3132" s="25"/>
      <c r="H3132" s="25"/>
      <c r="I3132" s="25"/>
      <c r="J3132" s="25"/>
      <c r="K3132" s="25"/>
      <c r="L3132" s="25"/>
      <c r="M3132" s="25"/>
    </row>
    <row r="3133" spans="1:13">
      <c r="A3133" s="92"/>
      <c r="B3133" s="25"/>
      <c r="C3133" s="25"/>
      <c r="D3133" s="25"/>
      <c r="E3133" s="25"/>
      <c r="F3133" s="25"/>
      <c r="G3133" s="25"/>
      <c r="H3133" s="25"/>
      <c r="I3133" s="25"/>
      <c r="J3133" s="25"/>
      <c r="K3133" s="25"/>
      <c r="L3133" s="25"/>
      <c r="M3133" s="25"/>
    </row>
    <row r="3134" spans="1:13">
      <c r="A3134" s="92"/>
      <c r="B3134" s="25"/>
      <c r="C3134" s="25"/>
      <c r="D3134" s="25"/>
      <c r="E3134" s="25"/>
      <c r="F3134" s="25"/>
      <c r="G3134" s="25"/>
      <c r="H3134" s="25"/>
      <c r="I3134" s="25"/>
      <c r="J3134" s="25"/>
      <c r="K3134" s="25"/>
      <c r="L3134" s="25"/>
      <c r="M3134" s="25"/>
    </row>
    <row r="3135" spans="1:13">
      <c r="A3135" s="92"/>
      <c r="B3135" s="25"/>
      <c r="C3135" s="25"/>
      <c r="D3135" s="25"/>
      <c r="E3135" s="25"/>
      <c r="F3135" s="25"/>
      <c r="G3135" s="25"/>
      <c r="H3135" s="25"/>
      <c r="I3135" s="25"/>
      <c r="J3135" s="25"/>
      <c r="K3135" s="25"/>
      <c r="L3135" s="25"/>
      <c r="M3135" s="25"/>
    </row>
    <row r="3136" spans="1:13">
      <c r="A3136" s="92"/>
      <c r="B3136" s="25"/>
      <c r="C3136" s="25"/>
      <c r="D3136" s="25"/>
      <c r="E3136" s="25"/>
      <c r="F3136" s="25"/>
      <c r="G3136" s="25"/>
      <c r="H3136" s="25"/>
      <c r="I3136" s="25"/>
      <c r="J3136" s="25"/>
      <c r="K3136" s="25"/>
      <c r="L3136" s="25"/>
      <c r="M3136" s="25"/>
    </row>
    <row r="3137" spans="1:13">
      <c r="A3137" s="92"/>
      <c r="B3137" s="25"/>
      <c r="C3137" s="25"/>
      <c r="D3137" s="25"/>
      <c r="E3137" s="25"/>
      <c r="F3137" s="25"/>
      <c r="G3137" s="25"/>
      <c r="H3137" s="25"/>
      <c r="I3137" s="25"/>
      <c r="J3137" s="25"/>
      <c r="K3137" s="25"/>
      <c r="L3137" s="25"/>
      <c r="M3137" s="25"/>
    </row>
    <row r="3138" spans="1:13">
      <c r="A3138" s="92"/>
      <c r="B3138" s="25"/>
      <c r="C3138" s="25"/>
      <c r="D3138" s="25"/>
      <c r="E3138" s="25"/>
      <c r="F3138" s="25"/>
      <c r="G3138" s="25"/>
      <c r="H3138" s="25"/>
      <c r="I3138" s="25"/>
      <c r="J3138" s="25"/>
      <c r="K3138" s="25"/>
      <c r="L3138" s="25"/>
      <c r="M3138" s="25"/>
    </row>
    <row r="3139" spans="1:13">
      <c r="A3139" s="92"/>
      <c r="B3139" s="25"/>
      <c r="C3139" s="25"/>
      <c r="D3139" s="25"/>
      <c r="E3139" s="25"/>
      <c r="F3139" s="25"/>
      <c r="G3139" s="25"/>
      <c r="H3139" s="25"/>
      <c r="I3139" s="25"/>
      <c r="J3139" s="25"/>
      <c r="K3139" s="25"/>
      <c r="L3139" s="25"/>
      <c r="M3139" s="25"/>
    </row>
    <row r="3140" spans="1:13">
      <c r="A3140" s="92"/>
      <c r="B3140" s="25"/>
      <c r="C3140" s="25"/>
      <c r="D3140" s="25"/>
      <c r="E3140" s="25"/>
      <c r="F3140" s="25"/>
      <c r="G3140" s="25"/>
      <c r="H3140" s="25"/>
      <c r="I3140" s="25"/>
      <c r="J3140" s="25"/>
      <c r="K3140" s="25"/>
      <c r="L3140" s="25"/>
      <c r="M3140" s="25"/>
    </row>
    <row r="3141" spans="1:13">
      <c r="A3141" s="92"/>
      <c r="B3141" s="25"/>
      <c r="C3141" s="25"/>
      <c r="D3141" s="25"/>
      <c r="E3141" s="25"/>
      <c r="F3141" s="25"/>
      <c r="G3141" s="25"/>
      <c r="H3141" s="25"/>
      <c r="I3141" s="25"/>
      <c r="J3141" s="25"/>
      <c r="K3141" s="25"/>
      <c r="L3141" s="25"/>
      <c r="M3141" s="25"/>
    </row>
    <row r="3142" spans="1:13">
      <c r="A3142" s="92"/>
      <c r="B3142" s="25"/>
      <c r="C3142" s="25"/>
      <c r="D3142" s="25"/>
      <c r="E3142" s="25"/>
      <c r="F3142" s="25"/>
      <c r="G3142" s="25"/>
      <c r="H3142" s="25"/>
      <c r="I3142" s="25"/>
      <c r="J3142" s="25"/>
      <c r="K3142" s="25"/>
      <c r="L3142" s="25"/>
      <c r="M3142" s="25"/>
    </row>
    <row r="3143" spans="1:13">
      <c r="A3143" s="92"/>
      <c r="B3143" s="25"/>
      <c r="C3143" s="25"/>
      <c r="D3143" s="25"/>
      <c r="E3143" s="25"/>
      <c r="F3143" s="25"/>
      <c r="G3143" s="25"/>
      <c r="H3143" s="25"/>
      <c r="I3143" s="25"/>
      <c r="J3143" s="25"/>
      <c r="K3143" s="25"/>
      <c r="L3143" s="25"/>
      <c r="M3143" s="25"/>
    </row>
    <row r="3144" spans="1:13">
      <c r="A3144" s="92"/>
      <c r="B3144" s="25"/>
      <c r="C3144" s="25"/>
      <c r="D3144" s="25"/>
      <c r="E3144" s="25"/>
      <c r="F3144" s="25"/>
      <c r="G3144" s="25"/>
      <c r="H3144" s="25"/>
      <c r="I3144" s="25"/>
      <c r="J3144" s="25"/>
      <c r="K3144" s="25"/>
      <c r="L3144" s="25"/>
      <c r="M3144" s="25"/>
    </row>
    <row r="3145" spans="1:13">
      <c r="A3145" s="92"/>
      <c r="B3145" s="25"/>
      <c r="C3145" s="25"/>
      <c r="D3145" s="25"/>
      <c r="E3145" s="25"/>
      <c r="F3145" s="25"/>
      <c r="G3145" s="25"/>
      <c r="H3145" s="25"/>
      <c r="I3145" s="25"/>
      <c r="J3145" s="25"/>
      <c r="K3145" s="25"/>
      <c r="L3145" s="25"/>
      <c r="M3145" s="25"/>
    </row>
    <row r="3146" spans="1:13">
      <c r="A3146" s="92"/>
      <c r="B3146" s="25"/>
      <c r="C3146" s="25"/>
      <c r="D3146" s="25"/>
      <c r="E3146" s="25"/>
      <c r="F3146" s="25"/>
      <c r="G3146" s="25"/>
      <c r="H3146" s="25"/>
      <c r="I3146" s="25"/>
      <c r="J3146" s="25"/>
      <c r="K3146" s="25"/>
      <c r="L3146" s="25"/>
      <c r="M3146" s="25"/>
    </row>
    <row r="3147" spans="1:13">
      <c r="A3147" s="92"/>
      <c r="B3147" s="25"/>
      <c r="C3147" s="25"/>
      <c r="D3147" s="25"/>
      <c r="E3147" s="25"/>
      <c r="F3147" s="25"/>
      <c r="G3147" s="25"/>
      <c r="H3147" s="25"/>
      <c r="I3147" s="25"/>
      <c r="J3147" s="25"/>
      <c r="K3147" s="25"/>
      <c r="L3147" s="25"/>
      <c r="M3147" s="25"/>
    </row>
    <row r="3148" spans="1:13">
      <c r="A3148" s="92"/>
      <c r="B3148" s="25"/>
      <c r="C3148" s="25"/>
      <c r="D3148" s="25"/>
      <c r="E3148" s="25"/>
      <c r="F3148" s="25"/>
      <c r="G3148" s="25"/>
      <c r="H3148" s="25"/>
      <c r="I3148" s="25"/>
      <c r="J3148" s="25"/>
      <c r="K3148" s="25"/>
      <c r="L3148" s="25"/>
      <c r="M3148" s="25"/>
    </row>
    <row r="3149" spans="1:13">
      <c r="A3149" s="92"/>
      <c r="B3149" s="25"/>
      <c r="C3149" s="25"/>
      <c r="D3149" s="25"/>
      <c r="E3149" s="25"/>
      <c r="F3149" s="25"/>
      <c r="G3149" s="25"/>
      <c r="H3149" s="25"/>
      <c r="I3149" s="25"/>
      <c r="J3149" s="25"/>
      <c r="K3149" s="25"/>
      <c r="L3149" s="25"/>
      <c r="M3149" s="25"/>
    </row>
    <row r="3150" spans="1:13">
      <c r="A3150" s="92"/>
      <c r="B3150" s="25"/>
      <c r="C3150" s="25"/>
      <c r="D3150" s="25"/>
      <c r="E3150" s="25"/>
      <c r="F3150" s="25"/>
      <c r="G3150" s="25"/>
      <c r="H3150" s="25"/>
      <c r="I3150" s="25"/>
      <c r="J3150" s="25"/>
      <c r="K3150" s="25"/>
      <c r="L3150" s="25"/>
      <c r="M3150" s="25"/>
    </row>
    <row r="3151" spans="1:13">
      <c r="A3151" s="92"/>
      <c r="B3151" s="25"/>
      <c r="C3151" s="25"/>
      <c r="D3151" s="25"/>
      <c r="E3151" s="25"/>
      <c r="F3151" s="25"/>
      <c r="G3151" s="25"/>
      <c r="H3151" s="25"/>
      <c r="I3151" s="25"/>
      <c r="J3151" s="25"/>
      <c r="K3151" s="25"/>
      <c r="L3151" s="25"/>
      <c r="M3151" s="25"/>
    </row>
    <row r="3152" spans="1:13">
      <c r="A3152" s="92"/>
      <c r="B3152" s="25"/>
      <c r="C3152" s="25"/>
      <c r="D3152" s="25"/>
      <c r="E3152" s="25"/>
      <c r="F3152" s="25"/>
      <c r="G3152" s="25"/>
      <c r="H3152" s="25"/>
      <c r="I3152" s="25"/>
      <c r="J3152" s="25"/>
      <c r="K3152" s="25"/>
      <c r="L3152" s="25"/>
      <c r="M3152" s="25"/>
    </row>
    <row r="3153" spans="1:13">
      <c r="A3153" s="88"/>
      <c r="B3153" s="25"/>
      <c r="C3153" s="25"/>
      <c r="D3153" s="25"/>
      <c r="E3153" s="25"/>
      <c r="F3153" s="25"/>
      <c r="G3153" s="25"/>
      <c r="H3153" s="25"/>
      <c r="I3153" s="25"/>
      <c r="J3153" s="25"/>
      <c r="K3153" s="25"/>
      <c r="L3153" s="25"/>
      <c r="M3153" s="25"/>
    </row>
    <row r="3159" spans="1:13">
      <c r="A3159" s="20"/>
      <c r="B3159" s="10"/>
      <c r="C3159" s="10"/>
      <c r="D3159" s="10"/>
      <c r="E3159" s="50"/>
      <c r="F3159" s="54"/>
      <c r="G3159" s="54"/>
      <c r="H3159" s="54"/>
      <c r="I3159" s="54"/>
      <c r="J3159" s="54"/>
      <c r="K3159" s="3"/>
      <c r="L3159" s="3"/>
      <c r="M3159" s="3"/>
    </row>
    <row r="3160" spans="1:13">
      <c r="A3160" s="92"/>
      <c r="B3160" s="25"/>
      <c r="C3160" s="25"/>
      <c r="D3160" s="25"/>
      <c r="E3160" s="25"/>
      <c r="F3160" s="25"/>
      <c r="G3160" s="25"/>
      <c r="H3160" s="25"/>
      <c r="I3160" s="25"/>
      <c r="J3160" s="25"/>
      <c r="K3160" s="25"/>
      <c r="L3160" s="25"/>
      <c r="M3160" s="25"/>
    </row>
    <row r="3161" spans="1:13">
      <c r="A3161" s="92"/>
      <c r="B3161" s="25"/>
      <c r="C3161" s="25"/>
      <c r="D3161" s="25"/>
      <c r="E3161" s="25"/>
      <c r="F3161" s="25"/>
      <c r="G3161" s="25"/>
      <c r="H3161" s="25"/>
      <c r="I3161" s="25"/>
      <c r="J3161" s="25"/>
      <c r="K3161" s="25"/>
      <c r="L3161" s="25"/>
      <c r="M3161" s="25"/>
    </row>
    <row r="3162" spans="1:13">
      <c r="A3162" s="92"/>
      <c r="B3162" s="25"/>
      <c r="C3162" s="25"/>
      <c r="D3162" s="25"/>
      <c r="E3162" s="25"/>
      <c r="F3162" s="25"/>
      <c r="G3162" s="25"/>
      <c r="H3162" s="25"/>
      <c r="I3162" s="25"/>
      <c r="J3162" s="25"/>
      <c r="K3162" s="25"/>
      <c r="L3162" s="25"/>
      <c r="M3162" s="25"/>
    </row>
    <row r="3163" spans="1:13">
      <c r="A3163" s="92"/>
      <c r="B3163" s="25"/>
      <c r="C3163" s="25"/>
      <c r="D3163" s="25"/>
      <c r="E3163" s="25"/>
      <c r="F3163" s="25"/>
      <c r="G3163" s="25"/>
      <c r="H3163" s="25"/>
      <c r="I3163" s="25"/>
      <c r="J3163" s="25"/>
      <c r="K3163" s="25"/>
      <c r="L3163" s="25"/>
      <c r="M3163" s="25"/>
    </row>
    <row r="3164" spans="1:13">
      <c r="A3164" s="92"/>
      <c r="B3164" s="25"/>
      <c r="C3164" s="25"/>
      <c r="D3164" s="25"/>
      <c r="E3164" s="25"/>
      <c r="F3164" s="25"/>
      <c r="G3164" s="25"/>
      <c r="H3164" s="25"/>
      <c r="I3164" s="25"/>
      <c r="J3164" s="25"/>
      <c r="K3164" s="25"/>
      <c r="L3164" s="25"/>
      <c r="M3164" s="25"/>
    </row>
    <row r="3165" spans="1:13">
      <c r="A3165" s="92"/>
      <c r="B3165" s="25"/>
      <c r="C3165" s="25"/>
      <c r="D3165" s="25"/>
      <c r="E3165" s="25"/>
      <c r="F3165" s="25"/>
      <c r="G3165" s="25"/>
      <c r="H3165" s="25"/>
      <c r="I3165" s="25"/>
      <c r="J3165" s="25"/>
      <c r="K3165" s="25"/>
      <c r="L3165" s="25"/>
      <c r="M3165" s="25"/>
    </row>
    <row r="3166" spans="1:13">
      <c r="A3166" s="92"/>
      <c r="B3166" s="25"/>
      <c r="C3166" s="25"/>
      <c r="D3166" s="25"/>
      <c r="E3166" s="25"/>
      <c r="F3166" s="25"/>
      <c r="G3166" s="25"/>
      <c r="H3166" s="25"/>
      <c r="I3166" s="25"/>
      <c r="J3166" s="25"/>
      <c r="K3166" s="25"/>
      <c r="L3166" s="25"/>
      <c r="M3166" s="25"/>
    </row>
    <row r="3167" spans="1:13">
      <c r="A3167" s="92"/>
      <c r="B3167" s="25"/>
      <c r="C3167" s="25"/>
      <c r="D3167" s="25"/>
      <c r="E3167" s="25"/>
      <c r="F3167" s="25"/>
      <c r="G3167" s="25"/>
      <c r="H3167" s="25"/>
      <c r="I3167" s="25"/>
      <c r="J3167" s="25"/>
      <c r="K3167" s="25"/>
      <c r="L3167" s="25"/>
      <c r="M3167" s="25"/>
    </row>
    <row r="3168" spans="1:13">
      <c r="A3168" s="92"/>
      <c r="B3168" s="25"/>
      <c r="C3168" s="25"/>
      <c r="D3168" s="25"/>
      <c r="E3168" s="25"/>
      <c r="F3168" s="25"/>
      <c r="G3168" s="25"/>
      <c r="H3168" s="25"/>
      <c r="I3168" s="25"/>
      <c r="J3168" s="25"/>
      <c r="K3168" s="25"/>
      <c r="L3168" s="25"/>
      <c r="M3168" s="25"/>
    </row>
    <row r="3169" spans="1:13">
      <c r="A3169" s="92"/>
      <c r="B3169" s="25"/>
      <c r="C3169" s="25"/>
      <c r="D3169" s="25"/>
      <c r="E3169" s="25"/>
      <c r="F3169" s="25"/>
      <c r="G3169" s="25"/>
      <c r="H3169" s="25"/>
      <c r="I3169" s="25"/>
      <c r="J3169" s="25"/>
      <c r="K3169" s="25"/>
      <c r="L3169" s="25"/>
      <c r="M3169" s="25"/>
    </row>
    <row r="3170" spans="1:13">
      <c r="A3170" s="92"/>
      <c r="B3170" s="25"/>
      <c r="C3170" s="25"/>
      <c r="D3170" s="25"/>
      <c r="E3170" s="25"/>
      <c r="F3170" s="25"/>
      <c r="G3170" s="25"/>
      <c r="H3170" s="25"/>
      <c r="I3170" s="25"/>
      <c r="J3170" s="25"/>
      <c r="K3170" s="25"/>
      <c r="L3170" s="25"/>
      <c r="M3170" s="25"/>
    </row>
    <row r="3171" spans="1:13">
      <c r="A3171" s="92"/>
      <c r="B3171" s="25"/>
      <c r="C3171" s="25"/>
      <c r="D3171" s="25"/>
      <c r="E3171" s="25"/>
      <c r="F3171" s="25"/>
      <c r="G3171" s="25"/>
      <c r="H3171" s="25"/>
      <c r="I3171" s="25"/>
      <c r="J3171" s="25"/>
      <c r="K3171" s="25"/>
      <c r="L3171" s="25"/>
      <c r="M3171" s="25"/>
    </row>
    <row r="3172" spans="1:13">
      <c r="A3172" s="92"/>
      <c r="B3172" s="25"/>
      <c r="C3172" s="25"/>
      <c r="D3172" s="25"/>
      <c r="E3172" s="25"/>
      <c r="F3172" s="25"/>
      <c r="G3172" s="25"/>
      <c r="H3172" s="25"/>
      <c r="I3172" s="25"/>
      <c r="J3172" s="25"/>
      <c r="K3172" s="25"/>
      <c r="L3172" s="25"/>
      <c r="M3172" s="25"/>
    </row>
    <row r="3173" spans="1:13">
      <c r="A3173" s="92"/>
      <c r="B3173" s="25"/>
      <c r="C3173" s="25"/>
      <c r="D3173" s="25"/>
      <c r="E3173" s="25"/>
      <c r="F3173" s="25"/>
      <c r="G3173" s="25"/>
      <c r="H3173" s="25"/>
      <c r="I3173" s="25"/>
      <c r="J3173" s="25"/>
      <c r="K3173" s="25"/>
      <c r="L3173" s="25"/>
      <c r="M3173" s="25"/>
    </row>
    <row r="3174" spans="1:13">
      <c r="A3174" s="92"/>
      <c r="B3174" s="25"/>
      <c r="C3174" s="25"/>
      <c r="D3174" s="25"/>
      <c r="E3174" s="25"/>
      <c r="F3174" s="25"/>
      <c r="G3174" s="25"/>
      <c r="H3174" s="25"/>
      <c r="I3174" s="25"/>
      <c r="J3174" s="25"/>
      <c r="K3174" s="25"/>
      <c r="L3174" s="25"/>
      <c r="M3174" s="25"/>
    </row>
    <row r="3175" spans="1:13">
      <c r="A3175" s="92"/>
      <c r="B3175" s="25"/>
      <c r="C3175" s="25"/>
      <c r="D3175" s="25"/>
      <c r="E3175" s="25"/>
      <c r="F3175" s="25"/>
      <c r="G3175" s="25"/>
      <c r="H3175" s="25"/>
      <c r="I3175" s="25"/>
      <c r="J3175" s="25"/>
      <c r="K3175" s="25"/>
      <c r="L3175" s="25"/>
      <c r="M3175" s="25"/>
    </row>
    <row r="3176" spans="1:13">
      <c r="A3176" s="92"/>
      <c r="B3176" s="25"/>
      <c r="C3176" s="25"/>
      <c r="D3176" s="25"/>
      <c r="E3176" s="25"/>
      <c r="F3176" s="25"/>
      <c r="G3176" s="25"/>
      <c r="H3176" s="25"/>
      <c r="I3176" s="25"/>
      <c r="J3176" s="25"/>
      <c r="K3176" s="25"/>
      <c r="L3176" s="25"/>
      <c r="M3176" s="25"/>
    </row>
    <row r="3177" spans="1:13">
      <c r="A3177" s="92"/>
      <c r="B3177" s="25"/>
      <c r="C3177" s="25"/>
      <c r="D3177" s="25"/>
      <c r="E3177" s="25"/>
      <c r="F3177" s="25"/>
      <c r="G3177" s="25"/>
      <c r="H3177" s="25"/>
      <c r="I3177" s="25"/>
      <c r="J3177" s="25"/>
      <c r="K3177" s="25"/>
      <c r="L3177" s="25"/>
      <c r="M3177" s="25"/>
    </row>
    <row r="3178" spans="1:13">
      <c r="A3178" s="92"/>
      <c r="B3178" s="25"/>
      <c r="C3178" s="25"/>
      <c r="D3178" s="25"/>
      <c r="E3178" s="25"/>
      <c r="F3178" s="25"/>
      <c r="G3178" s="25"/>
      <c r="H3178" s="25"/>
      <c r="I3178" s="25"/>
      <c r="J3178" s="25"/>
      <c r="K3178" s="25"/>
      <c r="L3178" s="25"/>
      <c r="M3178" s="25"/>
    </row>
    <row r="3179" spans="1:13">
      <c r="A3179" s="92"/>
      <c r="B3179" s="25"/>
      <c r="C3179" s="25"/>
      <c r="D3179" s="25"/>
      <c r="E3179" s="25"/>
      <c r="F3179" s="25"/>
      <c r="G3179" s="25"/>
      <c r="H3179" s="25"/>
      <c r="I3179" s="25"/>
      <c r="J3179" s="25"/>
      <c r="K3179" s="25"/>
      <c r="L3179" s="25"/>
      <c r="M3179" s="25"/>
    </row>
    <row r="3180" spans="1:13">
      <c r="A3180" s="92"/>
      <c r="B3180" s="25"/>
      <c r="C3180" s="25"/>
      <c r="D3180" s="25"/>
      <c r="E3180" s="25"/>
      <c r="F3180" s="25"/>
      <c r="G3180" s="25"/>
      <c r="H3180" s="25"/>
      <c r="I3180" s="25"/>
      <c r="J3180" s="25"/>
      <c r="K3180" s="25"/>
      <c r="L3180" s="25"/>
      <c r="M3180" s="25"/>
    </row>
    <row r="3181" spans="1:13">
      <c r="A3181" s="92"/>
      <c r="B3181" s="25"/>
      <c r="C3181" s="25"/>
      <c r="D3181" s="25"/>
      <c r="E3181" s="25"/>
      <c r="F3181" s="25"/>
      <c r="G3181" s="25"/>
      <c r="H3181" s="25"/>
      <c r="I3181" s="25"/>
      <c r="J3181" s="25"/>
      <c r="K3181" s="25"/>
      <c r="L3181" s="25"/>
      <c r="M3181" s="25"/>
    </row>
    <row r="3182" spans="1:13">
      <c r="A3182" s="92"/>
      <c r="B3182" s="25"/>
      <c r="C3182" s="25"/>
      <c r="D3182" s="25"/>
      <c r="E3182" s="25"/>
      <c r="F3182" s="25"/>
      <c r="G3182" s="25"/>
      <c r="H3182" s="25"/>
      <c r="I3182" s="25"/>
      <c r="J3182" s="25"/>
      <c r="K3182" s="25"/>
      <c r="L3182" s="25"/>
      <c r="M3182" s="25"/>
    </row>
    <row r="3183" spans="1:13">
      <c r="A3183" s="88"/>
      <c r="B3183" s="25"/>
      <c r="C3183" s="25"/>
      <c r="D3183" s="25"/>
      <c r="E3183" s="25"/>
      <c r="F3183" s="25"/>
      <c r="G3183" s="25"/>
      <c r="H3183" s="25"/>
      <c r="I3183" s="25"/>
      <c r="J3183" s="25"/>
      <c r="K3183" s="25"/>
      <c r="L3183" s="25"/>
      <c r="M3183" s="25"/>
    </row>
    <row r="3189" spans="1:13">
      <c r="A3189" s="20"/>
      <c r="B3189" s="10"/>
      <c r="C3189" s="10"/>
      <c r="D3189" s="10"/>
      <c r="E3189" s="50"/>
      <c r="F3189" s="54"/>
      <c r="G3189" s="54"/>
      <c r="H3189" s="54"/>
      <c r="I3189" s="54"/>
      <c r="J3189" s="54"/>
      <c r="K3189" s="3"/>
      <c r="L3189" s="3"/>
      <c r="M3189" s="3"/>
    </row>
    <row r="3190" spans="1:13">
      <c r="A3190" s="92"/>
      <c r="B3190" s="25"/>
      <c r="C3190" s="25"/>
      <c r="D3190" s="25"/>
      <c r="E3190" s="25"/>
      <c r="F3190" s="25"/>
      <c r="G3190" s="25"/>
      <c r="H3190" s="25"/>
      <c r="I3190" s="25"/>
      <c r="J3190" s="25"/>
      <c r="K3190" s="25"/>
      <c r="L3190" s="25"/>
      <c r="M3190" s="25"/>
    </row>
    <row r="3191" spans="1:13">
      <c r="A3191" s="92"/>
      <c r="B3191" s="25"/>
      <c r="C3191" s="25"/>
      <c r="D3191" s="25"/>
      <c r="E3191" s="25"/>
      <c r="F3191" s="25"/>
      <c r="G3191" s="25"/>
      <c r="H3191" s="25"/>
      <c r="I3191" s="25"/>
      <c r="J3191" s="25"/>
      <c r="K3191" s="25"/>
      <c r="L3191" s="25"/>
      <c r="M3191" s="25"/>
    </row>
    <row r="3192" spans="1:13">
      <c r="A3192" s="92"/>
      <c r="B3192" s="25"/>
      <c r="C3192" s="25"/>
      <c r="D3192" s="25"/>
      <c r="E3192" s="25"/>
      <c r="F3192" s="25"/>
      <c r="G3192" s="25"/>
      <c r="H3192" s="25"/>
      <c r="I3192" s="25"/>
      <c r="J3192" s="25"/>
      <c r="K3192" s="25"/>
      <c r="L3192" s="25"/>
      <c r="M3192" s="25"/>
    </row>
    <row r="3193" spans="1:13">
      <c r="A3193" s="92"/>
      <c r="B3193" s="25"/>
      <c r="C3193" s="25"/>
      <c r="D3193" s="25"/>
      <c r="E3193" s="25"/>
      <c r="F3193" s="25"/>
      <c r="G3193" s="25"/>
      <c r="H3193" s="25"/>
      <c r="I3193" s="25"/>
      <c r="J3193" s="25"/>
      <c r="K3193" s="25"/>
      <c r="L3193" s="25"/>
      <c r="M3193" s="25"/>
    </row>
    <row r="3194" spans="1:13">
      <c r="A3194" s="92"/>
      <c r="B3194" s="25"/>
      <c r="C3194" s="25"/>
      <c r="D3194" s="25"/>
      <c r="E3194" s="25"/>
      <c r="F3194" s="25"/>
      <c r="G3194" s="25"/>
      <c r="H3194" s="25"/>
      <c r="I3194" s="25"/>
      <c r="J3194" s="25"/>
      <c r="K3194" s="25"/>
      <c r="L3194" s="25"/>
      <c r="M3194" s="25"/>
    </row>
    <row r="3195" spans="1:13">
      <c r="A3195" s="92"/>
      <c r="B3195" s="25"/>
      <c r="C3195" s="25"/>
      <c r="D3195" s="25"/>
      <c r="E3195" s="25"/>
      <c r="F3195" s="25"/>
      <c r="G3195" s="25"/>
      <c r="H3195" s="25"/>
      <c r="I3195" s="25"/>
      <c r="J3195" s="25"/>
      <c r="K3195" s="25"/>
      <c r="L3195" s="25"/>
      <c r="M3195" s="25"/>
    </row>
    <row r="3196" spans="1:13">
      <c r="A3196" s="92"/>
      <c r="B3196" s="25"/>
      <c r="C3196" s="25"/>
      <c r="D3196" s="25"/>
      <c r="E3196" s="25"/>
      <c r="F3196" s="25"/>
      <c r="G3196" s="25"/>
      <c r="H3196" s="25"/>
      <c r="I3196" s="25"/>
      <c r="J3196" s="25"/>
      <c r="K3196" s="25"/>
      <c r="L3196" s="25"/>
      <c r="M3196" s="25"/>
    </row>
    <row r="3197" spans="1:13">
      <c r="A3197" s="92"/>
      <c r="B3197" s="25"/>
      <c r="C3197" s="25"/>
      <c r="D3197" s="25"/>
      <c r="E3197" s="25"/>
      <c r="F3197" s="25"/>
      <c r="G3197" s="25"/>
      <c r="H3197" s="25"/>
      <c r="I3197" s="25"/>
      <c r="J3197" s="25"/>
      <c r="K3197" s="25"/>
      <c r="L3197" s="25"/>
      <c r="M3197" s="25"/>
    </row>
    <row r="3198" spans="1:13">
      <c r="A3198" s="92"/>
      <c r="B3198" s="25"/>
      <c r="C3198" s="25"/>
      <c r="D3198" s="25"/>
      <c r="E3198" s="25"/>
      <c r="F3198" s="25"/>
      <c r="G3198" s="25"/>
      <c r="H3198" s="25"/>
      <c r="I3198" s="25"/>
      <c r="J3198" s="25"/>
      <c r="K3198" s="25"/>
      <c r="L3198" s="25"/>
      <c r="M3198" s="25"/>
    </row>
    <row r="3199" spans="1:13">
      <c r="A3199" s="92"/>
      <c r="B3199" s="25"/>
      <c r="C3199" s="25"/>
      <c r="D3199" s="25"/>
      <c r="E3199" s="25"/>
      <c r="F3199" s="25"/>
      <c r="G3199" s="25"/>
      <c r="H3199" s="25"/>
      <c r="I3199" s="25"/>
      <c r="J3199" s="25"/>
      <c r="K3199" s="25"/>
      <c r="L3199" s="25"/>
      <c r="M3199" s="25"/>
    </row>
    <row r="3200" spans="1:13">
      <c r="A3200" s="92"/>
      <c r="B3200" s="25"/>
      <c r="C3200" s="25"/>
      <c r="D3200" s="25"/>
      <c r="E3200" s="25"/>
      <c r="F3200" s="25"/>
      <c r="G3200" s="25"/>
      <c r="H3200" s="25"/>
      <c r="I3200" s="25"/>
      <c r="J3200" s="25"/>
      <c r="K3200" s="25"/>
      <c r="L3200" s="25"/>
      <c r="M3200" s="25"/>
    </row>
    <row r="3201" spans="1:13">
      <c r="A3201" s="92"/>
      <c r="B3201" s="25"/>
      <c r="C3201" s="25"/>
      <c r="D3201" s="25"/>
      <c r="E3201" s="25"/>
      <c r="F3201" s="25"/>
      <c r="G3201" s="25"/>
      <c r="H3201" s="25"/>
      <c r="I3201" s="25"/>
      <c r="J3201" s="25"/>
      <c r="K3201" s="25"/>
      <c r="L3201" s="25"/>
      <c r="M3201" s="25"/>
    </row>
    <row r="3202" spans="1:13">
      <c r="A3202" s="92"/>
      <c r="B3202" s="25"/>
      <c r="C3202" s="25"/>
      <c r="D3202" s="25"/>
      <c r="E3202" s="25"/>
      <c r="F3202" s="25"/>
      <c r="G3202" s="25"/>
      <c r="H3202" s="25"/>
      <c r="I3202" s="25"/>
      <c r="J3202" s="25"/>
      <c r="K3202" s="25"/>
      <c r="L3202" s="25"/>
      <c r="M3202" s="25"/>
    </row>
    <row r="3203" spans="1:13">
      <c r="A3203" s="92"/>
      <c r="B3203" s="25"/>
      <c r="C3203" s="25"/>
      <c r="D3203" s="25"/>
      <c r="E3203" s="25"/>
      <c r="F3203" s="25"/>
      <c r="G3203" s="25"/>
      <c r="H3203" s="25"/>
      <c r="I3203" s="25"/>
      <c r="J3203" s="25"/>
      <c r="K3203" s="25"/>
      <c r="L3203" s="25"/>
      <c r="M3203" s="25"/>
    </row>
    <row r="3204" spans="1:13">
      <c r="A3204" s="92"/>
      <c r="B3204" s="25"/>
      <c r="C3204" s="25"/>
      <c r="D3204" s="25"/>
      <c r="E3204" s="25"/>
      <c r="F3204" s="25"/>
      <c r="G3204" s="25"/>
      <c r="H3204" s="25"/>
      <c r="I3204" s="25"/>
      <c r="J3204" s="25"/>
      <c r="K3204" s="25"/>
      <c r="L3204" s="25"/>
      <c r="M3204" s="25"/>
    </row>
    <row r="3205" spans="1:13">
      <c r="A3205" s="92"/>
      <c r="B3205" s="25"/>
      <c r="C3205" s="25"/>
      <c r="D3205" s="25"/>
      <c r="E3205" s="25"/>
      <c r="F3205" s="25"/>
      <c r="G3205" s="25"/>
      <c r="H3205" s="25"/>
      <c r="I3205" s="25"/>
      <c r="J3205" s="25"/>
      <c r="K3205" s="25"/>
      <c r="L3205" s="25"/>
      <c r="M3205" s="25"/>
    </row>
    <row r="3206" spans="1:13">
      <c r="A3206" s="92"/>
      <c r="B3206" s="25"/>
      <c r="C3206" s="25"/>
      <c r="D3206" s="25"/>
      <c r="E3206" s="25"/>
      <c r="F3206" s="25"/>
      <c r="G3206" s="25"/>
      <c r="H3206" s="25"/>
      <c r="I3206" s="25"/>
      <c r="J3206" s="25"/>
      <c r="K3206" s="25"/>
      <c r="L3206" s="25"/>
      <c r="M3206" s="25"/>
    </row>
    <row r="3207" spans="1:13">
      <c r="A3207" s="92"/>
      <c r="B3207" s="25"/>
      <c r="C3207" s="25"/>
      <c r="D3207" s="25"/>
      <c r="E3207" s="25"/>
      <c r="F3207" s="25"/>
      <c r="G3207" s="25"/>
      <c r="H3207" s="25"/>
      <c r="I3207" s="25"/>
      <c r="J3207" s="25"/>
      <c r="K3207" s="25"/>
      <c r="L3207" s="25"/>
      <c r="M3207" s="25"/>
    </row>
    <row r="3208" spans="1:13">
      <c r="A3208" s="92"/>
      <c r="B3208" s="25"/>
      <c r="C3208" s="25"/>
      <c r="D3208" s="25"/>
      <c r="E3208" s="25"/>
      <c r="F3208" s="25"/>
      <c r="G3208" s="25"/>
      <c r="H3208" s="25"/>
      <c r="I3208" s="25"/>
      <c r="J3208" s="25"/>
      <c r="K3208" s="25"/>
      <c r="L3208" s="25"/>
      <c r="M3208" s="25"/>
    </row>
    <row r="3209" spans="1:13">
      <c r="A3209" s="92"/>
      <c r="B3209" s="25"/>
      <c r="C3209" s="25"/>
      <c r="D3209" s="25"/>
      <c r="E3209" s="25"/>
      <c r="F3209" s="25"/>
      <c r="G3209" s="25"/>
      <c r="H3209" s="25"/>
      <c r="I3209" s="25"/>
      <c r="J3209" s="25"/>
      <c r="K3209" s="25"/>
      <c r="L3209" s="25"/>
      <c r="M3209" s="25"/>
    </row>
    <row r="3210" spans="1:13">
      <c r="A3210" s="92"/>
      <c r="B3210" s="25"/>
      <c r="C3210" s="25"/>
      <c r="D3210" s="25"/>
      <c r="E3210" s="25"/>
      <c r="F3210" s="25"/>
      <c r="G3210" s="25"/>
      <c r="H3210" s="25"/>
      <c r="I3210" s="25"/>
      <c r="J3210" s="25"/>
      <c r="K3210" s="25"/>
      <c r="L3210" s="25"/>
      <c r="M3210" s="25"/>
    </row>
    <row r="3211" spans="1:13">
      <c r="A3211" s="92"/>
      <c r="B3211" s="25"/>
      <c r="C3211" s="25"/>
      <c r="D3211" s="25"/>
      <c r="E3211" s="25"/>
      <c r="F3211" s="25"/>
      <c r="G3211" s="25"/>
      <c r="H3211" s="25"/>
      <c r="I3211" s="25"/>
      <c r="J3211" s="25"/>
      <c r="K3211" s="25"/>
      <c r="L3211" s="25"/>
      <c r="M3211" s="25"/>
    </row>
    <row r="3212" spans="1:13">
      <c r="A3212" s="92"/>
      <c r="B3212" s="25"/>
      <c r="C3212" s="25"/>
      <c r="D3212" s="25"/>
      <c r="E3212" s="25"/>
      <c r="F3212" s="25"/>
      <c r="G3212" s="25"/>
      <c r="H3212" s="25"/>
      <c r="I3212" s="25"/>
      <c r="J3212" s="25"/>
      <c r="K3212" s="25"/>
      <c r="L3212" s="25"/>
      <c r="M3212" s="25"/>
    </row>
    <row r="3213" spans="1:13">
      <c r="A3213" s="88"/>
      <c r="B3213" s="25"/>
      <c r="C3213" s="25"/>
      <c r="D3213" s="25"/>
      <c r="E3213" s="25"/>
      <c r="F3213" s="25"/>
      <c r="G3213" s="25"/>
      <c r="H3213" s="25"/>
      <c r="I3213" s="25"/>
      <c r="J3213" s="25"/>
      <c r="K3213" s="25"/>
      <c r="L3213" s="25"/>
      <c r="M3213" s="25"/>
    </row>
    <row r="3216" spans="1:13" ht="15.75">
      <c r="A3216" s="21"/>
    </row>
    <row r="3219" spans="1:13">
      <c r="A3219" s="20"/>
      <c r="B3219" s="10"/>
      <c r="C3219" s="10"/>
      <c r="D3219" s="10"/>
      <c r="E3219" s="50"/>
      <c r="F3219" s="54"/>
      <c r="G3219" s="54"/>
      <c r="H3219" s="54"/>
      <c r="I3219" s="54"/>
      <c r="J3219" s="54"/>
      <c r="K3219" s="3"/>
      <c r="L3219" s="3"/>
      <c r="M3219" s="3"/>
    </row>
    <row r="3220" spans="1:13">
      <c r="A3220" s="92"/>
      <c r="B3220" s="25"/>
      <c r="C3220" s="25"/>
      <c r="D3220" s="25"/>
      <c r="E3220" s="25"/>
      <c r="F3220" s="25"/>
      <c r="G3220" s="25"/>
      <c r="H3220" s="25"/>
      <c r="I3220" s="25"/>
      <c r="J3220" s="25"/>
      <c r="K3220" s="25"/>
      <c r="L3220" s="25"/>
      <c r="M3220" s="25"/>
    </row>
    <row r="3221" spans="1:13">
      <c r="A3221" s="92"/>
      <c r="B3221" s="25"/>
      <c r="C3221" s="25"/>
      <c r="D3221" s="25"/>
      <c r="E3221" s="25"/>
      <c r="F3221" s="25"/>
      <c r="G3221" s="25"/>
      <c r="H3221" s="25"/>
      <c r="I3221" s="25"/>
      <c r="J3221" s="25"/>
      <c r="K3221" s="25"/>
      <c r="L3221" s="25"/>
      <c r="M3221" s="25"/>
    </row>
    <row r="3222" spans="1:13">
      <c r="A3222" s="92"/>
      <c r="B3222" s="25"/>
      <c r="C3222" s="25"/>
      <c r="D3222" s="25"/>
      <c r="E3222" s="25"/>
      <c r="F3222" s="25"/>
      <c r="G3222" s="25"/>
      <c r="H3222" s="25"/>
      <c r="I3222" s="25"/>
      <c r="J3222" s="25"/>
      <c r="K3222" s="25"/>
      <c r="L3222" s="25"/>
      <c r="M3222" s="25"/>
    </row>
    <row r="3223" spans="1:13">
      <c r="A3223" s="92"/>
      <c r="B3223" s="25"/>
      <c r="C3223" s="25"/>
      <c r="D3223" s="25"/>
      <c r="E3223" s="25"/>
      <c r="F3223" s="25"/>
      <c r="G3223" s="25"/>
      <c r="H3223" s="25"/>
      <c r="I3223" s="25"/>
      <c r="J3223" s="25"/>
      <c r="K3223" s="25"/>
      <c r="L3223" s="25"/>
      <c r="M3223" s="25"/>
    </row>
    <row r="3224" spans="1:13">
      <c r="A3224" s="92"/>
      <c r="B3224" s="25"/>
      <c r="C3224" s="25"/>
      <c r="D3224" s="25"/>
      <c r="E3224" s="25"/>
      <c r="F3224" s="25"/>
      <c r="G3224" s="25"/>
      <c r="H3224" s="25"/>
      <c r="I3224" s="25"/>
      <c r="J3224" s="25"/>
      <c r="K3224" s="25"/>
      <c r="L3224" s="25"/>
      <c r="M3224" s="25"/>
    </row>
    <row r="3225" spans="1:13">
      <c r="A3225" s="92"/>
      <c r="B3225" s="25"/>
      <c r="C3225" s="25"/>
      <c r="D3225" s="25"/>
      <c r="E3225" s="25"/>
      <c r="F3225" s="25"/>
      <c r="G3225" s="25"/>
      <c r="H3225" s="25"/>
      <c r="I3225" s="25"/>
      <c r="J3225" s="25"/>
      <c r="K3225" s="25"/>
      <c r="L3225" s="25"/>
      <c r="M3225" s="25"/>
    </row>
    <row r="3226" spans="1:13">
      <c r="A3226" s="92"/>
      <c r="B3226" s="25"/>
      <c r="C3226" s="25"/>
      <c r="D3226" s="25"/>
      <c r="E3226" s="25"/>
      <c r="F3226" s="25"/>
      <c r="G3226" s="25"/>
      <c r="H3226" s="25"/>
      <c r="I3226" s="25"/>
      <c r="J3226" s="25"/>
      <c r="K3226" s="25"/>
      <c r="L3226" s="25"/>
      <c r="M3226" s="25"/>
    </row>
    <row r="3227" spans="1:13">
      <c r="A3227" s="92"/>
      <c r="B3227" s="25"/>
      <c r="C3227" s="25"/>
      <c r="D3227" s="25"/>
      <c r="E3227" s="25"/>
      <c r="F3227" s="25"/>
      <c r="G3227" s="25"/>
      <c r="H3227" s="25"/>
      <c r="I3227" s="25"/>
      <c r="J3227" s="25"/>
      <c r="K3227" s="25"/>
      <c r="L3227" s="25"/>
      <c r="M3227" s="25"/>
    </row>
    <row r="3228" spans="1:13">
      <c r="A3228" s="92"/>
      <c r="B3228" s="25"/>
      <c r="C3228" s="25"/>
      <c r="D3228" s="25"/>
      <c r="E3228" s="25"/>
      <c r="F3228" s="25"/>
      <c r="G3228" s="25"/>
      <c r="H3228" s="25"/>
      <c r="I3228" s="25"/>
      <c r="J3228" s="25"/>
      <c r="K3228" s="25"/>
      <c r="L3228" s="25"/>
      <c r="M3228" s="25"/>
    </row>
    <row r="3229" spans="1:13">
      <c r="A3229" s="92"/>
      <c r="B3229" s="25"/>
      <c r="C3229" s="25"/>
      <c r="D3229" s="25"/>
      <c r="E3229" s="25"/>
      <c r="F3229" s="25"/>
      <c r="G3229" s="25"/>
      <c r="H3229" s="25"/>
      <c r="I3229" s="25"/>
      <c r="J3229" s="25"/>
      <c r="K3229" s="25"/>
      <c r="L3229" s="25"/>
      <c r="M3229" s="25"/>
    </row>
    <row r="3230" spans="1:13">
      <c r="A3230" s="92"/>
      <c r="B3230" s="25"/>
      <c r="C3230" s="25"/>
      <c r="D3230" s="25"/>
      <c r="E3230" s="25"/>
      <c r="F3230" s="25"/>
      <c r="G3230" s="25"/>
      <c r="H3230" s="25"/>
      <c r="I3230" s="25"/>
      <c r="J3230" s="25"/>
      <c r="K3230" s="25"/>
      <c r="L3230" s="25"/>
      <c r="M3230" s="25"/>
    </row>
    <row r="3231" spans="1:13">
      <c r="A3231" s="92"/>
      <c r="B3231" s="25"/>
      <c r="C3231" s="25"/>
      <c r="D3231" s="25"/>
      <c r="E3231" s="25"/>
      <c r="F3231" s="25"/>
      <c r="G3231" s="25"/>
      <c r="H3231" s="25"/>
      <c r="I3231" s="25"/>
      <c r="J3231" s="25"/>
      <c r="K3231" s="25"/>
      <c r="L3231" s="25"/>
      <c r="M3231" s="25"/>
    </row>
    <row r="3232" spans="1:13">
      <c r="A3232" s="92"/>
      <c r="B3232" s="25"/>
      <c r="C3232" s="25"/>
      <c r="D3232" s="25"/>
      <c r="E3232" s="25"/>
      <c r="F3232" s="25"/>
      <c r="G3232" s="25"/>
      <c r="H3232" s="25"/>
      <c r="I3232" s="25"/>
      <c r="J3232" s="25"/>
      <c r="K3232" s="25"/>
      <c r="L3232" s="25"/>
      <c r="M3232" s="25"/>
    </row>
    <row r="3233" spans="1:13">
      <c r="A3233" s="92"/>
      <c r="B3233" s="25"/>
      <c r="C3233" s="25"/>
      <c r="D3233" s="25"/>
      <c r="E3233" s="25"/>
      <c r="F3233" s="25"/>
      <c r="G3233" s="25"/>
      <c r="H3233" s="25"/>
      <c r="I3233" s="25"/>
      <c r="J3233" s="25"/>
      <c r="K3233" s="25"/>
      <c r="L3233" s="25"/>
      <c r="M3233" s="25"/>
    </row>
    <row r="3234" spans="1:13">
      <c r="A3234" s="92"/>
      <c r="B3234" s="25"/>
      <c r="C3234" s="25"/>
      <c r="D3234" s="25"/>
      <c r="E3234" s="25"/>
      <c r="F3234" s="25"/>
      <c r="G3234" s="25"/>
      <c r="H3234" s="25"/>
      <c r="I3234" s="25"/>
      <c r="J3234" s="25"/>
      <c r="K3234" s="25"/>
      <c r="L3234" s="25"/>
      <c r="M3234" s="25"/>
    </row>
    <row r="3235" spans="1:13">
      <c r="A3235" s="92"/>
      <c r="B3235" s="25"/>
      <c r="C3235" s="25"/>
      <c r="D3235" s="25"/>
      <c r="E3235" s="25"/>
      <c r="F3235" s="25"/>
      <c r="G3235" s="25"/>
      <c r="H3235" s="25"/>
      <c r="I3235" s="25"/>
      <c r="J3235" s="25"/>
      <c r="K3235" s="25"/>
      <c r="L3235" s="25"/>
      <c r="M3235" s="25"/>
    </row>
    <row r="3236" spans="1:13">
      <c r="A3236" s="92"/>
      <c r="B3236" s="25"/>
      <c r="C3236" s="25"/>
      <c r="D3236" s="25"/>
      <c r="E3236" s="25"/>
      <c r="F3236" s="25"/>
      <c r="G3236" s="25"/>
      <c r="H3236" s="25"/>
      <c r="I3236" s="25"/>
      <c r="J3236" s="25"/>
      <c r="K3236" s="25"/>
      <c r="L3236" s="25"/>
      <c r="M3236" s="25"/>
    </row>
    <row r="3237" spans="1:13">
      <c r="A3237" s="92"/>
      <c r="B3237" s="25"/>
      <c r="C3237" s="25"/>
      <c r="D3237" s="25"/>
      <c r="E3237" s="25"/>
      <c r="F3237" s="25"/>
      <c r="G3237" s="25"/>
      <c r="H3237" s="25"/>
      <c r="I3237" s="25"/>
      <c r="J3237" s="25"/>
      <c r="K3237" s="25"/>
      <c r="L3237" s="25"/>
      <c r="M3237" s="25"/>
    </row>
    <row r="3238" spans="1:13">
      <c r="A3238" s="92"/>
      <c r="B3238" s="25"/>
      <c r="C3238" s="25"/>
      <c r="D3238" s="25"/>
      <c r="E3238" s="25"/>
      <c r="F3238" s="25"/>
      <c r="G3238" s="25"/>
      <c r="H3238" s="25"/>
      <c r="I3238" s="25"/>
      <c r="J3238" s="25"/>
      <c r="K3238" s="25"/>
      <c r="L3238" s="25"/>
      <c r="M3238" s="25"/>
    </row>
    <row r="3239" spans="1:13">
      <c r="A3239" s="92"/>
      <c r="B3239" s="25"/>
      <c r="C3239" s="25"/>
      <c r="D3239" s="25"/>
      <c r="E3239" s="25"/>
      <c r="F3239" s="25"/>
      <c r="G3239" s="25"/>
      <c r="H3239" s="25"/>
      <c r="I3239" s="25"/>
      <c r="J3239" s="25"/>
      <c r="K3239" s="25"/>
      <c r="L3239" s="25"/>
      <c r="M3239" s="25"/>
    </row>
    <row r="3240" spans="1:13">
      <c r="A3240" s="92"/>
      <c r="B3240" s="25"/>
      <c r="C3240" s="25"/>
      <c r="D3240" s="25"/>
      <c r="E3240" s="25"/>
      <c r="F3240" s="25"/>
      <c r="G3240" s="25"/>
      <c r="H3240" s="25"/>
      <c r="I3240" s="25"/>
      <c r="J3240" s="25"/>
      <c r="K3240" s="25"/>
      <c r="L3240" s="25"/>
      <c r="M3240" s="25"/>
    </row>
    <row r="3241" spans="1:13">
      <c r="A3241" s="92"/>
      <c r="B3241" s="25"/>
      <c r="C3241" s="25"/>
      <c r="D3241" s="25"/>
      <c r="E3241" s="25"/>
      <c r="F3241" s="25"/>
      <c r="G3241" s="25"/>
      <c r="H3241" s="25"/>
      <c r="I3241" s="25"/>
      <c r="J3241" s="25"/>
      <c r="K3241" s="25"/>
      <c r="L3241" s="25"/>
      <c r="M3241" s="25"/>
    </row>
    <row r="3242" spans="1:13">
      <c r="A3242" s="92"/>
      <c r="B3242" s="25"/>
      <c r="C3242" s="25"/>
      <c r="D3242" s="25"/>
      <c r="E3242" s="25"/>
      <c r="F3242" s="25"/>
      <c r="G3242" s="25"/>
      <c r="H3242" s="25"/>
      <c r="I3242" s="25"/>
      <c r="J3242" s="25"/>
      <c r="K3242" s="25"/>
      <c r="L3242" s="25"/>
      <c r="M3242" s="25"/>
    </row>
    <row r="3243" spans="1:13">
      <c r="A3243" s="88"/>
      <c r="B3243" s="25"/>
      <c r="C3243" s="25"/>
      <c r="D3243" s="25"/>
      <c r="E3243" s="25"/>
      <c r="F3243" s="25"/>
      <c r="G3243" s="25"/>
      <c r="H3243" s="25"/>
      <c r="I3243" s="25"/>
      <c r="J3243" s="25"/>
      <c r="K3243" s="25"/>
      <c r="L3243" s="25"/>
      <c r="M3243" s="25"/>
    </row>
    <row r="3249" spans="1:13">
      <c r="A3249" s="20"/>
      <c r="B3249" s="10"/>
      <c r="C3249" s="10"/>
      <c r="D3249" s="10"/>
      <c r="E3249" s="50"/>
      <c r="F3249" s="54"/>
      <c r="G3249" s="54"/>
      <c r="H3249" s="54"/>
      <c r="I3249" s="54"/>
      <c r="J3249" s="54"/>
      <c r="K3249" s="3"/>
      <c r="L3249" s="3"/>
      <c r="M3249" s="3"/>
    </row>
    <row r="3250" spans="1:13">
      <c r="A3250" s="92"/>
      <c r="B3250" s="25"/>
      <c r="C3250" s="25"/>
      <c r="D3250" s="25"/>
      <c r="E3250" s="25"/>
      <c r="F3250" s="25"/>
      <c r="G3250" s="25"/>
      <c r="H3250" s="25"/>
      <c r="I3250" s="25"/>
      <c r="J3250" s="25"/>
      <c r="K3250" s="25"/>
      <c r="L3250" s="25"/>
      <c r="M3250" s="25"/>
    </row>
    <row r="3251" spans="1:13">
      <c r="A3251" s="92"/>
      <c r="B3251" s="25"/>
      <c r="C3251" s="25"/>
      <c r="D3251" s="25"/>
      <c r="E3251" s="25"/>
      <c r="F3251" s="25"/>
      <c r="G3251" s="25"/>
      <c r="H3251" s="25"/>
      <c r="I3251" s="25"/>
      <c r="J3251" s="25"/>
      <c r="K3251" s="25"/>
      <c r="L3251" s="25"/>
      <c r="M3251" s="25"/>
    </row>
    <row r="3252" spans="1:13">
      <c r="A3252" s="92"/>
      <c r="B3252" s="25"/>
      <c r="C3252" s="25"/>
      <c r="D3252" s="25"/>
      <c r="E3252" s="25"/>
      <c r="F3252" s="25"/>
      <c r="G3252" s="25"/>
      <c r="H3252" s="25"/>
      <c r="I3252" s="25"/>
      <c r="J3252" s="25"/>
      <c r="K3252" s="25"/>
      <c r="L3252" s="25"/>
      <c r="M3252" s="25"/>
    </row>
    <row r="3253" spans="1:13">
      <c r="A3253" s="92"/>
      <c r="B3253" s="25"/>
      <c r="C3253" s="25"/>
      <c r="D3253" s="25"/>
      <c r="E3253" s="25"/>
      <c r="F3253" s="25"/>
      <c r="G3253" s="25"/>
      <c r="H3253" s="25"/>
      <c r="I3253" s="25"/>
      <c r="J3253" s="25"/>
      <c r="K3253" s="25"/>
      <c r="L3253" s="25"/>
      <c r="M3253" s="25"/>
    </row>
    <row r="3254" spans="1:13">
      <c r="A3254" s="92"/>
      <c r="B3254" s="25"/>
      <c r="C3254" s="25"/>
      <c r="D3254" s="25"/>
      <c r="E3254" s="25"/>
      <c r="F3254" s="25"/>
      <c r="G3254" s="25"/>
      <c r="H3254" s="25"/>
      <c r="I3254" s="25"/>
      <c r="J3254" s="25"/>
      <c r="K3254" s="25"/>
      <c r="L3254" s="25"/>
      <c r="M3254" s="25"/>
    </row>
    <row r="3255" spans="1:13">
      <c r="A3255" s="92"/>
      <c r="B3255" s="25"/>
      <c r="C3255" s="25"/>
      <c r="D3255" s="25"/>
      <c r="E3255" s="25"/>
      <c r="F3255" s="25"/>
      <c r="G3255" s="25"/>
      <c r="H3255" s="25"/>
      <c r="I3255" s="25"/>
      <c r="J3255" s="25"/>
      <c r="K3255" s="25"/>
      <c r="L3255" s="25"/>
      <c r="M3255" s="25"/>
    </row>
    <row r="3256" spans="1:13">
      <c r="A3256" s="92"/>
      <c r="B3256" s="25"/>
      <c r="C3256" s="25"/>
      <c r="D3256" s="25"/>
      <c r="E3256" s="25"/>
      <c r="F3256" s="25"/>
      <c r="G3256" s="25"/>
      <c r="H3256" s="25"/>
      <c r="I3256" s="25"/>
      <c r="J3256" s="25"/>
      <c r="K3256" s="25"/>
      <c r="L3256" s="25"/>
      <c r="M3256" s="25"/>
    </row>
    <row r="3257" spans="1:13">
      <c r="A3257" s="92"/>
      <c r="B3257" s="25"/>
      <c r="C3257" s="25"/>
      <c r="D3257" s="25"/>
      <c r="E3257" s="25"/>
      <c r="F3257" s="25"/>
      <c r="G3257" s="25"/>
      <c r="H3257" s="25"/>
      <c r="I3257" s="25"/>
      <c r="J3257" s="25"/>
      <c r="K3257" s="25"/>
      <c r="L3257" s="25"/>
      <c r="M3257" s="25"/>
    </row>
    <row r="3258" spans="1:13">
      <c r="A3258" s="92"/>
      <c r="B3258" s="25"/>
      <c r="C3258" s="25"/>
      <c r="D3258" s="25"/>
      <c r="E3258" s="25"/>
      <c r="F3258" s="25"/>
      <c r="G3258" s="25"/>
      <c r="H3258" s="25"/>
      <c r="I3258" s="25"/>
      <c r="J3258" s="25"/>
      <c r="K3258" s="25"/>
      <c r="L3258" s="25"/>
      <c r="M3258" s="25"/>
    </row>
    <row r="3259" spans="1:13">
      <c r="A3259" s="92"/>
      <c r="B3259" s="25"/>
      <c r="C3259" s="25"/>
      <c r="D3259" s="25"/>
      <c r="E3259" s="25"/>
      <c r="F3259" s="25"/>
      <c r="G3259" s="25"/>
      <c r="H3259" s="25"/>
      <c r="I3259" s="25"/>
      <c r="J3259" s="25"/>
      <c r="K3259" s="25"/>
      <c r="L3259" s="25"/>
      <c r="M3259" s="25"/>
    </row>
    <row r="3260" spans="1:13">
      <c r="A3260" s="92"/>
      <c r="B3260" s="25"/>
      <c r="C3260" s="25"/>
      <c r="D3260" s="25"/>
      <c r="E3260" s="25"/>
      <c r="F3260" s="25"/>
      <c r="G3260" s="25"/>
      <c r="H3260" s="25"/>
      <c r="I3260" s="25"/>
      <c r="J3260" s="25"/>
      <c r="K3260" s="25"/>
      <c r="L3260" s="25"/>
      <c r="M3260" s="25"/>
    </row>
    <row r="3261" spans="1:13">
      <c r="A3261" s="92"/>
      <c r="B3261" s="25"/>
      <c r="C3261" s="25"/>
      <c r="D3261" s="25"/>
      <c r="E3261" s="25"/>
      <c r="F3261" s="25"/>
      <c r="G3261" s="25"/>
      <c r="H3261" s="25"/>
      <c r="I3261" s="25"/>
      <c r="J3261" s="25"/>
      <c r="K3261" s="25"/>
      <c r="L3261" s="25"/>
      <c r="M3261" s="25"/>
    </row>
    <row r="3262" spans="1:13">
      <c r="A3262" s="92"/>
      <c r="B3262" s="25"/>
      <c r="C3262" s="25"/>
      <c r="D3262" s="25"/>
      <c r="E3262" s="25"/>
      <c r="F3262" s="25"/>
      <c r="G3262" s="25"/>
      <c r="H3262" s="25"/>
      <c r="I3262" s="25"/>
      <c r="J3262" s="25"/>
      <c r="K3262" s="25"/>
      <c r="L3262" s="25"/>
      <c r="M3262" s="25"/>
    </row>
    <row r="3263" spans="1:13">
      <c r="A3263" s="92"/>
      <c r="B3263" s="25"/>
      <c r="C3263" s="25"/>
      <c r="D3263" s="25"/>
      <c r="E3263" s="25"/>
      <c r="F3263" s="25"/>
      <c r="G3263" s="25"/>
      <c r="H3263" s="25"/>
      <c r="I3263" s="25"/>
      <c r="J3263" s="25"/>
      <c r="K3263" s="25"/>
      <c r="L3263" s="25"/>
      <c r="M3263" s="25"/>
    </row>
    <row r="3264" spans="1:13">
      <c r="A3264" s="92"/>
      <c r="B3264" s="25"/>
      <c r="C3264" s="25"/>
      <c r="D3264" s="25"/>
      <c r="E3264" s="25"/>
      <c r="F3264" s="25"/>
      <c r="G3264" s="25"/>
      <c r="H3264" s="25"/>
      <c r="I3264" s="25"/>
      <c r="J3264" s="25"/>
      <c r="K3264" s="25"/>
      <c r="L3264" s="25"/>
      <c r="M3264" s="25"/>
    </row>
    <row r="3265" spans="1:13">
      <c r="A3265" s="92"/>
      <c r="B3265" s="25"/>
      <c r="C3265" s="25"/>
      <c r="D3265" s="25"/>
      <c r="E3265" s="25"/>
      <c r="F3265" s="25"/>
      <c r="G3265" s="25"/>
      <c r="H3265" s="25"/>
      <c r="I3265" s="25"/>
      <c r="J3265" s="25"/>
      <c r="K3265" s="25"/>
      <c r="L3265" s="25"/>
      <c r="M3265" s="25"/>
    </row>
    <row r="3266" spans="1:13">
      <c r="A3266" s="92"/>
      <c r="B3266" s="25"/>
      <c r="C3266" s="25"/>
      <c r="D3266" s="25"/>
      <c r="E3266" s="25"/>
      <c r="F3266" s="25"/>
      <c r="G3266" s="25"/>
      <c r="H3266" s="25"/>
      <c r="I3266" s="25"/>
      <c r="J3266" s="25"/>
      <c r="K3266" s="25"/>
      <c r="L3266" s="25"/>
      <c r="M3266" s="25"/>
    </row>
    <row r="3267" spans="1:13">
      <c r="A3267" s="92"/>
      <c r="B3267" s="25"/>
      <c r="C3267" s="25"/>
      <c r="D3267" s="25"/>
      <c r="E3267" s="25"/>
      <c r="F3267" s="25"/>
      <c r="G3267" s="25"/>
      <c r="H3267" s="25"/>
      <c r="I3267" s="25"/>
      <c r="J3267" s="25"/>
      <c r="K3267" s="25"/>
      <c r="L3267" s="25"/>
      <c r="M3267" s="25"/>
    </row>
    <row r="3268" spans="1:13">
      <c r="A3268" s="92"/>
      <c r="B3268" s="25"/>
      <c r="C3268" s="25"/>
      <c r="D3268" s="25"/>
      <c r="E3268" s="25"/>
      <c r="F3268" s="25"/>
      <c r="G3268" s="25"/>
      <c r="H3268" s="25"/>
      <c r="I3268" s="25"/>
      <c r="J3268" s="25"/>
      <c r="K3268" s="25"/>
      <c r="L3268" s="25"/>
      <c r="M3268" s="25"/>
    </row>
    <row r="3269" spans="1:13">
      <c r="A3269" s="92"/>
      <c r="B3269" s="25"/>
      <c r="C3269" s="25"/>
      <c r="D3269" s="25"/>
      <c r="E3269" s="25"/>
      <c r="F3269" s="25"/>
      <c r="G3269" s="25"/>
      <c r="H3269" s="25"/>
      <c r="I3269" s="25"/>
      <c r="J3269" s="25"/>
      <c r="K3269" s="25"/>
      <c r="L3269" s="25"/>
      <c r="M3269" s="25"/>
    </row>
    <row r="3270" spans="1:13">
      <c r="A3270" s="92"/>
      <c r="B3270" s="25"/>
      <c r="C3270" s="25"/>
      <c r="D3270" s="25"/>
      <c r="E3270" s="25"/>
      <c r="F3270" s="25"/>
      <c r="G3270" s="25"/>
      <c r="H3270" s="25"/>
      <c r="I3270" s="25"/>
      <c r="J3270" s="25"/>
      <c r="K3270" s="25"/>
      <c r="L3270" s="25"/>
      <c r="M3270" s="25"/>
    </row>
    <row r="3271" spans="1:13">
      <c r="A3271" s="92"/>
      <c r="B3271" s="25"/>
      <c r="C3271" s="25"/>
      <c r="D3271" s="25"/>
      <c r="E3271" s="25"/>
      <c r="F3271" s="25"/>
      <c r="G3271" s="25"/>
      <c r="H3271" s="25"/>
      <c r="I3271" s="25"/>
      <c r="J3271" s="25"/>
      <c r="K3271" s="25"/>
      <c r="L3271" s="25"/>
      <c r="M3271" s="25"/>
    </row>
    <row r="3272" spans="1:13">
      <c r="A3272" s="92"/>
      <c r="B3272" s="25"/>
      <c r="C3272" s="25"/>
      <c r="D3272" s="25"/>
      <c r="E3272" s="25"/>
      <c r="F3272" s="25"/>
      <c r="G3272" s="25"/>
      <c r="H3272" s="25"/>
      <c r="I3272" s="25"/>
      <c r="J3272" s="25"/>
      <c r="K3272" s="25"/>
      <c r="L3272" s="25"/>
      <c r="M3272" s="25"/>
    </row>
    <row r="3273" spans="1:13">
      <c r="A3273" s="88"/>
      <c r="B3273" s="25"/>
      <c r="C3273" s="25"/>
      <c r="D3273" s="25"/>
      <c r="E3273" s="25"/>
      <c r="F3273" s="25"/>
      <c r="G3273" s="25"/>
      <c r="H3273" s="25"/>
      <c r="I3273" s="25"/>
      <c r="J3273" s="25"/>
      <c r="K3273" s="25"/>
      <c r="L3273" s="25"/>
      <c r="M3273" s="25"/>
    </row>
    <row r="3279" spans="1:13">
      <c r="A3279" s="20"/>
      <c r="B3279" s="10"/>
      <c r="C3279" s="10"/>
      <c r="D3279" s="10"/>
      <c r="E3279" s="50"/>
      <c r="F3279" s="54"/>
      <c r="G3279" s="54"/>
      <c r="H3279" s="54"/>
      <c r="I3279" s="54"/>
      <c r="J3279" s="54"/>
      <c r="K3279" s="3"/>
      <c r="L3279" s="3"/>
      <c r="M3279" s="3"/>
    </row>
    <row r="3280" spans="1:13">
      <c r="A3280" s="92"/>
      <c r="B3280" s="25"/>
      <c r="C3280" s="25"/>
      <c r="D3280" s="25"/>
      <c r="E3280" s="25"/>
      <c r="F3280" s="25"/>
      <c r="G3280" s="25"/>
      <c r="H3280" s="25"/>
      <c r="I3280" s="25"/>
      <c r="J3280" s="25"/>
      <c r="K3280" s="25"/>
      <c r="L3280" s="25"/>
      <c r="M3280" s="25"/>
    </row>
    <row r="3281" spans="1:13">
      <c r="A3281" s="92"/>
      <c r="B3281" s="25"/>
      <c r="C3281" s="25"/>
      <c r="D3281" s="25"/>
      <c r="E3281" s="25"/>
      <c r="F3281" s="25"/>
      <c r="G3281" s="25"/>
      <c r="H3281" s="25"/>
      <c r="I3281" s="25"/>
      <c r="J3281" s="25"/>
      <c r="K3281" s="25"/>
      <c r="L3281" s="25"/>
      <c r="M3281" s="25"/>
    </row>
    <row r="3282" spans="1:13">
      <c r="A3282" s="92"/>
      <c r="B3282" s="25"/>
      <c r="C3282" s="25"/>
      <c r="D3282" s="25"/>
      <c r="E3282" s="25"/>
      <c r="F3282" s="25"/>
      <c r="G3282" s="25"/>
      <c r="H3282" s="25"/>
      <c r="I3282" s="25"/>
      <c r="J3282" s="25"/>
      <c r="K3282" s="25"/>
      <c r="L3282" s="25"/>
      <c r="M3282" s="25"/>
    </row>
    <row r="3283" spans="1:13">
      <c r="A3283" s="92"/>
      <c r="B3283" s="25"/>
      <c r="C3283" s="25"/>
      <c r="D3283" s="25"/>
      <c r="E3283" s="25"/>
      <c r="F3283" s="25"/>
      <c r="G3283" s="25"/>
      <c r="H3283" s="25"/>
      <c r="I3283" s="25"/>
      <c r="J3283" s="25"/>
      <c r="K3283" s="25"/>
      <c r="L3283" s="25"/>
      <c r="M3283" s="25"/>
    </row>
    <row r="3284" spans="1:13">
      <c r="A3284" s="92"/>
      <c r="B3284" s="25"/>
      <c r="C3284" s="25"/>
      <c r="D3284" s="25"/>
      <c r="E3284" s="25"/>
      <c r="F3284" s="25"/>
      <c r="G3284" s="25"/>
      <c r="H3284" s="25"/>
      <c r="I3284" s="25"/>
      <c r="J3284" s="25"/>
      <c r="K3284" s="25"/>
      <c r="L3284" s="25"/>
      <c r="M3284" s="25"/>
    </row>
    <row r="3285" spans="1:13">
      <c r="A3285" s="92"/>
      <c r="B3285" s="25"/>
      <c r="C3285" s="25"/>
      <c r="D3285" s="25"/>
      <c r="E3285" s="25"/>
      <c r="F3285" s="25"/>
      <c r="G3285" s="25"/>
      <c r="H3285" s="25"/>
      <c r="I3285" s="25"/>
      <c r="J3285" s="25"/>
      <c r="K3285" s="25"/>
      <c r="L3285" s="25"/>
      <c r="M3285" s="25"/>
    </row>
    <row r="3286" spans="1:13">
      <c r="A3286" s="92"/>
      <c r="B3286" s="25"/>
      <c r="C3286" s="25"/>
      <c r="D3286" s="25"/>
      <c r="E3286" s="25"/>
      <c r="F3286" s="25"/>
      <c r="G3286" s="25"/>
      <c r="H3286" s="25"/>
      <c r="I3286" s="25"/>
      <c r="J3286" s="25"/>
      <c r="K3286" s="25"/>
      <c r="L3286" s="25"/>
      <c r="M3286" s="25"/>
    </row>
    <row r="3287" spans="1:13">
      <c r="A3287" s="92"/>
      <c r="B3287" s="25"/>
      <c r="C3287" s="25"/>
      <c r="D3287" s="25"/>
      <c r="E3287" s="25"/>
      <c r="F3287" s="25"/>
      <c r="G3287" s="25"/>
      <c r="H3287" s="25"/>
      <c r="I3287" s="25"/>
      <c r="J3287" s="25"/>
      <c r="K3287" s="25"/>
      <c r="L3287" s="25"/>
      <c r="M3287" s="25"/>
    </row>
    <row r="3288" spans="1:13">
      <c r="A3288" s="92"/>
      <c r="B3288" s="25"/>
      <c r="C3288" s="25"/>
      <c r="D3288" s="25"/>
      <c r="E3288" s="25"/>
      <c r="F3288" s="25"/>
      <c r="G3288" s="25"/>
      <c r="H3288" s="25"/>
      <c r="I3288" s="25"/>
      <c r="J3288" s="25"/>
      <c r="K3288" s="25"/>
      <c r="L3288" s="25"/>
      <c r="M3288" s="25"/>
    </row>
    <row r="3289" spans="1:13">
      <c r="A3289" s="92"/>
      <c r="B3289" s="25"/>
      <c r="C3289" s="25"/>
      <c r="D3289" s="25"/>
      <c r="E3289" s="25"/>
      <c r="F3289" s="25"/>
      <c r="G3289" s="25"/>
      <c r="H3289" s="25"/>
      <c r="I3289" s="25"/>
      <c r="J3289" s="25"/>
      <c r="K3289" s="25"/>
      <c r="L3289" s="25"/>
      <c r="M3289" s="25"/>
    </row>
    <row r="3290" spans="1:13">
      <c r="A3290" s="92"/>
      <c r="B3290" s="25"/>
      <c r="C3290" s="25"/>
      <c r="D3290" s="25"/>
      <c r="E3290" s="25"/>
      <c r="F3290" s="25"/>
      <c r="G3290" s="25"/>
      <c r="H3290" s="25"/>
      <c r="I3290" s="25"/>
      <c r="J3290" s="25"/>
      <c r="K3290" s="25"/>
      <c r="L3290" s="25"/>
      <c r="M3290" s="25"/>
    </row>
    <row r="3291" spans="1:13">
      <c r="A3291" s="92"/>
      <c r="B3291" s="25"/>
      <c r="C3291" s="25"/>
      <c r="D3291" s="25"/>
      <c r="E3291" s="25"/>
      <c r="F3291" s="25"/>
      <c r="G3291" s="25"/>
      <c r="H3291" s="25"/>
      <c r="I3291" s="25"/>
      <c r="J3291" s="25"/>
      <c r="K3291" s="25"/>
      <c r="L3291" s="25"/>
      <c r="M3291" s="25"/>
    </row>
    <row r="3292" spans="1:13">
      <c r="A3292" s="92"/>
      <c r="B3292" s="25"/>
      <c r="C3292" s="25"/>
      <c r="D3292" s="25"/>
      <c r="E3292" s="25"/>
      <c r="F3292" s="25"/>
      <c r="G3292" s="25"/>
      <c r="H3292" s="25"/>
      <c r="I3292" s="25"/>
      <c r="J3292" s="25"/>
      <c r="K3292" s="25"/>
      <c r="L3292" s="25"/>
      <c r="M3292" s="25"/>
    </row>
    <row r="3293" spans="1:13">
      <c r="A3293" s="92"/>
      <c r="B3293" s="25"/>
      <c r="C3293" s="25"/>
      <c r="D3293" s="25"/>
      <c r="E3293" s="25"/>
      <c r="F3293" s="25"/>
      <c r="G3293" s="25"/>
      <c r="H3293" s="25"/>
      <c r="I3293" s="25"/>
      <c r="J3293" s="25"/>
      <c r="K3293" s="25"/>
      <c r="L3293" s="25"/>
      <c r="M3293" s="25"/>
    </row>
    <row r="3294" spans="1:13">
      <c r="A3294" s="92"/>
      <c r="B3294" s="25"/>
      <c r="C3294" s="25"/>
      <c r="D3294" s="25"/>
      <c r="E3294" s="25"/>
      <c r="F3294" s="25"/>
      <c r="G3294" s="25"/>
      <c r="H3294" s="25"/>
      <c r="I3294" s="25"/>
      <c r="J3294" s="25"/>
      <c r="K3294" s="25"/>
      <c r="L3294" s="25"/>
      <c r="M3294" s="25"/>
    </row>
    <row r="3295" spans="1:13">
      <c r="A3295" s="92"/>
      <c r="B3295" s="25"/>
      <c r="C3295" s="25"/>
      <c r="D3295" s="25"/>
      <c r="E3295" s="25"/>
      <c r="F3295" s="25"/>
      <c r="G3295" s="25"/>
      <c r="H3295" s="25"/>
      <c r="I3295" s="25"/>
      <c r="J3295" s="25"/>
      <c r="K3295" s="25"/>
      <c r="L3295" s="25"/>
      <c r="M3295" s="25"/>
    </row>
    <row r="3296" spans="1:13">
      <c r="A3296" s="92"/>
      <c r="B3296" s="25"/>
      <c r="C3296" s="25"/>
      <c r="D3296" s="25"/>
      <c r="E3296" s="25"/>
      <c r="F3296" s="25"/>
      <c r="G3296" s="25"/>
      <c r="H3296" s="25"/>
      <c r="I3296" s="25"/>
      <c r="J3296" s="25"/>
      <c r="K3296" s="25"/>
      <c r="L3296" s="25"/>
      <c r="M3296" s="25"/>
    </row>
    <row r="3297" spans="1:13">
      <c r="A3297" s="92"/>
      <c r="B3297" s="25"/>
      <c r="C3297" s="25"/>
      <c r="D3297" s="25"/>
      <c r="E3297" s="25"/>
      <c r="F3297" s="25"/>
      <c r="G3297" s="25"/>
      <c r="H3297" s="25"/>
      <c r="I3297" s="25"/>
      <c r="J3297" s="25"/>
      <c r="K3297" s="25"/>
      <c r="L3297" s="25"/>
      <c r="M3297" s="25"/>
    </row>
    <row r="3298" spans="1:13">
      <c r="A3298" s="92"/>
      <c r="B3298" s="25"/>
      <c r="C3298" s="25"/>
      <c r="D3298" s="25"/>
      <c r="E3298" s="25"/>
      <c r="F3298" s="25"/>
      <c r="G3298" s="25"/>
      <c r="H3298" s="25"/>
      <c r="I3298" s="25"/>
      <c r="J3298" s="25"/>
      <c r="K3298" s="25"/>
      <c r="L3298" s="25"/>
      <c r="M3298" s="25"/>
    </row>
    <row r="3299" spans="1:13">
      <c r="A3299" s="92"/>
      <c r="B3299" s="25"/>
      <c r="C3299" s="25"/>
      <c r="D3299" s="25"/>
      <c r="E3299" s="25"/>
      <c r="F3299" s="25"/>
      <c r="G3299" s="25"/>
      <c r="H3299" s="25"/>
      <c r="I3299" s="25"/>
      <c r="J3299" s="25"/>
      <c r="K3299" s="25"/>
      <c r="L3299" s="25"/>
      <c r="M3299" s="25"/>
    </row>
    <row r="3300" spans="1:13">
      <c r="A3300" s="92"/>
      <c r="B3300" s="25"/>
      <c r="C3300" s="25"/>
      <c r="D3300" s="25"/>
      <c r="E3300" s="25"/>
      <c r="F3300" s="25"/>
      <c r="G3300" s="25"/>
      <c r="H3300" s="25"/>
      <c r="I3300" s="25"/>
      <c r="J3300" s="25"/>
      <c r="K3300" s="25"/>
      <c r="L3300" s="25"/>
      <c r="M3300" s="25"/>
    </row>
    <row r="3301" spans="1:13">
      <c r="A3301" s="92"/>
      <c r="B3301" s="25"/>
      <c r="C3301" s="25"/>
      <c r="D3301" s="25"/>
      <c r="E3301" s="25"/>
      <c r="F3301" s="25"/>
      <c r="G3301" s="25"/>
      <c r="H3301" s="25"/>
      <c r="I3301" s="25"/>
      <c r="J3301" s="25"/>
      <c r="K3301" s="25"/>
      <c r="L3301" s="25"/>
      <c r="M3301" s="25"/>
    </row>
    <row r="3302" spans="1:13">
      <c r="A3302" s="92"/>
      <c r="B3302" s="25"/>
      <c r="C3302" s="25"/>
      <c r="D3302" s="25"/>
      <c r="E3302" s="25"/>
      <c r="F3302" s="25"/>
      <c r="G3302" s="25"/>
      <c r="H3302" s="25"/>
      <c r="I3302" s="25"/>
      <c r="J3302" s="25"/>
      <c r="K3302" s="25"/>
      <c r="L3302" s="25"/>
      <c r="M3302" s="25"/>
    </row>
    <row r="3303" spans="1:13">
      <c r="A3303" s="88"/>
      <c r="B3303" s="25"/>
      <c r="C3303" s="25"/>
      <c r="D3303" s="25"/>
      <c r="E3303" s="25"/>
      <c r="F3303" s="25"/>
      <c r="G3303" s="25"/>
      <c r="H3303" s="25"/>
      <c r="I3303" s="25"/>
      <c r="J3303" s="25"/>
      <c r="K3303" s="25"/>
      <c r="L3303" s="25"/>
      <c r="M3303" s="25"/>
    </row>
    <row r="3309" spans="1:13">
      <c r="A3309" s="20"/>
      <c r="B3309" s="10"/>
      <c r="C3309" s="10"/>
      <c r="D3309" s="10"/>
      <c r="E3309" s="50"/>
      <c r="F3309" s="54"/>
      <c r="G3309" s="54"/>
      <c r="H3309" s="54"/>
      <c r="I3309" s="54"/>
      <c r="J3309" s="54"/>
      <c r="K3309" s="3"/>
      <c r="L3309" s="3"/>
      <c r="M3309" s="3"/>
    </row>
    <row r="3310" spans="1:13">
      <c r="A3310" s="92"/>
      <c r="B3310" s="25"/>
      <c r="C3310" s="25"/>
      <c r="D3310" s="25"/>
      <c r="E3310" s="25"/>
      <c r="F3310" s="25"/>
      <c r="G3310" s="25"/>
      <c r="H3310" s="25"/>
      <c r="I3310" s="25"/>
      <c r="J3310" s="25"/>
      <c r="K3310" s="25"/>
      <c r="L3310" s="25"/>
      <c r="M3310" s="25"/>
    </row>
    <row r="3311" spans="1:13">
      <c r="A3311" s="92"/>
      <c r="B3311" s="25"/>
      <c r="C3311" s="25"/>
      <c r="D3311" s="25"/>
      <c r="E3311" s="25"/>
      <c r="F3311" s="25"/>
      <c r="G3311" s="25"/>
      <c r="H3311" s="25"/>
      <c r="I3311" s="25"/>
      <c r="J3311" s="25"/>
      <c r="K3311" s="25"/>
      <c r="L3311" s="25"/>
      <c r="M3311" s="25"/>
    </row>
    <row r="3312" spans="1:13">
      <c r="A3312" s="92"/>
      <c r="B3312" s="25"/>
      <c r="C3312" s="25"/>
      <c r="D3312" s="25"/>
      <c r="E3312" s="25"/>
      <c r="F3312" s="25"/>
      <c r="G3312" s="25"/>
      <c r="H3312" s="25"/>
      <c r="I3312" s="25"/>
      <c r="J3312" s="25"/>
      <c r="K3312" s="25"/>
      <c r="L3312" s="25"/>
      <c r="M3312" s="25"/>
    </row>
    <row r="3313" spans="1:13">
      <c r="A3313" s="92"/>
      <c r="B3313" s="25"/>
      <c r="C3313" s="25"/>
      <c r="D3313" s="25"/>
      <c r="E3313" s="25"/>
      <c r="F3313" s="25"/>
      <c r="G3313" s="25"/>
      <c r="H3313" s="25"/>
      <c r="I3313" s="25"/>
      <c r="J3313" s="25"/>
      <c r="K3313" s="25"/>
      <c r="L3313" s="25"/>
      <c r="M3313" s="25"/>
    </row>
    <row r="3314" spans="1:13">
      <c r="A3314" s="92"/>
      <c r="B3314" s="25"/>
      <c r="C3314" s="25"/>
      <c r="D3314" s="25"/>
      <c r="E3314" s="25"/>
      <c r="F3314" s="25"/>
      <c r="G3314" s="25"/>
      <c r="H3314" s="25"/>
      <c r="I3314" s="25"/>
      <c r="J3314" s="25"/>
      <c r="K3314" s="25"/>
      <c r="L3314" s="25"/>
      <c r="M3314" s="25"/>
    </row>
    <row r="3315" spans="1:13">
      <c r="A3315" s="92"/>
      <c r="B3315" s="25"/>
      <c r="C3315" s="25"/>
      <c r="D3315" s="25"/>
      <c r="E3315" s="25"/>
      <c r="F3315" s="25"/>
      <c r="G3315" s="25"/>
      <c r="H3315" s="25"/>
      <c r="I3315" s="25"/>
      <c r="J3315" s="25"/>
      <c r="K3315" s="25"/>
      <c r="L3315" s="25"/>
      <c r="M3315" s="25"/>
    </row>
    <row r="3316" spans="1:13">
      <c r="A3316" s="92"/>
      <c r="B3316" s="25"/>
      <c r="C3316" s="25"/>
      <c r="D3316" s="25"/>
      <c r="E3316" s="25"/>
      <c r="F3316" s="25"/>
      <c r="G3316" s="25"/>
      <c r="H3316" s="25"/>
      <c r="I3316" s="25"/>
      <c r="J3316" s="25"/>
      <c r="K3316" s="25"/>
      <c r="L3316" s="25"/>
      <c r="M3316" s="25"/>
    </row>
    <row r="3317" spans="1:13">
      <c r="A3317" s="92"/>
      <c r="B3317" s="25"/>
      <c r="C3317" s="25"/>
      <c r="D3317" s="25"/>
      <c r="E3317" s="25"/>
      <c r="F3317" s="25"/>
      <c r="G3317" s="25"/>
      <c r="H3317" s="25"/>
      <c r="I3317" s="25"/>
      <c r="J3317" s="25"/>
      <c r="K3317" s="25"/>
      <c r="L3317" s="25"/>
      <c r="M3317" s="25"/>
    </row>
    <row r="3318" spans="1:13">
      <c r="A3318" s="92"/>
      <c r="B3318" s="25"/>
      <c r="C3318" s="25"/>
      <c r="D3318" s="25"/>
      <c r="E3318" s="25"/>
      <c r="F3318" s="25"/>
      <c r="G3318" s="25"/>
      <c r="H3318" s="25"/>
      <c r="I3318" s="25"/>
      <c r="J3318" s="25"/>
      <c r="K3318" s="25"/>
      <c r="L3318" s="25"/>
      <c r="M3318" s="25"/>
    </row>
    <row r="3319" spans="1:13">
      <c r="A3319" s="92"/>
      <c r="B3319" s="25"/>
      <c r="C3319" s="25"/>
      <c r="D3319" s="25"/>
      <c r="E3319" s="25"/>
      <c r="F3319" s="25"/>
      <c r="G3319" s="25"/>
      <c r="H3319" s="25"/>
      <c r="I3319" s="25"/>
      <c r="J3319" s="25"/>
      <c r="K3319" s="25"/>
      <c r="L3319" s="25"/>
      <c r="M3319" s="25"/>
    </row>
    <row r="3320" spans="1:13">
      <c r="A3320" s="92"/>
      <c r="B3320" s="25"/>
      <c r="C3320" s="25"/>
      <c r="D3320" s="25"/>
      <c r="E3320" s="25"/>
      <c r="F3320" s="25"/>
      <c r="G3320" s="25"/>
      <c r="H3320" s="25"/>
      <c r="I3320" s="25"/>
      <c r="J3320" s="25"/>
      <c r="K3320" s="25"/>
      <c r="L3320" s="25"/>
      <c r="M3320" s="25"/>
    </row>
    <row r="3321" spans="1:13">
      <c r="A3321" s="92"/>
      <c r="B3321" s="25"/>
      <c r="C3321" s="25"/>
      <c r="D3321" s="25"/>
      <c r="E3321" s="25"/>
      <c r="F3321" s="25"/>
      <c r="G3321" s="25"/>
      <c r="H3321" s="25"/>
      <c r="I3321" s="25"/>
      <c r="J3321" s="25"/>
      <c r="K3321" s="25"/>
      <c r="L3321" s="25"/>
      <c r="M3321" s="25"/>
    </row>
    <row r="3322" spans="1:13">
      <c r="A3322" s="92"/>
      <c r="B3322" s="25"/>
      <c r="C3322" s="25"/>
      <c r="D3322" s="25"/>
      <c r="E3322" s="25"/>
      <c r="F3322" s="25"/>
      <c r="G3322" s="25"/>
      <c r="H3322" s="25"/>
      <c r="I3322" s="25"/>
      <c r="J3322" s="25"/>
      <c r="K3322" s="25"/>
      <c r="L3322" s="25"/>
      <c r="M3322" s="25"/>
    </row>
    <row r="3323" spans="1:13">
      <c r="A3323" s="92"/>
      <c r="B3323" s="25"/>
      <c r="C3323" s="25"/>
      <c r="D3323" s="25"/>
      <c r="E3323" s="25"/>
      <c r="F3323" s="25"/>
      <c r="G3323" s="25"/>
      <c r="H3323" s="25"/>
      <c r="I3323" s="25"/>
      <c r="J3323" s="25"/>
      <c r="K3323" s="25"/>
      <c r="L3323" s="25"/>
      <c r="M3323" s="25"/>
    </row>
    <row r="3324" spans="1:13">
      <c r="A3324" s="92"/>
      <c r="B3324" s="25"/>
      <c r="C3324" s="25"/>
      <c r="D3324" s="25"/>
      <c r="E3324" s="25"/>
      <c r="F3324" s="25"/>
      <c r="G3324" s="25"/>
      <c r="H3324" s="25"/>
      <c r="I3324" s="25"/>
      <c r="J3324" s="25"/>
      <c r="K3324" s="25"/>
      <c r="L3324" s="25"/>
      <c r="M3324" s="25"/>
    </row>
    <row r="3325" spans="1:13">
      <c r="A3325" s="92"/>
      <c r="B3325" s="25"/>
      <c r="C3325" s="25"/>
      <c r="D3325" s="25"/>
      <c r="E3325" s="25"/>
      <c r="F3325" s="25"/>
      <c r="G3325" s="25"/>
      <c r="H3325" s="25"/>
      <c r="I3325" s="25"/>
      <c r="J3325" s="25"/>
      <c r="K3325" s="25"/>
      <c r="L3325" s="25"/>
      <c r="M3325" s="25"/>
    </row>
    <row r="3326" spans="1:13">
      <c r="A3326" s="92"/>
      <c r="B3326" s="25"/>
      <c r="C3326" s="25"/>
      <c r="D3326" s="25"/>
      <c r="E3326" s="25"/>
      <c r="F3326" s="25"/>
      <c r="G3326" s="25"/>
      <c r="H3326" s="25"/>
      <c r="I3326" s="25"/>
      <c r="J3326" s="25"/>
      <c r="K3326" s="25"/>
      <c r="L3326" s="25"/>
      <c r="M3326" s="25"/>
    </row>
    <row r="3327" spans="1:13">
      <c r="A3327" s="92"/>
      <c r="B3327" s="25"/>
      <c r="C3327" s="25"/>
      <c r="D3327" s="25"/>
      <c r="E3327" s="25"/>
      <c r="F3327" s="25"/>
      <c r="G3327" s="25"/>
      <c r="H3327" s="25"/>
      <c r="I3327" s="25"/>
      <c r="J3327" s="25"/>
      <c r="K3327" s="25"/>
      <c r="L3327" s="25"/>
      <c r="M3327" s="25"/>
    </row>
    <row r="3328" spans="1:13">
      <c r="A3328" s="92"/>
      <c r="B3328" s="25"/>
      <c r="C3328" s="25"/>
      <c r="D3328" s="25"/>
      <c r="E3328" s="25"/>
      <c r="F3328" s="25"/>
      <c r="G3328" s="25"/>
      <c r="H3328" s="25"/>
      <c r="I3328" s="25"/>
      <c r="J3328" s="25"/>
      <c r="K3328" s="25"/>
      <c r="L3328" s="25"/>
      <c r="M3328" s="25"/>
    </row>
    <row r="3329" spans="1:13">
      <c r="A3329" s="92"/>
      <c r="B3329" s="25"/>
      <c r="C3329" s="25"/>
      <c r="D3329" s="25"/>
      <c r="E3329" s="25"/>
      <c r="F3329" s="25"/>
      <c r="G3329" s="25"/>
      <c r="H3329" s="25"/>
      <c r="I3329" s="25"/>
      <c r="J3329" s="25"/>
      <c r="K3329" s="25"/>
      <c r="L3329" s="25"/>
      <c r="M3329" s="25"/>
    </row>
    <row r="3330" spans="1:13">
      <c r="A3330" s="92"/>
      <c r="B3330" s="25"/>
      <c r="C3330" s="25"/>
      <c r="D3330" s="25"/>
      <c r="E3330" s="25"/>
      <c r="F3330" s="25"/>
      <c r="G3330" s="25"/>
      <c r="H3330" s="25"/>
      <c r="I3330" s="25"/>
      <c r="J3330" s="25"/>
      <c r="K3330" s="25"/>
      <c r="L3330" s="25"/>
      <c r="M3330" s="25"/>
    </row>
    <row r="3331" spans="1:13">
      <c r="A3331" s="92"/>
      <c r="B3331" s="25"/>
      <c r="C3331" s="25"/>
      <c r="D3331" s="25"/>
      <c r="E3331" s="25"/>
      <c r="F3331" s="25"/>
      <c r="G3331" s="25"/>
      <c r="H3331" s="25"/>
      <c r="I3331" s="25"/>
      <c r="J3331" s="25"/>
      <c r="K3331" s="25"/>
      <c r="L3331" s="25"/>
      <c r="M3331" s="25"/>
    </row>
    <row r="3332" spans="1:13">
      <c r="A3332" s="92"/>
      <c r="B3332" s="25"/>
      <c r="C3332" s="25"/>
      <c r="D3332" s="25"/>
      <c r="E3332" s="25"/>
      <c r="F3332" s="25"/>
      <c r="G3332" s="25"/>
      <c r="H3332" s="25"/>
      <c r="I3332" s="25"/>
      <c r="J3332" s="25"/>
      <c r="K3332" s="25"/>
      <c r="L3332" s="25"/>
      <c r="M3332" s="25"/>
    </row>
    <row r="3333" spans="1:13">
      <c r="A3333" s="88"/>
      <c r="B3333" s="25"/>
      <c r="C3333" s="25"/>
      <c r="D3333" s="25"/>
      <c r="E3333" s="25"/>
      <c r="F3333" s="25"/>
      <c r="G3333" s="25"/>
      <c r="H3333" s="25"/>
      <c r="I3333" s="25"/>
      <c r="J3333" s="25"/>
      <c r="K3333" s="25"/>
      <c r="L3333" s="25"/>
      <c r="M3333" s="25"/>
    </row>
    <row r="3339" spans="1:13">
      <c r="A3339" s="20"/>
      <c r="B3339" s="10"/>
      <c r="C3339" s="10"/>
      <c r="D3339" s="10"/>
      <c r="E3339" s="50"/>
      <c r="F3339" s="54"/>
      <c r="G3339" s="54"/>
      <c r="H3339" s="54"/>
      <c r="I3339" s="54"/>
      <c r="J3339" s="54"/>
      <c r="K3339" s="3"/>
      <c r="L3339" s="3"/>
      <c r="M3339" s="3"/>
    </row>
    <row r="3340" spans="1:13">
      <c r="A3340" s="92"/>
      <c r="B3340" s="25"/>
      <c r="C3340" s="25"/>
      <c r="D3340" s="25"/>
      <c r="E3340" s="25"/>
      <c r="F3340" s="25"/>
      <c r="G3340" s="25"/>
      <c r="H3340" s="25"/>
      <c r="I3340" s="25"/>
      <c r="J3340" s="25"/>
      <c r="K3340" s="25"/>
      <c r="L3340" s="25"/>
      <c r="M3340" s="25"/>
    </row>
    <row r="3341" spans="1:13">
      <c r="A3341" s="92"/>
      <c r="B3341" s="25"/>
      <c r="C3341" s="25"/>
      <c r="D3341" s="25"/>
      <c r="E3341" s="25"/>
      <c r="F3341" s="25"/>
      <c r="G3341" s="25"/>
      <c r="H3341" s="25"/>
      <c r="I3341" s="25"/>
      <c r="J3341" s="25"/>
      <c r="K3341" s="25"/>
      <c r="L3341" s="25"/>
      <c r="M3341" s="25"/>
    </row>
    <row r="3342" spans="1:13">
      <c r="A3342" s="92"/>
      <c r="B3342" s="25"/>
      <c r="C3342" s="25"/>
      <c r="D3342" s="25"/>
      <c r="E3342" s="25"/>
      <c r="F3342" s="25"/>
      <c r="G3342" s="25"/>
      <c r="H3342" s="25"/>
      <c r="I3342" s="25"/>
      <c r="J3342" s="25"/>
      <c r="K3342" s="25"/>
      <c r="L3342" s="25"/>
      <c r="M3342" s="25"/>
    </row>
    <row r="3343" spans="1:13">
      <c r="A3343" s="92"/>
      <c r="B3343" s="25"/>
      <c r="C3343" s="25"/>
      <c r="D3343" s="25"/>
      <c r="E3343" s="25"/>
      <c r="F3343" s="25"/>
      <c r="G3343" s="25"/>
      <c r="H3343" s="25"/>
      <c r="I3343" s="25"/>
      <c r="J3343" s="25"/>
      <c r="K3343" s="25"/>
      <c r="L3343" s="25"/>
      <c r="M3343" s="25"/>
    </row>
    <row r="3344" spans="1:13">
      <c r="A3344" s="92"/>
      <c r="B3344" s="25"/>
      <c r="C3344" s="25"/>
      <c r="D3344" s="25"/>
      <c r="E3344" s="25"/>
      <c r="F3344" s="25"/>
      <c r="G3344" s="25"/>
      <c r="H3344" s="25"/>
      <c r="I3344" s="25"/>
      <c r="J3344" s="25"/>
      <c r="K3344" s="25"/>
      <c r="L3344" s="25"/>
      <c r="M3344" s="25"/>
    </row>
    <row r="3345" spans="1:13">
      <c r="A3345" s="92"/>
      <c r="B3345" s="25"/>
      <c r="C3345" s="25"/>
      <c r="D3345" s="25"/>
      <c r="E3345" s="25"/>
      <c r="F3345" s="25"/>
      <c r="G3345" s="25"/>
      <c r="H3345" s="25"/>
      <c r="I3345" s="25"/>
      <c r="J3345" s="25"/>
      <c r="K3345" s="25"/>
      <c r="L3345" s="25"/>
      <c r="M3345" s="25"/>
    </row>
    <row r="3346" spans="1:13">
      <c r="A3346" s="92"/>
      <c r="B3346" s="25"/>
      <c r="C3346" s="25"/>
      <c r="D3346" s="25"/>
      <c r="E3346" s="25"/>
      <c r="F3346" s="25"/>
      <c r="G3346" s="25"/>
      <c r="H3346" s="25"/>
      <c r="I3346" s="25"/>
      <c r="J3346" s="25"/>
      <c r="K3346" s="25"/>
      <c r="L3346" s="25"/>
      <c r="M3346" s="25"/>
    </row>
    <row r="3347" spans="1:13">
      <c r="A3347" s="92"/>
      <c r="B3347" s="25"/>
      <c r="C3347" s="25"/>
      <c r="D3347" s="25"/>
      <c r="E3347" s="25"/>
      <c r="F3347" s="25"/>
      <c r="G3347" s="25"/>
      <c r="H3347" s="25"/>
      <c r="I3347" s="25"/>
      <c r="J3347" s="25"/>
      <c r="K3347" s="25"/>
      <c r="L3347" s="25"/>
      <c r="M3347" s="25"/>
    </row>
    <row r="3348" spans="1:13">
      <c r="A3348" s="92"/>
      <c r="B3348" s="25"/>
      <c r="C3348" s="25"/>
      <c r="D3348" s="25"/>
      <c r="E3348" s="25"/>
      <c r="F3348" s="25"/>
      <c r="G3348" s="25"/>
      <c r="H3348" s="25"/>
      <c r="I3348" s="25"/>
      <c r="J3348" s="25"/>
      <c r="K3348" s="25"/>
      <c r="L3348" s="25"/>
      <c r="M3348" s="25"/>
    </row>
    <row r="3349" spans="1:13">
      <c r="A3349" s="92"/>
      <c r="B3349" s="25"/>
      <c r="C3349" s="25"/>
      <c r="D3349" s="25"/>
      <c r="E3349" s="25"/>
      <c r="F3349" s="25"/>
      <c r="G3349" s="25"/>
      <c r="H3349" s="25"/>
      <c r="I3349" s="25"/>
      <c r="J3349" s="25"/>
      <c r="K3349" s="25"/>
      <c r="L3349" s="25"/>
      <c r="M3349" s="25"/>
    </row>
    <row r="3350" spans="1:13">
      <c r="A3350" s="92"/>
      <c r="B3350" s="25"/>
      <c r="C3350" s="25"/>
      <c r="D3350" s="25"/>
      <c r="E3350" s="25"/>
      <c r="F3350" s="25"/>
      <c r="G3350" s="25"/>
      <c r="H3350" s="25"/>
      <c r="I3350" s="25"/>
      <c r="J3350" s="25"/>
      <c r="K3350" s="25"/>
      <c r="L3350" s="25"/>
      <c r="M3350" s="25"/>
    </row>
    <row r="3351" spans="1:13">
      <c r="A3351" s="92"/>
      <c r="B3351" s="25"/>
      <c r="C3351" s="25"/>
      <c r="D3351" s="25"/>
      <c r="E3351" s="25"/>
      <c r="F3351" s="25"/>
      <c r="G3351" s="25"/>
      <c r="H3351" s="25"/>
      <c r="I3351" s="25"/>
      <c r="J3351" s="25"/>
      <c r="K3351" s="25"/>
      <c r="L3351" s="25"/>
      <c r="M3351" s="25"/>
    </row>
    <row r="3352" spans="1:13">
      <c r="A3352" s="92"/>
      <c r="B3352" s="25"/>
      <c r="C3352" s="25"/>
      <c r="D3352" s="25"/>
      <c r="E3352" s="25"/>
      <c r="F3352" s="25"/>
      <c r="G3352" s="25"/>
      <c r="H3352" s="25"/>
      <c r="I3352" s="25"/>
      <c r="J3352" s="25"/>
      <c r="K3352" s="25"/>
      <c r="L3352" s="25"/>
      <c r="M3352" s="25"/>
    </row>
    <row r="3353" spans="1:13">
      <c r="A3353" s="92"/>
      <c r="B3353" s="25"/>
      <c r="C3353" s="25"/>
      <c r="D3353" s="25"/>
      <c r="E3353" s="25"/>
      <c r="F3353" s="25"/>
      <c r="G3353" s="25"/>
      <c r="H3353" s="25"/>
      <c r="I3353" s="25"/>
      <c r="J3353" s="25"/>
      <c r="K3353" s="25"/>
      <c r="L3353" s="25"/>
      <c r="M3353" s="25"/>
    </row>
    <row r="3354" spans="1:13">
      <c r="A3354" s="92"/>
      <c r="B3354" s="25"/>
      <c r="C3354" s="25"/>
      <c r="D3354" s="25"/>
      <c r="E3354" s="25"/>
      <c r="F3354" s="25"/>
      <c r="G3354" s="25"/>
      <c r="H3354" s="25"/>
      <c r="I3354" s="25"/>
      <c r="J3354" s="25"/>
      <c r="K3354" s="25"/>
      <c r="L3354" s="25"/>
      <c r="M3354" s="25"/>
    </row>
    <row r="3355" spans="1:13">
      <c r="A3355" s="92"/>
      <c r="B3355" s="25"/>
      <c r="C3355" s="25"/>
      <c r="D3355" s="25"/>
      <c r="E3355" s="25"/>
      <c r="F3355" s="25"/>
      <c r="G3355" s="25"/>
      <c r="H3355" s="25"/>
      <c r="I3355" s="25"/>
      <c r="J3355" s="25"/>
      <c r="K3355" s="25"/>
      <c r="L3355" s="25"/>
      <c r="M3355" s="25"/>
    </row>
    <row r="3356" spans="1:13">
      <c r="A3356" s="92"/>
      <c r="B3356" s="25"/>
      <c r="C3356" s="25"/>
      <c r="D3356" s="25"/>
      <c r="E3356" s="25"/>
      <c r="F3356" s="25"/>
      <c r="G3356" s="25"/>
      <c r="H3356" s="25"/>
      <c r="I3356" s="25"/>
      <c r="J3356" s="25"/>
      <c r="K3356" s="25"/>
      <c r="L3356" s="25"/>
      <c r="M3356" s="25"/>
    </row>
    <row r="3357" spans="1:13">
      <c r="A3357" s="92"/>
      <c r="B3357" s="25"/>
      <c r="C3357" s="25"/>
      <c r="D3357" s="25"/>
      <c r="E3357" s="25"/>
      <c r="F3357" s="25"/>
      <c r="G3357" s="25"/>
      <c r="H3357" s="25"/>
      <c r="I3357" s="25"/>
      <c r="J3357" s="25"/>
      <c r="K3357" s="25"/>
      <c r="L3357" s="25"/>
      <c r="M3357" s="25"/>
    </row>
    <row r="3358" spans="1:13">
      <c r="A3358" s="92"/>
      <c r="B3358" s="25"/>
      <c r="C3358" s="25"/>
      <c r="D3358" s="25"/>
      <c r="E3358" s="25"/>
      <c r="F3358" s="25"/>
      <c r="G3358" s="25"/>
      <c r="H3358" s="25"/>
      <c r="I3358" s="25"/>
      <c r="J3358" s="25"/>
      <c r="K3358" s="25"/>
      <c r="L3358" s="25"/>
      <c r="M3358" s="25"/>
    </row>
    <row r="3359" spans="1:13">
      <c r="A3359" s="92"/>
      <c r="B3359" s="25"/>
      <c r="C3359" s="25"/>
      <c r="D3359" s="25"/>
      <c r="E3359" s="25"/>
      <c r="F3359" s="25"/>
      <c r="G3359" s="25"/>
      <c r="H3359" s="25"/>
      <c r="I3359" s="25"/>
      <c r="J3359" s="25"/>
      <c r="K3359" s="25"/>
      <c r="L3359" s="25"/>
      <c r="M3359" s="25"/>
    </row>
    <row r="3360" spans="1:13">
      <c r="A3360" s="92"/>
      <c r="B3360" s="25"/>
      <c r="C3360" s="25"/>
      <c r="D3360" s="25"/>
      <c r="E3360" s="25"/>
      <c r="F3360" s="25"/>
      <c r="G3360" s="25"/>
      <c r="H3360" s="25"/>
      <c r="I3360" s="25"/>
      <c r="J3360" s="25"/>
      <c r="K3360" s="25"/>
      <c r="L3360" s="25"/>
      <c r="M3360" s="25"/>
    </row>
    <row r="3361" spans="1:13">
      <c r="A3361" s="92"/>
      <c r="B3361" s="25"/>
      <c r="C3361" s="25"/>
      <c r="D3361" s="25"/>
      <c r="E3361" s="25"/>
      <c r="F3361" s="25"/>
      <c r="G3361" s="25"/>
      <c r="H3361" s="25"/>
      <c r="I3361" s="25"/>
      <c r="J3361" s="25"/>
      <c r="K3361" s="25"/>
      <c r="L3361" s="25"/>
      <c r="M3361" s="25"/>
    </row>
    <row r="3362" spans="1:13">
      <c r="A3362" s="92"/>
      <c r="B3362" s="25"/>
      <c r="C3362" s="25"/>
      <c r="D3362" s="25"/>
      <c r="E3362" s="25"/>
      <c r="F3362" s="25"/>
      <c r="G3362" s="25"/>
      <c r="H3362" s="25"/>
      <c r="I3362" s="25"/>
      <c r="J3362" s="25"/>
      <c r="K3362" s="25"/>
      <c r="L3362" s="25"/>
      <c r="M3362" s="25"/>
    </row>
    <row r="3363" spans="1:13">
      <c r="A3363" s="88"/>
      <c r="B3363" s="25"/>
      <c r="C3363" s="25"/>
      <c r="D3363" s="25"/>
      <c r="E3363" s="25"/>
      <c r="F3363" s="25"/>
      <c r="G3363" s="25"/>
      <c r="H3363" s="25"/>
      <c r="I3363" s="25"/>
      <c r="J3363" s="25"/>
      <c r="K3363" s="25"/>
      <c r="L3363" s="25"/>
      <c r="M3363" s="25"/>
    </row>
    <row r="3369" spans="1:13">
      <c r="A3369" s="20"/>
      <c r="B3369" s="10"/>
      <c r="C3369" s="10"/>
      <c r="D3369" s="10"/>
      <c r="E3369" s="50"/>
      <c r="F3369" s="54"/>
      <c r="G3369" s="54"/>
      <c r="H3369" s="54"/>
      <c r="I3369" s="54"/>
      <c r="J3369" s="54"/>
      <c r="K3369" s="3"/>
      <c r="L3369" s="3"/>
      <c r="M3369" s="3"/>
    </row>
    <row r="3370" spans="1:13">
      <c r="A3370" s="92"/>
      <c r="B3370" s="25"/>
      <c r="C3370" s="25"/>
      <c r="D3370" s="25"/>
      <c r="E3370" s="25"/>
      <c r="F3370" s="25"/>
      <c r="G3370" s="25"/>
      <c r="H3370" s="25"/>
      <c r="I3370" s="25"/>
      <c r="J3370" s="25"/>
      <c r="K3370" s="25"/>
      <c r="L3370" s="25"/>
      <c r="M3370" s="25"/>
    </row>
    <row r="3371" spans="1:13">
      <c r="A3371" s="92"/>
      <c r="B3371" s="25"/>
      <c r="C3371" s="25"/>
      <c r="D3371" s="25"/>
      <c r="E3371" s="25"/>
      <c r="F3371" s="25"/>
      <c r="G3371" s="25"/>
      <c r="H3371" s="25"/>
      <c r="I3371" s="25"/>
      <c r="J3371" s="25"/>
      <c r="K3371" s="25"/>
      <c r="L3371" s="25"/>
      <c r="M3371" s="25"/>
    </row>
    <row r="3372" spans="1:13">
      <c r="A3372" s="92"/>
      <c r="B3372" s="25"/>
      <c r="C3372" s="25"/>
      <c r="D3372" s="25"/>
      <c r="E3372" s="25"/>
      <c r="F3372" s="25"/>
      <c r="G3372" s="25"/>
      <c r="H3372" s="25"/>
      <c r="I3372" s="25"/>
      <c r="J3372" s="25"/>
      <c r="K3372" s="25"/>
      <c r="L3372" s="25"/>
      <c r="M3372" s="25"/>
    </row>
    <row r="3373" spans="1:13">
      <c r="A3373" s="92"/>
      <c r="B3373" s="25"/>
      <c r="C3373" s="25"/>
      <c r="D3373" s="25"/>
      <c r="E3373" s="25"/>
      <c r="F3373" s="25"/>
      <c r="G3373" s="25"/>
      <c r="H3373" s="25"/>
      <c r="I3373" s="25"/>
      <c r="J3373" s="25"/>
      <c r="K3373" s="25"/>
      <c r="L3373" s="25"/>
      <c r="M3373" s="25"/>
    </row>
    <row r="3374" spans="1:13">
      <c r="A3374" s="92"/>
      <c r="B3374" s="25"/>
      <c r="C3374" s="25"/>
      <c r="D3374" s="25"/>
      <c r="E3374" s="25"/>
      <c r="F3374" s="25"/>
      <c r="G3374" s="25"/>
      <c r="H3374" s="25"/>
      <c r="I3374" s="25"/>
      <c r="J3374" s="25"/>
      <c r="K3374" s="25"/>
      <c r="L3374" s="25"/>
      <c r="M3374" s="25"/>
    </row>
    <row r="3375" spans="1:13">
      <c r="A3375" s="92"/>
      <c r="B3375" s="25"/>
      <c r="C3375" s="25"/>
      <c r="D3375" s="25"/>
      <c r="E3375" s="25"/>
      <c r="F3375" s="25"/>
      <c r="G3375" s="25"/>
      <c r="H3375" s="25"/>
      <c r="I3375" s="25"/>
      <c r="J3375" s="25"/>
      <c r="K3375" s="25"/>
      <c r="L3375" s="25"/>
      <c r="M3375" s="25"/>
    </row>
    <row r="3376" spans="1:13">
      <c r="A3376" s="92"/>
      <c r="B3376" s="25"/>
      <c r="C3376" s="25"/>
      <c r="D3376" s="25"/>
      <c r="E3376" s="25"/>
      <c r="F3376" s="25"/>
      <c r="G3376" s="25"/>
      <c r="H3376" s="25"/>
      <c r="I3376" s="25"/>
      <c r="J3376" s="25"/>
      <c r="K3376" s="25"/>
      <c r="L3376" s="25"/>
      <c r="M3376" s="25"/>
    </row>
    <row r="3377" spans="1:13">
      <c r="A3377" s="92"/>
      <c r="B3377" s="25"/>
      <c r="C3377" s="25"/>
      <c r="D3377" s="25"/>
      <c r="E3377" s="25"/>
      <c r="F3377" s="25"/>
      <c r="G3377" s="25"/>
      <c r="H3377" s="25"/>
      <c r="I3377" s="25"/>
      <c r="J3377" s="25"/>
      <c r="K3377" s="25"/>
      <c r="L3377" s="25"/>
      <c r="M3377" s="25"/>
    </row>
    <row r="3378" spans="1:13">
      <c r="A3378" s="92"/>
      <c r="B3378" s="25"/>
      <c r="C3378" s="25"/>
      <c r="D3378" s="25"/>
      <c r="E3378" s="25"/>
      <c r="F3378" s="25"/>
      <c r="G3378" s="25"/>
      <c r="H3378" s="25"/>
      <c r="I3378" s="25"/>
      <c r="J3378" s="25"/>
      <c r="K3378" s="25"/>
      <c r="L3378" s="25"/>
      <c r="M3378" s="25"/>
    </row>
    <row r="3379" spans="1:13">
      <c r="A3379" s="92"/>
      <c r="B3379" s="25"/>
      <c r="C3379" s="25"/>
      <c r="D3379" s="25"/>
      <c r="E3379" s="25"/>
      <c r="F3379" s="25"/>
      <c r="G3379" s="25"/>
      <c r="H3379" s="25"/>
      <c r="I3379" s="25"/>
      <c r="J3379" s="25"/>
      <c r="K3379" s="25"/>
      <c r="L3379" s="25"/>
      <c r="M3379" s="25"/>
    </row>
    <row r="3380" spans="1:13">
      <c r="A3380" s="92"/>
      <c r="B3380" s="25"/>
      <c r="C3380" s="25"/>
      <c r="D3380" s="25"/>
      <c r="E3380" s="25"/>
      <c r="F3380" s="25"/>
      <c r="G3380" s="25"/>
      <c r="H3380" s="25"/>
      <c r="I3380" s="25"/>
      <c r="J3380" s="25"/>
      <c r="K3380" s="25"/>
      <c r="L3380" s="25"/>
      <c r="M3380" s="25"/>
    </row>
    <row r="3381" spans="1:13">
      <c r="A3381" s="92"/>
      <c r="B3381" s="25"/>
      <c r="C3381" s="25"/>
      <c r="D3381" s="25"/>
      <c r="E3381" s="25"/>
      <c r="F3381" s="25"/>
      <c r="G3381" s="25"/>
      <c r="H3381" s="25"/>
      <c r="I3381" s="25"/>
      <c r="J3381" s="25"/>
      <c r="K3381" s="25"/>
      <c r="L3381" s="25"/>
      <c r="M3381" s="25"/>
    </row>
    <row r="3382" spans="1:13">
      <c r="A3382" s="92"/>
      <c r="B3382" s="25"/>
      <c r="C3382" s="25"/>
      <c r="D3382" s="25"/>
      <c r="E3382" s="25"/>
      <c r="F3382" s="25"/>
      <c r="G3382" s="25"/>
      <c r="H3382" s="25"/>
      <c r="I3382" s="25"/>
      <c r="J3382" s="25"/>
      <c r="K3382" s="25"/>
      <c r="L3382" s="25"/>
      <c r="M3382" s="25"/>
    </row>
    <row r="3383" spans="1:13">
      <c r="A3383" s="92"/>
      <c r="B3383" s="25"/>
      <c r="C3383" s="25"/>
      <c r="D3383" s="25"/>
      <c r="E3383" s="25"/>
      <c r="F3383" s="25"/>
      <c r="G3383" s="25"/>
      <c r="H3383" s="25"/>
      <c r="I3383" s="25"/>
      <c r="J3383" s="25"/>
      <c r="K3383" s="25"/>
      <c r="L3383" s="25"/>
      <c r="M3383" s="25"/>
    </row>
    <row r="3384" spans="1:13">
      <c r="A3384" s="92"/>
      <c r="B3384" s="25"/>
      <c r="C3384" s="25"/>
      <c r="D3384" s="25"/>
      <c r="E3384" s="25"/>
      <c r="F3384" s="25"/>
      <c r="G3384" s="25"/>
      <c r="H3384" s="25"/>
      <c r="I3384" s="25"/>
      <c r="J3384" s="25"/>
      <c r="K3384" s="25"/>
      <c r="L3384" s="25"/>
      <c r="M3384" s="25"/>
    </row>
    <row r="3385" spans="1:13">
      <c r="A3385" s="92"/>
      <c r="B3385" s="25"/>
      <c r="C3385" s="25"/>
      <c r="D3385" s="25"/>
      <c r="E3385" s="25"/>
      <c r="F3385" s="25"/>
      <c r="G3385" s="25"/>
      <c r="H3385" s="25"/>
      <c r="I3385" s="25"/>
      <c r="J3385" s="25"/>
      <c r="K3385" s="25"/>
      <c r="L3385" s="25"/>
      <c r="M3385" s="25"/>
    </row>
    <row r="3386" spans="1:13">
      <c r="A3386" s="92"/>
      <c r="B3386" s="25"/>
      <c r="C3386" s="25"/>
      <c r="D3386" s="25"/>
      <c r="E3386" s="25"/>
      <c r="F3386" s="25"/>
      <c r="G3386" s="25"/>
      <c r="H3386" s="25"/>
      <c r="I3386" s="25"/>
      <c r="J3386" s="25"/>
      <c r="K3386" s="25"/>
      <c r="L3386" s="25"/>
      <c r="M3386" s="25"/>
    </row>
    <row r="3387" spans="1:13">
      <c r="A3387" s="92"/>
      <c r="B3387" s="25"/>
      <c r="C3387" s="25"/>
      <c r="D3387" s="25"/>
      <c r="E3387" s="25"/>
      <c r="F3387" s="25"/>
      <c r="G3387" s="25"/>
      <c r="H3387" s="25"/>
      <c r="I3387" s="25"/>
      <c r="J3387" s="25"/>
      <c r="K3387" s="25"/>
      <c r="L3387" s="25"/>
      <c r="M3387" s="25"/>
    </row>
    <row r="3388" spans="1:13">
      <c r="A3388" s="92"/>
      <c r="B3388" s="25"/>
      <c r="C3388" s="25"/>
      <c r="D3388" s="25"/>
      <c r="E3388" s="25"/>
      <c r="F3388" s="25"/>
      <c r="G3388" s="25"/>
      <c r="H3388" s="25"/>
      <c r="I3388" s="25"/>
      <c r="J3388" s="25"/>
      <c r="K3388" s="25"/>
      <c r="L3388" s="25"/>
      <c r="M3388" s="25"/>
    </row>
    <row r="3389" spans="1:13">
      <c r="A3389" s="92"/>
      <c r="B3389" s="25"/>
      <c r="C3389" s="25"/>
      <c r="D3389" s="25"/>
      <c r="E3389" s="25"/>
      <c r="F3389" s="25"/>
      <c r="G3389" s="25"/>
      <c r="H3389" s="25"/>
      <c r="I3389" s="25"/>
      <c r="J3389" s="25"/>
      <c r="K3389" s="25"/>
      <c r="L3389" s="25"/>
      <c r="M3389" s="25"/>
    </row>
    <row r="3390" spans="1:13">
      <c r="A3390" s="92"/>
      <c r="B3390" s="25"/>
      <c r="C3390" s="25"/>
      <c r="D3390" s="25"/>
      <c r="E3390" s="25"/>
      <c r="F3390" s="25"/>
      <c r="G3390" s="25"/>
      <c r="H3390" s="25"/>
      <c r="I3390" s="25"/>
      <c r="J3390" s="25"/>
      <c r="K3390" s="25"/>
      <c r="L3390" s="25"/>
      <c r="M3390" s="25"/>
    </row>
    <row r="3391" spans="1:13">
      <c r="A3391" s="92"/>
      <c r="B3391" s="25"/>
      <c r="C3391" s="25"/>
      <c r="D3391" s="25"/>
      <c r="E3391" s="25"/>
      <c r="F3391" s="25"/>
      <c r="G3391" s="25"/>
      <c r="H3391" s="25"/>
      <c r="I3391" s="25"/>
      <c r="J3391" s="25"/>
      <c r="K3391" s="25"/>
      <c r="L3391" s="25"/>
      <c r="M3391" s="25"/>
    </row>
    <row r="3392" spans="1:13">
      <c r="A3392" s="92"/>
      <c r="B3392" s="25"/>
      <c r="C3392" s="25"/>
      <c r="D3392" s="25"/>
      <c r="E3392" s="25"/>
      <c r="F3392" s="25"/>
      <c r="G3392" s="25"/>
      <c r="H3392" s="25"/>
      <c r="I3392" s="25"/>
      <c r="J3392" s="25"/>
      <c r="K3392" s="25"/>
      <c r="L3392" s="25"/>
      <c r="M3392" s="25"/>
    </row>
    <row r="3393" spans="1:13">
      <c r="A3393" s="88"/>
      <c r="B3393" s="25"/>
      <c r="C3393" s="25"/>
      <c r="D3393" s="25"/>
      <c r="E3393" s="25"/>
      <c r="F3393" s="25"/>
      <c r="G3393" s="25"/>
      <c r="H3393" s="25"/>
      <c r="I3393" s="25"/>
      <c r="J3393" s="25"/>
      <c r="K3393" s="25"/>
      <c r="L3393" s="25"/>
      <c r="M3393" s="25"/>
    </row>
    <row r="3399" spans="1:13">
      <c r="A3399" s="20"/>
      <c r="B3399" s="10"/>
      <c r="C3399" s="10"/>
      <c r="D3399" s="10"/>
      <c r="E3399" s="50"/>
      <c r="F3399" s="54"/>
      <c r="G3399" s="54"/>
      <c r="H3399" s="54"/>
      <c r="I3399" s="54"/>
      <c r="J3399" s="54"/>
      <c r="K3399" s="3"/>
      <c r="L3399" s="3"/>
      <c r="M3399" s="3"/>
    </row>
    <row r="3400" spans="1:13">
      <c r="A3400" s="92"/>
      <c r="B3400" s="25"/>
      <c r="C3400" s="25"/>
      <c r="D3400" s="25"/>
      <c r="E3400" s="25"/>
      <c r="F3400" s="25"/>
      <c r="G3400" s="25"/>
      <c r="H3400" s="25"/>
      <c r="I3400" s="25"/>
      <c r="J3400" s="25"/>
      <c r="K3400" s="25"/>
      <c r="L3400" s="25"/>
      <c r="M3400" s="25"/>
    </row>
    <row r="3401" spans="1:13">
      <c r="A3401" s="92"/>
      <c r="B3401" s="25"/>
      <c r="C3401" s="25"/>
      <c r="D3401" s="25"/>
      <c r="E3401" s="25"/>
      <c r="F3401" s="25"/>
      <c r="G3401" s="25"/>
      <c r="H3401" s="25"/>
      <c r="I3401" s="25"/>
      <c r="J3401" s="25"/>
      <c r="K3401" s="25"/>
      <c r="L3401" s="25"/>
      <c r="M3401" s="25"/>
    </row>
    <row r="3402" spans="1:13">
      <c r="A3402" s="92"/>
      <c r="B3402" s="25"/>
      <c r="C3402" s="25"/>
      <c r="D3402" s="25"/>
      <c r="E3402" s="25"/>
      <c r="F3402" s="25"/>
      <c r="G3402" s="25"/>
      <c r="H3402" s="25"/>
      <c r="I3402" s="25"/>
      <c r="J3402" s="25"/>
      <c r="K3402" s="25"/>
      <c r="L3402" s="25"/>
      <c r="M3402" s="25"/>
    </row>
    <row r="3403" spans="1:13">
      <c r="A3403" s="92"/>
      <c r="B3403" s="25"/>
      <c r="C3403" s="25"/>
      <c r="D3403" s="25"/>
      <c r="E3403" s="25"/>
      <c r="F3403" s="25"/>
      <c r="G3403" s="25"/>
      <c r="H3403" s="25"/>
      <c r="I3403" s="25"/>
      <c r="J3403" s="25"/>
      <c r="K3403" s="25"/>
      <c r="L3403" s="25"/>
      <c r="M3403" s="25"/>
    </row>
    <row r="3404" spans="1:13">
      <c r="A3404" s="92"/>
      <c r="B3404" s="25"/>
      <c r="C3404" s="25"/>
      <c r="D3404" s="25"/>
      <c r="E3404" s="25"/>
      <c r="F3404" s="25"/>
      <c r="G3404" s="25"/>
      <c r="H3404" s="25"/>
      <c r="I3404" s="25"/>
      <c r="J3404" s="25"/>
      <c r="K3404" s="25"/>
      <c r="L3404" s="25"/>
      <c r="M3404" s="25"/>
    </row>
    <row r="3405" spans="1:13">
      <c r="A3405" s="92"/>
      <c r="B3405" s="25"/>
      <c r="C3405" s="25"/>
      <c r="D3405" s="25"/>
      <c r="E3405" s="25"/>
      <c r="F3405" s="25"/>
      <c r="G3405" s="25"/>
      <c r="H3405" s="25"/>
      <c r="I3405" s="25"/>
      <c r="J3405" s="25"/>
      <c r="K3405" s="25"/>
      <c r="L3405" s="25"/>
      <c r="M3405" s="25"/>
    </row>
    <row r="3406" spans="1:13">
      <c r="A3406" s="92"/>
      <c r="B3406" s="25"/>
      <c r="C3406" s="25"/>
      <c r="D3406" s="25"/>
      <c r="E3406" s="25"/>
      <c r="F3406" s="25"/>
      <c r="G3406" s="25"/>
      <c r="H3406" s="25"/>
      <c r="I3406" s="25"/>
      <c r="J3406" s="25"/>
      <c r="K3406" s="25"/>
      <c r="L3406" s="25"/>
      <c r="M3406" s="25"/>
    </row>
    <row r="3407" spans="1:13">
      <c r="A3407" s="92"/>
      <c r="B3407" s="25"/>
      <c r="C3407" s="25"/>
      <c r="D3407" s="25"/>
      <c r="E3407" s="25"/>
      <c r="F3407" s="25"/>
      <c r="G3407" s="25"/>
      <c r="H3407" s="25"/>
      <c r="I3407" s="25"/>
      <c r="J3407" s="25"/>
      <c r="K3407" s="25"/>
      <c r="L3407" s="25"/>
      <c r="M3407" s="25"/>
    </row>
    <row r="3408" spans="1:13">
      <c r="A3408" s="92"/>
      <c r="B3408" s="25"/>
      <c r="C3408" s="25"/>
      <c r="D3408" s="25"/>
      <c r="E3408" s="25"/>
      <c r="F3408" s="25"/>
      <c r="G3408" s="25"/>
      <c r="H3408" s="25"/>
      <c r="I3408" s="25"/>
      <c r="J3408" s="25"/>
      <c r="K3408" s="25"/>
      <c r="L3408" s="25"/>
      <c r="M3408" s="25"/>
    </row>
    <row r="3409" spans="1:13">
      <c r="A3409" s="92"/>
      <c r="B3409" s="25"/>
      <c r="C3409" s="25"/>
      <c r="D3409" s="25"/>
      <c r="E3409" s="25"/>
      <c r="F3409" s="25"/>
      <c r="G3409" s="25"/>
      <c r="H3409" s="25"/>
      <c r="I3409" s="25"/>
      <c r="J3409" s="25"/>
      <c r="K3409" s="25"/>
      <c r="L3409" s="25"/>
      <c r="M3409" s="25"/>
    </row>
    <row r="3410" spans="1:13">
      <c r="A3410" s="92"/>
      <c r="B3410" s="25"/>
      <c r="C3410" s="25"/>
      <c r="D3410" s="25"/>
      <c r="E3410" s="25"/>
      <c r="F3410" s="25"/>
      <c r="G3410" s="25"/>
      <c r="H3410" s="25"/>
      <c r="I3410" s="25"/>
      <c r="J3410" s="25"/>
      <c r="K3410" s="25"/>
      <c r="L3410" s="25"/>
      <c r="M3410" s="25"/>
    </row>
    <row r="3411" spans="1:13">
      <c r="A3411" s="92"/>
      <c r="B3411" s="25"/>
      <c r="C3411" s="25"/>
      <c r="D3411" s="25"/>
      <c r="E3411" s="25"/>
      <c r="F3411" s="25"/>
      <c r="G3411" s="25"/>
      <c r="H3411" s="25"/>
      <c r="I3411" s="25"/>
      <c r="J3411" s="25"/>
      <c r="K3411" s="25"/>
      <c r="L3411" s="25"/>
      <c r="M3411" s="25"/>
    </row>
    <row r="3412" spans="1:13">
      <c r="A3412" s="92"/>
      <c r="B3412" s="25"/>
      <c r="C3412" s="25"/>
      <c r="D3412" s="25"/>
      <c r="E3412" s="25"/>
      <c r="F3412" s="25"/>
      <c r="G3412" s="25"/>
      <c r="H3412" s="25"/>
      <c r="I3412" s="25"/>
      <c r="J3412" s="25"/>
      <c r="K3412" s="25"/>
      <c r="L3412" s="25"/>
      <c r="M3412" s="25"/>
    </row>
    <row r="3413" spans="1:13">
      <c r="A3413" s="92"/>
      <c r="B3413" s="25"/>
      <c r="C3413" s="25"/>
      <c r="D3413" s="25"/>
      <c r="E3413" s="25"/>
      <c r="F3413" s="25"/>
      <c r="G3413" s="25"/>
      <c r="H3413" s="25"/>
      <c r="I3413" s="25"/>
      <c r="J3413" s="25"/>
      <c r="K3413" s="25"/>
      <c r="L3413" s="25"/>
      <c r="M3413" s="25"/>
    </row>
    <row r="3414" spans="1:13">
      <c r="A3414" s="92"/>
      <c r="B3414" s="25"/>
      <c r="C3414" s="25"/>
      <c r="D3414" s="25"/>
      <c r="E3414" s="25"/>
      <c r="F3414" s="25"/>
      <c r="G3414" s="25"/>
      <c r="H3414" s="25"/>
      <c r="I3414" s="25"/>
      <c r="J3414" s="25"/>
      <c r="K3414" s="25"/>
      <c r="L3414" s="25"/>
      <c r="M3414" s="25"/>
    </row>
    <row r="3415" spans="1:13">
      <c r="A3415" s="92"/>
      <c r="B3415" s="25"/>
      <c r="C3415" s="25"/>
      <c r="D3415" s="25"/>
      <c r="E3415" s="25"/>
      <c r="F3415" s="25"/>
      <c r="G3415" s="25"/>
      <c r="H3415" s="25"/>
      <c r="I3415" s="25"/>
      <c r="J3415" s="25"/>
      <c r="K3415" s="25"/>
      <c r="L3415" s="25"/>
      <c r="M3415" s="25"/>
    </row>
    <row r="3416" spans="1:13">
      <c r="A3416" s="92"/>
      <c r="B3416" s="25"/>
      <c r="C3416" s="25"/>
      <c r="D3416" s="25"/>
      <c r="E3416" s="25"/>
      <c r="F3416" s="25"/>
      <c r="G3416" s="25"/>
      <c r="H3416" s="25"/>
      <c r="I3416" s="25"/>
      <c r="J3416" s="25"/>
      <c r="K3416" s="25"/>
      <c r="L3416" s="25"/>
      <c r="M3416" s="25"/>
    </row>
    <row r="3417" spans="1:13">
      <c r="A3417" s="92"/>
      <c r="B3417" s="25"/>
      <c r="C3417" s="25"/>
      <c r="D3417" s="25"/>
      <c r="E3417" s="25"/>
      <c r="F3417" s="25"/>
      <c r="G3417" s="25"/>
      <c r="H3417" s="25"/>
      <c r="I3417" s="25"/>
      <c r="J3417" s="25"/>
      <c r="K3417" s="25"/>
      <c r="L3417" s="25"/>
      <c r="M3417" s="25"/>
    </row>
    <row r="3418" spans="1:13">
      <c r="A3418" s="92"/>
      <c r="B3418" s="25"/>
      <c r="C3418" s="25"/>
      <c r="D3418" s="25"/>
      <c r="E3418" s="25"/>
      <c r="F3418" s="25"/>
      <c r="G3418" s="25"/>
      <c r="H3418" s="25"/>
      <c r="I3418" s="25"/>
      <c r="J3418" s="25"/>
      <c r="K3418" s="25"/>
      <c r="L3418" s="25"/>
      <c r="M3418" s="25"/>
    </row>
    <row r="3419" spans="1:13">
      <c r="A3419" s="92"/>
      <c r="B3419" s="25"/>
      <c r="C3419" s="25"/>
      <c r="D3419" s="25"/>
      <c r="E3419" s="25"/>
      <c r="F3419" s="25"/>
      <c r="G3419" s="25"/>
      <c r="H3419" s="25"/>
      <c r="I3419" s="25"/>
      <c r="J3419" s="25"/>
      <c r="K3419" s="25"/>
      <c r="L3419" s="25"/>
      <c r="M3419" s="25"/>
    </row>
    <row r="3420" spans="1:13">
      <c r="A3420" s="92"/>
      <c r="B3420" s="25"/>
      <c r="C3420" s="25"/>
      <c r="D3420" s="25"/>
      <c r="E3420" s="25"/>
      <c r="F3420" s="25"/>
      <c r="G3420" s="25"/>
      <c r="H3420" s="25"/>
      <c r="I3420" s="25"/>
      <c r="J3420" s="25"/>
      <c r="K3420" s="25"/>
      <c r="L3420" s="25"/>
      <c r="M3420" s="25"/>
    </row>
    <row r="3421" spans="1:13">
      <c r="A3421" s="92"/>
      <c r="B3421" s="25"/>
      <c r="C3421" s="25"/>
      <c r="D3421" s="25"/>
      <c r="E3421" s="25"/>
      <c r="F3421" s="25"/>
      <c r="G3421" s="25"/>
      <c r="H3421" s="25"/>
      <c r="I3421" s="25"/>
      <c r="J3421" s="25"/>
      <c r="K3421" s="25"/>
      <c r="L3421" s="25"/>
      <c r="M3421" s="25"/>
    </row>
    <row r="3422" spans="1:13">
      <c r="A3422" s="92"/>
      <c r="B3422" s="25"/>
      <c r="C3422" s="25"/>
      <c r="D3422" s="25"/>
      <c r="E3422" s="25"/>
      <c r="F3422" s="25"/>
      <c r="G3422" s="25"/>
      <c r="H3422" s="25"/>
      <c r="I3422" s="25"/>
      <c r="J3422" s="25"/>
      <c r="K3422" s="25"/>
      <c r="L3422" s="25"/>
      <c r="M3422" s="25"/>
    </row>
    <row r="3423" spans="1:13">
      <c r="A3423" s="88"/>
      <c r="B3423" s="25"/>
      <c r="C3423" s="25"/>
      <c r="D3423" s="25"/>
      <c r="E3423" s="25"/>
      <c r="F3423" s="25"/>
      <c r="G3423" s="25"/>
      <c r="H3423" s="25"/>
      <c r="I3423" s="25"/>
      <c r="J3423" s="25"/>
      <c r="K3423" s="25"/>
      <c r="L3423" s="25"/>
      <c r="M3423" s="25"/>
    </row>
    <row r="3429" spans="1:13">
      <c r="A3429" s="20"/>
      <c r="B3429" s="10"/>
      <c r="C3429" s="10"/>
      <c r="D3429" s="10"/>
      <c r="E3429" s="50"/>
      <c r="F3429" s="54"/>
      <c r="G3429" s="54"/>
      <c r="H3429" s="54"/>
      <c r="I3429" s="54"/>
      <c r="J3429" s="54"/>
      <c r="K3429" s="3"/>
      <c r="L3429" s="3"/>
      <c r="M3429" s="3"/>
    </row>
    <row r="3430" spans="1:13">
      <c r="A3430" s="92"/>
      <c r="B3430" s="25"/>
      <c r="C3430" s="25"/>
      <c r="D3430" s="25"/>
      <c r="E3430" s="25"/>
      <c r="F3430" s="25"/>
      <c r="G3430" s="25"/>
      <c r="H3430" s="25"/>
      <c r="I3430" s="25"/>
      <c r="J3430" s="25"/>
      <c r="K3430" s="25"/>
      <c r="L3430" s="25"/>
      <c r="M3430" s="25"/>
    </row>
    <row r="3431" spans="1:13">
      <c r="A3431" s="92"/>
      <c r="B3431" s="25"/>
      <c r="C3431" s="25"/>
      <c r="D3431" s="25"/>
      <c r="E3431" s="25"/>
      <c r="F3431" s="25"/>
      <c r="G3431" s="25"/>
      <c r="H3431" s="25"/>
      <c r="I3431" s="25"/>
      <c r="J3431" s="25"/>
      <c r="K3431" s="25"/>
      <c r="L3431" s="25"/>
      <c r="M3431" s="25"/>
    </row>
    <row r="3432" spans="1:13">
      <c r="A3432" s="92"/>
      <c r="B3432" s="25"/>
      <c r="C3432" s="25"/>
      <c r="D3432" s="25"/>
      <c r="E3432" s="25"/>
      <c r="F3432" s="25"/>
      <c r="G3432" s="25"/>
      <c r="H3432" s="25"/>
      <c r="I3432" s="25"/>
      <c r="J3432" s="25"/>
      <c r="K3432" s="25"/>
      <c r="L3432" s="25"/>
      <c r="M3432" s="25"/>
    </row>
    <row r="3433" spans="1:13">
      <c r="A3433" s="92"/>
      <c r="B3433" s="25"/>
      <c r="C3433" s="25"/>
      <c r="D3433" s="25"/>
      <c r="E3433" s="25"/>
      <c r="F3433" s="25"/>
      <c r="G3433" s="25"/>
      <c r="H3433" s="25"/>
      <c r="I3433" s="25"/>
      <c r="J3433" s="25"/>
      <c r="K3433" s="25"/>
      <c r="L3433" s="25"/>
      <c r="M3433" s="25"/>
    </row>
    <row r="3434" spans="1:13">
      <c r="A3434" s="92"/>
      <c r="B3434" s="25"/>
      <c r="C3434" s="25"/>
      <c r="D3434" s="25"/>
      <c r="E3434" s="25"/>
      <c r="F3434" s="25"/>
      <c r="G3434" s="25"/>
      <c r="H3434" s="25"/>
      <c r="I3434" s="25"/>
      <c r="J3434" s="25"/>
      <c r="K3434" s="25"/>
      <c r="L3434" s="25"/>
      <c r="M3434" s="25"/>
    </row>
    <row r="3435" spans="1:13">
      <c r="A3435" s="92"/>
      <c r="B3435" s="25"/>
      <c r="C3435" s="25"/>
      <c r="D3435" s="25"/>
      <c r="E3435" s="25"/>
      <c r="F3435" s="25"/>
      <c r="G3435" s="25"/>
      <c r="H3435" s="25"/>
      <c r="I3435" s="25"/>
      <c r="J3435" s="25"/>
      <c r="K3435" s="25"/>
      <c r="L3435" s="25"/>
      <c r="M3435" s="25"/>
    </row>
    <row r="3436" spans="1:13">
      <c r="A3436" s="92"/>
      <c r="B3436" s="25"/>
      <c r="C3436" s="25"/>
      <c r="D3436" s="25"/>
      <c r="E3436" s="25"/>
      <c r="F3436" s="25"/>
      <c r="G3436" s="25"/>
      <c r="H3436" s="25"/>
      <c r="I3436" s="25"/>
      <c r="J3436" s="25"/>
      <c r="K3436" s="25"/>
      <c r="L3436" s="25"/>
      <c r="M3436" s="25"/>
    </row>
    <row r="3437" spans="1:13">
      <c r="A3437" s="92"/>
      <c r="B3437" s="25"/>
      <c r="C3437" s="25"/>
      <c r="D3437" s="25"/>
      <c r="E3437" s="25"/>
      <c r="F3437" s="25"/>
      <c r="G3437" s="25"/>
      <c r="H3437" s="25"/>
      <c r="I3437" s="25"/>
      <c r="J3437" s="25"/>
      <c r="K3437" s="25"/>
      <c r="L3437" s="25"/>
      <c r="M3437" s="25"/>
    </row>
    <row r="3438" spans="1:13">
      <c r="A3438" s="92"/>
      <c r="B3438" s="25"/>
      <c r="C3438" s="25"/>
      <c r="D3438" s="25"/>
      <c r="E3438" s="25"/>
      <c r="F3438" s="25"/>
      <c r="G3438" s="25"/>
      <c r="H3438" s="25"/>
      <c r="I3438" s="25"/>
      <c r="J3438" s="25"/>
      <c r="K3438" s="25"/>
      <c r="L3438" s="25"/>
      <c r="M3438" s="25"/>
    </row>
    <row r="3439" spans="1:13">
      <c r="A3439" s="92"/>
      <c r="B3439" s="25"/>
      <c r="C3439" s="25"/>
      <c r="D3439" s="25"/>
      <c r="E3439" s="25"/>
      <c r="F3439" s="25"/>
      <c r="G3439" s="25"/>
      <c r="H3439" s="25"/>
      <c r="I3439" s="25"/>
      <c r="J3439" s="25"/>
      <c r="K3439" s="25"/>
      <c r="L3439" s="25"/>
      <c r="M3439" s="25"/>
    </row>
    <row r="3440" spans="1:13">
      <c r="A3440" s="92"/>
      <c r="B3440" s="25"/>
      <c r="C3440" s="25"/>
      <c r="D3440" s="25"/>
      <c r="E3440" s="25"/>
      <c r="F3440" s="25"/>
      <c r="G3440" s="25"/>
      <c r="H3440" s="25"/>
      <c r="I3440" s="25"/>
      <c r="J3440" s="25"/>
      <c r="K3440" s="25"/>
      <c r="L3440" s="25"/>
      <c r="M3440" s="25"/>
    </row>
    <row r="3441" spans="1:13">
      <c r="A3441" s="92"/>
      <c r="B3441" s="25"/>
      <c r="C3441" s="25"/>
      <c r="D3441" s="25"/>
      <c r="E3441" s="25"/>
      <c r="F3441" s="25"/>
      <c r="G3441" s="25"/>
      <c r="H3441" s="25"/>
      <c r="I3441" s="25"/>
      <c r="J3441" s="25"/>
      <c r="K3441" s="25"/>
      <c r="L3441" s="25"/>
      <c r="M3441" s="25"/>
    </row>
    <row r="3442" spans="1:13">
      <c r="A3442" s="92"/>
      <c r="B3442" s="25"/>
      <c r="C3442" s="25"/>
      <c r="D3442" s="25"/>
      <c r="E3442" s="25"/>
      <c r="F3442" s="25"/>
      <c r="G3442" s="25"/>
      <c r="H3442" s="25"/>
      <c r="I3442" s="25"/>
      <c r="J3442" s="25"/>
      <c r="K3442" s="25"/>
      <c r="L3442" s="25"/>
      <c r="M3442" s="25"/>
    </row>
    <row r="3443" spans="1:13">
      <c r="A3443" s="92"/>
      <c r="B3443" s="25"/>
      <c r="C3443" s="25"/>
      <c r="D3443" s="25"/>
      <c r="E3443" s="25"/>
      <c r="F3443" s="25"/>
      <c r="G3443" s="25"/>
      <c r="H3443" s="25"/>
      <c r="I3443" s="25"/>
      <c r="J3443" s="25"/>
      <c r="K3443" s="25"/>
      <c r="L3443" s="25"/>
      <c r="M3443" s="25"/>
    </row>
    <row r="3444" spans="1:13">
      <c r="A3444" s="92"/>
      <c r="B3444" s="25"/>
      <c r="C3444" s="25"/>
      <c r="D3444" s="25"/>
      <c r="E3444" s="25"/>
      <c r="F3444" s="25"/>
      <c r="G3444" s="25"/>
      <c r="H3444" s="25"/>
      <c r="I3444" s="25"/>
      <c r="J3444" s="25"/>
      <c r="K3444" s="25"/>
      <c r="L3444" s="25"/>
      <c r="M3444" s="25"/>
    </row>
    <row r="3445" spans="1:13">
      <c r="A3445" s="92"/>
      <c r="B3445" s="25"/>
      <c r="C3445" s="25"/>
      <c r="D3445" s="25"/>
      <c r="E3445" s="25"/>
      <c r="F3445" s="25"/>
      <c r="G3445" s="25"/>
      <c r="H3445" s="25"/>
      <c r="I3445" s="25"/>
      <c r="J3445" s="25"/>
      <c r="K3445" s="25"/>
      <c r="L3445" s="25"/>
      <c r="M3445" s="25"/>
    </row>
    <row r="3446" spans="1:13">
      <c r="A3446" s="92"/>
      <c r="B3446" s="25"/>
      <c r="C3446" s="25"/>
      <c r="D3446" s="25"/>
      <c r="E3446" s="25"/>
      <c r="F3446" s="25"/>
      <c r="G3446" s="25"/>
      <c r="H3446" s="25"/>
      <c r="I3446" s="25"/>
      <c r="J3446" s="25"/>
      <c r="K3446" s="25"/>
      <c r="L3446" s="25"/>
      <c r="M3446" s="25"/>
    </row>
    <row r="3447" spans="1:13">
      <c r="A3447" s="92"/>
      <c r="B3447" s="25"/>
      <c r="C3447" s="25"/>
      <c r="D3447" s="25"/>
      <c r="E3447" s="25"/>
      <c r="F3447" s="25"/>
      <c r="G3447" s="25"/>
      <c r="H3447" s="25"/>
      <c r="I3447" s="25"/>
      <c r="J3447" s="25"/>
      <c r="K3447" s="25"/>
      <c r="L3447" s="25"/>
      <c r="M3447" s="25"/>
    </row>
    <row r="3448" spans="1:13">
      <c r="A3448" s="92"/>
      <c r="B3448" s="25"/>
      <c r="C3448" s="25"/>
      <c r="D3448" s="25"/>
      <c r="E3448" s="25"/>
      <c r="F3448" s="25"/>
      <c r="G3448" s="25"/>
      <c r="H3448" s="25"/>
      <c r="I3448" s="25"/>
      <c r="J3448" s="25"/>
      <c r="K3448" s="25"/>
      <c r="L3448" s="25"/>
      <c r="M3448" s="25"/>
    </row>
    <row r="3449" spans="1:13">
      <c r="A3449" s="92"/>
      <c r="B3449" s="25"/>
      <c r="C3449" s="25"/>
      <c r="D3449" s="25"/>
      <c r="E3449" s="25"/>
      <c r="F3449" s="25"/>
      <c r="G3449" s="25"/>
      <c r="H3449" s="25"/>
      <c r="I3449" s="25"/>
      <c r="J3449" s="25"/>
      <c r="K3449" s="25"/>
      <c r="L3449" s="25"/>
      <c r="M3449" s="25"/>
    </row>
    <row r="3450" spans="1:13">
      <c r="A3450" s="92"/>
      <c r="B3450" s="25"/>
      <c r="C3450" s="25"/>
      <c r="D3450" s="25"/>
      <c r="E3450" s="25"/>
      <c r="F3450" s="25"/>
      <c r="G3450" s="25"/>
      <c r="H3450" s="25"/>
      <c r="I3450" s="25"/>
      <c r="J3450" s="25"/>
      <c r="K3450" s="25"/>
      <c r="L3450" s="25"/>
      <c r="M3450" s="25"/>
    </row>
    <row r="3451" spans="1:13">
      <c r="A3451" s="92"/>
      <c r="B3451" s="25"/>
      <c r="C3451" s="25"/>
      <c r="D3451" s="25"/>
      <c r="E3451" s="25"/>
      <c r="F3451" s="25"/>
      <c r="G3451" s="25"/>
      <c r="H3451" s="25"/>
      <c r="I3451" s="25"/>
      <c r="J3451" s="25"/>
      <c r="K3451" s="25"/>
      <c r="L3451" s="25"/>
      <c r="M3451" s="25"/>
    </row>
    <row r="3452" spans="1:13">
      <c r="A3452" s="92"/>
      <c r="B3452" s="25"/>
      <c r="C3452" s="25"/>
      <c r="D3452" s="25"/>
      <c r="E3452" s="25"/>
      <c r="F3452" s="25"/>
      <c r="G3452" s="25"/>
      <c r="H3452" s="25"/>
      <c r="I3452" s="25"/>
      <c r="J3452" s="25"/>
      <c r="K3452" s="25"/>
      <c r="L3452" s="25"/>
      <c r="M3452" s="25"/>
    </row>
    <row r="3453" spans="1:13">
      <c r="A3453" s="88"/>
      <c r="B3453" s="25"/>
      <c r="C3453" s="25"/>
      <c r="D3453" s="25"/>
      <c r="E3453" s="25"/>
      <c r="F3453" s="25"/>
      <c r="G3453" s="25"/>
      <c r="H3453" s="25"/>
      <c r="I3453" s="25"/>
      <c r="J3453" s="25"/>
      <c r="K3453" s="25"/>
      <c r="L3453" s="25"/>
      <c r="M3453" s="25"/>
    </row>
  </sheetData>
  <mergeCells count="3">
    <mergeCell ref="E61:I61"/>
    <mergeCell ref="E62:I62"/>
    <mergeCell ref="E60:I60"/>
  </mergeCells>
  <phoneticPr fontId="0" type="noConversion"/>
  <pageMargins left="0.75" right="0.5" top="0.8" bottom="0.55000000000000004" header="0.5" footer="0.5"/>
  <pageSetup scale="10" orientation="landscape" horizontalDpi="4294967292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>
    <pageSetUpPr fitToPage="1"/>
  </sheetPr>
  <dimension ref="A1:BN235"/>
  <sheetViews>
    <sheetView defaultGridColor="0" topLeftCell="D55" colorId="22" zoomScale="75" workbookViewId="0">
      <selection activeCell="H70" sqref="H70"/>
    </sheetView>
  </sheetViews>
  <sheetFormatPr defaultColWidth="9.6640625" defaultRowHeight="15"/>
  <sheetData>
    <row r="1" spans="1:31">
      <c r="A1" s="83" t="s">
        <v>368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</row>
    <row r="2" spans="1:31">
      <c r="A2" s="83" t="s">
        <v>194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</row>
    <row r="3" spans="1:31">
      <c r="A3" s="10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</row>
    <row r="4" spans="1:31">
      <c r="A4" s="83" t="s">
        <v>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</row>
    <row r="5" spans="1:3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</row>
    <row r="6" spans="1:31">
      <c r="A6" s="83" t="s">
        <v>61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</row>
    <row r="7" spans="1:31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</row>
    <row r="8" spans="1:31">
      <c r="A8" s="83" t="s">
        <v>68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</row>
    <row r="9" spans="1:3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</row>
    <row r="10" spans="1:31">
      <c r="A10" s="83"/>
      <c r="B10" s="104" t="s">
        <v>195</v>
      </c>
      <c r="C10" s="83"/>
      <c r="D10" s="83" t="s">
        <v>196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</row>
    <row r="11" spans="1:31">
      <c r="A11" s="83"/>
      <c r="B11" s="104" t="s">
        <v>197</v>
      </c>
      <c r="C11" s="104"/>
      <c r="D11" s="83" t="s">
        <v>198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</row>
    <row r="12" spans="1:31">
      <c r="A12" s="83"/>
      <c r="B12" s="104" t="s">
        <v>369</v>
      </c>
      <c r="C12" s="104"/>
      <c r="D12" s="83" t="s">
        <v>200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</row>
    <row r="13" spans="1:31">
      <c r="A13" s="83"/>
      <c r="B13" s="104" t="s">
        <v>201</v>
      </c>
      <c r="C13" s="104"/>
      <c r="D13" s="83" t="s">
        <v>202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</row>
    <row r="14" spans="1:31">
      <c r="A14" s="83"/>
      <c r="B14" s="104" t="s">
        <v>370</v>
      </c>
      <c r="C14" s="104"/>
      <c r="D14" s="83" t="s">
        <v>204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</row>
    <row r="15" spans="1:31">
      <c r="A15" s="83"/>
      <c r="B15" s="104" t="s">
        <v>371</v>
      </c>
      <c r="C15" s="104"/>
      <c r="D15" s="83" t="s">
        <v>206</v>
      </c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</row>
    <row r="16" spans="1:31">
      <c r="A16" s="83"/>
      <c r="B16" s="104" t="s">
        <v>207</v>
      </c>
      <c r="C16" s="104"/>
      <c r="D16" s="83" t="s">
        <v>208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</row>
    <row r="17" spans="1:31">
      <c r="A17" s="83"/>
      <c r="B17" s="104" t="s">
        <v>209</v>
      </c>
      <c r="C17" s="104"/>
      <c r="D17" s="83" t="s">
        <v>210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</row>
    <row r="18" spans="1:31">
      <c r="A18" s="83"/>
      <c r="B18" s="104"/>
      <c r="C18" s="104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</row>
    <row r="19" spans="1:3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</row>
    <row r="20" spans="1:31">
      <c r="A20" s="83" t="s">
        <v>211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</row>
    <row r="21" spans="1:3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</row>
    <row r="22" spans="1:3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</row>
    <row r="23" spans="1:31">
      <c r="A23" s="83" t="s">
        <v>212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</row>
    <row r="24" spans="1:31">
      <c r="A24" s="83" t="s">
        <v>213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</row>
    <row r="25" spans="1:3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</row>
    <row r="26" spans="1:3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</row>
    <row r="27" spans="1:31">
      <c r="A27" s="83" t="s">
        <v>214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</row>
    <row r="28" spans="1:3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</row>
    <row r="29" spans="1:3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</row>
    <row r="30" spans="1:31">
      <c r="A30" s="83" t="s">
        <v>215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</row>
    <row r="31" spans="1:31">
      <c r="A31" s="83" t="s">
        <v>216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</row>
    <row r="32" spans="1:3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</row>
    <row r="33" spans="1:31">
      <c r="A33" s="83" t="s">
        <v>217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</row>
    <row r="34" spans="1:3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</row>
    <row r="35" spans="1:31">
      <c r="A35" s="83"/>
      <c r="B35" s="83" t="s">
        <v>218</v>
      </c>
      <c r="C35" s="83"/>
      <c r="D35" s="105" t="s">
        <v>219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</row>
    <row r="36" spans="1:3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</row>
    <row r="37" spans="1:31">
      <c r="A37" s="83"/>
      <c r="B37" s="83" t="s">
        <v>220</v>
      </c>
      <c r="C37" s="83"/>
      <c r="D37" s="105" t="s">
        <v>221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</row>
    <row r="38" spans="1:31">
      <c r="A38" s="83"/>
      <c r="B38" s="83" t="s">
        <v>222</v>
      </c>
      <c r="C38" s="83"/>
      <c r="D38" s="105" t="s">
        <v>223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</row>
    <row r="39" spans="1:31">
      <c r="A39" s="83"/>
      <c r="B39" s="83" t="s">
        <v>224</v>
      </c>
      <c r="C39" s="83"/>
      <c r="D39" s="105" t="s">
        <v>225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</row>
    <row r="40" spans="1:31">
      <c r="A40" s="83"/>
      <c r="B40" s="83" t="s">
        <v>226</v>
      </c>
      <c r="C40" s="83"/>
      <c r="D40" s="105" t="s">
        <v>227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</row>
    <row r="41" spans="1:31">
      <c r="A41" s="83"/>
      <c r="B41" s="83" t="s">
        <v>228</v>
      </c>
      <c r="C41" s="83"/>
      <c r="D41" s="105" t="s">
        <v>229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</row>
    <row r="42" spans="1:31">
      <c r="A42" s="83"/>
      <c r="B42" s="83" t="s">
        <v>230</v>
      </c>
      <c r="C42" s="83"/>
      <c r="D42" s="105" t="s">
        <v>231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</row>
    <row r="43" spans="1:31">
      <c r="A43" s="83"/>
      <c r="B43" s="83" t="s">
        <v>232</v>
      </c>
      <c r="C43" s="83"/>
      <c r="D43" s="105" t="s">
        <v>233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</row>
    <row r="44" spans="1:31">
      <c r="A44" s="83"/>
      <c r="B44" s="83" t="s">
        <v>234</v>
      </c>
      <c r="C44" s="83"/>
      <c r="D44" s="105" t="s">
        <v>235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</row>
    <row r="45" spans="1:31">
      <c r="A45" s="83"/>
      <c r="B45" s="83" t="s">
        <v>236</v>
      </c>
      <c r="C45" s="83"/>
      <c r="D45" s="105" t="s">
        <v>237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</row>
    <row r="46" spans="1:31">
      <c r="A46" s="83"/>
      <c r="B46" s="83" t="s">
        <v>238</v>
      </c>
      <c r="C46" s="83"/>
      <c r="D46" s="105" t="s">
        <v>239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</row>
    <row r="47" spans="1:31">
      <c r="A47" s="83"/>
      <c r="B47" s="83" t="s">
        <v>240</v>
      </c>
      <c r="C47" s="83"/>
      <c r="D47" s="105" t="s">
        <v>241</v>
      </c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</row>
    <row r="48" spans="1:31">
      <c r="A48" s="83"/>
      <c r="B48" s="83" t="s">
        <v>242</v>
      </c>
      <c r="C48" s="83"/>
      <c r="D48" s="105" t="s">
        <v>243</v>
      </c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</row>
    <row r="49" spans="1:3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</row>
    <row r="50" spans="1:31">
      <c r="A50" s="83" t="s">
        <v>244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</row>
    <row r="51" spans="1:31">
      <c r="A51" s="83" t="s">
        <v>245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</row>
    <row r="52" spans="1:31">
      <c r="A52" s="83"/>
      <c r="B52" s="104" t="s">
        <v>166</v>
      </c>
      <c r="C52" s="104"/>
      <c r="D52" s="105" t="s">
        <v>167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</row>
    <row r="53" spans="1:3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</row>
    <row r="54" spans="1:31">
      <c r="A54" s="83"/>
      <c r="B54" s="106">
        <v>36388</v>
      </c>
      <c r="C54" s="106"/>
      <c r="D54" s="105" t="s">
        <v>246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</row>
    <row r="55" spans="1:3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</row>
    <row r="56" spans="1:3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</row>
    <row r="57" spans="1:3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</row>
    <row r="58" spans="1:3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</row>
    <row r="59" spans="1:31" ht="15.75" thickBo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</row>
    <row r="60" spans="1:31">
      <c r="A60" s="83"/>
      <c r="B60" s="83"/>
      <c r="C60" s="83"/>
      <c r="D60" s="107" t="s">
        <v>82</v>
      </c>
      <c r="E60" s="960" t="s">
        <v>83</v>
      </c>
      <c r="F60" s="960"/>
      <c r="G60" s="960"/>
      <c r="H60" s="960"/>
      <c r="I60" s="961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</row>
    <row r="61" spans="1:31">
      <c r="A61" s="83"/>
      <c r="B61" s="83"/>
      <c r="C61" s="83"/>
      <c r="D61" s="108" t="s">
        <v>84</v>
      </c>
      <c r="E61" s="956" t="s">
        <v>555</v>
      </c>
      <c r="F61" s="956"/>
      <c r="G61" s="956"/>
      <c r="H61" s="956"/>
      <c r="I61" s="957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</row>
    <row r="62" spans="1:31" ht="15.75" thickBot="1">
      <c r="A62" s="83"/>
      <c r="B62" s="83"/>
      <c r="C62" s="83"/>
      <c r="D62" s="109" t="s">
        <v>85</v>
      </c>
      <c r="E62" s="962">
        <v>38984</v>
      </c>
      <c r="F62" s="962"/>
      <c r="G62" s="962"/>
      <c r="H62" s="962"/>
      <c r="I62" s="96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</row>
    <row r="63" spans="1:31">
      <c r="A63" s="83"/>
      <c r="B63" s="83"/>
      <c r="C63" s="83"/>
      <c r="D63" s="84"/>
      <c r="E63" s="85"/>
      <c r="F63" s="85"/>
      <c r="G63" s="85"/>
      <c r="H63" s="85"/>
      <c r="I63" s="85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</row>
    <row r="64" spans="1:31" ht="15.75" thickBo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</row>
    <row r="65" spans="1:38">
      <c r="A65" s="83"/>
      <c r="B65" s="83"/>
      <c r="C65" s="83"/>
      <c r="D65" s="110"/>
      <c r="E65" s="111"/>
      <c r="F65" s="112" t="s">
        <v>120</v>
      </c>
      <c r="G65" s="111"/>
      <c r="H65" s="113"/>
      <c r="I65" s="83"/>
      <c r="J65" s="83"/>
      <c r="K65" s="83"/>
      <c r="L65" s="83"/>
      <c r="M65" s="83"/>
      <c r="N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</row>
    <row r="66" spans="1:38">
      <c r="A66" s="83"/>
      <c r="B66" s="83"/>
      <c r="C66" s="83"/>
      <c r="D66" s="114"/>
      <c r="E66" s="115"/>
      <c r="F66" s="116"/>
      <c r="G66" s="116"/>
      <c r="H66" s="117" t="s">
        <v>121</v>
      </c>
      <c r="I66" s="86"/>
      <c r="J66" s="83"/>
      <c r="K66" s="83"/>
      <c r="L66" s="83"/>
      <c r="M66" s="83"/>
      <c r="N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</row>
    <row r="67" spans="1:38">
      <c r="A67" s="83"/>
      <c r="B67" s="83"/>
      <c r="C67" s="83"/>
      <c r="D67" s="108"/>
      <c r="E67" s="118"/>
      <c r="F67" s="119" t="s">
        <v>86</v>
      </c>
      <c r="G67" s="120"/>
      <c r="H67" s="121" t="s">
        <v>122</v>
      </c>
      <c r="I67" s="83"/>
      <c r="J67" s="83"/>
      <c r="K67" s="83"/>
      <c r="L67" s="83"/>
      <c r="M67" s="83"/>
      <c r="N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</row>
    <row r="68" spans="1:38" ht="15.75">
      <c r="A68" s="83"/>
      <c r="B68" s="83"/>
      <c r="C68" s="83"/>
      <c r="D68" s="122"/>
      <c r="E68" s="123" t="s">
        <v>89</v>
      </c>
      <c r="F68" s="87" t="s">
        <v>91</v>
      </c>
      <c r="G68" s="124" t="s">
        <v>90</v>
      </c>
      <c r="H68" s="125" t="s">
        <v>123</v>
      </c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</row>
    <row r="69" spans="1:38">
      <c r="A69" s="83"/>
      <c r="B69" s="83"/>
      <c r="C69" s="83"/>
      <c r="D69" s="108" t="s">
        <v>124</v>
      </c>
      <c r="E69" s="126" t="s">
        <v>60</v>
      </c>
      <c r="F69" s="127" t="s">
        <v>60</v>
      </c>
      <c r="G69" s="128" t="s">
        <v>60</v>
      </c>
      <c r="H69" s="129" t="s">
        <v>125</v>
      </c>
      <c r="I69" s="83"/>
      <c r="J69" s="83"/>
      <c r="K69" s="83"/>
      <c r="L69" s="83" t="s">
        <v>127</v>
      </c>
      <c r="M69" s="83"/>
      <c r="N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</row>
    <row r="70" spans="1:38" ht="15.75" thickBot="1">
      <c r="A70" s="83"/>
      <c r="B70" s="83"/>
      <c r="C70" s="83"/>
      <c r="D70" s="130" t="s">
        <v>126</v>
      </c>
      <c r="E70" s="166">
        <v>31.058</v>
      </c>
      <c r="F70" s="131">
        <v>24.797999999999998</v>
      </c>
      <c r="G70" s="132">
        <v>15</v>
      </c>
      <c r="H70" s="133">
        <v>1541.3</v>
      </c>
      <c r="I70" s="83"/>
      <c r="J70" s="83"/>
      <c r="K70" s="83"/>
      <c r="L70" s="83"/>
      <c r="M70" s="83" t="s">
        <v>128</v>
      </c>
      <c r="Q70" s="83"/>
      <c r="R70" s="83"/>
      <c r="S70" s="83"/>
      <c r="T70" s="83"/>
      <c r="U70" s="83"/>
      <c r="V70" s="83"/>
      <c r="W70" s="83" t="s">
        <v>322</v>
      </c>
      <c r="X70" s="83"/>
      <c r="AA70" s="83"/>
      <c r="AB70" s="83"/>
      <c r="AC70" s="83"/>
      <c r="AD70" s="83"/>
      <c r="AE70" s="83"/>
    </row>
    <row r="71" spans="1:38">
      <c r="A71" s="83"/>
      <c r="B71" s="83"/>
      <c r="C71" s="83"/>
      <c r="D71" s="88"/>
      <c r="E71" s="86"/>
      <c r="F71" s="86"/>
      <c r="G71" s="86"/>
      <c r="H71" s="86"/>
      <c r="I71" s="83"/>
      <c r="J71" s="83"/>
      <c r="K71" s="83"/>
      <c r="L71" s="83"/>
      <c r="M71" s="83" t="s">
        <v>129</v>
      </c>
      <c r="Q71" s="83"/>
      <c r="R71" s="83"/>
      <c r="S71" s="83"/>
      <c r="T71" s="83"/>
      <c r="U71" s="83"/>
      <c r="V71" s="83"/>
      <c r="W71" s="83"/>
      <c r="X71" s="83" t="s">
        <v>323</v>
      </c>
      <c r="AA71" s="83"/>
      <c r="AB71" s="83"/>
      <c r="AC71" s="83"/>
      <c r="AD71" s="83"/>
      <c r="AE71" s="83"/>
    </row>
    <row r="72" spans="1:38" ht="15.75" thickBot="1">
      <c r="A72" s="83"/>
      <c r="B72" s="83"/>
      <c r="C72" s="83"/>
      <c r="D72" s="88"/>
      <c r="E72" s="86"/>
      <c r="F72" s="86"/>
      <c r="G72" s="86"/>
      <c r="H72" s="86"/>
      <c r="I72" s="83"/>
      <c r="J72" s="83"/>
      <c r="K72" s="83"/>
      <c r="L72" t="s">
        <v>324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</row>
    <row r="73" spans="1:38">
      <c r="A73" s="83"/>
      <c r="B73" s="83"/>
      <c r="C73" s="83"/>
      <c r="D73" s="110"/>
      <c r="E73" s="111"/>
      <c r="F73" s="112"/>
      <c r="G73" s="112" t="s">
        <v>130</v>
      </c>
      <c r="H73" s="112"/>
      <c r="I73" s="167"/>
      <c r="J73" s="168"/>
      <c r="K73" s="167"/>
      <c r="L73" s="167"/>
      <c r="M73" s="326"/>
      <c r="N73" s="326"/>
      <c r="O73" s="167"/>
      <c r="P73" s="326"/>
      <c r="Q73" s="326"/>
      <c r="R73" s="167"/>
      <c r="S73" s="326"/>
      <c r="T73" s="326"/>
      <c r="U73" s="167"/>
      <c r="V73" s="326"/>
      <c r="W73" s="326"/>
      <c r="X73" s="167"/>
      <c r="Y73" s="326"/>
      <c r="Z73" s="326"/>
      <c r="AA73" s="167"/>
      <c r="AB73" s="326"/>
      <c r="AC73" s="326"/>
      <c r="AD73" s="167"/>
      <c r="AE73" s="326"/>
      <c r="AF73" s="326"/>
      <c r="AG73" s="167"/>
      <c r="AH73" s="167"/>
      <c r="AI73" s="167"/>
      <c r="AJ73" s="167"/>
      <c r="AK73" s="167"/>
      <c r="AL73" s="169"/>
    </row>
    <row r="74" spans="1:38">
      <c r="A74" s="83"/>
      <c r="B74" s="83"/>
      <c r="C74" s="83"/>
      <c r="D74" s="122"/>
      <c r="E74" s="88"/>
      <c r="F74" s="88"/>
      <c r="G74" s="88"/>
      <c r="H74" s="88"/>
      <c r="I74" s="88"/>
      <c r="J74" s="88"/>
      <c r="K74" s="88"/>
      <c r="L74" s="90"/>
      <c r="M74" s="327"/>
      <c r="N74" s="327"/>
      <c r="O74" s="328"/>
      <c r="P74" s="329"/>
      <c r="Q74" s="329"/>
      <c r="R74" s="176"/>
      <c r="S74" s="329"/>
      <c r="T74" s="329"/>
      <c r="U74" s="176" t="s">
        <v>325</v>
      </c>
      <c r="V74" s="176"/>
      <c r="W74" s="329"/>
      <c r="X74" s="176"/>
      <c r="Y74" s="329"/>
      <c r="Z74" s="329"/>
      <c r="AA74" s="173"/>
      <c r="AB74" s="329"/>
      <c r="AC74" s="329"/>
      <c r="AD74" s="173"/>
      <c r="AE74" s="329"/>
      <c r="AF74" s="330"/>
      <c r="AG74" s="88"/>
      <c r="AH74" s="88"/>
      <c r="AI74" s="88"/>
      <c r="AJ74" s="88"/>
      <c r="AK74" s="88"/>
      <c r="AL74" s="171"/>
    </row>
    <row r="75" spans="1:38">
      <c r="A75" s="83"/>
      <c r="B75" s="83"/>
      <c r="C75" s="83"/>
      <c r="D75" s="114"/>
      <c r="E75" s="86"/>
      <c r="F75" s="86"/>
      <c r="G75" s="86"/>
      <c r="H75" s="87"/>
      <c r="I75" s="88"/>
      <c r="J75" s="88"/>
      <c r="K75" s="88"/>
      <c r="L75" s="123"/>
      <c r="M75" s="331" t="s">
        <v>326</v>
      </c>
      <c r="N75" s="332"/>
      <c r="P75" s="333" t="s">
        <v>327</v>
      </c>
      <c r="R75" s="70"/>
      <c r="S75" s="331" t="s">
        <v>328</v>
      </c>
      <c r="T75" s="332"/>
      <c r="V75" s="333" t="s">
        <v>329</v>
      </c>
      <c r="X75" s="70"/>
      <c r="Y75" s="331" t="s">
        <v>330</v>
      </c>
      <c r="Z75" s="332"/>
      <c r="AB75" s="333" t="s">
        <v>331</v>
      </c>
      <c r="AD75" s="70"/>
      <c r="AE75" s="331" t="s">
        <v>332</v>
      </c>
      <c r="AF75" s="332"/>
      <c r="AG75" s="88"/>
      <c r="AH75" s="88"/>
      <c r="AI75" s="88"/>
      <c r="AJ75" s="88"/>
      <c r="AK75" s="88"/>
      <c r="AL75" s="171"/>
    </row>
    <row r="76" spans="1:38">
      <c r="A76" s="83"/>
      <c r="B76" s="83"/>
      <c r="C76" s="83"/>
      <c r="D76" s="108"/>
      <c r="E76" s="172" t="s">
        <v>131</v>
      </c>
      <c r="F76" s="173"/>
      <c r="G76" s="173"/>
      <c r="H76" s="174"/>
      <c r="I76" s="173"/>
      <c r="J76" s="173"/>
      <c r="K76" s="175"/>
      <c r="L76" s="123" t="s">
        <v>252</v>
      </c>
      <c r="M76" s="331" t="s">
        <v>333</v>
      </c>
      <c r="N76" s="334" t="s">
        <v>334</v>
      </c>
      <c r="O76" s="87" t="s">
        <v>252</v>
      </c>
      <c r="P76" s="331" t="s">
        <v>333</v>
      </c>
      <c r="Q76" s="331" t="s">
        <v>334</v>
      </c>
      <c r="R76" s="123" t="s">
        <v>252</v>
      </c>
      <c r="S76" s="331" t="s">
        <v>333</v>
      </c>
      <c r="T76" s="334" t="s">
        <v>334</v>
      </c>
      <c r="U76" s="87" t="s">
        <v>252</v>
      </c>
      <c r="V76" s="331" t="s">
        <v>333</v>
      </c>
      <c r="W76" s="331" t="s">
        <v>334</v>
      </c>
      <c r="X76" s="123" t="s">
        <v>252</v>
      </c>
      <c r="Y76" s="331" t="s">
        <v>333</v>
      </c>
      <c r="Z76" s="334" t="s">
        <v>334</v>
      </c>
      <c r="AA76" s="87" t="s">
        <v>252</v>
      </c>
      <c r="AB76" s="331" t="s">
        <v>333</v>
      </c>
      <c r="AC76" s="331" t="s">
        <v>334</v>
      </c>
      <c r="AD76" s="123" t="s">
        <v>252</v>
      </c>
      <c r="AE76" s="331" t="s">
        <v>333</v>
      </c>
      <c r="AF76" s="334" t="s">
        <v>334</v>
      </c>
      <c r="AG76" s="173"/>
      <c r="AH76" s="173"/>
      <c r="AI76" s="174" t="s">
        <v>132</v>
      </c>
      <c r="AJ76" s="173"/>
      <c r="AK76" s="173"/>
      <c r="AL76" s="177"/>
    </row>
    <row r="77" spans="1:38" ht="15.75">
      <c r="A77" s="83"/>
      <c r="B77" s="83"/>
      <c r="C77" s="83"/>
      <c r="D77" s="122"/>
      <c r="E77" s="123" t="s">
        <v>133</v>
      </c>
      <c r="F77" s="123" t="s">
        <v>134</v>
      </c>
      <c r="G77" s="87" t="s">
        <v>135</v>
      </c>
      <c r="H77" s="87" t="s">
        <v>136</v>
      </c>
      <c r="I77" s="87" t="s">
        <v>137</v>
      </c>
      <c r="J77" s="87" t="s">
        <v>138</v>
      </c>
      <c r="K77" s="87" t="s">
        <v>139</v>
      </c>
      <c r="L77" s="123" t="s">
        <v>140</v>
      </c>
      <c r="M77" s="87" t="s">
        <v>335</v>
      </c>
      <c r="N77" s="178" t="s">
        <v>336</v>
      </c>
      <c r="O77" s="87" t="s">
        <v>141</v>
      </c>
      <c r="P77" s="87" t="s">
        <v>337</v>
      </c>
      <c r="Q77" s="87" t="s">
        <v>338</v>
      </c>
      <c r="R77" s="123" t="s">
        <v>142</v>
      </c>
      <c r="S77" s="87" t="s">
        <v>339</v>
      </c>
      <c r="T77" s="178" t="s">
        <v>340</v>
      </c>
      <c r="U77" s="87" t="s">
        <v>143</v>
      </c>
      <c r="V77" s="87" t="s">
        <v>341</v>
      </c>
      <c r="W77" s="87" t="s">
        <v>342</v>
      </c>
      <c r="X77" s="123" t="s">
        <v>144</v>
      </c>
      <c r="Y77" s="87" t="s">
        <v>343</v>
      </c>
      <c r="Z77" s="178" t="s">
        <v>344</v>
      </c>
      <c r="AA77" s="87" t="s">
        <v>145</v>
      </c>
      <c r="AB77" s="87" t="s">
        <v>345</v>
      </c>
      <c r="AC77" s="87" t="s">
        <v>346</v>
      </c>
      <c r="AD77" s="123" t="s">
        <v>146</v>
      </c>
      <c r="AE77" s="87" t="s">
        <v>347</v>
      </c>
      <c r="AF77" s="178" t="s">
        <v>348</v>
      </c>
      <c r="AG77" s="87" t="s">
        <v>89</v>
      </c>
      <c r="AH77" s="87" t="s">
        <v>91</v>
      </c>
      <c r="AI77" s="87" t="s">
        <v>90</v>
      </c>
      <c r="AJ77" s="87" t="s">
        <v>147</v>
      </c>
      <c r="AK77" s="87" t="s">
        <v>148</v>
      </c>
      <c r="AL77" s="179" t="s">
        <v>149</v>
      </c>
    </row>
    <row r="78" spans="1:38">
      <c r="A78" s="83"/>
      <c r="B78" s="83"/>
      <c r="C78" s="83"/>
      <c r="D78" s="180" t="s">
        <v>124</v>
      </c>
      <c r="E78" s="126" t="s">
        <v>150</v>
      </c>
      <c r="F78" s="126" t="s">
        <v>150</v>
      </c>
      <c r="G78" s="127" t="s">
        <v>150</v>
      </c>
      <c r="H78" s="127" t="s">
        <v>150</v>
      </c>
      <c r="I78" s="127" t="s">
        <v>150</v>
      </c>
      <c r="J78" s="127" t="s">
        <v>150</v>
      </c>
      <c r="K78" s="127" t="s">
        <v>150</v>
      </c>
      <c r="L78" s="126" t="s">
        <v>151</v>
      </c>
      <c r="M78" s="127" t="s">
        <v>151</v>
      </c>
      <c r="N78" s="128" t="s">
        <v>151</v>
      </c>
      <c r="O78" s="127" t="s">
        <v>249</v>
      </c>
      <c r="P78" s="127" t="s">
        <v>249</v>
      </c>
      <c r="Q78" s="127" t="s">
        <v>249</v>
      </c>
      <c r="R78" s="126" t="s">
        <v>249</v>
      </c>
      <c r="S78" s="127" t="s">
        <v>249</v>
      </c>
      <c r="T78" s="128" t="s">
        <v>249</v>
      </c>
      <c r="U78" s="127" t="s">
        <v>249</v>
      </c>
      <c r="V78" s="127" t="s">
        <v>249</v>
      </c>
      <c r="W78" s="127" t="s">
        <v>249</v>
      </c>
      <c r="X78" s="126" t="s">
        <v>249</v>
      </c>
      <c r="Y78" s="127" t="s">
        <v>249</v>
      </c>
      <c r="Z78" s="128" t="s">
        <v>249</v>
      </c>
      <c r="AA78" s="127" t="s">
        <v>249</v>
      </c>
      <c r="AB78" s="127" t="s">
        <v>249</v>
      </c>
      <c r="AC78" s="127" t="s">
        <v>249</v>
      </c>
      <c r="AD78" s="126" t="s">
        <v>249</v>
      </c>
      <c r="AE78" s="127" t="s">
        <v>249</v>
      </c>
      <c r="AF78" s="128" t="s">
        <v>249</v>
      </c>
      <c r="AG78" s="127" t="s">
        <v>60</v>
      </c>
      <c r="AH78" s="127" t="s">
        <v>60</v>
      </c>
      <c r="AI78" s="127" t="s">
        <v>60</v>
      </c>
      <c r="AJ78" s="127" t="s">
        <v>60</v>
      </c>
      <c r="AK78" s="127" t="s">
        <v>60</v>
      </c>
      <c r="AL78" s="181" t="s">
        <v>60</v>
      </c>
    </row>
    <row r="79" spans="1:38">
      <c r="A79" s="83"/>
      <c r="B79" s="83"/>
      <c r="C79" s="83"/>
      <c r="D79" s="122" t="s">
        <v>152</v>
      </c>
      <c r="E79" s="182">
        <v>74116.929999999993</v>
      </c>
      <c r="F79" s="71">
        <v>12352.83</v>
      </c>
      <c r="G79" s="72">
        <v>12352.81</v>
      </c>
      <c r="H79" s="72">
        <v>12352.83</v>
      </c>
      <c r="I79" s="72">
        <v>12352.83</v>
      </c>
      <c r="J79" s="72">
        <v>12352.8</v>
      </c>
      <c r="K79" s="72">
        <v>12352.83</v>
      </c>
      <c r="L79" s="74">
        <v>772.05200000000002</v>
      </c>
      <c r="M79" s="335" t="e">
        <f>NA()</f>
        <v>#N/A</v>
      </c>
      <c r="N79" s="335" t="e">
        <f>NA()</f>
        <v>#N/A</v>
      </c>
      <c r="O79" s="74">
        <v>12352.799748999989</v>
      </c>
      <c r="P79" s="335">
        <f>O79-Q79</f>
        <v>5894.013319000006</v>
      </c>
      <c r="Q79" s="357">
        <v>6458.7864299999828</v>
      </c>
      <c r="R79" s="74">
        <v>12352.799748999989</v>
      </c>
      <c r="S79" s="335">
        <f>R79-T79</f>
        <v>5894.013319000006</v>
      </c>
      <c r="T79" s="357">
        <v>6458.7864299999828</v>
      </c>
      <c r="U79" s="74">
        <v>12352.799748999989</v>
      </c>
      <c r="V79" s="335">
        <f>U79-W79</f>
        <v>5894.013319000006</v>
      </c>
      <c r="W79" s="357">
        <v>6458.7864299999828</v>
      </c>
      <c r="X79" s="74">
        <v>12352.799748999989</v>
      </c>
      <c r="Y79" s="335">
        <f>X79-Z79</f>
        <v>5894.013319000006</v>
      </c>
      <c r="Z79" s="357">
        <v>6458.7864299999828</v>
      </c>
      <c r="AA79" s="74">
        <v>12352.799748999989</v>
      </c>
      <c r="AB79" s="335">
        <f>AA79-AC79</f>
        <v>5894.013319000006</v>
      </c>
      <c r="AC79" s="357">
        <v>6458.7864299999828</v>
      </c>
      <c r="AD79" s="74">
        <v>12352.799748999989</v>
      </c>
      <c r="AE79" s="335">
        <f>AD79-AF79</f>
        <v>5894.013319000006</v>
      </c>
      <c r="AF79" s="357">
        <v>6458.7864299999828</v>
      </c>
      <c r="AG79" s="72">
        <v>20</v>
      </c>
      <c r="AH79" s="72">
        <v>20</v>
      </c>
      <c r="AI79" s="72">
        <v>20</v>
      </c>
      <c r="AJ79" s="72">
        <v>20</v>
      </c>
      <c r="AK79" s="72">
        <v>20</v>
      </c>
      <c r="AL79" s="183">
        <v>20</v>
      </c>
    </row>
    <row r="80" spans="1:38">
      <c r="A80" s="83"/>
      <c r="B80" s="83"/>
      <c r="C80" s="83"/>
      <c r="D80" s="122" t="s">
        <v>153</v>
      </c>
      <c r="E80" s="71"/>
      <c r="F80" s="71"/>
      <c r="G80" s="72"/>
      <c r="H80" s="72"/>
      <c r="I80" s="72"/>
      <c r="J80" s="72"/>
      <c r="K80" s="72"/>
      <c r="L80" s="71" t="s">
        <v>92</v>
      </c>
      <c r="M80" s="72" t="s">
        <v>92</v>
      </c>
      <c r="N80" s="72" t="s">
        <v>92</v>
      </c>
      <c r="O80" s="74"/>
      <c r="P80" s="335"/>
      <c r="Q80" s="335"/>
      <c r="R80" s="74"/>
      <c r="S80" s="335"/>
      <c r="T80" s="332"/>
      <c r="U80" s="75"/>
      <c r="V80" s="335"/>
      <c r="W80" s="335"/>
      <c r="X80" s="71"/>
      <c r="Y80" s="335"/>
      <c r="Z80" s="332"/>
      <c r="AA80" s="75"/>
      <c r="AB80" s="335"/>
      <c r="AC80" s="335"/>
      <c r="AD80" s="74"/>
      <c r="AE80" s="335"/>
      <c r="AF80" s="332"/>
      <c r="AG80" s="72"/>
      <c r="AH80" s="72"/>
      <c r="AI80" s="72"/>
      <c r="AJ80" s="72"/>
      <c r="AK80" s="75"/>
      <c r="AL80" s="184"/>
    </row>
    <row r="81" spans="1:38">
      <c r="A81" s="83"/>
      <c r="B81" s="83"/>
      <c r="C81" s="83"/>
      <c r="D81" s="122" t="s">
        <v>154</v>
      </c>
      <c r="E81" s="71"/>
      <c r="F81" s="71"/>
      <c r="G81" s="72"/>
      <c r="H81" s="72"/>
      <c r="I81" s="72"/>
      <c r="J81" s="72"/>
      <c r="K81" s="72"/>
      <c r="L81" s="71" t="s">
        <v>92</v>
      </c>
      <c r="M81" s="72" t="s">
        <v>92</v>
      </c>
      <c r="N81" s="72" t="s">
        <v>92</v>
      </c>
      <c r="O81" s="74"/>
      <c r="P81" s="335"/>
      <c r="Q81" s="335"/>
      <c r="R81" s="74"/>
      <c r="S81" s="335"/>
      <c r="T81" s="332"/>
      <c r="U81" s="75"/>
      <c r="V81" s="335"/>
      <c r="W81" s="335"/>
      <c r="X81" s="71"/>
      <c r="Y81" s="335"/>
      <c r="Z81" s="332"/>
      <c r="AA81" s="75"/>
      <c r="AB81" s="335"/>
      <c r="AC81" s="335"/>
      <c r="AD81" s="74"/>
      <c r="AE81" s="335"/>
      <c r="AF81" s="332"/>
      <c r="AG81" s="72"/>
      <c r="AH81" s="72"/>
      <c r="AI81" s="72"/>
      <c r="AJ81" s="72"/>
      <c r="AK81" s="75"/>
      <c r="AL81" s="184"/>
    </row>
    <row r="82" spans="1:38">
      <c r="A82" s="83"/>
      <c r="B82" s="83"/>
      <c r="C82" s="83"/>
      <c r="D82" s="122" t="s">
        <v>155</v>
      </c>
      <c r="E82" s="71"/>
      <c r="F82" s="71"/>
      <c r="G82" s="72"/>
      <c r="H82" s="72"/>
      <c r="I82" s="72"/>
      <c r="J82" s="72"/>
      <c r="K82" s="72"/>
      <c r="L82" s="71" t="s">
        <v>92</v>
      </c>
      <c r="M82" s="72" t="s">
        <v>92</v>
      </c>
      <c r="N82" s="72" t="s">
        <v>92</v>
      </c>
      <c r="O82" s="74"/>
      <c r="P82" s="335"/>
      <c r="Q82" s="335"/>
      <c r="R82" s="74"/>
      <c r="S82" s="335"/>
      <c r="T82" s="332"/>
      <c r="U82" s="75"/>
      <c r="V82" s="335"/>
      <c r="W82" s="335"/>
      <c r="X82" s="71"/>
      <c r="Y82" s="335"/>
      <c r="Z82" s="332"/>
      <c r="AA82" s="75"/>
      <c r="AB82" s="335"/>
      <c r="AC82" s="335"/>
      <c r="AD82" s="74"/>
      <c r="AE82" s="335"/>
      <c r="AF82" s="332"/>
      <c r="AG82" s="72"/>
      <c r="AH82" s="72"/>
      <c r="AI82" s="72"/>
      <c r="AJ82" s="72"/>
      <c r="AK82" s="75"/>
      <c r="AL82" s="184"/>
    </row>
    <row r="83" spans="1:38">
      <c r="A83" s="83"/>
      <c r="B83" s="83"/>
      <c r="C83" s="83"/>
      <c r="D83" s="122" t="s">
        <v>156</v>
      </c>
      <c r="E83" s="71">
        <v>46952.7</v>
      </c>
      <c r="F83" s="71">
        <v>8337.41</v>
      </c>
      <c r="G83" s="72">
        <v>6247.29</v>
      </c>
      <c r="H83" s="72">
        <v>8567.02</v>
      </c>
      <c r="I83" s="72">
        <v>8702.36</v>
      </c>
      <c r="J83" s="72">
        <v>6459.9</v>
      </c>
      <c r="K83" s="72">
        <v>8638.7199999999993</v>
      </c>
      <c r="L83" s="71" t="s">
        <v>92</v>
      </c>
      <c r="M83" s="72" t="s">
        <v>92</v>
      </c>
      <c r="N83" s="72" t="s">
        <v>92</v>
      </c>
      <c r="O83" s="74">
        <v>8337.4072811999813</v>
      </c>
      <c r="P83" s="335">
        <f>O83-Q83</f>
        <v>3673.6114629999829</v>
      </c>
      <c r="Q83" s="335">
        <v>4663.7958181999984</v>
      </c>
      <c r="R83" s="74">
        <v>6247.281860269989</v>
      </c>
      <c r="S83" s="335">
        <f>R83-T83</f>
        <v>2426.0070759999794</v>
      </c>
      <c r="T83" s="332">
        <v>3821.2747842700096</v>
      </c>
      <c r="U83" s="75">
        <v>8567.040791320007</v>
      </c>
      <c r="V83" s="357">
        <f>U83-W83</f>
        <v>5031.8470820000211</v>
      </c>
      <c r="W83" s="357">
        <v>3535.1937093199858</v>
      </c>
      <c r="X83" s="71">
        <v>8702.358919359991</v>
      </c>
      <c r="Y83" s="335">
        <f>X83-Z83</f>
        <v>3918.8451749999986</v>
      </c>
      <c r="Z83" s="332">
        <v>4783.5137443599924</v>
      </c>
      <c r="AA83" s="75">
        <v>6459.9105941400039</v>
      </c>
      <c r="AB83" s="335">
        <f>AA83-AC83</f>
        <v>2574.4511009999969</v>
      </c>
      <c r="AC83" s="335">
        <v>3885.459493140007</v>
      </c>
      <c r="AD83" s="74">
        <v>8638.7270387999906</v>
      </c>
      <c r="AE83" s="335">
        <f>AD83-AF83</f>
        <v>5068.4834829999909</v>
      </c>
      <c r="AF83" s="332">
        <v>3570.2435557999997</v>
      </c>
      <c r="AG83" s="72">
        <v>20</v>
      </c>
      <c r="AH83" s="72">
        <v>20</v>
      </c>
      <c r="AI83" s="72">
        <v>20</v>
      </c>
      <c r="AJ83" s="72">
        <v>20</v>
      </c>
      <c r="AK83" s="75">
        <v>20</v>
      </c>
      <c r="AL83" s="184">
        <v>20</v>
      </c>
    </row>
    <row r="84" spans="1:38">
      <c r="A84" s="83"/>
      <c r="B84" s="83"/>
      <c r="C84" s="83"/>
      <c r="D84" s="122" t="s">
        <v>157</v>
      </c>
      <c r="E84" s="71"/>
      <c r="F84" s="71"/>
      <c r="G84" s="72"/>
      <c r="H84" s="72" t="s">
        <v>92</v>
      </c>
      <c r="I84" s="72"/>
      <c r="J84" s="72"/>
      <c r="K84" s="72" t="s">
        <v>92</v>
      </c>
      <c r="L84" s="71" t="s">
        <v>92</v>
      </c>
      <c r="M84" s="72" t="s">
        <v>92</v>
      </c>
      <c r="N84" s="72" t="s">
        <v>92</v>
      </c>
      <c r="O84" s="74"/>
      <c r="P84" s="335"/>
      <c r="Q84" s="335"/>
      <c r="R84" s="74"/>
      <c r="S84" s="335"/>
      <c r="T84" s="332"/>
      <c r="U84" s="72" t="s">
        <v>92</v>
      </c>
      <c r="V84" s="72" t="s">
        <v>92</v>
      </c>
      <c r="W84" s="72" t="s">
        <v>92</v>
      </c>
      <c r="X84" s="71"/>
      <c r="Y84" s="335"/>
      <c r="Z84" s="332"/>
      <c r="AA84" s="72"/>
      <c r="AB84" s="335"/>
      <c r="AC84" s="335"/>
      <c r="AD84" s="71" t="s">
        <v>92</v>
      </c>
      <c r="AE84" s="72" t="s">
        <v>92</v>
      </c>
      <c r="AF84" s="73" t="s">
        <v>92</v>
      </c>
      <c r="AG84" s="72"/>
      <c r="AH84" s="72"/>
      <c r="AI84" s="72" t="s">
        <v>92</v>
      </c>
      <c r="AJ84" s="72"/>
      <c r="AK84" s="75"/>
      <c r="AL84" s="183" t="s">
        <v>92</v>
      </c>
    </row>
    <row r="85" spans="1:38" ht="15.75" thickBot="1">
      <c r="A85" s="83"/>
      <c r="B85" s="83"/>
      <c r="C85" s="83"/>
      <c r="D85" s="185" t="s">
        <v>158</v>
      </c>
      <c r="E85" s="186">
        <v>121815.72</v>
      </c>
      <c r="F85" s="186">
        <v>59733.81</v>
      </c>
      <c r="G85" s="187">
        <v>62081.91</v>
      </c>
      <c r="H85" s="187" t="e">
        <f>NA()</f>
        <v>#N/A</v>
      </c>
      <c r="I85" s="187" t="s">
        <v>92</v>
      </c>
      <c r="J85" s="187" t="s">
        <v>92</v>
      </c>
      <c r="K85" s="187" t="s">
        <v>92</v>
      </c>
      <c r="L85" s="186">
        <v>874.86099999999999</v>
      </c>
      <c r="M85" s="187" t="e">
        <f>NA()</f>
        <v>#N/A</v>
      </c>
      <c r="N85" s="187" t="e">
        <f>NA()</f>
        <v>#N/A</v>
      </c>
      <c r="O85" s="188">
        <v>121815.60743899994</v>
      </c>
      <c r="P85" s="336">
        <f>O85-Q85</f>
        <v>65821.900844999793</v>
      </c>
      <c r="Q85" s="336">
        <v>55993.706594000148</v>
      </c>
      <c r="R85" s="188">
        <v>62081.904950000004</v>
      </c>
      <c r="S85" s="336">
        <f>R85-T85</f>
        <v>45417.111647999976</v>
      </c>
      <c r="T85" s="337">
        <v>16664.793302000024</v>
      </c>
      <c r="U85" s="189" t="e">
        <f>NA()</f>
        <v>#N/A</v>
      </c>
      <c r="V85" s="336" t="e">
        <f>NA()</f>
        <v>#N/A</v>
      </c>
      <c r="W85" s="336" t="e">
        <f>NA()</f>
        <v>#N/A</v>
      </c>
      <c r="X85" s="186" t="s">
        <v>92</v>
      </c>
      <c r="Y85" s="187" t="s">
        <v>92</v>
      </c>
      <c r="Z85" s="190" t="s">
        <v>92</v>
      </c>
      <c r="AA85" s="187" t="s">
        <v>92</v>
      </c>
      <c r="AB85" s="187" t="s">
        <v>92</v>
      </c>
      <c r="AC85" s="187" t="s">
        <v>92</v>
      </c>
      <c r="AD85" s="186" t="s">
        <v>92</v>
      </c>
      <c r="AE85" s="187" t="s">
        <v>92</v>
      </c>
      <c r="AF85" s="190" t="s">
        <v>92</v>
      </c>
      <c r="AG85" s="187">
        <v>20</v>
      </c>
      <c r="AH85" s="187">
        <v>20</v>
      </c>
      <c r="AI85" s="187" t="e">
        <f>NA()</f>
        <v>#N/A</v>
      </c>
      <c r="AJ85" s="187" t="s">
        <v>92</v>
      </c>
      <c r="AK85" s="187" t="s">
        <v>92</v>
      </c>
      <c r="AL85" s="191" t="s">
        <v>92</v>
      </c>
    </row>
    <row r="86" spans="1:38">
      <c r="A86" s="83"/>
      <c r="B86" s="83"/>
      <c r="C86" s="83"/>
      <c r="D86" s="83"/>
      <c r="E86" s="86"/>
      <c r="F86" s="86"/>
      <c r="G86" s="86"/>
      <c r="H86" s="86"/>
      <c r="I86" s="86"/>
      <c r="J86" s="86"/>
      <c r="K86" s="86"/>
      <c r="L86" s="84" t="s">
        <v>159</v>
      </c>
      <c r="O86" s="86"/>
      <c r="P86" s="86"/>
      <c r="Q86" s="86"/>
      <c r="R86" s="86"/>
      <c r="S86" s="86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</row>
    <row r="87" spans="1:38">
      <c r="A87" s="83"/>
      <c r="B87" s="83"/>
      <c r="C87" s="83"/>
      <c r="D87" s="84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 t="s">
        <v>556</v>
      </c>
      <c r="Q87" s="86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</row>
    <row r="88" spans="1:38" ht="15.75" thickBo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8"/>
      <c r="O88" s="88" t="s">
        <v>557</v>
      </c>
      <c r="P88" s="88"/>
      <c r="Q88" s="88"/>
      <c r="R88" s="88"/>
      <c r="S88" s="88"/>
      <c r="T88" s="88"/>
      <c r="U88" s="88"/>
      <c r="V88" s="88"/>
      <c r="W88" s="88"/>
      <c r="X88" s="83"/>
      <c r="Y88" s="83"/>
      <c r="Z88" s="83"/>
      <c r="AA88" s="83"/>
      <c r="AB88" s="83"/>
      <c r="AC88" s="83"/>
      <c r="AD88" s="83"/>
      <c r="AE88" s="83"/>
    </row>
    <row r="89" spans="1:38">
      <c r="A89" s="83"/>
      <c r="B89" s="83"/>
      <c r="C89" s="83"/>
      <c r="D89" s="107"/>
      <c r="E89" s="167"/>
      <c r="F89" s="167"/>
      <c r="G89" s="167"/>
      <c r="H89" s="112" t="s">
        <v>160</v>
      </c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9"/>
      <c r="Z89" s="83"/>
      <c r="AA89" s="83"/>
      <c r="AB89" s="83"/>
      <c r="AC89" s="83"/>
      <c r="AD89" s="83"/>
      <c r="AE89" s="83"/>
    </row>
    <row r="90" spans="1:38">
      <c r="A90" s="83"/>
      <c r="B90" s="83"/>
      <c r="C90" s="83"/>
      <c r="D90" s="122"/>
      <c r="E90" s="192"/>
      <c r="F90" s="192"/>
      <c r="G90" s="192" t="s">
        <v>161</v>
      </c>
      <c r="H90" s="192"/>
      <c r="I90" s="192"/>
      <c r="J90" s="192"/>
      <c r="K90" s="192"/>
      <c r="L90" s="192"/>
      <c r="M90" s="192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93"/>
      <c r="Z90" s="83"/>
      <c r="AA90" s="83"/>
      <c r="AB90" s="83"/>
      <c r="AC90" s="83"/>
      <c r="AD90" s="83"/>
      <c r="AE90" s="83"/>
    </row>
    <row r="91" spans="1:38" ht="15.75">
      <c r="A91" s="83"/>
      <c r="B91" s="83"/>
      <c r="C91" s="83"/>
      <c r="D91" s="122"/>
      <c r="E91" s="123" t="s">
        <v>162</v>
      </c>
      <c r="F91" s="86"/>
      <c r="G91" s="86"/>
      <c r="H91" s="194" t="s">
        <v>87</v>
      </c>
      <c r="I91" s="116"/>
      <c r="J91" s="195"/>
      <c r="K91" s="87" t="s">
        <v>88</v>
      </c>
      <c r="L91" s="86"/>
      <c r="M91" s="86"/>
      <c r="N91" s="194" t="s">
        <v>123</v>
      </c>
      <c r="O91" s="116"/>
      <c r="P91" s="195"/>
      <c r="Q91" s="87" t="s">
        <v>163</v>
      </c>
      <c r="R91" s="86"/>
      <c r="S91" s="86"/>
      <c r="T91" s="194" t="s">
        <v>164</v>
      </c>
      <c r="U91" s="116"/>
      <c r="V91" s="195"/>
      <c r="W91" s="87" t="s">
        <v>165</v>
      </c>
      <c r="X91" s="86"/>
      <c r="Y91" s="196"/>
      <c r="Z91" s="83"/>
      <c r="AA91" s="83"/>
      <c r="AB91" s="83"/>
      <c r="AC91" s="83"/>
      <c r="AD91" s="83"/>
      <c r="AE91" s="83"/>
    </row>
    <row r="92" spans="1:38">
      <c r="A92" s="83"/>
      <c r="B92" s="83"/>
      <c r="C92" s="83"/>
      <c r="D92" s="180" t="s">
        <v>124</v>
      </c>
      <c r="E92" s="126" t="s">
        <v>170</v>
      </c>
      <c r="F92" s="127" t="s">
        <v>166</v>
      </c>
      <c r="G92" s="127" t="s">
        <v>167</v>
      </c>
      <c r="H92" s="126" t="s">
        <v>170</v>
      </c>
      <c r="I92" s="127" t="s">
        <v>166</v>
      </c>
      <c r="J92" s="128" t="s">
        <v>167</v>
      </c>
      <c r="K92" s="126" t="s">
        <v>170</v>
      </c>
      <c r="L92" s="127" t="s">
        <v>166</v>
      </c>
      <c r="M92" s="127" t="s">
        <v>167</v>
      </c>
      <c r="N92" s="126" t="s">
        <v>170</v>
      </c>
      <c r="O92" s="127" t="s">
        <v>166</v>
      </c>
      <c r="P92" s="128" t="s">
        <v>167</v>
      </c>
      <c r="Q92" s="126" t="s">
        <v>170</v>
      </c>
      <c r="R92" s="127" t="s">
        <v>166</v>
      </c>
      <c r="S92" s="127" t="s">
        <v>167</v>
      </c>
      <c r="T92" s="126" t="s">
        <v>170</v>
      </c>
      <c r="U92" s="127" t="s">
        <v>166</v>
      </c>
      <c r="V92" s="128" t="s">
        <v>167</v>
      </c>
      <c r="W92" s="126" t="s">
        <v>170</v>
      </c>
      <c r="X92" s="127" t="s">
        <v>166</v>
      </c>
      <c r="Y92" s="181" t="s">
        <v>167</v>
      </c>
      <c r="Z92" s="83"/>
      <c r="AA92" s="83"/>
      <c r="AB92" s="83"/>
      <c r="AC92" s="83"/>
      <c r="AD92" s="83"/>
      <c r="AE92" s="83"/>
    </row>
    <row r="93" spans="1:38">
      <c r="A93" s="83"/>
      <c r="B93" s="83"/>
      <c r="C93" s="83"/>
      <c r="D93" s="122" t="s">
        <v>152</v>
      </c>
      <c r="E93" s="413">
        <v>73182.2</v>
      </c>
      <c r="F93" s="245">
        <v>37695</v>
      </c>
      <c r="G93" s="209">
        <v>17</v>
      </c>
      <c r="H93" s="74">
        <v>12197.03</v>
      </c>
      <c r="I93" s="245">
        <v>37695</v>
      </c>
      <c r="J93" s="297">
        <v>17</v>
      </c>
      <c r="K93" s="72">
        <v>12197.05</v>
      </c>
      <c r="L93" s="265">
        <v>37695</v>
      </c>
      <c r="M93" s="296">
        <v>17</v>
      </c>
      <c r="N93" s="71">
        <v>12197.03</v>
      </c>
      <c r="O93" s="265">
        <v>37695</v>
      </c>
      <c r="P93" s="404">
        <v>17</v>
      </c>
      <c r="Q93" s="72">
        <v>12197.02</v>
      </c>
      <c r="R93" s="265">
        <v>37695</v>
      </c>
      <c r="S93" s="296">
        <v>17</v>
      </c>
      <c r="T93" s="71">
        <v>12197.05</v>
      </c>
      <c r="U93" s="265">
        <v>37695</v>
      </c>
      <c r="V93" s="404">
        <v>17</v>
      </c>
      <c r="W93" s="72">
        <v>12197.02</v>
      </c>
      <c r="X93" s="265">
        <v>37695</v>
      </c>
      <c r="Y93" s="454">
        <v>17</v>
      </c>
      <c r="Z93" s="83"/>
      <c r="AA93" s="83"/>
      <c r="AB93" s="83"/>
      <c r="AC93" s="83"/>
      <c r="AD93" s="83"/>
      <c r="AE93" s="83"/>
    </row>
    <row r="94" spans="1:38">
      <c r="A94" s="83"/>
      <c r="B94" s="83"/>
      <c r="C94" s="83"/>
      <c r="D94" s="122" t="s">
        <v>153</v>
      </c>
      <c r="E94" s="74"/>
      <c r="F94" s="75"/>
      <c r="G94" s="75"/>
      <c r="H94" s="74"/>
      <c r="I94" s="75"/>
      <c r="J94" s="76"/>
      <c r="K94" s="75"/>
      <c r="L94" s="75"/>
      <c r="M94" s="75"/>
      <c r="N94" s="74"/>
      <c r="O94" s="75"/>
      <c r="P94" s="76"/>
      <c r="Q94" s="75"/>
      <c r="R94" s="75"/>
      <c r="S94" s="75"/>
      <c r="T94" s="74"/>
      <c r="U94" s="75"/>
      <c r="V94" s="76"/>
      <c r="W94" s="75"/>
      <c r="X94" s="75"/>
      <c r="Y94" s="184"/>
      <c r="Z94" s="83"/>
      <c r="AA94" s="83"/>
      <c r="AB94" s="83"/>
      <c r="AC94" s="83"/>
      <c r="AD94" s="83"/>
      <c r="AE94" s="83"/>
    </row>
    <row r="95" spans="1:38">
      <c r="A95" s="83"/>
      <c r="B95" s="83"/>
      <c r="C95" s="83"/>
      <c r="D95" s="122" t="s">
        <v>154</v>
      </c>
      <c r="E95" s="74"/>
      <c r="F95" s="75"/>
      <c r="G95" s="75"/>
      <c r="H95" s="74"/>
      <c r="I95" s="75"/>
      <c r="J95" s="76"/>
      <c r="K95" s="75"/>
      <c r="L95" s="75"/>
      <c r="M95" s="75"/>
      <c r="N95" s="74"/>
      <c r="O95" s="75"/>
      <c r="P95" s="76"/>
      <c r="Q95" s="75"/>
      <c r="R95" s="75"/>
      <c r="S95" s="75"/>
      <c r="T95" s="74"/>
      <c r="U95" s="75"/>
      <c r="V95" s="76"/>
      <c r="W95" s="75"/>
      <c r="X95" s="75"/>
      <c r="Y95" s="184"/>
      <c r="Z95" s="83"/>
      <c r="AA95" s="83"/>
      <c r="AB95" s="83"/>
      <c r="AC95" s="83"/>
      <c r="AD95" s="83"/>
      <c r="AE95" s="83"/>
    </row>
    <row r="96" spans="1:38">
      <c r="A96" s="83"/>
      <c r="B96" s="83"/>
      <c r="C96" s="83"/>
      <c r="D96" s="122" t="s">
        <v>155</v>
      </c>
      <c r="E96" s="74"/>
      <c r="F96" s="75"/>
      <c r="G96" s="75"/>
      <c r="H96" s="74"/>
      <c r="I96" s="75"/>
      <c r="J96" s="76"/>
      <c r="K96" s="75"/>
      <c r="L96" s="75"/>
      <c r="M96" s="75"/>
      <c r="N96" s="74"/>
      <c r="O96" s="75"/>
      <c r="P96" s="76"/>
      <c r="Q96" s="75"/>
      <c r="R96" s="75"/>
      <c r="S96" s="75"/>
      <c r="T96" s="74"/>
      <c r="U96" s="75"/>
      <c r="V96" s="76"/>
      <c r="W96" s="75"/>
      <c r="X96" s="75"/>
      <c r="Y96" s="184"/>
      <c r="Z96" s="83"/>
      <c r="AA96" s="83"/>
      <c r="AB96" s="83"/>
      <c r="AC96" s="83"/>
      <c r="AD96" s="83"/>
      <c r="AE96" s="83"/>
    </row>
    <row r="97" spans="1:31">
      <c r="A97" s="83"/>
      <c r="B97" s="83"/>
      <c r="C97" s="83"/>
      <c r="D97" s="122" t="s">
        <v>156</v>
      </c>
      <c r="E97" s="413">
        <v>67052.92</v>
      </c>
      <c r="F97" s="245">
        <v>37730</v>
      </c>
      <c r="G97" s="209">
        <v>17</v>
      </c>
      <c r="H97" s="74">
        <v>11657.55</v>
      </c>
      <c r="I97" s="245">
        <v>37730</v>
      </c>
      <c r="J97" s="297">
        <v>17</v>
      </c>
      <c r="K97" s="75">
        <v>11014.51</v>
      </c>
      <c r="L97" s="245">
        <v>37748</v>
      </c>
      <c r="M97" s="209">
        <v>17</v>
      </c>
      <c r="N97" s="74">
        <v>12016.65</v>
      </c>
      <c r="O97" s="245">
        <v>37695</v>
      </c>
      <c r="P97" s="297">
        <v>17</v>
      </c>
      <c r="Q97" s="75">
        <v>11666.26</v>
      </c>
      <c r="R97" s="245">
        <v>37730</v>
      </c>
      <c r="S97" s="209">
        <v>17</v>
      </c>
      <c r="T97" s="74">
        <v>11020.13</v>
      </c>
      <c r="U97" s="245">
        <v>37748</v>
      </c>
      <c r="V97" s="297">
        <v>17</v>
      </c>
      <c r="W97" s="75">
        <v>12018.81</v>
      </c>
      <c r="X97" s="245">
        <v>37695</v>
      </c>
      <c r="Y97" s="228">
        <v>17</v>
      </c>
      <c r="Z97" s="83"/>
      <c r="AA97" s="83"/>
      <c r="AB97" s="83"/>
      <c r="AC97" s="83"/>
      <c r="AD97" s="83"/>
      <c r="AE97" s="83"/>
    </row>
    <row r="98" spans="1:31">
      <c r="A98" s="83"/>
      <c r="B98" s="83"/>
      <c r="C98" s="83"/>
      <c r="D98" s="122" t="s">
        <v>157</v>
      </c>
      <c r="E98" s="74"/>
      <c r="F98" s="75"/>
      <c r="G98" s="75"/>
      <c r="H98" s="74"/>
      <c r="I98" s="75"/>
      <c r="J98" s="76"/>
      <c r="K98" s="75"/>
      <c r="L98" s="75"/>
      <c r="M98" s="75"/>
      <c r="N98" s="71" t="s">
        <v>92</v>
      </c>
      <c r="O98" s="72" t="s">
        <v>92</v>
      </c>
      <c r="P98" s="73" t="s">
        <v>92</v>
      </c>
      <c r="Q98" s="75"/>
      <c r="R98" s="75"/>
      <c r="S98" s="75"/>
      <c r="T98" s="74"/>
      <c r="U98" s="75"/>
      <c r="V98" s="76"/>
      <c r="W98" s="72" t="s">
        <v>92</v>
      </c>
      <c r="X98" s="72" t="s">
        <v>92</v>
      </c>
      <c r="Y98" s="183" t="s">
        <v>92</v>
      </c>
      <c r="Z98" s="83"/>
      <c r="AA98" s="83"/>
      <c r="AB98" s="83"/>
      <c r="AC98" s="83"/>
      <c r="AD98" s="83"/>
      <c r="AE98" s="83"/>
    </row>
    <row r="99" spans="1:31" ht="15.75" thickBot="1">
      <c r="A99" s="83"/>
      <c r="B99" s="83"/>
      <c r="C99" s="83"/>
      <c r="D99" s="185" t="s">
        <v>158</v>
      </c>
      <c r="E99" s="415">
        <v>111067.36</v>
      </c>
      <c r="F99" s="269">
        <v>37624</v>
      </c>
      <c r="G99" s="299">
        <v>16</v>
      </c>
      <c r="H99" s="188">
        <v>35461.06</v>
      </c>
      <c r="I99" s="269">
        <v>37624</v>
      </c>
      <c r="J99" s="455">
        <v>16</v>
      </c>
      <c r="K99" s="189">
        <v>75606.3</v>
      </c>
      <c r="L99" s="269">
        <v>37624</v>
      </c>
      <c r="M99" s="299">
        <v>16</v>
      </c>
      <c r="N99" s="188" t="e">
        <f>NA()</f>
        <v>#N/A</v>
      </c>
      <c r="O99" s="189" t="e">
        <f>NA()</f>
        <v>#N/A</v>
      </c>
      <c r="P99" s="197" t="e">
        <f>NA()</f>
        <v>#N/A</v>
      </c>
      <c r="Q99" s="187" t="s">
        <v>92</v>
      </c>
      <c r="R99" s="187" t="s">
        <v>92</v>
      </c>
      <c r="S99" s="187" t="s">
        <v>92</v>
      </c>
      <c r="T99" s="186" t="s">
        <v>92</v>
      </c>
      <c r="U99" s="187" t="s">
        <v>92</v>
      </c>
      <c r="V99" s="190" t="s">
        <v>92</v>
      </c>
      <c r="W99" s="187" t="s">
        <v>92</v>
      </c>
      <c r="X99" s="187" t="s">
        <v>92</v>
      </c>
      <c r="Y99" s="191" t="s">
        <v>92</v>
      </c>
      <c r="Z99" s="83"/>
      <c r="AA99" s="83"/>
      <c r="AB99" s="83"/>
      <c r="AC99" s="83"/>
      <c r="AD99" s="83"/>
      <c r="AE99" s="83"/>
    </row>
    <row r="100" spans="1:31" ht="15.75">
      <c r="A100" s="83"/>
      <c r="B100" s="83"/>
      <c r="C100" s="83"/>
      <c r="D100" s="89"/>
      <c r="E100" s="88"/>
      <c r="F100" s="88"/>
      <c r="G100" s="122"/>
      <c r="H100" s="123" t="s">
        <v>89</v>
      </c>
      <c r="I100" s="86"/>
      <c r="J100" s="198"/>
      <c r="K100" s="87" t="s">
        <v>91</v>
      </c>
      <c r="L100" s="86"/>
      <c r="M100" s="86"/>
      <c r="N100" s="123" t="s">
        <v>90</v>
      </c>
      <c r="O100" s="86"/>
      <c r="P100" s="198"/>
      <c r="Q100" s="87" t="s">
        <v>147</v>
      </c>
      <c r="R100" s="86"/>
      <c r="S100" s="86"/>
      <c r="T100" s="123" t="s">
        <v>148</v>
      </c>
      <c r="U100" s="86"/>
      <c r="V100" s="198"/>
      <c r="W100" s="87" t="s">
        <v>149</v>
      </c>
      <c r="X100" s="111"/>
      <c r="Y100" s="196"/>
      <c r="Z100" s="83"/>
      <c r="AA100" s="83"/>
      <c r="AB100" s="83"/>
      <c r="AC100" s="83"/>
      <c r="AD100" s="83"/>
      <c r="AE100" s="83"/>
    </row>
    <row r="101" spans="1:31">
      <c r="A101" s="83"/>
      <c r="B101" s="83"/>
      <c r="C101" s="83"/>
      <c r="D101" s="89"/>
      <c r="E101" s="88"/>
      <c r="F101" s="88"/>
      <c r="G101" s="180" t="s">
        <v>124</v>
      </c>
      <c r="H101" s="126" t="s">
        <v>60</v>
      </c>
      <c r="I101" s="127" t="s">
        <v>166</v>
      </c>
      <c r="J101" s="128" t="s">
        <v>167</v>
      </c>
      <c r="K101" s="127" t="s">
        <v>60</v>
      </c>
      <c r="L101" s="127" t="s">
        <v>166</v>
      </c>
      <c r="M101" s="127" t="s">
        <v>167</v>
      </c>
      <c r="N101" s="126" t="s">
        <v>60</v>
      </c>
      <c r="O101" s="127" t="s">
        <v>166</v>
      </c>
      <c r="P101" s="128" t="s">
        <v>167</v>
      </c>
      <c r="Q101" s="127" t="s">
        <v>60</v>
      </c>
      <c r="R101" s="127" t="s">
        <v>166</v>
      </c>
      <c r="S101" s="127" t="s">
        <v>167</v>
      </c>
      <c r="T101" s="126" t="s">
        <v>60</v>
      </c>
      <c r="U101" s="127" t="s">
        <v>166</v>
      </c>
      <c r="V101" s="128" t="s">
        <v>167</v>
      </c>
      <c r="W101" s="127" t="s">
        <v>60</v>
      </c>
      <c r="X101" s="127" t="s">
        <v>166</v>
      </c>
      <c r="Y101" s="181" t="s">
        <v>167</v>
      </c>
      <c r="Z101" s="83"/>
      <c r="AA101" s="83"/>
      <c r="AB101" s="83"/>
      <c r="AC101" s="83"/>
      <c r="AD101" s="83"/>
      <c r="AE101" s="83"/>
    </row>
    <row r="102" spans="1:31">
      <c r="A102" s="83"/>
      <c r="B102" s="83"/>
      <c r="C102" s="83"/>
      <c r="D102" s="83"/>
      <c r="E102" s="88"/>
      <c r="F102" s="88"/>
      <c r="G102" s="122" t="s">
        <v>152</v>
      </c>
      <c r="H102" s="413">
        <v>20</v>
      </c>
      <c r="I102" s="245">
        <v>37622</v>
      </c>
      <c r="J102" s="297">
        <v>1</v>
      </c>
      <c r="K102" s="413">
        <v>20</v>
      </c>
      <c r="L102" s="245">
        <v>37622</v>
      </c>
      <c r="M102" s="297">
        <v>1</v>
      </c>
      <c r="N102" s="413">
        <v>20</v>
      </c>
      <c r="O102" s="245">
        <v>37622</v>
      </c>
      <c r="P102" s="297">
        <v>1</v>
      </c>
      <c r="Q102" s="413">
        <v>20</v>
      </c>
      <c r="R102" s="245">
        <v>37622</v>
      </c>
      <c r="S102" s="297">
        <v>1</v>
      </c>
      <c r="T102" s="413">
        <v>20</v>
      </c>
      <c r="U102" s="245">
        <v>37622</v>
      </c>
      <c r="V102" s="297">
        <v>1</v>
      </c>
      <c r="W102" s="413">
        <v>20</v>
      </c>
      <c r="X102" s="245">
        <v>37622</v>
      </c>
      <c r="Y102" s="297">
        <v>1</v>
      </c>
      <c r="Z102" s="83"/>
      <c r="AA102" s="83"/>
      <c r="AB102" s="83"/>
      <c r="AC102" s="83"/>
      <c r="AD102" s="83"/>
      <c r="AE102" s="83"/>
    </row>
    <row r="103" spans="1:31">
      <c r="A103" s="83"/>
      <c r="B103" s="83"/>
      <c r="C103" s="83"/>
      <c r="D103" s="83"/>
      <c r="E103" s="88"/>
      <c r="F103" s="88"/>
      <c r="G103" s="122" t="s">
        <v>153</v>
      </c>
      <c r="H103" s="74"/>
      <c r="I103" s="75"/>
      <c r="J103" s="76"/>
      <c r="K103" s="75"/>
      <c r="L103" s="75"/>
      <c r="M103" s="75"/>
      <c r="N103" s="74"/>
      <c r="O103" s="75"/>
      <c r="P103" s="76"/>
      <c r="Q103" s="75"/>
      <c r="R103" s="75"/>
      <c r="S103" s="75"/>
      <c r="T103" s="74"/>
      <c r="U103" s="75"/>
      <c r="V103" s="76"/>
      <c r="W103" s="75"/>
      <c r="X103" s="75"/>
      <c r="Y103" s="184"/>
      <c r="Z103" s="83"/>
      <c r="AA103" s="83"/>
      <c r="AB103" s="83"/>
      <c r="AC103" s="83"/>
      <c r="AD103" s="83"/>
      <c r="AE103" s="83"/>
    </row>
    <row r="104" spans="1:31">
      <c r="A104" s="83"/>
      <c r="B104" s="83"/>
      <c r="C104" s="83"/>
      <c r="D104" s="83"/>
      <c r="E104" s="88"/>
      <c r="F104" s="88"/>
      <c r="G104" s="122" t="s">
        <v>154</v>
      </c>
      <c r="H104" s="74"/>
      <c r="I104" s="75"/>
      <c r="J104" s="76"/>
      <c r="K104" s="75"/>
      <c r="L104" s="75"/>
      <c r="M104" s="75"/>
      <c r="N104" s="74"/>
      <c r="O104" s="75"/>
      <c r="P104" s="76"/>
      <c r="Q104" s="75"/>
      <c r="R104" s="75"/>
      <c r="S104" s="75"/>
      <c r="T104" s="74"/>
      <c r="U104" s="75"/>
      <c r="V104" s="76"/>
      <c r="W104" s="75"/>
      <c r="X104" s="75"/>
      <c r="Y104" s="184"/>
      <c r="Z104" s="83"/>
      <c r="AA104" s="83"/>
      <c r="AB104" s="83"/>
      <c r="AC104" s="83"/>
      <c r="AD104" s="83"/>
      <c r="AE104" s="83"/>
    </row>
    <row r="105" spans="1:31">
      <c r="A105" s="83"/>
      <c r="B105" s="83"/>
      <c r="C105" s="83"/>
      <c r="D105" s="83"/>
      <c r="E105" s="88"/>
      <c r="F105" s="88"/>
      <c r="G105" s="122" t="s">
        <v>155</v>
      </c>
      <c r="H105" s="74"/>
      <c r="I105" s="75"/>
      <c r="J105" s="76"/>
      <c r="K105" s="75"/>
      <c r="L105" s="75"/>
      <c r="M105" s="75"/>
      <c r="N105" s="74"/>
      <c r="O105" s="75"/>
      <c r="P105" s="76"/>
      <c r="Q105" s="75"/>
      <c r="R105" s="75"/>
      <c r="S105" s="75"/>
      <c r="T105" s="74"/>
      <c r="U105" s="75"/>
      <c r="V105" s="76"/>
      <c r="W105" s="75"/>
      <c r="X105" s="75"/>
      <c r="Y105" s="184"/>
      <c r="Z105" s="83"/>
      <c r="AA105" s="83"/>
      <c r="AB105" s="83"/>
      <c r="AC105" s="83"/>
      <c r="AD105" s="83"/>
      <c r="AE105" s="83"/>
    </row>
    <row r="106" spans="1:31">
      <c r="A106" s="83"/>
      <c r="B106" s="83"/>
      <c r="C106" s="83"/>
      <c r="D106" s="83"/>
      <c r="E106" s="88"/>
      <c r="F106" s="88"/>
      <c r="G106" s="122" t="s">
        <v>156</v>
      </c>
      <c r="H106" s="74">
        <v>20</v>
      </c>
      <c r="I106" s="245">
        <v>37622</v>
      </c>
      <c r="J106" s="297">
        <v>1</v>
      </c>
      <c r="K106" s="74">
        <v>20</v>
      </c>
      <c r="L106" s="245">
        <v>37622</v>
      </c>
      <c r="M106" s="297">
        <v>1</v>
      </c>
      <c r="N106" s="74">
        <v>20</v>
      </c>
      <c r="O106" s="245">
        <v>37622</v>
      </c>
      <c r="P106" s="297">
        <v>1</v>
      </c>
      <c r="Q106" s="74">
        <v>20</v>
      </c>
      <c r="R106" s="245">
        <v>37622</v>
      </c>
      <c r="S106" s="297">
        <v>1</v>
      </c>
      <c r="T106" s="74">
        <v>20</v>
      </c>
      <c r="U106" s="245">
        <v>37622</v>
      </c>
      <c r="V106" s="297">
        <v>1</v>
      </c>
      <c r="W106" s="74">
        <v>20</v>
      </c>
      <c r="X106" s="245">
        <v>37622</v>
      </c>
      <c r="Y106" s="297">
        <v>1</v>
      </c>
      <c r="Z106" s="83"/>
      <c r="AA106" s="83"/>
      <c r="AB106" s="83"/>
      <c r="AC106" s="83"/>
      <c r="AD106" s="83"/>
      <c r="AE106" s="83"/>
    </row>
    <row r="107" spans="1:31">
      <c r="A107" s="83"/>
      <c r="B107" s="83"/>
      <c r="C107" s="83"/>
      <c r="D107" s="83"/>
      <c r="E107" s="88"/>
      <c r="F107" s="88"/>
      <c r="G107" s="122" t="s">
        <v>157</v>
      </c>
      <c r="H107" s="74"/>
      <c r="I107" s="75"/>
      <c r="J107" s="76"/>
      <c r="K107" s="75"/>
      <c r="L107" s="75"/>
      <c r="M107" s="75"/>
      <c r="N107" s="71" t="s">
        <v>92</v>
      </c>
      <c r="O107" s="72" t="s">
        <v>92</v>
      </c>
      <c r="P107" s="73" t="s">
        <v>92</v>
      </c>
      <c r="Q107" s="75"/>
      <c r="R107" s="75"/>
      <c r="S107" s="75"/>
      <c r="T107" s="74"/>
      <c r="U107" s="75"/>
      <c r="V107" s="76"/>
      <c r="W107" s="72" t="s">
        <v>92</v>
      </c>
      <c r="X107" s="72" t="s">
        <v>92</v>
      </c>
      <c r="Y107" s="183" t="s">
        <v>92</v>
      </c>
      <c r="Z107" s="83"/>
      <c r="AA107" s="83"/>
      <c r="AB107" s="83"/>
      <c r="AC107" s="83"/>
      <c r="AD107" s="83"/>
      <c r="AE107" s="83"/>
    </row>
    <row r="108" spans="1:31" ht="15.75" thickBot="1">
      <c r="A108" s="83"/>
      <c r="B108" s="83"/>
      <c r="C108" s="83"/>
      <c r="D108" s="83"/>
      <c r="E108" s="88"/>
      <c r="F108" s="88"/>
      <c r="G108" s="185" t="s">
        <v>158</v>
      </c>
      <c r="H108" s="188">
        <v>20</v>
      </c>
      <c r="I108" s="269">
        <v>37622</v>
      </c>
      <c r="J108" s="455">
        <v>1</v>
      </c>
      <c r="K108" s="188">
        <v>20</v>
      </c>
      <c r="L108" s="269">
        <v>37622</v>
      </c>
      <c r="M108" s="455">
        <v>1</v>
      </c>
      <c r="N108" s="188" t="e">
        <f>NA()</f>
        <v>#N/A</v>
      </c>
      <c r="O108" s="189" t="e">
        <f>NA()</f>
        <v>#N/A</v>
      </c>
      <c r="P108" s="197" t="e">
        <f>NA()</f>
        <v>#N/A</v>
      </c>
      <c r="Q108" s="187" t="s">
        <v>92</v>
      </c>
      <c r="R108" s="187" t="s">
        <v>92</v>
      </c>
      <c r="S108" s="187" t="s">
        <v>92</v>
      </c>
      <c r="T108" s="186" t="s">
        <v>92</v>
      </c>
      <c r="U108" s="187" t="s">
        <v>92</v>
      </c>
      <c r="V108" s="190" t="s">
        <v>92</v>
      </c>
      <c r="W108" s="187" t="s">
        <v>92</v>
      </c>
      <c r="X108" s="187" t="s">
        <v>92</v>
      </c>
      <c r="Y108" s="191" t="s">
        <v>92</v>
      </c>
      <c r="Z108" s="83"/>
      <c r="AA108" s="83"/>
      <c r="AB108" s="83"/>
      <c r="AC108" s="83"/>
      <c r="AD108" s="83"/>
      <c r="AE108" s="83"/>
    </row>
    <row r="109" spans="1:31">
      <c r="A109" s="83"/>
      <c r="B109" s="83"/>
      <c r="C109" s="83"/>
      <c r="D109" s="89"/>
      <c r="E109" s="88"/>
      <c r="F109" s="88"/>
      <c r="G109" s="88"/>
      <c r="H109" s="88" t="s">
        <v>250</v>
      </c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3"/>
      <c r="AA109" s="83"/>
      <c r="AB109" s="83"/>
      <c r="AC109" s="83"/>
      <c r="AD109" s="83"/>
      <c r="AE109" s="83"/>
    </row>
    <row r="110" spans="1:31" ht="15.75" thickBo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3"/>
      <c r="Y110" s="83"/>
      <c r="Z110" s="83"/>
      <c r="AA110" s="83"/>
      <c r="AB110" s="83"/>
      <c r="AC110" s="83"/>
      <c r="AD110" s="83"/>
      <c r="AE110" s="83"/>
    </row>
    <row r="111" spans="1:31">
      <c r="A111" s="83"/>
      <c r="B111" s="83"/>
      <c r="C111" s="83"/>
      <c r="D111" s="107" t="s">
        <v>168</v>
      </c>
      <c r="E111" s="167"/>
      <c r="F111" s="167"/>
      <c r="G111" s="167"/>
      <c r="H111" s="326"/>
      <c r="I111" s="326"/>
      <c r="J111" s="169"/>
      <c r="K111" s="83"/>
      <c r="L111" s="83"/>
      <c r="M111" s="83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3"/>
      <c r="Y111" s="83"/>
      <c r="Z111" s="83"/>
      <c r="AA111" s="83"/>
      <c r="AB111" s="83"/>
      <c r="AC111" s="83"/>
      <c r="AD111" s="83"/>
      <c r="AE111" s="83"/>
    </row>
    <row r="112" spans="1:31">
      <c r="A112" s="83"/>
      <c r="B112" s="83"/>
      <c r="C112" s="83"/>
      <c r="D112" s="122"/>
      <c r="G112" s="338"/>
      <c r="H112" s="339" t="s">
        <v>349</v>
      </c>
      <c r="I112" s="340"/>
      <c r="J112" s="341"/>
      <c r="K112" s="83"/>
      <c r="L112" s="83"/>
      <c r="M112" s="83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3"/>
      <c r="Y112" s="83"/>
      <c r="Z112" s="83"/>
      <c r="AA112" s="83"/>
      <c r="AB112" s="83"/>
      <c r="AC112" s="83"/>
      <c r="AD112" s="83"/>
      <c r="AE112" s="83"/>
    </row>
    <row r="113" spans="1:31">
      <c r="A113" s="83"/>
      <c r="B113" s="83"/>
      <c r="C113" s="83"/>
      <c r="D113" s="342"/>
      <c r="E113" s="200" t="s">
        <v>169</v>
      </c>
      <c r="F113" s="201"/>
      <c r="G113" s="205" t="s">
        <v>252</v>
      </c>
      <c r="H113" s="343" t="s">
        <v>333</v>
      </c>
      <c r="I113" s="344" t="s">
        <v>334</v>
      </c>
      <c r="J113" s="345" t="s">
        <v>350</v>
      </c>
      <c r="K113" s="83"/>
      <c r="L113" s="83"/>
      <c r="M113" s="83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3"/>
      <c r="Y113" s="83"/>
      <c r="Z113" s="83"/>
      <c r="AA113" s="83"/>
      <c r="AB113" s="83"/>
      <c r="AC113" s="83"/>
      <c r="AD113" s="83"/>
      <c r="AE113" s="83"/>
    </row>
    <row r="114" spans="1:31" ht="15.75">
      <c r="A114" s="83"/>
      <c r="B114" s="83"/>
      <c r="C114" s="83"/>
      <c r="D114" s="203"/>
      <c r="E114" s="194" t="s">
        <v>87</v>
      </c>
      <c r="F114" s="174" t="s">
        <v>351</v>
      </c>
      <c r="G114" s="114" t="s">
        <v>351</v>
      </c>
      <c r="H114" s="194" t="s">
        <v>352</v>
      </c>
      <c r="I114" s="117" t="s">
        <v>353</v>
      </c>
      <c r="J114" s="179" t="s">
        <v>351</v>
      </c>
      <c r="K114" s="83"/>
      <c r="L114" s="83"/>
      <c r="M114" s="83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3"/>
      <c r="Y114" s="83"/>
      <c r="Z114" s="83"/>
      <c r="AA114" s="83"/>
      <c r="AB114" s="83"/>
      <c r="AC114" s="83"/>
      <c r="AD114" s="83"/>
      <c r="AE114" s="83"/>
    </row>
    <row r="115" spans="1:31">
      <c r="A115" s="83"/>
      <c r="B115" s="83"/>
      <c r="C115" s="83"/>
      <c r="D115" s="205" t="s">
        <v>167</v>
      </c>
      <c r="E115" s="206" t="s">
        <v>170</v>
      </c>
      <c r="F115" s="90" t="s">
        <v>170</v>
      </c>
      <c r="G115" s="205" t="s">
        <v>170</v>
      </c>
      <c r="H115" s="206" t="s">
        <v>170</v>
      </c>
      <c r="I115" s="121" t="s">
        <v>170</v>
      </c>
      <c r="J115" s="207" t="s">
        <v>170</v>
      </c>
      <c r="K115" s="83"/>
      <c r="L115" s="83"/>
      <c r="M115" s="83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3"/>
      <c r="Y115" s="83"/>
      <c r="Z115" s="83"/>
      <c r="AA115" s="83"/>
      <c r="AB115" s="83"/>
      <c r="AC115" s="83"/>
      <c r="AD115" s="83"/>
      <c r="AE115" s="83"/>
    </row>
    <row r="116" spans="1:31">
      <c r="A116" s="83"/>
      <c r="B116" s="83"/>
      <c r="C116" s="83"/>
      <c r="D116" s="122">
        <v>1</v>
      </c>
      <c r="E116" s="74">
        <v>0</v>
      </c>
      <c r="F116" s="271">
        <v>0</v>
      </c>
      <c r="G116" s="221">
        <v>0</v>
      </c>
      <c r="H116" s="70">
        <f>G116-I116</f>
        <v>0</v>
      </c>
      <c r="I116" s="346">
        <v>0</v>
      </c>
      <c r="J116" s="184">
        <v>0</v>
      </c>
      <c r="K116" s="83"/>
      <c r="L116" s="83"/>
      <c r="M116" s="83" t="s">
        <v>558</v>
      </c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3"/>
      <c r="Y116" s="83"/>
      <c r="Z116" s="83"/>
      <c r="AA116" s="83"/>
      <c r="AB116" s="83"/>
      <c r="AC116" s="83"/>
      <c r="AD116" s="83"/>
      <c r="AE116" s="83"/>
    </row>
    <row r="117" spans="1:31">
      <c r="A117" s="83"/>
      <c r="B117" s="83"/>
      <c r="C117" s="83"/>
      <c r="D117" s="122">
        <f>D116+1</f>
        <v>2</v>
      </c>
      <c r="E117" s="74">
        <v>0</v>
      </c>
      <c r="F117" s="271">
        <v>0</v>
      </c>
      <c r="G117" s="221">
        <v>0</v>
      </c>
      <c r="H117" s="70">
        <f t="shared" ref="H117:H139" si="0">G117-I117</f>
        <v>0</v>
      </c>
      <c r="I117" s="346">
        <v>0</v>
      </c>
      <c r="J117" s="184">
        <v>0</v>
      </c>
      <c r="K117" s="83"/>
      <c r="L117" s="83"/>
      <c r="M117" s="83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3"/>
      <c r="Y117" s="83"/>
      <c r="Z117" s="83"/>
      <c r="AA117" s="83"/>
      <c r="AB117" s="83"/>
      <c r="AC117" s="83"/>
      <c r="AD117" s="83"/>
      <c r="AE117" s="83"/>
    </row>
    <row r="118" spans="1:31">
      <c r="A118" s="83"/>
      <c r="B118" s="83"/>
      <c r="C118" s="83"/>
      <c r="D118" s="122">
        <f t="shared" ref="D118:D139" si="1">D117+1</f>
        <v>3</v>
      </c>
      <c r="E118" s="74">
        <v>0</v>
      </c>
      <c r="F118" s="271">
        <v>0</v>
      </c>
      <c r="G118" s="221">
        <v>0</v>
      </c>
      <c r="H118" s="70">
        <f t="shared" si="0"/>
        <v>0</v>
      </c>
      <c r="I118" s="346">
        <v>0</v>
      </c>
      <c r="J118" s="184">
        <v>0</v>
      </c>
      <c r="K118" s="83"/>
      <c r="L118" s="83"/>
      <c r="M118" s="83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3"/>
      <c r="Y118" s="83"/>
      <c r="Z118" s="83"/>
      <c r="AA118" s="83"/>
      <c r="AB118" s="83"/>
      <c r="AC118" s="83"/>
      <c r="AD118" s="83"/>
      <c r="AE118" s="83"/>
    </row>
    <row r="119" spans="1:31">
      <c r="A119" s="83"/>
      <c r="B119" s="83"/>
      <c r="C119" s="83"/>
      <c r="D119" s="122">
        <f t="shared" si="1"/>
        <v>4</v>
      </c>
      <c r="E119" s="74">
        <v>0</v>
      </c>
      <c r="F119" s="271">
        <v>0</v>
      </c>
      <c r="G119" s="221">
        <v>0</v>
      </c>
      <c r="H119" s="70">
        <f t="shared" si="0"/>
        <v>0</v>
      </c>
      <c r="I119" s="346">
        <v>0</v>
      </c>
      <c r="J119" s="184">
        <v>0</v>
      </c>
      <c r="K119" s="83"/>
      <c r="L119" s="83"/>
      <c r="M119" s="83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3"/>
      <c r="Y119" s="83"/>
      <c r="Z119" s="83"/>
      <c r="AA119" s="83"/>
      <c r="AB119" s="83"/>
      <c r="AC119" s="83"/>
      <c r="AD119" s="83"/>
      <c r="AE119" s="83"/>
    </row>
    <row r="120" spans="1:31">
      <c r="A120" s="83"/>
      <c r="B120" s="83"/>
      <c r="C120" s="83"/>
      <c r="D120" s="122">
        <f t="shared" si="1"/>
        <v>5</v>
      </c>
      <c r="E120" s="74">
        <v>0</v>
      </c>
      <c r="F120" s="271">
        <v>0</v>
      </c>
      <c r="G120" s="221">
        <v>0</v>
      </c>
      <c r="H120" s="70">
        <f t="shared" si="0"/>
        <v>0</v>
      </c>
      <c r="I120" s="346">
        <v>0</v>
      </c>
      <c r="J120" s="184">
        <v>0</v>
      </c>
      <c r="K120" s="83"/>
      <c r="L120" s="83"/>
      <c r="M120" s="83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3"/>
      <c r="Y120" s="83"/>
      <c r="Z120" s="83"/>
      <c r="AA120" s="83"/>
      <c r="AB120" s="83"/>
      <c r="AC120" s="83"/>
      <c r="AD120" s="83"/>
      <c r="AE120" s="83"/>
    </row>
    <row r="121" spans="1:31">
      <c r="A121" s="83"/>
      <c r="B121" s="83"/>
      <c r="C121" s="83"/>
      <c r="D121" s="122">
        <f t="shared" si="1"/>
        <v>6</v>
      </c>
      <c r="E121" s="74">
        <v>0</v>
      </c>
      <c r="F121" s="271">
        <v>0</v>
      </c>
      <c r="G121" s="221">
        <v>7.97</v>
      </c>
      <c r="H121" s="70">
        <f t="shared" si="0"/>
        <v>0</v>
      </c>
      <c r="I121" s="346">
        <v>7.97</v>
      </c>
      <c r="J121" s="184">
        <v>0</v>
      </c>
      <c r="K121" s="83"/>
      <c r="L121" s="83"/>
      <c r="M121" s="83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3"/>
      <c r="Y121" s="83"/>
      <c r="Z121" s="83"/>
      <c r="AA121" s="83"/>
      <c r="AB121" s="83"/>
      <c r="AC121" s="83"/>
      <c r="AD121" s="83"/>
      <c r="AE121" s="83"/>
    </row>
    <row r="122" spans="1:31">
      <c r="A122" s="83"/>
      <c r="B122" s="83"/>
      <c r="C122" s="83"/>
      <c r="D122" s="122">
        <f t="shared" si="1"/>
        <v>7</v>
      </c>
      <c r="E122" s="74">
        <v>155.41</v>
      </c>
      <c r="F122" s="271">
        <v>155.41</v>
      </c>
      <c r="G122" s="221">
        <v>478.17</v>
      </c>
      <c r="H122" s="70">
        <f t="shared" si="0"/>
        <v>0</v>
      </c>
      <c r="I122" s="346">
        <v>478.17</v>
      </c>
      <c r="J122" s="184">
        <v>50.61</v>
      </c>
      <c r="K122" s="83"/>
      <c r="L122" s="83"/>
      <c r="M122" s="83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3"/>
      <c r="Y122" s="83"/>
      <c r="Z122" s="83"/>
      <c r="AA122" s="83"/>
      <c r="AB122" s="83"/>
      <c r="AC122" s="83"/>
      <c r="AD122" s="83"/>
      <c r="AE122" s="83"/>
    </row>
    <row r="123" spans="1:31">
      <c r="A123" s="83"/>
      <c r="B123" s="83"/>
      <c r="C123" s="83"/>
      <c r="D123" s="122">
        <f t="shared" si="1"/>
        <v>8</v>
      </c>
      <c r="E123" s="74">
        <v>255.03</v>
      </c>
      <c r="F123" s="271">
        <v>255.03</v>
      </c>
      <c r="G123" s="221">
        <v>1211</v>
      </c>
      <c r="H123" s="70">
        <f t="shared" si="0"/>
        <v>0</v>
      </c>
      <c r="I123" s="346">
        <v>1211</v>
      </c>
      <c r="J123" s="184">
        <v>828.83</v>
      </c>
      <c r="K123" s="83"/>
      <c r="L123" s="83"/>
      <c r="M123" s="83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3"/>
      <c r="Y123" s="83"/>
      <c r="Z123" s="83"/>
      <c r="AA123" s="83"/>
      <c r="AB123" s="83"/>
      <c r="AC123" s="83"/>
      <c r="AD123" s="83"/>
      <c r="AE123" s="83"/>
    </row>
    <row r="124" spans="1:31">
      <c r="A124" s="83"/>
      <c r="B124" s="83"/>
      <c r="C124" s="83"/>
      <c r="D124" s="122">
        <f t="shared" si="1"/>
        <v>9</v>
      </c>
      <c r="E124" s="74">
        <v>398.48</v>
      </c>
      <c r="F124" s="271">
        <v>398.48</v>
      </c>
      <c r="G124" s="221">
        <v>1219</v>
      </c>
      <c r="H124" s="70">
        <f t="shared" si="0"/>
        <v>0</v>
      </c>
      <c r="I124" s="346">
        <v>1219</v>
      </c>
      <c r="J124" s="184">
        <v>1586</v>
      </c>
      <c r="K124" s="83"/>
      <c r="L124" s="83"/>
      <c r="M124" s="83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3"/>
      <c r="Y124" s="83"/>
      <c r="Z124" s="83"/>
      <c r="AA124" s="83"/>
      <c r="AB124" s="83"/>
      <c r="AC124" s="83"/>
      <c r="AD124" s="83"/>
      <c r="AE124" s="83"/>
    </row>
    <row r="125" spans="1:31">
      <c r="A125" s="83"/>
      <c r="B125" s="83"/>
      <c r="C125" s="83"/>
      <c r="D125" s="122">
        <f t="shared" si="1"/>
        <v>10</v>
      </c>
      <c r="E125" s="74">
        <v>510.05</v>
      </c>
      <c r="F125" s="271">
        <v>510.05</v>
      </c>
      <c r="G125" s="221">
        <v>2686</v>
      </c>
      <c r="H125" s="70">
        <f t="shared" si="0"/>
        <v>0</v>
      </c>
      <c r="I125" s="346">
        <v>2686</v>
      </c>
      <c r="J125" s="184">
        <v>2255</v>
      </c>
      <c r="K125" s="83"/>
      <c r="L125" s="83"/>
      <c r="M125" s="83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3"/>
      <c r="Y125" s="83"/>
      <c r="Z125" s="83"/>
      <c r="AA125" s="83"/>
      <c r="AB125" s="83"/>
      <c r="AC125" s="83"/>
      <c r="AD125" s="83"/>
      <c r="AE125" s="83"/>
    </row>
    <row r="126" spans="1:31">
      <c r="A126" s="83"/>
      <c r="B126" s="83"/>
      <c r="C126" s="83"/>
      <c r="D126" s="122">
        <f t="shared" si="1"/>
        <v>11</v>
      </c>
      <c r="E126" s="74">
        <v>597.72</v>
      </c>
      <c r="F126" s="271">
        <v>597.72</v>
      </c>
      <c r="G126" s="221">
        <v>1817</v>
      </c>
      <c r="H126" s="70">
        <f t="shared" si="0"/>
        <v>0</v>
      </c>
      <c r="I126" s="346">
        <v>1817</v>
      </c>
      <c r="J126" s="184">
        <v>2973</v>
      </c>
      <c r="K126" s="83"/>
      <c r="L126" s="83"/>
      <c r="M126" s="83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3"/>
      <c r="Y126" s="83"/>
      <c r="Z126" s="83"/>
      <c r="AA126" s="83"/>
      <c r="AB126" s="83"/>
      <c r="AC126" s="83"/>
      <c r="AD126" s="83"/>
      <c r="AE126" s="83"/>
    </row>
    <row r="127" spans="1:31">
      <c r="A127" s="83"/>
      <c r="B127" s="83"/>
      <c r="C127" s="83"/>
      <c r="D127" s="122">
        <f t="shared" si="1"/>
        <v>12</v>
      </c>
      <c r="E127" s="74">
        <v>645.53</v>
      </c>
      <c r="F127" s="271">
        <v>645.53</v>
      </c>
      <c r="G127" s="221">
        <v>1674</v>
      </c>
      <c r="H127" s="70">
        <f t="shared" si="0"/>
        <v>0</v>
      </c>
      <c r="I127" s="346">
        <v>1674</v>
      </c>
      <c r="J127" s="184">
        <v>3443</v>
      </c>
      <c r="K127" s="83"/>
      <c r="L127" s="83"/>
      <c r="M127" s="83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3"/>
      <c r="Y127" s="83"/>
      <c r="Z127" s="83"/>
      <c r="AA127" s="83"/>
      <c r="AB127" s="83"/>
      <c r="AC127" s="83"/>
      <c r="AD127" s="83"/>
      <c r="AE127" s="83"/>
    </row>
    <row r="128" spans="1:31">
      <c r="A128" s="83"/>
      <c r="B128" s="83"/>
      <c r="C128" s="83"/>
      <c r="D128" s="122">
        <f t="shared" si="1"/>
        <v>13</v>
      </c>
      <c r="E128" s="74">
        <v>1177</v>
      </c>
      <c r="F128" s="271">
        <v>1177</v>
      </c>
      <c r="G128" s="221">
        <v>3251</v>
      </c>
      <c r="H128" s="70">
        <f t="shared" si="0"/>
        <v>254</v>
      </c>
      <c r="I128" s="346">
        <v>2997</v>
      </c>
      <c r="J128" s="184">
        <v>1827</v>
      </c>
      <c r="K128" s="83"/>
      <c r="L128" s="83"/>
      <c r="M128" s="83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3"/>
      <c r="Y128" s="83"/>
      <c r="Z128" s="83"/>
      <c r="AA128" s="83"/>
      <c r="AB128" s="83"/>
      <c r="AC128" s="83"/>
      <c r="AD128" s="83"/>
      <c r="AE128" s="83"/>
    </row>
    <row r="129" spans="1:66">
      <c r="A129" s="83"/>
      <c r="B129" s="83"/>
      <c r="C129" s="83"/>
      <c r="D129" s="122">
        <f t="shared" si="1"/>
        <v>14</v>
      </c>
      <c r="E129" s="74">
        <v>4753</v>
      </c>
      <c r="F129" s="271">
        <v>4753</v>
      </c>
      <c r="G129" s="221">
        <v>3998</v>
      </c>
      <c r="H129" s="70">
        <f t="shared" si="0"/>
        <v>1806</v>
      </c>
      <c r="I129" s="346">
        <v>2192</v>
      </c>
      <c r="J129" s="184">
        <v>3177</v>
      </c>
      <c r="K129" s="83"/>
      <c r="L129" s="83"/>
      <c r="M129" s="83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3"/>
      <c r="Y129" s="83"/>
      <c r="Z129" s="83"/>
      <c r="AA129" s="83"/>
      <c r="AB129" s="83"/>
      <c r="AC129" s="83"/>
      <c r="AD129" s="83"/>
      <c r="AE129" s="83"/>
    </row>
    <row r="130" spans="1:66">
      <c r="A130" s="83"/>
      <c r="B130" s="83"/>
      <c r="C130" s="83"/>
      <c r="D130" s="122">
        <f t="shared" si="1"/>
        <v>15</v>
      </c>
      <c r="E130" s="74">
        <v>8362</v>
      </c>
      <c r="F130" s="271">
        <v>8362</v>
      </c>
      <c r="G130" s="221">
        <v>7446</v>
      </c>
      <c r="H130" s="70">
        <f t="shared" si="0"/>
        <v>5733</v>
      </c>
      <c r="I130" s="346">
        <v>1713</v>
      </c>
      <c r="J130" s="184">
        <v>2424</v>
      </c>
      <c r="K130" s="83"/>
      <c r="L130" s="83"/>
      <c r="M130" s="83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3"/>
      <c r="Y130" s="83"/>
      <c r="Z130" s="83"/>
      <c r="AA130" s="83"/>
      <c r="AB130" s="83"/>
      <c r="AC130" s="83"/>
      <c r="AD130" s="83"/>
      <c r="AE130" s="83"/>
    </row>
    <row r="131" spans="1:66">
      <c r="A131" s="83"/>
      <c r="B131" s="83"/>
      <c r="C131" s="83"/>
      <c r="D131" s="122">
        <f t="shared" si="1"/>
        <v>16</v>
      </c>
      <c r="E131" s="74">
        <v>11092</v>
      </c>
      <c r="F131" s="271">
        <v>11092</v>
      </c>
      <c r="G131" s="221">
        <v>8465</v>
      </c>
      <c r="H131" s="70">
        <f t="shared" si="0"/>
        <v>6656</v>
      </c>
      <c r="I131" s="346">
        <v>1809</v>
      </c>
      <c r="J131" s="184">
        <v>1068</v>
      </c>
      <c r="K131" s="83"/>
      <c r="L131" s="83"/>
      <c r="M131" s="83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3"/>
      <c r="Y131" s="83"/>
      <c r="Z131" s="83"/>
      <c r="AA131" s="83"/>
      <c r="AB131" s="83"/>
      <c r="AC131" s="83"/>
      <c r="AD131" s="83"/>
      <c r="AE131" s="83"/>
    </row>
    <row r="132" spans="1:66">
      <c r="A132" s="83"/>
      <c r="B132" s="83"/>
      <c r="C132" s="83"/>
      <c r="D132" s="122">
        <f t="shared" si="1"/>
        <v>17</v>
      </c>
      <c r="E132" s="74">
        <v>12197</v>
      </c>
      <c r="F132" s="271">
        <v>12197</v>
      </c>
      <c r="G132" s="221">
        <v>7738</v>
      </c>
      <c r="H132" s="70">
        <f t="shared" si="0"/>
        <v>6463</v>
      </c>
      <c r="I132" s="346">
        <v>1275</v>
      </c>
      <c r="J132" s="184">
        <v>1106</v>
      </c>
      <c r="K132" s="83"/>
      <c r="L132" s="83"/>
      <c r="M132" s="83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3"/>
      <c r="Y132" s="83"/>
      <c r="Z132" s="83"/>
      <c r="AA132" s="83"/>
      <c r="AB132" s="83"/>
      <c r="AC132" s="83"/>
      <c r="AD132" s="83"/>
      <c r="AE132" s="83"/>
    </row>
    <row r="133" spans="1:66">
      <c r="A133" s="83"/>
      <c r="B133" s="83"/>
      <c r="C133" s="83"/>
      <c r="D133" s="122">
        <f t="shared" si="1"/>
        <v>18</v>
      </c>
      <c r="E133" s="74">
        <v>10433</v>
      </c>
      <c r="F133" s="271">
        <v>10433</v>
      </c>
      <c r="G133" s="221">
        <v>7242</v>
      </c>
      <c r="H133" s="70">
        <f t="shared" si="0"/>
        <v>6524.74</v>
      </c>
      <c r="I133" s="346">
        <v>717.26</v>
      </c>
      <c r="J133" s="184">
        <v>286.89999999999998</v>
      </c>
      <c r="K133" s="83"/>
      <c r="L133" s="83"/>
      <c r="M133" s="83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3"/>
      <c r="Y133" s="83"/>
      <c r="Z133" s="83"/>
      <c r="AA133" s="83"/>
      <c r="AB133" s="83"/>
      <c r="AC133" s="83"/>
      <c r="AD133" s="83"/>
      <c r="AE133" s="83"/>
    </row>
    <row r="134" spans="1:66">
      <c r="A134" s="83"/>
      <c r="B134" s="83"/>
      <c r="C134" s="83"/>
      <c r="D134" s="122">
        <f t="shared" si="1"/>
        <v>19</v>
      </c>
      <c r="E134" s="74">
        <v>1200</v>
      </c>
      <c r="F134" s="271">
        <v>1200</v>
      </c>
      <c r="G134" s="221">
        <v>3675</v>
      </c>
      <c r="H134" s="70">
        <f t="shared" si="0"/>
        <v>3396.07</v>
      </c>
      <c r="I134" s="346">
        <v>278.93</v>
      </c>
      <c r="J134" s="184">
        <v>0</v>
      </c>
      <c r="K134" s="83"/>
      <c r="L134" s="83"/>
      <c r="M134" s="83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3"/>
      <c r="Y134" s="83"/>
      <c r="Z134" s="83"/>
      <c r="AA134" s="83"/>
      <c r="AB134" s="83"/>
      <c r="AC134" s="83"/>
      <c r="AD134" s="83"/>
      <c r="AE134" s="83"/>
    </row>
    <row r="135" spans="1:66">
      <c r="A135" s="83"/>
      <c r="B135" s="83"/>
      <c r="C135" s="83"/>
      <c r="D135" s="122">
        <f t="shared" si="1"/>
        <v>20</v>
      </c>
      <c r="E135" s="74">
        <v>0</v>
      </c>
      <c r="F135" s="271">
        <v>0</v>
      </c>
      <c r="G135" s="221">
        <v>7.97</v>
      </c>
      <c r="H135" s="70">
        <f t="shared" si="0"/>
        <v>0</v>
      </c>
      <c r="I135" s="346">
        <v>7.97</v>
      </c>
      <c r="J135" s="184">
        <v>0</v>
      </c>
      <c r="K135" s="83"/>
      <c r="L135" s="83"/>
      <c r="M135" s="83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3"/>
      <c r="Y135" s="83"/>
      <c r="Z135" s="83"/>
      <c r="AA135" s="83"/>
      <c r="AB135" s="83"/>
      <c r="AC135" s="83"/>
      <c r="AD135" s="83"/>
      <c r="AE135" s="83"/>
    </row>
    <row r="136" spans="1:66">
      <c r="A136" s="83"/>
      <c r="B136" s="83"/>
      <c r="C136" s="83"/>
      <c r="D136" s="122">
        <f t="shared" si="1"/>
        <v>21</v>
      </c>
      <c r="E136" s="74">
        <v>0</v>
      </c>
      <c r="F136" s="271">
        <v>0</v>
      </c>
      <c r="G136" s="221">
        <v>0</v>
      </c>
      <c r="H136" s="70">
        <f t="shared" si="0"/>
        <v>0</v>
      </c>
      <c r="I136" s="346">
        <v>0</v>
      </c>
      <c r="J136" s="184">
        <v>0</v>
      </c>
      <c r="K136" s="83"/>
      <c r="L136" s="83"/>
      <c r="M136" s="83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3"/>
      <c r="Y136" s="83"/>
      <c r="Z136" s="83"/>
      <c r="AA136" s="83"/>
      <c r="AB136" s="83"/>
      <c r="AC136" s="83"/>
      <c r="AD136" s="83"/>
      <c r="AE136" s="83"/>
    </row>
    <row r="137" spans="1:66">
      <c r="A137" s="83"/>
      <c r="B137" s="83"/>
      <c r="C137" s="83"/>
      <c r="D137" s="122">
        <f t="shared" si="1"/>
        <v>22</v>
      </c>
      <c r="E137" s="74">
        <v>0</v>
      </c>
      <c r="F137" s="271">
        <v>0</v>
      </c>
      <c r="G137" s="221">
        <v>0</v>
      </c>
      <c r="H137" s="70">
        <f t="shared" si="0"/>
        <v>0</v>
      </c>
      <c r="I137" s="346">
        <v>0</v>
      </c>
      <c r="J137" s="184">
        <v>0</v>
      </c>
      <c r="K137" s="83"/>
      <c r="L137" s="83"/>
      <c r="M137" s="83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3"/>
      <c r="Y137" s="83"/>
      <c r="Z137" s="83"/>
      <c r="AA137" s="83"/>
      <c r="AB137" s="83"/>
      <c r="AC137" s="83"/>
      <c r="AD137" s="83"/>
      <c r="AE137" s="83"/>
    </row>
    <row r="138" spans="1:66">
      <c r="A138" s="83"/>
      <c r="B138" s="83"/>
      <c r="C138" s="83"/>
      <c r="D138" s="122">
        <f t="shared" si="1"/>
        <v>23</v>
      </c>
      <c r="E138" s="74">
        <v>0</v>
      </c>
      <c r="F138" s="271">
        <v>0</v>
      </c>
      <c r="G138" s="221">
        <v>0</v>
      </c>
      <c r="H138" s="70">
        <f t="shared" si="0"/>
        <v>0</v>
      </c>
      <c r="I138" s="346">
        <v>0</v>
      </c>
      <c r="J138" s="184">
        <v>0</v>
      </c>
      <c r="K138" s="83"/>
      <c r="L138" s="83"/>
      <c r="M138" s="83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3"/>
      <c r="Y138" s="83"/>
      <c r="Z138" s="83"/>
      <c r="AA138" s="83"/>
      <c r="AB138" s="83"/>
      <c r="AC138" s="83"/>
      <c r="AD138" s="83"/>
      <c r="AE138" s="83"/>
    </row>
    <row r="139" spans="1:66" ht="15.75" thickBot="1">
      <c r="A139" s="83"/>
      <c r="B139" s="83"/>
      <c r="C139" s="83"/>
      <c r="D139" s="210">
        <f t="shared" si="1"/>
        <v>24</v>
      </c>
      <c r="E139" s="74">
        <v>0</v>
      </c>
      <c r="F139" s="271">
        <v>0</v>
      </c>
      <c r="G139" s="221">
        <v>0</v>
      </c>
      <c r="H139" s="70">
        <f t="shared" si="0"/>
        <v>0</v>
      </c>
      <c r="I139" s="346">
        <v>0</v>
      </c>
      <c r="J139" s="184">
        <v>0</v>
      </c>
      <c r="K139" s="83"/>
      <c r="L139" s="83"/>
      <c r="M139" s="83"/>
      <c r="N139" s="83"/>
      <c r="O139" s="88"/>
      <c r="P139" s="88"/>
      <c r="Q139" s="88"/>
      <c r="R139" s="88"/>
      <c r="S139" s="88"/>
      <c r="T139" s="88"/>
      <c r="U139" s="88"/>
      <c r="V139" s="88"/>
      <c r="W139" s="88"/>
      <c r="X139" s="83"/>
      <c r="Y139" s="83"/>
      <c r="Z139" s="83"/>
      <c r="AA139" s="83"/>
      <c r="AB139" s="83"/>
      <c r="AC139" s="83"/>
      <c r="AD139" s="83"/>
      <c r="AE139" s="83"/>
    </row>
    <row r="140" spans="1:66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8"/>
      <c r="P140" s="88"/>
      <c r="Q140" s="88"/>
      <c r="R140" s="88"/>
      <c r="S140" s="88"/>
      <c r="T140" s="88"/>
      <c r="U140" s="88"/>
      <c r="V140" s="88"/>
      <c r="W140" s="88"/>
      <c r="X140" s="83"/>
      <c r="Y140" s="83"/>
      <c r="Z140" s="83"/>
      <c r="AA140" s="83"/>
      <c r="AB140" s="83"/>
      <c r="AC140" s="83"/>
      <c r="AD140" s="83"/>
      <c r="AE140" s="83"/>
    </row>
    <row r="141" spans="1:66" ht="15.75" thickBo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3"/>
      <c r="Y141" s="83"/>
      <c r="Z141" s="83"/>
      <c r="AA141" s="83"/>
      <c r="AB141" s="83"/>
      <c r="AC141" s="83"/>
      <c r="AD141" s="83"/>
      <c r="AE141" s="83"/>
    </row>
    <row r="142" spans="1:66">
      <c r="A142" s="83"/>
      <c r="B142" s="83"/>
      <c r="C142" s="83"/>
      <c r="D142" s="107"/>
      <c r="E142" s="212"/>
      <c r="F142" s="167"/>
      <c r="G142" s="167"/>
      <c r="H142" s="167"/>
      <c r="I142" s="213" t="s">
        <v>354</v>
      </c>
      <c r="J142" s="214"/>
      <c r="K142" s="167"/>
      <c r="L142" s="214"/>
      <c r="M142" s="167"/>
      <c r="N142" s="213"/>
      <c r="O142" s="215"/>
      <c r="P142" s="215"/>
      <c r="Q142" s="167"/>
      <c r="R142" s="169"/>
      <c r="T142" s="107"/>
      <c r="U142" s="212"/>
      <c r="V142" s="167"/>
      <c r="W142" s="167"/>
      <c r="X142" s="167"/>
      <c r="Y142" s="213" t="s">
        <v>355</v>
      </c>
      <c r="Z142" s="214"/>
      <c r="AA142" s="167"/>
      <c r="AB142" s="214"/>
      <c r="AC142" s="167"/>
      <c r="AD142" s="213"/>
      <c r="AE142" s="215"/>
      <c r="AF142" s="215"/>
      <c r="AG142" s="167"/>
      <c r="AH142" s="169"/>
      <c r="AJ142" s="107"/>
      <c r="AK142" s="212"/>
      <c r="AL142" s="167"/>
      <c r="AM142" s="167"/>
      <c r="AN142" s="167"/>
      <c r="AO142" s="213" t="s">
        <v>356</v>
      </c>
      <c r="AP142" s="214"/>
      <c r="AQ142" s="167"/>
      <c r="AR142" s="214"/>
      <c r="AS142" s="167"/>
      <c r="AT142" s="213"/>
      <c r="AU142" s="215"/>
      <c r="AV142" s="215"/>
      <c r="AW142" s="167"/>
      <c r="AX142" s="169"/>
      <c r="AZ142" s="107"/>
      <c r="BA142" s="212"/>
      <c r="BB142" s="167"/>
      <c r="BC142" s="167"/>
      <c r="BD142" s="167"/>
      <c r="BE142" s="213" t="s">
        <v>357</v>
      </c>
      <c r="BF142" s="214"/>
      <c r="BG142" s="167"/>
      <c r="BH142" s="214"/>
      <c r="BI142" s="167"/>
      <c r="BJ142" s="213"/>
      <c r="BK142" s="215"/>
      <c r="BL142" s="215"/>
      <c r="BM142" s="167"/>
      <c r="BN142" s="169"/>
    </row>
    <row r="143" spans="1:66">
      <c r="A143" s="83"/>
      <c r="B143" s="83"/>
      <c r="C143" s="83"/>
      <c r="D143" s="199"/>
      <c r="E143" s="200" t="s">
        <v>171</v>
      </c>
      <c r="F143" s="201"/>
      <c r="G143" s="201"/>
      <c r="H143" s="201"/>
      <c r="I143" s="201"/>
      <c r="J143" s="216" t="s">
        <v>358</v>
      </c>
      <c r="K143" s="201"/>
      <c r="L143" s="216" t="s">
        <v>172</v>
      </c>
      <c r="M143" s="201"/>
      <c r="N143" s="201"/>
      <c r="O143" s="201"/>
      <c r="P143" s="201"/>
      <c r="Q143" s="201"/>
      <c r="R143" s="202"/>
      <c r="T143" s="199"/>
      <c r="U143" s="200" t="s">
        <v>171</v>
      </c>
      <c r="V143" s="201"/>
      <c r="W143" s="201"/>
      <c r="X143" s="201"/>
      <c r="Y143" s="201"/>
      <c r="Z143" s="216" t="s">
        <v>358</v>
      </c>
      <c r="AA143" s="201"/>
      <c r="AB143" s="216" t="s">
        <v>172</v>
      </c>
      <c r="AC143" s="201"/>
      <c r="AD143" s="201"/>
      <c r="AE143" s="201"/>
      <c r="AF143" s="201"/>
      <c r="AG143" s="201"/>
      <c r="AH143" s="202"/>
      <c r="AJ143" s="199"/>
      <c r="AK143" s="200" t="s">
        <v>171</v>
      </c>
      <c r="AL143" s="201"/>
      <c r="AM143" s="201"/>
      <c r="AN143" s="201"/>
      <c r="AO143" s="201"/>
      <c r="AP143" s="216" t="s">
        <v>358</v>
      </c>
      <c r="AQ143" s="201"/>
      <c r="AR143" s="216" t="s">
        <v>172</v>
      </c>
      <c r="AS143" s="201"/>
      <c r="AT143" s="201"/>
      <c r="AU143" s="201"/>
      <c r="AV143" s="201"/>
      <c r="AW143" s="201"/>
      <c r="AX143" s="202"/>
      <c r="AZ143" s="199"/>
      <c r="BA143" s="200" t="s">
        <v>171</v>
      </c>
      <c r="BB143" s="201"/>
      <c r="BC143" s="201"/>
      <c r="BD143" s="201"/>
      <c r="BE143" s="201"/>
      <c r="BF143" s="216" t="s">
        <v>358</v>
      </c>
      <c r="BG143" s="201"/>
      <c r="BH143" s="216" t="s">
        <v>172</v>
      </c>
      <c r="BI143" s="201"/>
      <c r="BJ143" s="201"/>
      <c r="BK143" s="201"/>
      <c r="BL143" s="201"/>
      <c r="BM143" s="201"/>
      <c r="BN143" s="202"/>
    </row>
    <row r="144" spans="1:66" ht="15.75">
      <c r="A144" s="83"/>
      <c r="B144" s="83"/>
      <c r="C144" s="83"/>
      <c r="D144" s="203"/>
      <c r="E144" s="170" t="s">
        <v>351</v>
      </c>
      <c r="F144" s="174" t="s">
        <v>88</v>
      </c>
      <c r="G144" s="174" t="s">
        <v>359</v>
      </c>
      <c r="H144" s="170" t="s">
        <v>360</v>
      </c>
      <c r="I144" s="174" t="s">
        <v>361</v>
      </c>
      <c r="J144" s="217" t="s">
        <v>362</v>
      </c>
      <c r="K144" s="174" t="s">
        <v>363</v>
      </c>
      <c r="L144" s="217" t="s">
        <v>351</v>
      </c>
      <c r="M144" s="174" t="s">
        <v>88</v>
      </c>
      <c r="N144" s="174" t="s">
        <v>359</v>
      </c>
      <c r="O144" s="170" t="s">
        <v>362</v>
      </c>
      <c r="P144" s="170" t="s">
        <v>360</v>
      </c>
      <c r="Q144" s="174" t="s">
        <v>361</v>
      </c>
      <c r="R144" s="117" t="s">
        <v>363</v>
      </c>
      <c r="T144" s="203"/>
      <c r="U144" s="170" t="s">
        <v>351</v>
      </c>
      <c r="V144" s="174" t="s">
        <v>88</v>
      </c>
      <c r="W144" s="174" t="s">
        <v>359</v>
      </c>
      <c r="X144" s="170" t="s">
        <v>360</v>
      </c>
      <c r="Y144" s="174" t="s">
        <v>361</v>
      </c>
      <c r="Z144" s="217" t="s">
        <v>362</v>
      </c>
      <c r="AA144" s="174" t="s">
        <v>363</v>
      </c>
      <c r="AB144" s="217" t="s">
        <v>351</v>
      </c>
      <c r="AC144" s="174" t="s">
        <v>88</v>
      </c>
      <c r="AD144" s="174" t="s">
        <v>359</v>
      </c>
      <c r="AE144" s="170" t="s">
        <v>362</v>
      </c>
      <c r="AF144" s="170" t="s">
        <v>360</v>
      </c>
      <c r="AG144" s="174" t="s">
        <v>361</v>
      </c>
      <c r="AH144" s="117" t="s">
        <v>363</v>
      </c>
      <c r="AJ144" s="203"/>
      <c r="AK144" s="170" t="s">
        <v>351</v>
      </c>
      <c r="AL144" s="174" t="s">
        <v>88</v>
      </c>
      <c r="AM144" s="174" t="s">
        <v>359</v>
      </c>
      <c r="AN144" s="170" t="s">
        <v>360</v>
      </c>
      <c r="AO144" s="174" t="s">
        <v>361</v>
      </c>
      <c r="AP144" s="217" t="s">
        <v>362</v>
      </c>
      <c r="AQ144" s="174" t="s">
        <v>363</v>
      </c>
      <c r="AR144" s="217" t="s">
        <v>351</v>
      </c>
      <c r="AS144" s="174" t="s">
        <v>88</v>
      </c>
      <c r="AT144" s="174" t="s">
        <v>359</v>
      </c>
      <c r="AU144" s="170" t="s">
        <v>362</v>
      </c>
      <c r="AV144" s="170" t="s">
        <v>360</v>
      </c>
      <c r="AW144" s="174" t="s">
        <v>361</v>
      </c>
      <c r="AX144" s="117" t="s">
        <v>363</v>
      </c>
      <c r="AZ144" s="203"/>
      <c r="BA144" s="170" t="s">
        <v>351</v>
      </c>
      <c r="BB144" s="174" t="s">
        <v>88</v>
      </c>
      <c r="BC144" s="174" t="s">
        <v>359</v>
      </c>
      <c r="BD144" s="170" t="s">
        <v>360</v>
      </c>
      <c r="BE144" s="174" t="s">
        <v>361</v>
      </c>
      <c r="BF144" s="217" t="s">
        <v>362</v>
      </c>
      <c r="BG144" s="174" t="s">
        <v>363</v>
      </c>
      <c r="BH144" s="217" t="s">
        <v>351</v>
      </c>
      <c r="BI144" s="174" t="s">
        <v>88</v>
      </c>
      <c r="BJ144" s="174" t="s">
        <v>359</v>
      </c>
      <c r="BK144" s="170" t="s">
        <v>362</v>
      </c>
      <c r="BL144" s="170" t="s">
        <v>360</v>
      </c>
      <c r="BM144" s="174" t="s">
        <v>361</v>
      </c>
      <c r="BN144" s="117" t="s">
        <v>363</v>
      </c>
    </row>
    <row r="145" spans="1:66">
      <c r="A145" s="83"/>
      <c r="B145" s="83"/>
      <c r="C145" s="83"/>
      <c r="D145" s="205" t="s">
        <v>167</v>
      </c>
      <c r="E145" s="119" t="s">
        <v>170</v>
      </c>
      <c r="F145" s="90" t="s">
        <v>170</v>
      </c>
      <c r="G145" s="90" t="s">
        <v>170</v>
      </c>
      <c r="H145" s="119" t="s">
        <v>170</v>
      </c>
      <c r="I145" s="90" t="s">
        <v>170</v>
      </c>
      <c r="J145" s="218" t="s">
        <v>170</v>
      </c>
      <c r="K145" s="90" t="s">
        <v>170</v>
      </c>
      <c r="L145" s="218" t="s">
        <v>170</v>
      </c>
      <c r="M145" s="90" t="s">
        <v>170</v>
      </c>
      <c r="N145" s="90" t="s">
        <v>170</v>
      </c>
      <c r="O145" s="119" t="s">
        <v>170</v>
      </c>
      <c r="P145" s="119" t="s">
        <v>170</v>
      </c>
      <c r="Q145" s="90" t="s">
        <v>170</v>
      </c>
      <c r="R145" s="121" t="s">
        <v>170</v>
      </c>
      <c r="T145" s="205" t="s">
        <v>167</v>
      </c>
      <c r="U145" s="119" t="s">
        <v>170</v>
      </c>
      <c r="V145" s="90" t="s">
        <v>170</v>
      </c>
      <c r="W145" s="90" t="s">
        <v>170</v>
      </c>
      <c r="X145" s="119" t="s">
        <v>170</v>
      </c>
      <c r="Y145" s="90" t="s">
        <v>170</v>
      </c>
      <c r="Z145" s="218" t="s">
        <v>170</v>
      </c>
      <c r="AA145" s="90" t="s">
        <v>170</v>
      </c>
      <c r="AB145" s="218" t="s">
        <v>170</v>
      </c>
      <c r="AC145" s="90" t="s">
        <v>170</v>
      </c>
      <c r="AD145" s="90" t="s">
        <v>170</v>
      </c>
      <c r="AE145" s="119" t="s">
        <v>170</v>
      </c>
      <c r="AF145" s="119" t="s">
        <v>170</v>
      </c>
      <c r="AG145" s="90" t="s">
        <v>170</v>
      </c>
      <c r="AH145" s="121" t="s">
        <v>170</v>
      </c>
      <c r="AJ145" s="205" t="s">
        <v>167</v>
      </c>
      <c r="AK145" s="119" t="s">
        <v>170</v>
      </c>
      <c r="AL145" s="90" t="s">
        <v>170</v>
      </c>
      <c r="AM145" s="90" t="s">
        <v>170</v>
      </c>
      <c r="AN145" s="119" t="s">
        <v>170</v>
      </c>
      <c r="AO145" s="90" t="s">
        <v>170</v>
      </c>
      <c r="AP145" s="218" t="s">
        <v>170</v>
      </c>
      <c r="AQ145" s="90" t="s">
        <v>170</v>
      </c>
      <c r="AR145" s="218" t="s">
        <v>170</v>
      </c>
      <c r="AS145" s="90" t="s">
        <v>170</v>
      </c>
      <c r="AT145" s="90" t="s">
        <v>170</v>
      </c>
      <c r="AU145" s="119" t="s">
        <v>170</v>
      </c>
      <c r="AV145" s="119" t="s">
        <v>170</v>
      </c>
      <c r="AW145" s="90" t="s">
        <v>170</v>
      </c>
      <c r="AX145" s="121" t="s">
        <v>170</v>
      </c>
      <c r="AZ145" s="205" t="s">
        <v>167</v>
      </c>
      <c r="BA145" s="119" t="s">
        <v>170</v>
      </c>
      <c r="BB145" s="90" t="s">
        <v>170</v>
      </c>
      <c r="BC145" s="90" t="s">
        <v>170</v>
      </c>
      <c r="BD145" s="119" t="s">
        <v>170</v>
      </c>
      <c r="BE145" s="90" t="s">
        <v>170</v>
      </c>
      <c r="BF145" s="218" t="s">
        <v>170</v>
      </c>
      <c r="BG145" s="90" t="s">
        <v>170</v>
      </c>
      <c r="BH145" s="218" t="s">
        <v>170</v>
      </c>
      <c r="BI145" s="90" t="s">
        <v>170</v>
      </c>
      <c r="BJ145" s="90" t="s">
        <v>170</v>
      </c>
      <c r="BK145" s="119" t="s">
        <v>170</v>
      </c>
      <c r="BL145" s="119" t="s">
        <v>170</v>
      </c>
      <c r="BM145" s="90" t="s">
        <v>170</v>
      </c>
      <c r="BN145" s="121" t="s">
        <v>170</v>
      </c>
    </row>
    <row r="146" spans="1:66">
      <c r="A146" s="83"/>
      <c r="B146" s="83"/>
      <c r="C146" s="83"/>
      <c r="D146" s="122">
        <v>1</v>
      </c>
      <c r="E146" s="219"/>
      <c r="F146" s="75"/>
      <c r="G146" s="220"/>
      <c r="H146" s="219"/>
      <c r="I146" s="220"/>
      <c r="J146" s="221"/>
      <c r="K146" s="222"/>
      <c r="L146" s="221"/>
      <c r="M146" s="222"/>
      <c r="N146" s="75"/>
      <c r="O146" s="219"/>
      <c r="P146" s="219"/>
      <c r="Q146" s="208"/>
      <c r="R146" s="349"/>
      <c r="T146" s="122">
        <v>1</v>
      </c>
      <c r="U146" s="219"/>
      <c r="V146" s="75"/>
      <c r="W146" s="220"/>
      <c r="X146" s="219"/>
      <c r="Y146" s="220"/>
      <c r="Z146" s="221"/>
      <c r="AA146" s="222"/>
      <c r="AB146" s="221"/>
      <c r="AC146" s="222"/>
      <c r="AD146" s="75"/>
      <c r="AE146" s="219"/>
      <c r="AF146" s="219"/>
      <c r="AG146" s="208"/>
      <c r="AH146" s="349"/>
      <c r="AJ146" s="122">
        <v>1</v>
      </c>
      <c r="AK146" s="219"/>
      <c r="AL146" s="75"/>
      <c r="AM146" s="220"/>
      <c r="AN146" s="219"/>
      <c r="AO146" s="220"/>
      <c r="AP146" s="221"/>
      <c r="AQ146" s="222"/>
      <c r="AR146" s="221"/>
      <c r="AS146" s="222"/>
      <c r="AT146" s="75"/>
      <c r="AU146" s="219"/>
      <c r="AV146" s="219"/>
      <c r="AW146" s="208"/>
      <c r="AX146" s="349"/>
      <c r="AZ146" s="122">
        <v>1</v>
      </c>
      <c r="BA146" s="219">
        <v>0</v>
      </c>
      <c r="BB146" s="75">
        <v>0</v>
      </c>
      <c r="BC146" s="456">
        <v>0</v>
      </c>
      <c r="BD146" s="457">
        <v>0</v>
      </c>
      <c r="BE146" s="456">
        <v>0</v>
      </c>
      <c r="BF146" s="221">
        <v>0</v>
      </c>
      <c r="BG146" s="458">
        <v>0</v>
      </c>
      <c r="BH146" s="221">
        <v>0</v>
      </c>
      <c r="BI146" s="222">
        <v>0</v>
      </c>
      <c r="BJ146" s="75">
        <v>0</v>
      </c>
      <c r="BK146" s="219">
        <v>0</v>
      </c>
      <c r="BL146" s="219">
        <v>0</v>
      </c>
      <c r="BM146" s="208">
        <v>0</v>
      </c>
      <c r="BN146" s="349">
        <v>0</v>
      </c>
    </row>
    <row r="147" spans="1:66">
      <c r="A147" s="83"/>
      <c r="B147" s="91"/>
      <c r="C147" s="91"/>
      <c r="D147" s="122">
        <f>D146+1</f>
        <v>2</v>
      </c>
      <c r="E147" s="224"/>
      <c r="F147" s="75"/>
      <c r="G147" s="75"/>
      <c r="H147" s="225"/>
      <c r="I147" s="75"/>
      <c r="J147" s="221"/>
      <c r="K147" s="74"/>
      <c r="L147" s="221"/>
      <c r="M147" s="74"/>
      <c r="N147" s="75"/>
      <c r="O147" s="225"/>
      <c r="P147" s="225"/>
      <c r="Q147" s="75"/>
      <c r="R147" s="350"/>
      <c r="T147" s="122">
        <f>T146+1</f>
        <v>2</v>
      </c>
      <c r="U147" s="224"/>
      <c r="V147" s="75"/>
      <c r="W147" s="75"/>
      <c r="X147" s="225"/>
      <c r="Y147" s="75"/>
      <c r="Z147" s="221"/>
      <c r="AA147" s="74"/>
      <c r="AB147" s="221"/>
      <c r="AC147" s="74"/>
      <c r="AD147" s="75"/>
      <c r="AE147" s="225"/>
      <c r="AF147" s="225"/>
      <c r="AG147" s="75"/>
      <c r="AH147" s="350"/>
      <c r="AJ147" s="122">
        <f>AJ146+1</f>
        <v>2</v>
      </c>
      <c r="AK147" s="224"/>
      <c r="AL147" s="75"/>
      <c r="AM147" s="75"/>
      <c r="AN147" s="225"/>
      <c r="AO147" s="75"/>
      <c r="AP147" s="221"/>
      <c r="AQ147" s="74"/>
      <c r="AR147" s="221"/>
      <c r="AS147" s="74"/>
      <c r="AT147" s="75"/>
      <c r="AU147" s="225"/>
      <c r="AV147" s="225"/>
      <c r="AW147" s="75"/>
      <c r="AX147" s="350"/>
      <c r="AZ147" s="122">
        <f>AZ146+1</f>
        <v>2</v>
      </c>
      <c r="BA147" s="219">
        <v>0</v>
      </c>
      <c r="BB147" s="75">
        <v>0</v>
      </c>
      <c r="BC147" s="76">
        <v>0</v>
      </c>
      <c r="BD147" s="219">
        <v>0</v>
      </c>
      <c r="BE147" s="350">
        <v>0</v>
      </c>
      <c r="BF147" s="221">
        <v>0</v>
      </c>
      <c r="BG147" s="349">
        <v>0</v>
      </c>
      <c r="BH147" s="221">
        <v>0</v>
      </c>
      <c r="BI147" s="226">
        <v>0</v>
      </c>
      <c r="BJ147" s="75">
        <v>0</v>
      </c>
      <c r="BK147" s="219">
        <v>0</v>
      </c>
      <c r="BL147" s="219">
        <v>0</v>
      </c>
      <c r="BM147" s="208">
        <v>0</v>
      </c>
      <c r="BN147" s="349">
        <v>0</v>
      </c>
    </row>
    <row r="148" spans="1:66">
      <c r="A148" s="83"/>
      <c r="B148" s="91"/>
      <c r="C148" s="91"/>
      <c r="D148" s="122">
        <f t="shared" ref="D148:D169" si="2">D147+1</f>
        <v>3</v>
      </c>
      <c r="E148" s="224"/>
      <c r="F148" s="75"/>
      <c r="G148" s="75"/>
      <c r="H148" s="225"/>
      <c r="I148" s="75"/>
      <c r="J148" s="221"/>
      <c r="K148" s="74"/>
      <c r="L148" s="221"/>
      <c r="M148" s="74"/>
      <c r="N148" s="75"/>
      <c r="O148" s="225"/>
      <c r="P148" s="225"/>
      <c r="Q148" s="75"/>
      <c r="R148" s="350"/>
      <c r="T148" s="122">
        <f t="shared" ref="T148:T169" si="3">T147+1</f>
        <v>3</v>
      </c>
      <c r="U148" s="224"/>
      <c r="V148" s="75"/>
      <c r="W148" s="75"/>
      <c r="X148" s="225"/>
      <c r="Y148" s="75"/>
      <c r="Z148" s="221"/>
      <c r="AA148" s="74"/>
      <c r="AB148" s="221"/>
      <c r="AC148" s="74"/>
      <c r="AD148" s="75"/>
      <c r="AE148" s="225"/>
      <c r="AF148" s="225"/>
      <c r="AG148" s="75"/>
      <c r="AH148" s="350"/>
      <c r="AJ148" s="122">
        <f t="shared" ref="AJ148:AJ169" si="4">AJ147+1</f>
        <v>3</v>
      </c>
      <c r="AK148" s="224"/>
      <c r="AL148" s="75"/>
      <c r="AM148" s="75"/>
      <c r="AN148" s="225"/>
      <c r="AO148" s="75"/>
      <c r="AP148" s="221"/>
      <c r="AQ148" s="74"/>
      <c r="AR148" s="221"/>
      <c r="AS148" s="74"/>
      <c r="AT148" s="75"/>
      <c r="AU148" s="225"/>
      <c r="AV148" s="225"/>
      <c r="AW148" s="75"/>
      <c r="AX148" s="350"/>
      <c r="AZ148" s="122">
        <f t="shared" ref="AZ148:AZ169" si="5">AZ147+1</f>
        <v>3</v>
      </c>
      <c r="BA148" s="219">
        <v>0</v>
      </c>
      <c r="BB148" s="75">
        <v>0</v>
      </c>
      <c r="BC148" s="76">
        <v>0</v>
      </c>
      <c r="BD148" s="219">
        <v>0</v>
      </c>
      <c r="BE148" s="350">
        <v>0</v>
      </c>
      <c r="BF148" s="221">
        <v>0</v>
      </c>
      <c r="BG148" s="349">
        <v>0</v>
      </c>
      <c r="BH148" s="221">
        <v>0</v>
      </c>
      <c r="BI148" s="226">
        <v>0</v>
      </c>
      <c r="BJ148" s="75">
        <v>0</v>
      </c>
      <c r="BK148" s="219">
        <v>0</v>
      </c>
      <c r="BL148" s="219">
        <v>0</v>
      </c>
      <c r="BM148" s="208">
        <v>0</v>
      </c>
      <c r="BN148" s="349">
        <v>0</v>
      </c>
    </row>
    <row r="149" spans="1:66">
      <c r="A149" s="83"/>
      <c r="B149" s="91"/>
      <c r="C149" s="91"/>
      <c r="D149" s="122">
        <f t="shared" si="2"/>
        <v>4</v>
      </c>
      <c r="E149" s="224"/>
      <c r="F149" s="75"/>
      <c r="G149" s="75"/>
      <c r="H149" s="225"/>
      <c r="I149" s="75"/>
      <c r="J149" s="221"/>
      <c r="K149" s="74"/>
      <c r="L149" s="221"/>
      <c r="M149" s="74"/>
      <c r="N149" s="75"/>
      <c r="O149" s="225"/>
      <c r="P149" s="225"/>
      <c r="Q149" s="75"/>
      <c r="R149" s="350"/>
      <c r="T149" s="122">
        <f t="shared" si="3"/>
        <v>4</v>
      </c>
      <c r="U149" s="224"/>
      <c r="V149" s="75"/>
      <c r="W149" s="75"/>
      <c r="X149" s="225"/>
      <c r="Y149" s="75"/>
      <c r="Z149" s="221"/>
      <c r="AA149" s="74"/>
      <c r="AB149" s="221"/>
      <c r="AC149" s="74"/>
      <c r="AD149" s="75"/>
      <c r="AE149" s="225"/>
      <c r="AF149" s="225"/>
      <c r="AG149" s="75"/>
      <c r="AH149" s="350"/>
      <c r="AJ149" s="122">
        <f t="shared" si="4"/>
        <v>4</v>
      </c>
      <c r="AK149" s="224"/>
      <c r="AL149" s="75"/>
      <c r="AM149" s="75"/>
      <c r="AN149" s="225"/>
      <c r="AO149" s="75"/>
      <c r="AP149" s="221"/>
      <c r="AQ149" s="74"/>
      <c r="AR149" s="221"/>
      <c r="AS149" s="74"/>
      <c r="AT149" s="75"/>
      <c r="AU149" s="225"/>
      <c r="AV149" s="225"/>
      <c r="AW149" s="75"/>
      <c r="AX149" s="350"/>
      <c r="AZ149" s="122">
        <f t="shared" si="5"/>
        <v>4</v>
      </c>
      <c r="BA149" s="219">
        <v>0</v>
      </c>
      <c r="BB149" s="75">
        <v>0</v>
      </c>
      <c r="BC149" s="76">
        <v>0</v>
      </c>
      <c r="BD149" s="219">
        <v>0</v>
      </c>
      <c r="BE149" s="350">
        <v>0</v>
      </c>
      <c r="BF149" s="221">
        <v>0</v>
      </c>
      <c r="BG149" s="349">
        <v>0</v>
      </c>
      <c r="BH149" s="221">
        <v>0</v>
      </c>
      <c r="BI149" s="226">
        <v>0</v>
      </c>
      <c r="BJ149" s="75">
        <v>0</v>
      </c>
      <c r="BK149" s="219">
        <v>0</v>
      </c>
      <c r="BL149" s="219">
        <v>0</v>
      </c>
      <c r="BM149" s="208">
        <v>0</v>
      </c>
      <c r="BN149" s="349">
        <v>0</v>
      </c>
    </row>
    <row r="150" spans="1:66">
      <c r="A150" s="83"/>
      <c r="B150" s="91"/>
      <c r="C150" s="91"/>
      <c r="D150" s="122">
        <f t="shared" si="2"/>
        <v>5</v>
      </c>
      <c r="E150" s="224"/>
      <c r="F150" s="75"/>
      <c r="G150" s="75"/>
      <c r="H150" s="225"/>
      <c r="I150" s="75"/>
      <c r="J150" s="221"/>
      <c r="K150" s="74"/>
      <c r="L150" s="221"/>
      <c r="M150" s="74"/>
      <c r="N150" s="75"/>
      <c r="O150" s="225"/>
      <c r="P150" s="225"/>
      <c r="Q150" s="75"/>
      <c r="R150" s="350"/>
      <c r="T150" s="122">
        <f t="shared" si="3"/>
        <v>5</v>
      </c>
      <c r="U150" s="224"/>
      <c r="V150" s="75"/>
      <c r="W150" s="75"/>
      <c r="X150" s="225"/>
      <c r="Y150" s="75"/>
      <c r="Z150" s="221"/>
      <c r="AA150" s="74"/>
      <c r="AB150" s="221"/>
      <c r="AC150" s="74"/>
      <c r="AD150" s="75"/>
      <c r="AE150" s="225"/>
      <c r="AF150" s="225"/>
      <c r="AG150" s="75"/>
      <c r="AH150" s="350"/>
      <c r="AJ150" s="122">
        <f t="shared" si="4"/>
        <v>5</v>
      </c>
      <c r="AK150" s="224"/>
      <c r="AL150" s="75"/>
      <c r="AM150" s="75"/>
      <c r="AN150" s="225"/>
      <c r="AO150" s="75"/>
      <c r="AP150" s="221"/>
      <c r="AQ150" s="74"/>
      <c r="AR150" s="221"/>
      <c r="AS150" s="74"/>
      <c r="AT150" s="75"/>
      <c r="AU150" s="225"/>
      <c r="AV150" s="225"/>
      <c r="AW150" s="75"/>
      <c r="AX150" s="350"/>
      <c r="AZ150" s="122">
        <f t="shared" si="5"/>
        <v>5</v>
      </c>
      <c r="BA150" s="219">
        <v>0</v>
      </c>
      <c r="BB150" s="75">
        <v>0</v>
      </c>
      <c r="BC150" s="76">
        <v>0</v>
      </c>
      <c r="BD150" s="219">
        <v>0</v>
      </c>
      <c r="BE150" s="350">
        <v>0</v>
      </c>
      <c r="BF150" s="221">
        <v>0</v>
      </c>
      <c r="BG150" s="349">
        <v>0</v>
      </c>
      <c r="BH150" s="221">
        <v>0</v>
      </c>
      <c r="BI150" s="226">
        <v>0</v>
      </c>
      <c r="BJ150" s="75">
        <v>0</v>
      </c>
      <c r="BK150" s="219">
        <v>0</v>
      </c>
      <c r="BL150" s="219">
        <v>0</v>
      </c>
      <c r="BM150" s="208">
        <v>0</v>
      </c>
      <c r="BN150" s="349">
        <v>0</v>
      </c>
    </row>
    <row r="151" spans="1:66">
      <c r="A151" s="83"/>
      <c r="B151" s="83"/>
      <c r="C151" s="83"/>
      <c r="D151" s="122">
        <f t="shared" si="2"/>
        <v>6</v>
      </c>
      <c r="E151" s="219"/>
      <c r="F151" s="75"/>
      <c r="G151" s="75"/>
      <c r="H151" s="219"/>
      <c r="I151" s="75"/>
      <c r="J151" s="221"/>
      <c r="K151" s="226"/>
      <c r="L151" s="221"/>
      <c r="M151" s="226"/>
      <c r="N151" s="75"/>
      <c r="O151" s="219"/>
      <c r="P151" s="219"/>
      <c r="Q151" s="208"/>
      <c r="R151" s="349"/>
      <c r="T151" s="122">
        <f t="shared" si="3"/>
        <v>6</v>
      </c>
      <c r="U151" s="219"/>
      <c r="V151" s="75"/>
      <c r="W151" s="75"/>
      <c r="X151" s="219"/>
      <c r="Y151" s="75"/>
      <c r="Z151" s="221"/>
      <c r="AA151" s="226"/>
      <c r="AB151" s="221"/>
      <c r="AC151" s="226"/>
      <c r="AD151" s="75"/>
      <c r="AE151" s="219"/>
      <c r="AF151" s="219"/>
      <c r="AG151" s="208"/>
      <c r="AH151" s="349"/>
      <c r="AJ151" s="122">
        <f t="shared" si="4"/>
        <v>6</v>
      </c>
      <c r="AK151" s="219"/>
      <c r="AL151" s="75"/>
      <c r="AM151" s="75"/>
      <c r="AN151" s="219"/>
      <c r="AO151" s="75"/>
      <c r="AP151" s="221"/>
      <c r="AQ151" s="226"/>
      <c r="AR151" s="221"/>
      <c r="AS151" s="226"/>
      <c r="AT151" s="75"/>
      <c r="AU151" s="219"/>
      <c r="AV151" s="219"/>
      <c r="AW151" s="208"/>
      <c r="AX151" s="349"/>
      <c r="AZ151" s="122">
        <f t="shared" si="5"/>
        <v>6</v>
      </c>
      <c r="BA151" s="219">
        <v>0</v>
      </c>
      <c r="BB151" s="75">
        <v>0</v>
      </c>
      <c r="BC151" s="76">
        <v>0</v>
      </c>
      <c r="BD151" s="219">
        <v>0</v>
      </c>
      <c r="BE151" s="350">
        <v>0</v>
      </c>
      <c r="BF151" s="221">
        <v>4.3600000000000003</v>
      </c>
      <c r="BG151" s="349">
        <v>4.41</v>
      </c>
      <c r="BH151" s="221">
        <v>0</v>
      </c>
      <c r="BI151" s="226">
        <v>0</v>
      </c>
      <c r="BJ151" s="75">
        <v>0</v>
      </c>
      <c r="BK151" s="219">
        <v>0</v>
      </c>
      <c r="BL151" s="219">
        <v>0</v>
      </c>
      <c r="BM151" s="208">
        <v>0</v>
      </c>
      <c r="BN151" s="349">
        <v>0</v>
      </c>
    </row>
    <row r="152" spans="1:66">
      <c r="A152" s="83"/>
      <c r="B152" s="91"/>
      <c r="C152" s="91"/>
      <c r="D152" s="122">
        <f t="shared" si="2"/>
        <v>7</v>
      </c>
      <c r="E152" s="224"/>
      <c r="F152" s="75"/>
      <c r="G152" s="75"/>
      <c r="H152" s="225"/>
      <c r="I152" s="75"/>
      <c r="J152" s="221"/>
      <c r="K152" s="74"/>
      <c r="L152" s="221"/>
      <c r="M152" s="74"/>
      <c r="N152" s="75"/>
      <c r="O152" s="225"/>
      <c r="P152" s="225"/>
      <c r="Q152" s="75"/>
      <c r="R152" s="350"/>
      <c r="T152" s="122">
        <f t="shared" si="3"/>
        <v>7</v>
      </c>
      <c r="U152" s="224"/>
      <c r="V152" s="75"/>
      <c r="W152" s="75"/>
      <c r="X152" s="225"/>
      <c r="Y152" s="75"/>
      <c r="Z152" s="221"/>
      <c r="AA152" s="74"/>
      <c r="AB152" s="221"/>
      <c r="AC152" s="74"/>
      <c r="AD152" s="75"/>
      <c r="AE152" s="225"/>
      <c r="AF152" s="225"/>
      <c r="AG152" s="75"/>
      <c r="AH152" s="350"/>
      <c r="AJ152" s="122">
        <f t="shared" si="4"/>
        <v>7</v>
      </c>
      <c r="AK152" s="224"/>
      <c r="AL152" s="75"/>
      <c r="AM152" s="75"/>
      <c r="AN152" s="225"/>
      <c r="AO152" s="75"/>
      <c r="AP152" s="221"/>
      <c r="AQ152" s="74"/>
      <c r="AR152" s="221"/>
      <c r="AS152" s="74"/>
      <c r="AT152" s="75"/>
      <c r="AU152" s="225"/>
      <c r="AV152" s="225"/>
      <c r="AW152" s="75"/>
      <c r="AX152" s="350"/>
      <c r="AZ152" s="122">
        <f t="shared" si="5"/>
        <v>7</v>
      </c>
      <c r="BA152" s="219">
        <v>112.22</v>
      </c>
      <c r="BB152" s="75">
        <v>91.93</v>
      </c>
      <c r="BC152" s="76">
        <v>91.94</v>
      </c>
      <c r="BD152" s="219">
        <v>115.1</v>
      </c>
      <c r="BE152" s="350">
        <v>93.49</v>
      </c>
      <c r="BF152" s="221">
        <v>261.73</v>
      </c>
      <c r="BG152" s="349">
        <v>264.32</v>
      </c>
      <c r="BH152" s="221">
        <v>36.54</v>
      </c>
      <c r="BI152" s="226">
        <v>29.93</v>
      </c>
      <c r="BJ152" s="75">
        <v>29.94</v>
      </c>
      <c r="BK152" s="219">
        <v>27.7</v>
      </c>
      <c r="BL152" s="219">
        <v>37.479999999999997</v>
      </c>
      <c r="BM152" s="208">
        <v>30.44</v>
      </c>
      <c r="BN152" s="349">
        <v>27.97</v>
      </c>
    </row>
    <row r="153" spans="1:66">
      <c r="A153" s="83"/>
      <c r="B153" s="91"/>
      <c r="C153" s="91"/>
      <c r="D153" s="122">
        <f t="shared" si="2"/>
        <v>8</v>
      </c>
      <c r="E153" s="224"/>
      <c r="F153" s="75"/>
      <c r="G153" s="75"/>
      <c r="H153" s="225"/>
      <c r="I153" s="75"/>
      <c r="J153" s="221"/>
      <c r="K153" s="74"/>
      <c r="L153" s="221"/>
      <c r="M153" s="74"/>
      <c r="N153" s="75"/>
      <c r="O153" s="225"/>
      <c r="P153" s="225"/>
      <c r="Q153" s="75"/>
      <c r="R153" s="350"/>
      <c r="T153" s="122">
        <f t="shared" si="3"/>
        <v>8</v>
      </c>
      <c r="U153" s="224"/>
      <c r="V153" s="75"/>
      <c r="W153" s="75"/>
      <c r="X153" s="225"/>
      <c r="Y153" s="75"/>
      <c r="Z153" s="221"/>
      <c r="AA153" s="74"/>
      <c r="AB153" s="221"/>
      <c r="AC153" s="74"/>
      <c r="AD153" s="75"/>
      <c r="AE153" s="225"/>
      <c r="AF153" s="225"/>
      <c r="AG153" s="75"/>
      <c r="AH153" s="350"/>
      <c r="AJ153" s="122">
        <f t="shared" si="4"/>
        <v>8</v>
      </c>
      <c r="AK153" s="224"/>
      <c r="AL153" s="75"/>
      <c r="AM153" s="75"/>
      <c r="AN153" s="225"/>
      <c r="AO153" s="75"/>
      <c r="AP153" s="221"/>
      <c r="AQ153" s="74"/>
      <c r="AR153" s="221"/>
      <c r="AS153" s="74"/>
      <c r="AT153" s="75"/>
      <c r="AU153" s="225"/>
      <c r="AV153" s="225"/>
      <c r="AW153" s="75"/>
      <c r="AX153" s="350"/>
      <c r="AZ153" s="122">
        <f t="shared" si="5"/>
        <v>8</v>
      </c>
      <c r="BA153" s="219">
        <v>184.15</v>
      </c>
      <c r="BB153" s="75">
        <v>150.86000000000001</v>
      </c>
      <c r="BC153" s="76">
        <v>150.88</v>
      </c>
      <c r="BD153" s="219">
        <v>188.88</v>
      </c>
      <c r="BE153" s="350">
        <v>153.41999999999999</v>
      </c>
      <c r="BF153" s="221">
        <v>663.04</v>
      </c>
      <c r="BG153" s="349">
        <v>669.61</v>
      </c>
      <c r="BH153" s="221">
        <v>598.49</v>
      </c>
      <c r="BI153" s="226">
        <v>490.27</v>
      </c>
      <c r="BJ153" s="75">
        <v>490.37</v>
      </c>
      <c r="BK153" s="219">
        <v>453.66</v>
      </c>
      <c r="BL153" s="219">
        <v>613.85</v>
      </c>
      <c r="BM153" s="208">
        <v>498.61</v>
      </c>
      <c r="BN153" s="349">
        <v>458.16</v>
      </c>
    </row>
    <row r="154" spans="1:66">
      <c r="A154" s="83"/>
      <c r="B154" s="83"/>
      <c r="C154" s="83"/>
      <c r="D154" s="122">
        <f t="shared" si="2"/>
        <v>9</v>
      </c>
      <c r="E154" s="219"/>
      <c r="F154" s="75"/>
      <c r="G154" s="75"/>
      <c r="H154" s="219"/>
      <c r="I154" s="75"/>
      <c r="J154" s="221"/>
      <c r="K154" s="226"/>
      <c r="L154" s="221"/>
      <c r="M154" s="226"/>
      <c r="N154" s="75"/>
      <c r="O154" s="219"/>
      <c r="P154" s="219"/>
      <c r="Q154" s="208"/>
      <c r="R154" s="349"/>
      <c r="T154" s="122">
        <f t="shared" si="3"/>
        <v>9</v>
      </c>
      <c r="U154" s="219"/>
      <c r="V154" s="75"/>
      <c r="W154" s="75"/>
      <c r="X154" s="219"/>
      <c r="Y154" s="75"/>
      <c r="Z154" s="221"/>
      <c r="AA154" s="226"/>
      <c r="AB154" s="221"/>
      <c r="AC154" s="226"/>
      <c r="AD154" s="75"/>
      <c r="AE154" s="219"/>
      <c r="AF154" s="219"/>
      <c r="AG154" s="208"/>
      <c r="AH154" s="349"/>
      <c r="AJ154" s="122">
        <f t="shared" si="4"/>
        <v>9</v>
      </c>
      <c r="AK154" s="219"/>
      <c r="AL154" s="75"/>
      <c r="AM154" s="75"/>
      <c r="AN154" s="219"/>
      <c r="AO154" s="75"/>
      <c r="AP154" s="221"/>
      <c r="AQ154" s="226"/>
      <c r="AR154" s="221"/>
      <c r="AS154" s="226"/>
      <c r="AT154" s="75"/>
      <c r="AU154" s="219"/>
      <c r="AV154" s="219"/>
      <c r="AW154" s="208"/>
      <c r="AX154" s="349"/>
      <c r="AZ154" s="122">
        <f t="shared" si="5"/>
        <v>9</v>
      </c>
      <c r="BA154" s="219">
        <v>287.73</v>
      </c>
      <c r="BB154" s="75">
        <v>235.74</v>
      </c>
      <c r="BC154" s="76">
        <v>235.76</v>
      </c>
      <c r="BD154" s="219">
        <v>295.12</v>
      </c>
      <c r="BE154" s="350">
        <v>239.72</v>
      </c>
      <c r="BF154" s="221">
        <v>667.4</v>
      </c>
      <c r="BG154" s="349">
        <v>674.02</v>
      </c>
      <c r="BH154" s="221">
        <v>1145</v>
      </c>
      <c r="BI154" s="226">
        <v>938.2</v>
      </c>
      <c r="BJ154" s="75">
        <v>938.31</v>
      </c>
      <c r="BK154" s="219">
        <v>868.06</v>
      </c>
      <c r="BL154" s="219">
        <v>1175</v>
      </c>
      <c r="BM154" s="208">
        <v>954.07</v>
      </c>
      <c r="BN154" s="349">
        <v>876.67</v>
      </c>
    </row>
    <row r="155" spans="1:66">
      <c r="A155" s="83"/>
      <c r="B155" s="91"/>
      <c r="C155" s="91"/>
      <c r="D155" s="122">
        <f t="shared" si="2"/>
        <v>10</v>
      </c>
      <c r="E155" s="224"/>
      <c r="F155" s="75"/>
      <c r="G155" s="75"/>
      <c r="H155" s="225"/>
      <c r="I155" s="75"/>
      <c r="J155" s="221"/>
      <c r="K155" s="74"/>
      <c r="L155" s="221"/>
      <c r="M155" s="74"/>
      <c r="N155" s="75"/>
      <c r="O155" s="225"/>
      <c r="P155" s="225"/>
      <c r="Q155" s="75"/>
      <c r="R155" s="350"/>
      <c r="T155" s="122">
        <f t="shared" si="3"/>
        <v>10</v>
      </c>
      <c r="U155" s="224"/>
      <c r="V155" s="75"/>
      <c r="W155" s="75"/>
      <c r="X155" s="225"/>
      <c r="Y155" s="75"/>
      <c r="Z155" s="221"/>
      <c r="AA155" s="74"/>
      <c r="AB155" s="221"/>
      <c r="AC155" s="74"/>
      <c r="AD155" s="75"/>
      <c r="AE155" s="225"/>
      <c r="AF155" s="225"/>
      <c r="AG155" s="75"/>
      <c r="AH155" s="350"/>
      <c r="AJ155" s="122">
        <f t="shared" si="4"/>
        <v>10</v>
      </c>
      <c r="AK155" s="224"/>
      <c r="AL155" s="75"/>
      <c r="AM155" s="75"/>
      <c r="AN155" s="225"/>
      <c r="AO155" s="75"/>
      <c r="AP155" s="221"/>
      <c r="AQ155" s="74"/>
      <c r="AR155" s="221"/>
      <c r="AS155" s="74"/>
      <c r="AT155" s="75"/>
      <c r="AU155" s="225"/>
      <c r="AV155" s="225"/>
      <c r="AW155" s="75"/>
      <c r="AX155" s="350"/>
      <c r="AZ155" s="122">
        <f t="shared" si="5"/>
        <v>10</v>
      </c>
      <c r="BA155" s="219">
        <v>368.3</v>
      </c>
      <c r="BB155" s="75">
        <v>301.75</v>
      </c>
      <c r="BC155" s="76">
        <v>301.77</v>
      </c>
      <c r="BD155" s="219">
        <v>377.75</v>
      </c>
      <c r="BE155" s="350">
        <v>306.83999999999997</v>
      </c>
      <c r="BF155" s="221">
        <v>1470</v>
      </c>
      <c r="BG155" s="349">
        <v>1485</v>
      </c>
      <c r="BH155" s="221">
        <v>1629</v>
      </c>
      <c r="BI155" s="226">
        <v>1334</v>
      </c>
      <c r="BJ155" s="75">
        <v>1334</v>
      </c>
      <c r="BK155" s="219">
        <v>1234</v>
      </c>
      <c r="BL155" s="219">
        <v>1670</v>
      </c>
      <c r="BM155" s="208">
        <v>1357</v>
      </c>
      <c r="BN155" s="349">
        <v>1247</v>
      </c>
    </row>
    <row r="156" spans="1:66">
      <c r="A156" s="83"/>
      <c r="B156" s="91"/>
      <c r="C156" s="91"/>
      <c r="D156" s="122">
        <f t="shared" si="2"/>
        <v>11</v>
      </c>
      <c r="E156" s="224"/>
      <c r="F156" s="75"/>
      <c r="G156" s="75"/>
      <c r="H156" s="225"/>
      <c r="I156" s="75"/>
      <c r="J156" s="221"/>
      <c r="K156" s="74"/>
      <c r="L156" s="221"/>
      <c r="M156" s="74"/>
      <c r="N156" s="75"/>
      <c r="O156" s="225"/>
      <c r="P156" s="225"/>
      <c r="Q156" s="75"/>
      <c r="R156" s="350"/>
      <c r="T156" s="122">
        <f t="shared" si="3"/>
        <v>11</v>
      </c>
      <c r="U156" s="224"/>
      <c r="V156" s="75"/>
      <c r="W156" s="75"/>
      <c r="X156" s="225"/>
      <c r="Y156" s="75"/>
      <c r="Z156" s="221"/>
      <c r="AA156" s="74"/>
      <c r="AB156" s="221"/>
      <c r="AC156" s="74"/>
      <c r="AD156" s="75"/>
      <c r="AE156" s="225"/>
      <c r="AF156" s="225"/>
      <c r="AG156" s="75"/>
      <c r="AH156" s="350"/>
      <c r="AJ156" s="122">
        <f t="shared" si="4"/>
        <v>11</v>
      </c>
      <c r="AK156" s="224"/>
      <c r="AL156" s="75"/>
      <c r="AM156" s="75"/>
      <c r="AN156" s="225"/>
      <c r="AO156" s="75"/>
      <c r="AP156" s="221"/>
      <c r="AQ156" s="74"/>
      <c r="AR156" s="221"/>
      <c r="AS156" s="74"/>
      <c r="AT156" s="75"/>
      <c r="AU156" s="225"/>
      <c r="AV156" s="225"/>
      <c r="AW156" s="75"/>
      <c r="AX156" s="350"/>
      <c r="AZ156" s="122">
        <f t="shared" si="5"/>
        <v>11</v>
      </c>
      <c r="BA156" s="219">
        <v>431.6</v>
      </c>
      <c r="BB156" s="75">
        <v>353.62</v>
      </c>
      <c r="BC156" s="76">
        <v>353.63</v>
      </c>
      <c r="BD156" s="219">
        <v>442.68</v>
      </c>
      <c r="BE156" s="350">
        <v>359.57</v>
      </c>
      <c r="BF156" s="221">
        <v>994.56</v>
      </c>
      <c r="BG156" s="349">
        <v>1004</v>
      </c>
      <c r="BH156" s="221">
        <v>2147</v>
      </c>
      <c r="BI156" s="226">
        <v>1759</v>
      </c>
      <c r="BJ156" s="75">
        <v>1759</v>
      </c>
      <c r="BK156" s="219">
        <v>1627</v>
      </c>
      <c r="BL156" s="219">
        <v>2202</v>
      </c>
      <c r="BM156" s="208">
        <v>1788</v>
      </c>
      <c r="BN156" s="349">
        <v>1643</v>
      </c>
    </row>
    <row r="157" spans="1:66">
      <c r="A157" s="83"/>
      <c r="B157" s="83"/>
      <c r="C157" s="83"/>
      <c r="D157" s="122">
        <f t="shared" si="2"/>
        <v>12</v>
      </c>
      <c r="E157" s="219"/>
      <c r="F157" s="75"/>
      <c r="G157" s="75"/>
      <c r="H157" s="219"/>
      <c r="I157" s="75"/>
      <c r="J157" s="221"/>
      <c r="K157" s="226"/>
      <c r="L157" s="221"/>
      <c r="M157" s="226"/>
      <c r="N157" s="75"/>
      <c r="O157" s="219"/>
      <c r="P157" s="219"/>
      <c r="Q157" s="208"/>
      <c r="R157" s="349"/>
      <c r="T157" s="122">
        <f t="shared" si="3"/>
        <v>12</v>
      </c>
      <c r="U157" s="219"/>
      <c r="V157" s="75"/>
      <c r="W157" s="75"/>
      <c r="X157" s="219"/>
      <c r="Y157" s="75"/>
      <c r="Z157" s="221"/>
      <c r="AA157" s="226"/>
      <c r="AB157" s="221"/>
      <c r="AC157" s="226"/>
      <c r="AD157" s="75"/>
      <c r="AE157" s="219"/>
      <c r="AF157" s="219"/>
      <c r="AG157" s="208"/>
      <c r="AH157" s="349"/>
      <c r="AJ157" s="122">
        <f t="shared" si="4"/>
        <v>12</v>
      </c>
      <c r="AK157" s="219"/>
      <c r="AL157" s="75"/>
      <c r="AM157" s="75"/>
      <c r="AN157" s="219"/>
      <c r="AO157" s="75"/>
      <c r="AP157" s="221"/>
      <c r="AQ157" s="226"/>
      <c r="AR157" s="221"/>
      <c r="AS157" s="226"/>
      <c r="AT157" s="75"/>
      <c r="AU157" s="219"/>
      <c r="AV157" s="219"/>
      <c r="AW157" s="208"/>
      <c r="AX157" s="349"/>
      <c r="AZ157" s="122">
        <f t="shared" si="5"/>
        <v>12</v>
      </c>
      <c r="BA157" s="219">
        <v>466.13</v>
      </c>
      <c r="BB157" s="75">
        <v>381.92</v>
      </c>
      <c r="BC157" s="76">
        <v>381.92</v>
      </c>
      <c r="BD157" s="219">
        <v>478.1</v>
      </c>
      <c r="BE157" s="350">
        <v>388.34</v>
      </c>
      <c r="BF157" s="221">
        <v>916.04</v>
      </c>
      <c r="BG157" s="349">
        <v>925.12</v>
      </c>
      <c r="BH157" s="221">
        <v>2486</v>
      </c>
      <c r="BI157" s="226">
        <v>2037</v>
      </c>
      <c r="BJ157" s="75">
        <v>2037</v>
      </c>
      <c r="BK157" s="219">
        <v>1884</v>
      </c>
      <c r="BL157" s="219">
        <v>2550</v>
      </c>
      <c r="BM157" s="208">
        <v>2071</v>
      </c>
      <c r="BN157" s="349">
        <v>1903</v>
      </c>
    </row>
    <row r="158" spans="1:66">
      <c r="A158" s="83"/>
      <c r="B158" s="91"/>
      <c r="C158" s="91"/>
      <c r="D158" s="122">
        <f t="shared" si="2"/>
        <v>13</v>
      </c>
      <c r="E158" s="224"/>
      <c r="F158" s="75"/>
      <c r="G158" s="75"/>
      <c r="H158" s="225"/>
      <c r="I158" s="75"/>
      <c r="J158" s="221"/>
      <c r="K158" s="74"/>
      <c r="L158" s="221"/>
      <c r="M158" s="74"/>
      <c r="N158" s="75"/>
      <c r="O158" s="225"/>
      <c r="P158" s="225"/>
      <c r="Q158" s="75"/>
      <c r="R158" s="350"/>
      <c r="T158" s="122">
        <f t="shared" si="3"/>
        <v>13</v>
      </c>
      <c r="U158" s="224"/>
      <c r="V158" s="75"/>
      <c r="W158" s="75"/>
      <c r="X158" s="225"/>
      <c r="Y158" s="75"/>
      <c r="Z158" s="221"/>
      <c r="AA158" s="74"/>
      <c r="AB158" s="221"/>
      <c r="AC158" s="74"/>
      <c r="AD158" s="75"/>
      <c r="AE158" s="225"/>
      <c r="AF158" s="225"/>
      <c r="AG158" s="75"/>
      <c r="AH158" s="350"/>
      <c r="AJ158" s="122">
        <f t="shared" si="4"/>
        <v>13</v>
      </c>
      <c r="AK158" s="224"/>
      <c r="AL158" s="75"/>
      <c r="AM158" s="75"/>
      <c r="AN158" s="225"/>
      <c r="AO158" s="75"/>
      <c r="AP158" s="221"/>
      <c r="AQ158" s="74"/>
      <c r="AR158" s="221"/>
      <c r="AS158" s="74"/>
      <c r="AT158" s="75"/>
      <c r="AU158" s="225"/>
      <c r="AV158" s="225"/>
      <c r="AW158" s="75"/>
      <c r="AX158" s="350"/>
      <c r="AZ158" s="122">
        <f t="shared" si="5"/>
        <v>13</v>
      </c>
      <c r="BA158" s="219">
        <v>720.19</v>
      </c>
      <c r="BB158" s="75">
        <v>391.35</v>
      </c>
      <c r="BC158" s="76">
        <v>391.35</v>
      </c>
      <c r="BD158" s="219">
        <v>920.45</v>
      </c>
      <c r="BE158" s="350">
        <v>397.93</v>
      </c>
      <c r="BF158" s="221">
        <v>1895</v>
      </c>
      <c r="BG158" s="349">
        <v>1911</v>
      </c>
      <c r="BH158" s="221">
        <v>1318</v>
      </c>
      <c r="BI158" s="226">
        <v>1080</v>
      </c>
      <c r="BJ158" s="75">
        <v>1080</v>
      </c>
      <c r="BK158" s="219">
        <v>1000</v>
      </c>
      <c r="BL158" s="219">
        <v>1352</v>
      </c>
      <c r="BM158" s="208">
        <v>1098</v>
      </c>
      <c r="BN158" s="349">
        <v>1010</v>
      </c>
    </row>
    <row r="159" spans="1:66">
      <c r="A159" s="83"/>
      <c r="B159" s="91"/>
      <c r="C159" s="91"/>
      <c r="D159" s="122">
        <f t="shared" si="2"/>
        <v>14</v>
      </c>
      <c r="E159" s="224"/>
      <c r="F159" s="75"/>
      <c r="G159" s="75"/>
      <c r="H159" s="225"/>
      <c r="I159" s="75"/>
      <c r="J159" s="221"/>
      <c r="K159" s="74"/>
      <c r="L159" s="221"/>
      <c r="M159" s="74"/>
      <c r="N159" s="75"/>
      <c r="O159" s="225"/>
      <c r="P159" s="225"/>
      <c r="Q159" s="75"/>
      <c r="R159" s="350"/>
      <c r="T159" s="122">
        <f t="shared" si="3"/>
        <v>14</v>
      </c>
      <c r="U159" s="224"/>
      <c r="V159" s="75"/>
      <c r="W159" s="75"/>
      <c r="X159" s="225"/>
      <c r="Y159" s="75"/>
      <c r="Z159" s="221"/>
      <c r="AA159" s="74"/>
      <c r="AB159" s="221"/>
      <c r="AC159" s="74"/>
      <c r="AD159" s="75"/>
      <c r="AE159" s="225"/>
      <c r="AF159" s="225"/>
      <c r="AG159" s="75"/>
      <c r="AH159" s="350"/>
      <c r="AJ159" s="122">
        <f t="shared" si="4"/>
        <v>14</v>
      </c>
      <c r="AK159" s="224"/>
      <c r="AL159" s="75"/>
      <c r="AM159" s="75"/>
      <c r="AN159" s="225"/>
      <c r="AO159" s="75"/>
      <c r="AP159" s="221"/>
      <c r="AQ159" s="74"/>
      <c r="AR159" s="221"/>
      <c r="AS159" s="74"/>
      <c r="AT159" s="75"/>
      <c r="AU159" s="225"/>
      <c r="AV159" s="225"/>
      <c r="AW159" s="75"/>
      <c r="AX159" s="350"/>
      <c r="AZ159" s="122">
        <f t="shared" si="5"/>
        <v>14</v>
      </c>
      <c r="BA159" s="219">
        <v>1904</v>
      </c>
      <c r="BB159" s="75">
        <v>381.93</v>
      </c>
      <c r="BC159" s="76">
        <v>381.92</v>
      </c>
      <c r="BD159" s="219">
        <v>3738</v>
      </c>
      <c r="BE159" s="350">
        <v>399.42</v>
      </c>
      <c r="BF159" s="221">
        <v>3006</v>
      </c>
      <c r="BG159" s="349">
        <v>3018</v>
      </c>
      <c r="BH159" s="221">
        <v>2290</v>
      </c>
      <c r="BI159" s="226">
        <v>1876</v>
      </c>
      <c r="BJ159" s="75">
        <v>1877</v>
      </c>
      <c r="BK159" s="219">
        <v>1742</v>
      </c>
      <c r="BL159" s="219">
        <v>2350</v>
      </c>
      <c r="BM159" s="208">
        <v>1908</v>
      </c>
      <c r="BN159" s="349">
        <v>1759</v>
      </c>
    </row>
    <row r="160" spans="1:66">
      <c r="A160" s="83"/>
      <c r="B160" s="91"/>
      <c r="C160" s="91"/>
      <c r="D160" s="122">
        <f t="shared" si="2"/>
        <v>15</v>
      </c>
      <c r="E160" s="224"/>
      <c r="F160" s="75"/>
      <c r="G160" s="75"/>
      <c r="H160" s="225"/>
      <c r="I160" s="75"/>
      <c r="J160" s="221"/>
      <c r="K160" s="74"/>
      <c r="L160" s="221"/>
      <c r="M160" s="74"/>
      <c r="N160" s="75"/>
      <c r="O160" s="225"/>
      <c r="P160" s="225"/>
      <c r="Q160" s="75"/>
      <c r="R160" s="350"/>
      <c r="T160" s="122">
        <f t="shared" si="3"/>
        <v>15</v>
      </c>
      <c r="U160" s="224"/>
      <c r="V160" s="75"/>
      <c r="W160" s="75"/>
      <c r="X160" s="225"/>
      <c r="Y160" s="75"/>
      <c r="Z160" s="221"/>
      <c r="AA160" s="74"/>
      <c r="AB160" s="221"/>
      <c r="AC160" s="74"/>
      <c r="AD160" s="75"/>
      <c r="AE160" s="225"/>
      <c r="AF160" s="225"/>
      <c r="AG160" s="75"/>
      <c r="AH160" s="350"/>
      <c r="AJ160" s="122">
        <f t="shared" si="4"/>
        <v>15</v>
      </c>
      <c r="AK160" s="224"/>
      <c r="AL160" s="75"/>
      <c r="AM160" s="75"/>
      <c r="AN160" s="225"/>
      <c r="AO160" s="75"/>
      <c r="AP160" s="221"/>
      <c r="AQ160" s="74"/>
      <c r="AR160" s="221"/>
      <c r="AS160" s="74"/>
      <c r="AT160" s="75"/>
      <c r="AU160" s="225"/>
      <c r="AV160" s="225"/>
      <c r="AW160" s="75"/>
      <c r="AX160" s="350"/>
      <c r="AZ160" s="122">
        <f t="shared" si="5"/>
        <v>15</v>
      </c>
      <c r="BA160" s="219">
        <v>3108</v>
      </c>
      <c r="BB160" s="75">
        <v>353.64</v>
      </c>
      <c r="BC160" s="76">
        <v>353.63</v>
      </c>
      <c r="BD160" s="219">
        <v>6677</v>
      </c>
      <c r="BE160" s="350">
        <v>383.81</v>
      </c>
      <c r="BF160" s="221">
        <v>6670</v>
      </c>
      <c r="BG160" s="349">
        <v>6680</v>
      </c>
      <c r="BH160" s="221">
        <v>1744</v>
      </c>
      <c r="BI160" s="226">
        <v>1429</v>
      </c>
      <c r="BJ160" s="75">
        <v>1429</v>
      </c>
      <c r="BK160" s="219">
        <v>1331</v>
      </c>
      <c r="BL160" s="219">
        <v>1790</v>
      </c>
      <c r="BM160" s="208">
        <v>1453</v>
      </c>
      <c r="BN160" s="349">
        <v>1344</v>
      </c>
    </row>
    <row r="161" spans="1:66">
      <c r="A161" s="83"/>
      <c r="B161" s="91"/>
      <c r="C161" s="91"/>
      <c r="D161" s="122">
        <f t="shared" si="2"/>
        <v>16</v>
      </c>
      <c r="E161" s="224"/>
      <c r="F161" s="75"/>
      <c r="G161" s="75"/>
      <c r="H161" s="225"/>
      <c r="I161" s="75"/>
      <c r="J161" s="221"/>
      <c r="K161" s="74"/>
      <c r="L161" s="221"/>
      <c r="M161" s="74"/>
      <c r="N161" s="75"/>
      <c r="O161" s="225"/>
      <c r="P161" s="225"/>
      <c r="Q161" s="75"/>
      <c r="R161" s="350"/>
      <c r="T161" s="122">
        <f t="shared" si="3"/>
        <v>16</v>
      </c>
      <c r="U161" s="224"/>
      <c r="V161" s="75"/>
      <c r="W161" s="75"/>
      <c r="X161" s="225"/>
      <c r="Y161" s="75"/>
      <c r="Z161" s="221"/>
      <c r="AA161" s="74"/>
      <c r="AB161" s="221"/>
      <c r="AC161" s="74"/>
      <c r="AD161" s="75"/>
      <c r="AE161" s="225"/>
      <c r="AF161" s="225"/>
      <c r="AG161" s="75"/>
      <c r="AH161" s="350"/>
      <c r="AJ161" s="122">
        <f t="shared" si="4"/>
        <v>16</v>
      </c>
      <c r="AK161" s="224"/>
      <c r="AL161" s="75"/>
      <c r="AM161" s="75"/>
      <c r="AN161" s="225"/>
      <c r="AO161" s="75"/>
      <c r="AP161" s="221"/>
      <c r="AQ161" s="74"/>
      <c r="AR161" s="221"/>
      <c r="AS161" s="74"/>
      <c r="AT161" s="75"/>
      <c r="AU161" s="225"/>
      <c r="AV161" s="225"/>
      <c r="AW161" s="75"/>
      <c r="AX161" s="350"/>
      <c r="AZ161" s="122">
        <f t="shared" si="5"/>
        <v>16</v>
      </c>
      <c r="BA161" s="219">
        <v>5641</v>
      </c>
      <c r="BB161" s="75">
        <v>306.49</v>
      </c>
      <c r="BC161" s="76">
        <v>306.48</v>
      </c>
      <c r="BD161" s="219">
        <v>8565</v>
      </c>
      <c r="BE161" s="350">
        <v>393.88</v>
      </c>
      <c r="BF161" s="221">
        <v>7643</v>
      </c>
      <c r="BG161" s="349">
        <v>7653</v>
      </c>
      <c r="BH161" s="221">
        <v>771.13</v>
      </c>
      <c r="BI161" s="226">
        <v>632</v>
      </c>
      <c r="BJ161" s="75">
        <v>631.82000000000005</v>
      </c>
      <c r="BK161" s="219">
        <v>584.52</v>
      </c>
      <c r="BL161" s="219">
        <v>790.92</v>
      </c>
      <c r="BM161" s="208">
        <v>642.44000000000005</v>
      </c>
      <c r="BN161" s="349">
        <v>590.32000000000005</v>
      </c>
    </row>
    <row r="162" spans="1:66">
      <c r="A162" s="83"/>
      <c r="B162" s="91"/>
      <c r="C162" s="91"/>
      <c r="D162" s="122">
        <f t="shared" si="2"/>
        <v>17</v>
      </c>
      <c r="E162" s="224"/>
      <c r="F162" s="75"/>
      <c r="G162" s="75"/>
      <c r="H162" s="225"/>
      <c r="I162" s="75"/>
      <c r="J162" s="221"/>
      <c r="K162" s="74"/>
      <c r="L162" s="221"/>
      <c r="M162" s="74"/>
      <c r="N162" s="75"/>
      <c r="O162" s="225"/>
      <c r="P162" s="225"/>
      <c r="Q162" s="75"/>
      <c r="R162" s="350"/>
      <c r="T162" s="122">
        <f t="shared" si="3"/>
        <v>17</v>
      </c>
      <c r="U162" s="224"/>
      <c r="V162" s="75"/>
      <c r="W162" s="75"/>
      <c r="X162" s="225"/>
      <c r="Y162" s="75"/>
      <c r="Z162" s="221"/>
      <c r="AA162" s="74"/>
      <c r="AB162" s="221"/>
      <c r="AC162" s="74"/>
      <c r="AD162" s="75"/>
      <c r="AE162" s="225"/>
      <c r="AF162" s="225"/>
      <c r="AG162" s="75"/>
      <c r="AH162" s="350"/>
      <c r="AJ162" s="122">
        <f t="shared" si="4"/>
        <v>17</v>
      </c>
      <c r="AK162" s="224"/>
      <c r="AL162" s="75"/>
      <c r="AM162" s="75"/>
      <c r="AN162" s="225"/>
      <c r="AO162" s="75"/>
      <c r="AP162" s="221"/>
      <c r="AQ162" s="74"/>
      <c r="AR162" s="221"/>
      <c r="AS162" s="74"/>
      <c r="AT162" s="75"/>
      <c r="AU162" s="225"/>
      <c r="AV162" s="225"/>
      <c r="AW162" s="75"/>
      <c r="AX162" s="350"/>
      <c r="AZ162" s="122">
        <f t="shared" si="5"/>
        <v>17</v>
      </c>
      <c r="BA162" s="219">
        <v>10819</v>
      </c>
      <c r="BB162" s="75">
        <v>2328</v>
      </c>
      <c r="BC162" s="76">
        <v>2328</v>
      </c>
      <c r="BD162" s="219">
        <v>11150</v>
      </c>
      <c r="BE162" s="350">
        <v>2349</v>
      </c>
      <c r="BF162" s="221">
        <v>4837</v>
      </c>
      <c r="BG162" s="349">
        <v>4887</v>
      </c>
      <c r="BH162" s="221">
        <v>799.25</v>
      </c>
      <c r="BI162" s="226">
        <v>646.59</v>
      </c>
      <c r="BJ162" s="75">
        <v>646.59</v>
      </c>
      <c r="BK162" s="219">
        <v>611.96</v>
      </c>
      <c r="BL162" s="219">
        <v>819.48</v>
      </c>
      <c r="BM162" s="208">
        <v>657.44</v>
      </c>
      <c r="BN162" s="349">
        <v>617.88</v>
      </c>
    </row>
    <row r="163" spans="1:66">
      <c r="A163" s="83"/>
      <c r="B163" s="83"/>
      <c r="C163" s="83"/>
      <c r="D163" s="122">
        <f t="shared" si="2"/>
        <v>18</v>
      </c>
      <c r="E163" s="219"/>
      <c r="F163" s="75"/>
      <c r="G163" s="75"/>
      <c r="H163" s="219"/>
      <c r="I163" s="75"/>
      <c r="J163" s="221"/>
      <c r="K163" s="226"/>
      <c r="L163" s="221"/>
      <c r="M163" s="226"/>
      <c r="N163" s="75"/>
      <c r="O163" s="219"/>
      <c r="P163" s="219"/>
      <c r="Q163" s="208"/>
      <c r="R163" s="349"/>
      <c r="T163" s="122">
        <f t="shared" si="3"/>
        <v>18</v>
      </c>
      <c r="U163" s="219"/>
      <c r="V163" s="75"/>
      <c r="W163" s="75"/>
      <c r="X163" s="219"/>
      <c r="Y163" s="75"/>
      <c r="Z163" s="221"/>
      <c r="AA163" s="226"/>
      <c r="AB163" s="221"/>
      <c r="AC163" s="226"/>
      <c r="AD163" s="75"/>
      <c r="AE163" s="219"/>
      <c r="AF163" s="219"/>
      <c r="AG163" s="208"/>
      <c r="AH163" s="349"/>
      <c r="AJ163" s="122">
        <f t="shared" si="4"/>
        <v>18</v>
      </c>
      <c r="AK163" s="219"/>
      <c r="AL163" s="75"/>
      <c r="AM163" s="75"/>
      <c r="AN163" s="219"/>
      <c r="AO163" s="75"/>
      <c r="AP163" s="221"/>
      <c r="AQ163" s="226"/>
      <c r="AR163" s="221"/>
      <c r="AS163" s="226"/>
      <c r="AT163" s="75"/>
      <c r="AU163" s="219"/>
      <c r="AV163" s="219"/>
      <c r="AW163" s="208"/>
      <c r="AX163" s="349"/>
      <c r="AZ163" s="122">
        <f t="shared" si="5"/>
        <v>18</v>
      </c>
      <c r="BA163" s="219">
        <v>10313</v>
      </c>
      <c r="BB163" s="75">
        <v>5559</v>
      </c>
      <c r="BC163" s="76">
        <v>5559</v>
      </c>
      <c r="BD163" s="219">
        <v>10318</v>
      </c>
      <c r="BE163" s="350">
        <v>5562</v>
      </c>
      <c r="BF163" s="221">
        <v>1073</v>
      </c>
      <c r="BG163" s="349">
        <v>1077</v>
      </c>
      <c r="BH163" s="221">
        <v>207.17</v>
      </c>
      <c r="BI163" s="226">
        <v>169.85</v>
      </c>
      <c r="BJ163" s="75">
        <v>169.74</v>
      </c>
      <c r="BK163" s="219">
        <v>157.04</v>
      </c>
      <c r="BL163" s="219">
        <v>212.49</v>
      </c>
      <c r="BM163" s="208">
        <v>172.59</v>
      </c>
      <c r="BN163" s="349">
        <v>158.59</v>
      </c>
    </row>
    <row r="164" spans="1:66">
      <c r="A164" s="83"/>
      <c r="B164" s="83"/>
      <c r="C164" s="83"/>
      <c r="D164" s="122">
        <f t="shared" si="2"/>
        <v>19</v>
      </c>
      <c r="E164" s="225"/>
      <c r="F164" s="75"/>
      <c r="G164" s="75"/>
      <c r="H164" s="225"/>
      <c r="I164" s="75"/>
      <c r="J164" s="221"/>
      <c r="K164" s="227"/>
      <c r="L164" s="221"/>
      <c r="M164" s="227"/>
      <c r="N164" s="75"/>
      <c r="O164" s="225"/>
      <c r="P164" s="225"/>
      <c r="Q164" s="209"/>
      <c r="R164" s="351"/>
      <c r="T164" s="122">
        <f t="shared" si="3"/>
        <v>19</v>
      </c>
      <c r="U164" s="225"/>
      <c r="V164" s="75"/>
      <c r="W164" s="75"/>
      <c r="X164" s="225"/>
      <c r="Y164" s="75"/>
      <c r="Z164" s="221"/>
      <c r="AA164" s="227"/>
      <c r="AB164" s="221"/>
      <c r="AC164" s="227"/>
      <c r="AD164" s="75"/>
      <c r="AE164" s="225"/>
      <c r="AF164" s="225"/>
      <c r="AG164" s="209"/>
      <c r="AH164" s="351"/>
      <c r="AJ164" s="122">
        <f t="shared" si="4"/>
        <v>19</v>
      </c>
      <c r="AK164" s="225"/>
      <c r="AL164" s="75"/>
      <c r="AM164" s="75"/>
      <c r="AN164" s="225"/>
      <c r="AO164" s="75"/>
      <c r="AP164" s="221"/>
      <c r="AQ164" s="227"/>
      <c r="AR164" s="221"/>
      <c r="AS164" s="227"/>
      <c r="AT164" s="75"/>
      <c r="AU164" s="225"/>
      <c r="AV164" s="225"/>
      <c r="AW164" s="209"/>
      <c r="AX164" s="351"/>
      <c r="AZ164" s="122">
        <f t="shared" si="5"/>
        <v>19</v>
      </c>
      <c r="BA164" s="219">
        <v>1152</v>
      </c>
      <c r="BB164" s="75">
        <v>935.07</v>
      </c>
      <c r="BC164" s="76">
        <v>935.06</v>
      </c>
      <c r="BD164" s="219">
        <v>1155</v>
      </c>
      <c r="BE164" s="350">
        <v>936.76</v>
      </c>
      <c r="BF164" s="221">
        <v>152.66999999999999</v>
      </c>
      <c r="BG164" s="349">
        <v>154.19</v>
      </c>
      <c r="BH164" s="221">
        <v>0</v>
      </c>
      <c r="BI164" s="226">
        <v>0.04</v>
      </c>
      <c r="BJ164" s="75">
        <v>0</v>
      </c>
      <c r="BK164" s="219">
        <v>0</v>
      </c>
      <c r="BL164" s="219">
        <v>0</v>
      </c>
      <c r="BM164" s="208">
        <v>0</v>
      </c>
      <c r="BN164" s="349">
        <v>0</v>
      </c>
    </row>
    <row r="165" spans="1:66">
      <c r="A165" s="83"/>
      <c r="B165" s="83"/>
      <c r="C165" s="83"/>
      <c r="D165" s="122">
        <f t="shared" si="2"/>
        <v>20</v>
      </c>
      <c r="E165" s="225"/>
      <c r="F165" s="75"/>
      <c r="G165" s="75"/>
      <c r="H165" s="225"/>
      <c r="I165" s="75"/>
      <c r="J165" s="221"/>
      <c r="K165" s="227"/>
      <c r="L165" s="221"/>
      <c r="M165" s="227"/>
      <c r="N165" s="75"/>
      <c r="O165" s="225"/>
      <c r="P165" s="225"/>
      <c r="Q165" s="209"/>
      <c r="R165" s="351"/>
      <c r="T165" s="122">
        <f t="shared" si="3"/>
        <v>20</v>
      </c>
      <c r="U165" s="225"/>
      <c r="V165" s="75"/>
      <c r="W165" s="75"/>
      <c r="X165" s="225"/>
      <c r="Y165" s="75"/>
      <c r="Z165" s="221"/>
      <c r="AA165" s="227"/>
      <c r="AB165" s="221"/>
      <c r="AC165" s="227"/>
      <c r="AD165" s="75"/>
      <c r="AE165" s="225"/>
      <c r="AF165" s="225"/>
      <c r="AG165" s="209"/>
      <c r="AH165" s="351"/>
      <c r="AJ165" s="122">
        <f t="shared" si="4"/>
        <v>20</v>
      </c>
      <c r="AK165" s="225"/>
      <c r="AL165" s="75"/>
      <c r="AM165" s="75"/>
      <c r="AN165" s="225"/>
      <c r="AO165" s="75"/>
      <c r="AP165" s="221"/>
      <c r="AQ165" s="227"/>
      <c r="AR165" s="221"/>
      <c r="AS165" s="227"/>
      <c r="AT165" s="75"/>
      <c r="AU165" s="225"/>
      <c r="AV165" s="225"/>
      <c r="AW165" s="209"/>
      <c r="AX165" s="351"/>
      <c r="AZ165" s="122">
        <f t="shared" si="5"/>
        <v>20</v>
      </c>
      <c r="BA165" s="219">
        <v>0</v>
      </c>
      <c r="BB165" s="75">
        <v>0.03</v>
      </c>
      <c r="BC165" s="76">
        <v>0</v>
      </c>
      <c r="BD165" s="219">
        <v>0</v>
      </c>
      <c r="BE165" s="350">
        <v>0</v>
      </c>
      <c r="BF165" s="221">
        <v>4.3600000000000003</v>
      </c>
      <c r="BG165" s="349">
        <v>4.41</v>
      </c>
      <c r="BH165" s="221">
        <v>0</v>
      </c>
      <c r="BI165" s="226">
        <v>0</v>
      </c>
      <c r="BJ165" s="75">
        <v>0</v>
      </c>
      <c r="BK165" s="219">
        <v>0</v>
      </c>
      <c r="BL165" s="219">
        <v>0</v>
      </c>
      <c r="BM165" s="208">
        <v>0</v>
      </c>
      <c r="BN165" s="349">
        <v>0</v>
      </c>
    </row>
    <row r="166" spans="1:66">
      <c r="A166" s="83"/>
      <c r="B166" s="83"/>
      <c r="C166" s="83"/>
      <c r="D166" s="122">
        <f t="shared" si="2"/>
        <v>21</v>
      </c>
      <c r="E166" s="225"/>
      <c r="F166" s="75"/>
      <c r="G166" s="75"/>
      <c r="H166" s="225"/>
      <c r="I166" s="75"/>
      <c r="J166" s="221"/>
      <c r="K166" s="227"/>
      <c r="L166" s="221"/>
      <c r="M166" s="227"/>
      <c r="N166" s="75"/>
      <c r="O166" s="225"/>
      <c r="P166" s="225"/>
      <c r="Q166" s="209"/>
      <c r="R166" s="351"/>
      <c r="T166" s="122">
        <f t="shared" si="3"/>
        <v>21</v>
      </c>
      <c r="U166" s="225"/>
      <c r="V166" s="75"/>
      <c r="W166" s="75"/>
      <c r="X166" s="225"/>
      <c r="Y166" s="75"/>
      <c r="Z166" s="221"/>
      <c r="AA166" s="227"/>
      <c r="AB166" s="221"/>
      <c r="AC166" s="227"/>
      <c r="AD166" s="75"/>
      <c r="AE166" s="225"/>
      <c r="AF166" s="225"/>
      <c r="AG166" s="209"/>
      <c r="AH166" s="351"/>
      <c r="AJ166" s="122">
        <f t="shared" si="4"/>
        <v>21</v>
      </c>
      <c r="AK166" s="225"/>
      <c r="AL166" s="75"/>
      <c r="AM166" s="75"/>
      <c r="AN166" s="225"/>
      <c r="AO166" s="75"/>
      <c r="AP166" s="221"/>
      <c r="AQ166" s="227"/>
      <c r="AR166" s="221"/>
      <c r="AS166" s="227"/>
      <c r="AT166" s="75"/>
      <c r="AU166" s="225"/>
      <c r="AV166" s="225"/>
      <c r="AW166" s="209"/>
      <c r="AX166" s="351"/>
      <c r="AZ166" s="122">
        <f t="shared" si="5"/>
        <v>21</v>
      </c>
      <c r="BA166" s="219">
        <v>0</v>
      </c>
      <c r="BB166" s="75">
        <v>0</v>
      </c>
      <c r="BC166" s="76">
        <v>0</v>
      </c>
      <c r="BD166" s="219">
        <v>0</v>
      </c>
      <c r="BE166" s="350">
        <v>0</v>
      </c>
      <c r="BF166" s="221">
        <v>0</v>
      </c>
      <c r="BG166" s="349">
        <v>0</v>
      </c>
      <c r="BH166" s="221">
        <v>0</v>
      </c>
      <c r="BI166" s="226">
        <v>0</v>
      </c>
      <c r="BJ166" s="75">
        <v>0</v>
      </c>
      <c r="BK166" s="219">
        <v>0</v>
      </c>
      <c r="BL166" s="219">
        <v>0</v>
      </c>
      <c r="BM166" s="208">
        <v>0</v>
      </c>
      <c r="BN166" s="349">
        <v>0</v>
      </c>
    </row>
    <row r="167" spans="1:66">
      <c r="A167" s="83"/>
      <c r="B167" s="83"/>
      <c r="C167" s="83"/>
      <c r="D167" s="122">
        <f t="shared" si="2"/>
        <v>22</v>
      </c>
      <c r="E167" s="225"/>
      <c r="F167" s="75"/>
      <c r="G167" s="75"/>
      <c r="H167" s="225"/>
      <c r="I167" s="75"/>
      <c r="J167" s="221"/>
      <c r="K167" s="227"/>
      <c r="L167" s="221"/>
      <c r="M167" s="227"/>
      <c r="N167" s="75"/>
      <c r="O167" s="225"/>
      <c r="P167" s="225"/>
      <c r="Q167" s="209"/>
      <c r="R167" s="351"/>
      <c r="T167" s="122">
        <f t="shared" si="3"/>
        <v>22</v>
      </c>
      <c r="U167" s="225"/>
      <c r="V167" s="75"/>
      <c r="W167" s="75"/>
      <c r="X167" s="225"/>
      <c r="Y167" s="75"/>
      <c r="Z167" s="221"/>
      <c r="AA167" s="227"/>
      <c r="AB167" s="221"/>
      <c r="AC167" s="227"/>
      <c r="AD167" s="75"/>
      <c r="AE167" s="225"/>
      <c r="AF167" s="225"/>
      <c r="AG167" s="209"/>
      <c r="AH167" s="351"/>
      <c r="AJ167" s="122">
        <f t="shared" si="4"/>
        <v>22</v>
      </c>
      <c r="AK167" s="225"/>
      <c r="AL167" s="75"/>
      <c r="AM167" s="75"/>
      <c r="AN167" s="225"/>
      <c r="AO167" s="75"/>
      <c r="AP167" s="221"/>
      <c r="AQ167" s="227"/>
      <c r="AR167" s="221"/>
      <c r="AS167" s="227"/>
      <c r="AT167" s="75"/>
      <c r="AU167" s="225"/>
      <c r="AV167" s="225"/>
      <c r="AW167" s="209"/>
      <c r="AX167" s="351"/>
      <c r="AZ167" s="122">
        <f t="shared" si="5"/>
        <v>22</v>
      </c>
      <c r="BA167" s="219">
        <v>0</v>
      </c>
      <c r="BB167" s="75">
        <v>0</v>
      </c>
      <c r="BC167" s="76">
        <v>0</v>
      </c>
      <c r="BD167" s="219">
        <v>0</v>
      </c>
      <c r="BE167" s="350">
        <v>0</v>
      </c>
      <c r="BF167" s="221">
        <v>0</v>
      </c>
      <c r="BG167" s="349">
        <v>0</v>
      </c>
      <c r="BH167" s="221">
        <v>0</v>
      </c>
      <c r="BI167" s="226">
        <v>0</v>
      </c>
      <c r="BJ167" s="75">
        <v>0</v>
      </c>
      <c r="BK167" s="219">
        <v>0</v>
      </c>
      <c r="BL167" s="219">
        <v>0</v>
      </c>
      <c r="BM167" s="208">
        <v>0</v>
      </c>
      <c r="BN167" s="349">
        <v>0</v>
      </c>
    </row>
    <row r="168" spans="1:66">
      <c r="A168" s="83"/>
      <c r="B168" s="83"/>
      <c r="C168" s="83"/>
      <c r="D168" s="122">
        <f t="shared" si="2"/>
        <v>23</v>
      </c>
      <c r="E168" s="229"/>
      <c r="F168" s="75"/>
      <c r="G168" s="75"/>
      <c r="H168" s="219"/>
      <c r="I168" s="75"/>
      <c r="J168" s="221"/>
      <c r="K168" s="230"/>
      <c r="L168" s="221"/>
      <c r="M168" s="230"/>
      <c r="N168" s="75"/>
      <c r="O168" s="219"/>
      <c r="P168" s="219"/>
      <c r="Q168" s="266"/>
      <c r="R168" s="352"/>
      <c r="T168" s="122">
        <f t="shared" si="3"/>
        <v>23</v>
      </c>
      <c r="U168" s="229"/>
      <c r="V168" s="75"/>
      <c r="W168" s="75"/>
      <c r="X168" s="219"/>
      <c r="Y168" s="75"/>
      <c r="Z168" s="221"/>
      <c r="AA168" s="230"/>
      <c r="AB168" s="221"/>
      <c r="AC168" s="230"/>
      <c r="AD168" s="75"/>
      <c r="AE168" s="219"/>
      <c r="AF168" s="219"/>
      <c r="AG168" s="266"/>
      <c r="AH168" s="352"/>
      <c r="AJ168" s="122">
        <f t="shared" si="4"/>
        <v>23</v>
      </c>
      <c r="AK168" s="229"/>
      <c r="AL168" s="75"/>
      <c r="AM168" s="75"/>
      <c r="AN168" s="219"/>
      <c r="AO168" s="75"/>
      <c r="AP168" s="221"/>
      <c r="AQ168" s="230"/>
      <c r="AR168" s="221"/>
      <c r="AS168" s="230"/>
      <c r="AT168" s="75"/>
      <c r="AU168" s="219"/>
      <c r="AV168" s="219"/>
      <c r="AW168" s="266"/>
      <c r="AX168" s="352"/>
      <c r="AZ168" s="122">
        <f t="shared" si="5"/>
        <v>23</v>
      </c>
      <c r="BA168" s="219">
        <v>0</v>
      </c>
      <c r="BB168" s="75">
        <v>0</v>
      </c>
      <c r="BC168" s="76">
        <v>0</v>
      </c>
      <c r="BD168" s="219">
        <v>0</v>
      </c>
      <c r="BE168" s="350">
        <v>0</v>
      </c>
      <c r="BF168" s="221">
        <v>0</v>
      </c>
      <c r="BG168" s="349">
        <v>0</v>
      </c>
      <c r="BH168" s="221">
        <v>0</v>
      </c>
      <c r="BI168" s="226">
        <v>0</v>
      </c>
      <c r="BJ168" s="75">
        <v>0</v>
      </c>
      <c r="BK168" s="219">
        <v>0</v>
      </c>
      <c r="BL168" s="219">
        <v>0</v>
      </c>
      <c r="BM168" s="208">
        <v>0</v>
      </c>
      <c r="BN168" s="349">
        <v>0</v>
      </c>
    </row>
    <row r="169" spans="1:66" ht="15.75" thickBot="1">
      <c r="A169" s="83"/>
      <c r="B169" s="83"/>
      <c r="C169" s="83"/>
      <c r="D169" s="210">
        <f t="shared" si="2"/>
        <v>24</v>
      </c>
      <c r="E169" s="232"/>
      <c r="F169" s="189"/>
      <c r="G169" s="189"/>
      <c r="H169" s="232"/>
      <c r="I169" s="189"/>
      <c r="J169" s="233"/>
      <c r="K169" s="234"/>
      <c r="L169" s="233"/>
      <c r="M169" s="234"/>
      <c r="N169" s="189"/>
      <c r="O169" s="232"/>
      <c r="P169" s="232"/>
      <c r="Q169" s="299"/>
      <c r="R169" s="353"/>
      <c r="T169" s="210">
        <f t="shared" si="3"/>
        <v>24</v>
      </c>
      <c r="U169" s="232"/>
      <c r="V169" s="189"/>
      <c r="W169" s="189"/>
      <c r="X169" s="232"/>
      <c r="Y169" s="189"/>
      <c r="Z169" s="233"/>
      <c r="AA169" s="234"/>
      <c r="AB169" s="233"/>
      <c r="AC169" s="234"/>
      <c r="AD169" s="189"/>
      <c r="AE169" s="232"/>
      <c r="AF169" s="232"/>
      <c r="AG169" s="299"/>
      <c r="AH169" s="353"/>
      <c r="AJ169" s="210">
        <f t="shared" si="4"/>
        <v>24</v>
      </c>
      <c r="AK169" s="232"/>
      <c r="AL169" s="189"/>
      <c r="AM169" s="189"/>
      <c r="AN169" s="232"/>
      <c r="AO169" s="189"/>
      <c r="AP169" s="233"/>
      <c r="AQ169" s="234"/>
      <c r="AR169" s="233"/>
      <c r="AS169" s="234"/>
      <c r="AT169" s="189"/>
      <c r="AU169" s="232"/>
      <c r="AV169" s="232"/>
      <c r="AW169" s="299"/>
      <c r="AX169" s="353"/>
      <c r="AZ169" s="210">
        <f t="shared" si="5"/>
        <v>24</v>
      </c>
      <c r="BA169" s="459">
        <v>0</v>
      </c>
      <c r="BB169" s="451">
        <v>0</v>
      </c>
      <c r="BC169" s="450">
        <v>0</v>
      </c>
      <c r="BD169" s="459">
        <v>0</v>
      </c>
      <c r="BE169" s="460">
        <v>0</v>
      </c>
      <c r="BF169" s="461">
        <v>0</v>
      </c>
      <c r="BG169" s="462">
        <v>0</v>
      </c>
      <c r="BH169" s="461">
        <v>0</v>
      </c>
      <c r="BI169" s="463">
        <v>0</v>
      </c>
      <c r="BJ169" s="451">
        <v>0</v>
      </c>
      <c r="BK169" s="219">
        <v>0</v>
      </c>
      <c r="BL169" s="219">
        <v>0</v>
      </c>
      <c r="BM169" s="208">
        <v>0</v>
      </c>
      <c r="BN169" s="349">
        <v>0</v>
      </c>
    </row>
    <row r="170" spans="1:66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</row>
    <row r="171" spans="1:66" ht="15.75" thickBo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</row>
    <row r="172" spans="1:66">
      <c r="A172" s="83"/>
      <c r="B172" s="83"/>
      <c r="C172" s="83"/>
      <c r="D172" s="107"/>
      <c r="E172" s="212"/>
      <c r="F172" s="167"/>
      <c r="G172" s="167"/>
      <c r="H172" s="213" t="s">
        <v>173</v>
      </c>
      <c r="I172" s="213"/>
      <c r="J172" s="214"/>
      <c r="K172" s="215"/>
      <c r="L172" s="169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</row>
    <row r="173" spans="1:66">
      <c r="A173" s="83"/>
      <c r="B173" s="83"/>
      <c r="C173" s="83"/>
      <c r="D173" s="199"/>
      <c r="E173" s="200" t="s">
        <v>364</v>
      </c>
      <c r="F173" s="201"/>
      <c r="G173" s="201"/>
      <c r="H173" s="201"/>
      <c r="I173" s="216" t="s">
        <v>365</v>
      </c>
      <c r="J173" s="201"/>
      <c r="K173" s="201"/>
      <c r="L173" s="202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</row>
    <row r="174" spans="1:66" ht="15.75">
      <c r="A174" s="83"/>
      <c r="B174" s="83"/>
      <c r="C174" s="83"/>
      <c r="D174" s="203"/>
      <c r="E174" s="170" t="s">
        <v>351</v>
      </c>
      <c r="F174" s="174" t="s">
        <v>359</v>
      </c>
      <c r="G174" s="170" t="s">
        <v>360</v>
      </c>
      <c r="H174" s="174" t="s">
        <v>361</v>
      </c>
      <c r="I174" s="217" t="s">
        <v>351</v>
      </c>
      <c r="J174" s="174" t="s">
        <v>359</v>
      </c>
      <c r="K174" s="170" t="s">
        <v>360</v>
      </c>
      <c r="L174" s="204" t="s">
        <v>361</v>
      </c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</row>
    <row r="175" spans="1:66">
      <c r="A175" s="83"/>
      <c r="B175" s="83"/>
      <c r="C175" s="83"/>
      <c r="D175" s="205" t="s">
        <v>167</v>
      </c>
      <c r="E175" s="119" t="s">
        <v>170</v>
      </c>
      <c r="F175" s="90" t="s">
        <v>170</v>
      </c>
      <c r="G175" s="119" t="s">
        <v>170</v>
      </c>
      <c r="H175" s="90" t="s">
        <v>170</v>
      </c>
      <c r="I175" s="218" t="s">
        <v>170</v>
      </c>
      <c r="J175" s="90" t="s">
        <v>170</v>
      </c>
      <c r="K175" s="119" t="s">
        <v>170</v>
      </c>
      <c r="L175" s="207" t="s">
        <v>170</v>
      </c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</row>
    <row r="176" spans="1:66">
      <c r="A176" s="83"/>
      <c r="B176" s="83"/>
      <c r="C176" s="83"/>
      <c r="D176" s="122">
        <v>1</v>
      </c>
      <c r="E176" s="219"/>
      <c r="F176" s="220"/>
      <c r="G176" s="219"/>
      <c r="H176" s="220"/>
      <c r="I176" s="221"/>
      <c r="J176" s="236"/>
      <c r="K176" s="219"/>
      <c r="L176" s="22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</row>
    <row r="177" spans="1:31">
      <c r="A177" s="83"/>
      <c r="B177" s="83"/>
      <c r="C177" s="83"/>
      <c r="D177" s="122">
        <f>D176+1</f>
        <v>2</v>
      </c>
      <c r="E177" s="224"/>
      <c r="F177" s="75"/>
      <c r="G177" s="225"/>
      <c r="H177" s="75"/>
      <c r="I177" s="221"/>
      <c r="J177" s="224"/>
      <c r="K177" s="225"/>
      <c r="L177" s="184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</row>
    <row r="178" spans="1:31">
      <c r="A178" s="83"/>
      <c r="B178" s="83"/>
      <c r="C178" s="83"/>
      <c r="D178" s="122">
        <f t="shared" ref="D178:D199" si="6">D177+1</f>
        <v>3</v>
      </c>
      <c r="E178" s="224"/>
      <c r="F178" s="75"/>
      <c r="G178" s="225"/>
      <c r="H178" s="75"/>
      <c r="I178" s="221"/>
      <c r="J178" s="224"/>
      <c r="K178" s="225"/>
      <c r="L178" s="184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</row>
    <row r="179" spans="1:31">
      <c r="A179" s="83"/>
      <c r="B179" s="83"/>
      <c r="C179" s="83"/>
      <c r="D179" s="122">
        <f t="shared" si="6"/>
        <v>4</v>
      </c>
      <c r="E179" s="224"/>
      <c r="F179" s="75"/>
      <c r="G179" s="225"/>
      <c r="H179" s="75"/>
      <c r="I179" s="221"/>
      <c r="J179" s="224"/>
      <c r="K179" s="225"/>
      <c r="L179" s="184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</row>
    <row r="180" spans="1:31">
      <c r="A180" s="83"/>
      <c r="B180" s="83"/>
      <c r="C180" s="83"/>
      <c r="D180" s="122">
        <f t="shared" si="6"/>
        <v>5</v>
      </c>
      <c r="E180" s="224"/>
      <c r="F180" s="75"/>
      <c r="G180" s="225"/>
      <c r="H180" s="75"/>
      <c r="I180" s="221"/>
      <c r="J180" s="224"/>
      <c r="K180" s="225"/>
      <c r="L180" s="184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</row>
    <row r="181" spans="1:31">
      <c r="A181" s="83"/>
      <c r="B181" s="83"/>
      <c r="C181" s="83"/>
      <c r="D181" s="122">
        <f t="shared" si="6"/>
        <v>6</v>
      </c>
      <c r="E181" s="219"/>
      <c r="F181" s="75"/>
      <c r="G181" s="219"/>
      <c r="H181" s="75"/>
      <c r="I181" s="221"/>
      <c r="J181" s="224"/>
      <c r="K181" s="219"/>
      <c r="L181" s="22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</row>
    <row r="182" spans="1:31">
      <c r="A182" s="83"/>
      <c r="B182" s="83"/>
      <c r="C182" s="83"/>
      <c r="D182" s="122">
        <f t="shared" si="6"/>
        <v>7</v>
      </c>
      <c r="E182" s="224"/>
      <c r="F182" s="75"/>
      <c r="G182" s="225"/>
      <c r="H182" s="75"/>
      <c r="I182" s="221"/>
      <c r="J182" s="224"/>
      <c r="K182" s="225"/>
      <c r="L182" s="184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</row>
    <row r="183" spans="1:31">
      <c r="A183" s="83"/>
      <c r="B183" s="83"/>
      <c r="C183" s="83"/>
      <c r="D183" s="122">
        <f t="shared" si="6"/>
        <v>8</v>
      </c>
      <c r="E183" s="224"/>
      <c r="F183" s="75"/>
      <c r="G183" s="225"/>
      <c r="H183" s="75"/>
      <c r="I183" s="221"/>
      <c r="J183" s="224"/>
      <c r="K183" s="225"/>
      <c r="L183" s="184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</row>
    <row r="184" spans="1:31">
      <c r="A184" s="83"/>
      <c r="B184" s="83"/>
      <c r="C184" s="83"/>
      <c r="D184" s="122">
        <f t="shared" si="6"/>
        <v>9</v>
      </c>
      <c r="E184" s="219"/>
      <c r="F184" s="75"/>
      <c r="G184" s="219"/>
      <c r="H184" s="75"/>
      <c r="I184" s="221"/>
      <c r="J184" s="224"/>
      <c r="K184" s="219"/>
      <c r="L184" s="22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</row>
    <row r="185" spans="1:31">
      <c r="A185" s="83"/>
      <c r="B185" s="83"/>
      <c r="C185" s="83"/>
      <c r="D185" s="122">
        <f t="shared" si="6"/>
        <v>10</v>
      </c>
      <c r="E185" s="224"/>
      <c r="F185" s="75"/>
      <c r="G185" s="225"/>
      <c r="H185" s="75"/>
      <c r="I185" s="221"/>
      <c r="J185" s="224"/>
      <c r="K185" s="225"/>
      <c r="L185" s="184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</row>
    <row r="186" spans="1:31">
      <c r="A186" s="83"/>
      <c r="B186" s="83"/>
      <c r="C186" s="83"/>
      <c r="D186" s="122">
        <f t="shared" si="6"/>
        <v>11</v>
      </c>
      <c r="E186" s="224"/>
      <c r="F186" s="75"/>
      <c r="G186" s="225"/>
      <c r="H186" s="75"/>
      <c r="I186" s="221"/>
      <c r="J186" s="224"/>
      <c r="K186" s="225"/>
      <c r="L186" s="184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</row>
    <row r="187" spans="1:31">
      <c r="A187" s="83"/>
      <c r="B187" s="83"/>
      <c r="C187" s="83"/>
      <c r="D187" s="122">
        <f t="shared" si="6"/>
        <v>12</v>
      </c>
      <c r="E187" s="219"/>
      <c r="F187" s="75"/>
      <c r="G187" s="219"/>
      <c r="H187" s="75"/>
      <c r="I187" s="221"/>
      <c r="J187" s="224"/>
      <c r="K187" s="219"/>
      <c r="L187" s="22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</row>
    <row r="188" spans="1:31">
      <c r="A188" s="83"/>
      <c r="B188" s="83"/>
      <c r="C188" s="83"/>
      <c r="D188" s="122">
        <f t="shared" si="6"/>
        <v>13</v>
      </c>
      <c r="E188" s="224"/>
      <c r="F188" s="75"/>
      <c r="G188" s="225"/>
      <c r="H188" s="75"/>
      <c r="I188" s="221"/>
      <c r="J188" s="224"/>
      <c r="K188" s="225"/>
      <c r="L188" s="184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</row>
    <row r="189" spans="1:31">
      <c r="A189" s="83"/>
      <c r="B189" s="83"/>
      <c r="C189" s="83"/>
      <c r="D189" s="122">
        <f t="shared" si="6"/>
        <v>14</v>
      </c>
      <c r="E189" s="224"/>
      <c r="F189" s="75"/>
      <c r="G189" s="225"/>
      <c r="H189" s="75"/>
      <c r="I189" s="221"/>
      <c r="J189" s="224"/>
      <c r="K189" s="225"/>
      <c r="L189" s="184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</row>
    <row r="190" spans="1:31">
      <c r="A190" s="83"/>
      <c r="B190" s="83"/>
      <c r="C190" s="83"/>
      <c r="D190" s="122">
        <f t="shared" si="6"/>
        <v>15</v>
      </c>
      <c r="E190" s="224"/>
      <c r="F190" s="75"/>
      <c r="G190" s="225"/>
      <c r="H190" s="75"/>
      <c r="I190" s="221"/>
      <c r="J190" s="224"/>
      <c r="K190" s="225"/>
      <c r="L190" s="184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</row>
    <row r="191" spans="1:31">
      <c r="A191" s="83"/>
      <c r="B191" s="83"/>
      <c r="C191" s="83"/>
      <c r="D191" s="122">
        <f t="shared" si="6"/>
        <v>16</v>
      </c>
      <c r="E191" s="224"/>
      <c r="F191" s="75"/>
      <c r="G191" s="225"/>
      <c r="H191" s="75"/>
      <c r="I191" s="221"/>
      <c r="J191" s="224"/>
      <c r="K191" s="225"/>
      <c r="L191" s="184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</row>
    <row r="192" spans="1:31">
      <c r="A192" s="83"/>
      <c r="B192" s="83"/>
      <c r="C192" s="83"/>
      <c r="D192" s="122">
        <f t="shared" si="6"/>
        <v>17</v>
      </c>
      <c r="E192" s="224"/>
      <c r="F192" s="75"/>
      <c r="G192" s="225"/>
      <c r="H192" s="75"/>
      <c r="I192" s="221"/>
      <c r="J192" s="224"/>
      <c r="K192" s="225"/>
      <c r="L192" s="184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</row>
    <row r="193" spans="1:31">
      <c r="A193" s="83"/>
      <c r="B193" s="83"/>
      <c r="C193" s="83"/>
      <c r="D193" s="122">
        <f t="shared" si="6"/>
        <v>18</v>
      </c>
      <c r="E193" s="219"/>
      <c r="F193" s="75"/>
      <c r="G193" s="219"/>
      <c r="H193" s="75"/>
      <c r="I193" s="221"/>
      <c r="J193" s="224"/>
      <c r="K193" s="219"/>
      <c r="L193" s="22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</row>
    <row r="194" spans="1:31">
      <c r="A194" s="83"/>
      <c r="B194" s="83"/>
      <c r="C194" s="83"/>
      <c r="D194" s="122">
        <f t="shared" si="6"/>
        <v>19</v>
      </c>
      <c r="E194" s="225"/>
      <c r="F194" s="75"/>
      <c r="G194" s="225"/>
      <c r="H194" s="75"/>
      <c r="I194" s="221"/>
      <c r="J194" s="224"/>
      <c r="K194" s="225"/>
      <c r="L194" s="228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</row>
    <row r="195" spans="1:31">
      <c r="A195" s="83"/>
      <c r="B195" s="83"/>
      <c r="C195" s="83"/>
      <c r="D195" s="122">
        <f t="shared" si="6"/>
        <v>20</v>
      </c>
      <c r="E195" s="225"/>
      <c r="F195" s="75"/>
      <c r="G195" s="225"/>
      <c r="H195" s="75"/>
      <c r="I195" s="221"/>
      <c r="J195" s="224"/>
      <c r="K195" s="225"/>
      <c r="L195" s="228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</row>
    <row r="196" spans="1:31">
      <c r="A196" s="83"/>
      <c r="B196" s="83"/>
      <c r="C196" s="83"/>
      <c r="D196" s="122">
        <f t="shared" si="6"/>
        <v>21</v>
      </c>
      <c r="E196" s="225"/>
      <c r="F196" s="75"/>
      <c r="G196" s="225"/>
      <c r="H196" s="75"/>
      <c r="I196" s="221"/>
      <c r="J196" s="224"/>
      <c r="K196" s="225"/>
      <c r="L196" s="228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</row>
    <row r="197" spans="1:31">
      <c r="A197" s="83"/>
      <c r="B197" s="83"/>
      <c r="C197" s="83"/>
      <c r="D197" s="122">
        <f t="shared" si="6"/>
        <v>22</v>
      </c>
      <c r="E197" s="225"/>
      <c r="F197" s="75"/>
      <c r="G197" s="225"/>
      <c r="H197" s="75"/>
      <c r="I197" s="221"/>
      <c r="J197" s="224"/>
      <c r="K197" s="225"/>
      <c r="L197" s="228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</row>
    <row r="198" spans="1:31">
      <c r="A198" s="83"/>
      <c r="B198" s="83"/>
      <c r="C198" s="83"/>
      <c r="D198" s="122">
        <f t="shared" si="6"/>
        <v>23</v>
      </c>
      <c r="E198" s="229"/>
      <c r="F198" s="75"/>
      <c r="G198" s="219"/>
      <c r="H198" s="75"/>
      <c r="I198" s="221"/>
      <c r="J198" s="224"/>
      <c r="K198" s="219"/>
      <c r="L198" s="231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</row>
    <row r="199" spans="1:31" ht="15.75" thickBot="1">
      <c r="A199" s="83"/>
      <c r="B199" s="83"/>
      <c r="C199" s="83"/>
      <c r="D199" s="210">
        <f t="shared" si="6"/>
        <v>24</v>
      </c>
      <c r="E199" s="232"/>
      <c r="F199" s="189"/>
      <c r="G199" s="232"/>
      <c r="H199" s="189"/>
      <c r="I199" s="233"/>
      <c r="J199" s="237"/>
      <c r="K199" s="232"/>
      <c r="L199" s="235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</row>
    <row r="200" spans="1:3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</row>
    <row r="201" spans="1:31" ht="15.75" thickBo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</row>
    <row r="202" spans="1:31">
      <c r="A202" s="83"/>
      <c r="B202" s="83"/>
      <c r="C202" s="83"/>
      <c r="D202" s="107"/>
      <c r="E202" s="214"/>
      <c r="F202" s="167"/>
      <c r="G202" s="167"/>
      <c r="H202" s="213" t="s">
        <v>174</v>
      </c>
      <c r="I202" s="214"/>
      <c r="J202" s="167"/>
      <c r="K202" s="213"/>
      <c r="L202" s="169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</row>
    <row r="203" spans="1:31">
      <c r="A203" s="83"/>
      <c r="B203" s="83"/>
      <c r="C203" s="83"/>
      <c r="D203" s="199"/>
      <c r="E203" s="216" t="s">
        <v>364</v>
      </c>
      <c r="F203" s="201"/>
      <c r="G203" s="201"/>
      <c r="H203" s="201"/>
      <c r="I203" s="216" t="s">
        <v>365</v>
      </c>
      <c r="J203" s="201"/>
      <c r="K203" s="201"/>
      <c r="L203" s="202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</row>
    <row r="204" spans="1:31" ht="15.75">
      <c r="A204" s="83"/>
      <c r="B204" s="83"/>
      <c r="C204" s="83"/>
      <c r="D204" s="203"/>
      <c r="E204" s="217" t="s">
        <v>351</v>
      </c>
      <c r="F204" s="174" t="s">
        <v>88</v>
      </c>
      <c r="G204" s="174" t="s">
        <v>359</v>
      </c>
      <c r="H204" s="194" t="s">
        <v>362</v>
      </c>
      <c r="I204" s="217" t="s">
        <v>351</v>
      </c>
      <c r="J204" s="174" t="s">
        <v>88</v>
      </c>
      <c r="K204" s="124" t="s">
        <v>359</v>
      </c>
      <c r="L204" s="204" t="s">
        <v>362</v>
      </c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</row>
    <row r="205" spans="1:31">
      <c r="A205" s="83"/>
      <c r="B205" s="83"/>
      <c r="C205" s="83"/>
      <c r="D205" s="205" t="s">
        <v>167</v>
      </c>
      <c r="E205" s="218" t="s">
        <v>170</v>
      </c>
      <c r="F205" s="90" t="s">
        <v>170</v>
      </c>
      <c r="G205" s="90" t="s">
        <v>170</v>
      </c>
      <c r="H205" s="206" t="s">
        <v>170</v>
      </c>
      <c r="I205" s="218" t="s">
        <v>170</v>
      </c>
      <c r="J205" s="90" t="s">
        <v>170</v>
      </c>
      <c r="K205" s="238" t="s">
        <v>170</v>
      </c>
      <c r="L205" s="207" t="s">
        <v>170</v>
      </c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</row>
    <row r="206" spans="1:31">
      <c r="A206" s="83"/>
      <c r="B206" s="83"/>
      <c r="C206" s="83"/>
      <c r="D206" s="122">
        <v>1</v>
      </c>
      <c r="E206" s="239">
        <v>0</v>
      </c>
      <c r="F206" s="75">
        <v>0</v>
      </c>
      <c r="G206" s="464">
        <v>0</v>
      </c>
      <c r="H206" s="240" t="e">
        <f>NA()</f>
        <v>#N/A</v>
      </c>
      <c r="I206" s="221">
        <v>0</v>
      </c>
      <c r="J206" s="222">
        <v>0</v>
      </c>
      <c r="K206" s="76">
        <v>0</v>
      </c>
      <c r="L206" s="223" t="e">
        <f>NA()</f>
        <v>#N/A</v>
      </c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</row>
    <row r="207" spans="1:31">
      <c r="A207" s="83"/>
      <c r="B207" s="83"/>
      <c r="C207" s="83"/>
      <c r="D207" s="122">
        <f>D206+1</f>
        <v>2</v>
      </c>
      <c r="E207" s="239">
        <v>0</v>
      </c>
      <c r="F207" s="75">
        <v>0</v>
      </c>
      <c r="G207" s="76">
        <v>0</v>
      </c>
      <c r="H207" s="74" t="e">
        <f>NA()</f>
        <v>#N/A</v>
      </c>
      <c r="I207" s="221">
        <v>0</v>
      </c>
      <c r="J207" s="226">
        <v>0</v>
      </c>
      <c r="K207" s="76">
        <v>0</v>
      </c>
      <c r="L207" s="184" t="e">
        <f>NA()</f>
        <v>#N/A</v>
      </c>
      <c r="M207" s="83"/>
      <c r="N207" s="83" t="s">
        <v>366</v>
      </c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</row>
    <row r="208" spans="1:31">
      <c r="A208" s="83"/>
      <c r="B208" s="83"/>
      <c r="C208" s="83"/>
      <c r="D208" s="122">
        <f t="shared" ref="D208:D229" si="7">D207+1</f>
        <v>3</v>
      </c>
      <c r="E208" s="239">
        <v>0</v>
      </c>
      <c r="F208" s="75">
        <v>0</v>
      </c>
      <c r="G208" s="76">
        <v>0</v>
      </c>
      <c r="H208" s="74" t="e">
        <f>NA()</f>
        <v>#N/A</v>
      </c>
      <c r="I208" s="221">
        <v>0</v>
      </c>
      <c r="J208" s="226">
        <v>0</v>
      </c>
      <c r="K208" s="76">
        <v>0</v>
      </c>
      <c r="L208" s="184" t="e">
        <f>NA()</f>
        <v>#N/A</v>
      </c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</row>
    <row r="209" spans="1:31">
      <c r="A209" s="83"/>
      <c r="B209" s="83"/>
      <c r="C209" s="83"/>
      <c r="D209" s="122">
        <f t="shared" si="7"/>
        <v>4</v>
      </c>
      <c r="E209" s="239">
        <v>0</v>
      </c>
      <c r="F209" s="75">
        <v>0</v>
      </c>
      <c r="G209" s="76">
        <v>0</v>
      </c>
      <c r="H209" s="74" t="e">
        <f>NA()</f>
        <v>#N/A</v>
      </c>
      <c r="I209" s="221">
        <v>0</v>
      </c>
      <c r="J209" s="226">
        <v>0</v>
      </c>
      <c r="K209" s="76">
        <v>0</v>
      </c>
      <c r="L209" s="184" t="e">
        <f>NA()</f>
        <v>#N/A</v>
      </c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</row>
    <row r="210" spans="1:31">
      <c r="A210" s="83"/>
      <c r="B210" s="83"/>
      <c r="C210" s="83"/>
      <c r="D210" s="122">
        <f t="shared" si="7"/>
        <v>5</v>
      </c>
      <c r="E210" s="239">
        <v>0</v>
      </c>
      <c r="F210" s="75">
        <v>0</v>
      </c>
      <c r="G210" s="76">
        <v>0</v>
      </c>
      <c r="H210" s="74" t="e">
        <f>NA()</f>
        <v>#N/A</v>
      </c>
      <c r="I210" s="221">
        <v>0</v>
      </c>
      <c r="J210" s="226">
        <v>0</v>
      </c>
      <c r="K210" s="76">
        <v>0</v>
      </c>
      <c r="L210" s="184" t="e">
        <f>NA()</f>
        <v>#N/A</v>
      </c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</row>
    <row r="211" spans="1:31">
      <c r="A211" s="83"/>
      <c r="B211" s="83"/>
      <c r="C211" s="83"/>
      <c r="D211" s="122">
        <f t="shared" si="7"/>
        <v>6</v>
      </c>
      <c r="E211" s="239">
        <v>0</v>
      </c>
      <c r="F211" s="75">
        <v>0</v>
      </c>
      <c r="G211" s="76">
        <v>0</v>
      </c>
      <c r="H211" s="74" t="e">
        <f>NA()</f>
        <v>#N/A</v>
      </c>
      <c r="I211" s="221">
        <v>0</v>
      </c>
      <c r="J211" s="226">
        <v>0</v>
      </c>
      <c r="K211" s="76">
        <v>0</v>
      </c>
      <c r="L211" s="184" t="e">
        <f>NA()</f>
        <v>#N/A</v>
      </c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</row>
    <row r="212" spans="1:31">
      <c r="A212" s="83"/>
      <c r="B212" s="83"/>
      <c r="C212" s="83"/>
      <c r="D212" s="122">
        <f t="shared" si="7"/>
        <v>7</v>
      </c>
      <c r="E212" s="239">
        <v>1347</v>
      </c>
      <c r="F212" s="75">
        <v>400.97</v>
      </c>
      <c r="G212" s="76">
        <v>400.98</v>
      </c>
      <c r="H212" s="74" t="e">
        <f>NA()</f>
        <v>#N/A</v>
      </c>
      <c r="I212" s="221">
        <v>438.73</v>
      </c>
      <c r="J212" s="226">
        <v>130.57</v>
      </c>
      <c r="K212" s="76">
        <v>130.57</v>
      </c>
      <c r="L212" s="184" t="e">
        <f>NA()</f>
        <v>#N/A</v>
      </c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</row>
    <row r="213" spans="1:31">
      <c r="A213" s="83"/>
      <c r="B213" s="83"/>
      <c r="C213" s="83"/>
      <c r="D213" s="122">
        <f t="shared" si="7"/>
        <v>8</v>
      </c>
      <c r="E213" s="239">
        <v>2211</v>
      </c>
      <c r="F213" s="75">
        <v>658.01</v>
      </c>
      <c r="G213" s="76">
        <v>658.01</v>
      </c>
      <c r="H213" s="74" t="e">
        <f>NA()</f>
        <v>#N/A</v>
      </c>
      <c r="I213" s="221">
        <v>7185</v>
      </c>
      <c r="J213" s="226">
        <v>2139</v>
      </c>
      <c r="K213" s="76">
        <v>2139</v>
      </c>
      <c r="L213" s="184" t="e">
        <f>NA()</f>
        <v>#N/A</v>
      </c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</row>
    <row r="214" spans="1:31">
      <c r="A214" s="83"/>
      <c r="B214" s="83"/>
      <c r="C214" s="83"/>
      <c r="D214" s="122">
        <f t="shared" si="7"/>
        <v>9</v>
      </c>
      <c r="E214" s="239">
        <v>3455</v>
      </c>
      <c r="F214" s="75">
        <v>1028</v>
      </c>
      <c r="G214" s="76">
        <v>1028</v>
      </c>
      <c r="H214" s="74" t="e">
        <f>NA()</f>
        <v>#N/A</v>
      </c>
      <c r="I214" s="221">
        <v>13749</v>
      </c>
      <c r="J214" s="226">
        <v>4092</v>
      </c>
      <c r="K214" s="76">
        <v>4092</v>
      </c>
      <c r="L214" s="184" t="e">
        <f>NA()</f>
        <v>#N/A</v>
      </c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</row>
    <row r="215" spans="1:31">
      <c r="A215" s="83"/>
      <c r="B215" s="83"/>
      <c r="C215" s="83"/>
      <c r="D215" s="122">
        <f t="shared" si="7"/>
        <v>10</v>
      </c>
      <c r="E215" s="239">
        <v>4422</v>
      </c>
      <c r="F215" s="75">
        <v>1316</v>
      </c>
      <c r="G215" s="76">
        <v>1316</v>
      </c>
      <c r="H215" s="74" t="e">
        <f>NA()</f>
        <v>#N/A</v>
      </c>
      <c r="I215" s="221">
        <v>19553</v>
      </c>
      <c r="J215" s="226">
        <v>5819</v>
      </c>
      <c r="K215" s="76">
        <v>5819</v>
      </c>
      <c r="L215" s="184" t="e">
        <f>NA()</f>
        <v>#N/A</v>
      </c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</row>
    <row r="216" spans="1:31">
      <c r="A216" s="83"/>
      <c r="B216" s="83"/>
      <c r="C216" s="83"/>
      <c r="D216" s="122">
        <f t="shared" si="7"/>
        <v>11</v>
      </c>
      <c r="E216" s="239">
        <v>5595</v>
      </c>
      <c r="F216" s="75">
        <v>1828</v>
      </c>
      <c r="G216" s="76">
        <v>1828</v>
      </c>
      <c r="H216" s="74" t="e">
        <f>NA()</f>
        <v>#N/A</v>
      </c>
      <c r="I216" s="221">
        <v>25771</v>
      </c>
      <c r="J216" s="226">
        <v>7670</v>
      </c>
      <c r="K216" s="76">
        <v>7670</v>
      </c>
      <c r="L216" s="184" t="e">
        <f>NA()</f>
        <v>#N/A</v>
      </c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</row>
    <row r="217" spans="1:31">
      <c r="A217" s="83"/>
      <c r="B217" s="83"/>
      <c r="C217" s="83"/>
      <c r="D217" s="122">
        <f t="shared" si="7"/>
        <v>12</v>
      </c>
      <c r="E217" s="239">
        <v>24186</v>
      </c>
      <c r="F217" s="75">
        <v>14493</v>
      </c>
      <c r="G217" s="76">
        <v>14493</v>
      </c>
      <c r="H217" s="74" t="e">
        <f>NA()</f>
        <v>#N/A</v>
      </c>
      <c r="I217" s="221">
        <v>29889</v>
      </c>
      <c r="J217" s="226">
        <v>8912</v>
      </c>
      <c r="K217" s="76">
        <v>8912</v>
      </c>
      <c r="L217" s="184" t="e">
        <f>NA()</f>
        <v>#N/A</v>
      </c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</row>
    <row r="218" spans="1:31">
      <c r="A218" s="83"/>
      <c r="B218" s="83"/>
      <c r="C218" s="83"/>
      <c r="D218" s="122">
        <f t="shared" si="7"/>
        <v>13</v>
      </c>
      <c r="E218" s="239">
        <v>51534</v>
      </c>
      <c r="F218" s="75">
        <v>33308</v>
      </c>
      <c r="G218" s="76">
        <v>33308</v>
      </c>
      <c r="H218" s="74" t="e">
        <f>NA()</f>
        <v>#N/A</v>
      </c>
      <c r="I218" s="221">
        <v>15889</v>
      </c>
      <c r="J218" s="226">
        <v>4755</v>
      </c>
      <c r="K218" s="76">
        <v>4755</v>
      </c>
      <c r="L218" s="184" t="e">
        <f>NA()</f>
        <v>#N/A</v>
      </c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</row>
    <row r="219" spans="1:31">
      <c r="A219" s="83"/>
      <c r="B219" s="83"/>
      <c r="C219" s="83"/>
      <c r="D219" s="122">
        <f t="shared" si="7"/>
        <v>14</v>
      </c>
      <c r="E219" s="239">
        <v>75083</v>
      </c>
      <c r="F219" s="75">
        <v>49611</v>
      </c>
      <c r="G219" s="76">
        <v>49611</v>
      </c>
      <c r="H219" s="74" t="e">
        <f>NA()</f>
        <v>#N/A</v>
      </c>
      <c r="I219" s="221">
        <v>27587</v>
      </c>
      <c r="J219" s="226">
        <v>8245</v>
      </c>
      <c r="K219" s="76">
        <v>8245</v>
      </c>
      <c r="L219" s="184" t="e">
        <f>NA()</f>
        <v>#N/A</v>
      </c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</row>
    <row r="220" spans="1:31">
      <c r="A220" s="83"/>
      <c r="B220" s="83"/>
      <c r="C220" s="83"/>
      <c r="D220" s="122">
        <f t="shared" si="7"/>
        <v>15</v>
      </c>
      <c r="E220" s="239">
        <v>91960</v>
      </c>
      <c r="F220" s="75">
        <v>61419</v>
      </c>
      <c r="G220" s="76">
        <v>61419</v>
      </c>
      <c r="H220" s="74" t="e">
        <f>NA()</f>
        <v>#N/A</v>
      </c>
      <c r="I220" s="221">
        <v>21040</v>
      </c>
      <c r="J220" s="226">
        <v>6304</v>
      </c>
      <c r="K220" s="76">
        <v>6304</v>
      </c>
      <c r="L220" s="184" t="e">
        <f>NA()</f>
        <v>#N/A</v>
      </c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</row>
    <row r="221" spans="1:31">
      <c r="A221" s="83"/>
      <c r="B221" s="83"/>
      <c r="C221" s="83"/>
      <c r="D221" s="122">
        <f t="shared" si="7"/>
        <v>16</v>
      </c>
      <c r="E221" s="239">
        <v>100718</v>
      </c>
      <c r="F221" s="75">
        <v>67734</v>
      </c>
      <c r="G221" s="76">
        <v>67734</v>
      </c>
      <c r="H221" s="74" t="e">
        <f>NA()</f>
        <v>#N/A</v>
      </c>
      <c r="I221" s="221">
        <v>9258</v>
      </c>
      <c r="J221" s="226">
        <v>2755</v>
      </c>
      <c r="K221" s="76">
        <v>2755</v>
      </c>
      <c r="L221" s="184" t="e">
        <f>NA()</f>
        <v>#N/A</v>
      </c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</row>
    <row r="222" spans="1:31">
      <c r="A222" s="83"/>
      <c r="B222" s="83"/>
      <c r="C222" s="83"/>
      <c r="D222" s="122">
        <f t="shared" si="7"/>
        <v>17</v>
      </c>
      <c r="E222" s="239">
        <v>96874</v>
      </c>
      <c r="F222" s="75">
        <v>65488</v>
      </c>
      <c r="G222" s="76">
        <v>65488</v>
      </c>
      <c r="H222" s="74" t="e">
        <f>NA()</f>
        <v>#N/A</v>
      </c>
      <c r="I222" s="221">
        <v>9586</v>
      </c>
      <c r="J222" s="226">
        <v>2900</v>
      </c>
      <c r="K222" s="76">
        <v>2900</v>
      </c>
      <c r="L222" s="184" t="e">
        <f>NA()</f>
        <v>#N/A</v>
      </c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</row>
    <row r="223" spans="1:31">
      <c r="A223" s="83"/>
      <c r="B223" s="83"/>
      <c r="C223" s="83"/>
      <c r="D223" s="122">
        <f t="shared" si="7"/>
        <v>18</v>
      </c>
      <c r="E223" s="239">
        <v>74128</v>
      </c>
      <c r="F223" s="75">
        <v>50281</v>
      </c>
      <c r="G223" s="76">
        <v>50281</v>
      </c>
      <c r="H223" s="74" t="e">
        <f>NA()</f>
        <v>#N/A</v>
      </c>
      <c r="I223" s="221">
        <v>2487</v>
      </c>
      <c r="J223" s="226">
        <v>740.26</v>
      </c>
      <c r="K223" s="76">
        <v>740.26</v>
      </c>
      <c r="L223" s="184" t="e">
        <f>NA()</f>
        <v>#N/A</v>
      </c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</row>
    <row r="224" spans="1:31">
      <c r="A224" s="83"/>
      <c r="B224" s="83"/>
      <c r="C224" s="83"/>
      <c r="D224" s="122">
        <f t="shared" si="7"/>
        <v>19</v>
      </c>
      <c r="E224" s="239">
        <v>8188</v>
      </c>
      <c r="F224" s="75">
        <v>5067</v>
      </c>
      <c r="G224" s="76">
        <v>5067</v>
      </c>
      <c r="H224" s="74" t="e">
        <f>NA()</f>
        <v>#N/A</v>
      </c>
      <c r="I224" s="221">
        <v>0</v>
      </c>
      <c r="J224" s="226">
        <v>0</v>
      </c>
      <c r="K224" s="76">
        <v>0</v>
      </c>
      <c r="L224" s="184" t="e">
        <f>NA()</f>
        <v>#N/A</v>
      </c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</row>
    <row r="225" spans="1:31">
      <c r="A225" s="83"/>
      <c r="B225" s="83"/>
      <c r="C225" s="83"/>
      <c r="D225" s="122">
        <f t="shared" si="7"/>
        <v>20</v>
      </c>
      <c r="E225" s="239">
        <v>0</v>
      </c>
      <c r="F225" s="75">
        <v>0</v>
      </c>
      <c r="G225" s="76">
        <v>0</v>
      </c>
      <c r="H225" s="74" t="e">
        <f>NA()</f>
        <v>#N/A</v>
      </c>
      <c r="I225" s="221">
        <v>0</v>
      </c>
      <c r="J225" s="226">
        <v>0</v>
      </c>
      <c r="K225" s="76">
        <v>0</v>
      </c>
      <c r="L225" s="184" t="e">
        <f>NA()</f>
        <v>#N/A</v>
      </c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</row>
    <row r="226" spans="1:31">
      <c r="A226" s="83"/>
      <c r="B226" s="83"/>
      <c r="C226" s="83"/>
      <c r="D226" s="122">
        <f t="shared" si="7"/>
        <v>21</v>
      </c>
      <c r="E226" s="239">
        <v>0</v>
      </c>
      <c r="F226" s="75">
        <v>0</v>
      </c>
      <c r="G226" s="76">
        <v>0</v>
      </c>
      <c r="H226" s="74" t="e">
        <f>NA()</f>
        <v>#N/A</v>
      </c>
      <c r="I226" s="221">
        <v>0</v>
      </c>
      <c r="J226" s="226">
        <v>0</v>
      </c>
      <c r="K226" s="76">
        <v>0</v>
      </c>
      <c r="L226" s="184" t="e">
        <f>NA()</f>
        <v>#N/A</v>
      </c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</row>
    <row r="227" spans="1:31">
      <c r="A227" s="83"/>
      <c r="B227" s="83"/>
      <c r="C227" s="83"/>
      <c r="D227" s="122">
        <f t="shared" si="7"/>
        <v>22</v>
      </c>
      <c r="E227" s="239">
        <v>0</v>
      </c>
      <c r="F227" s="75">
        <v>0</v>
      </c>
      <c r="G227" s="76">
        <v>0</v>
      </c>
      <c r="H227" s="74" t="e">
        <f>NA()</f>
        <v>#N/A</v>
      </c>
      <c r="I227" s="221">
        <v>0</v>
      </c>
      <c r="J227" s="226">
        <v>0</v>
      </c>
      <c r="K227" s="76">
        <v>0</v>
      </c>
      <c r="L227" s="184" t="e">
        <f>NA()</f>
        <v>#N/A</v>
      </c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</row>
    <row r="228" spans="1:31">
      <c r="A228" s="83"/>
      <c r="B228" s="83"/>
      <c r="C228" s="83"/>
      <c r="D228" s="122">
        <f t="shared" si="7"/>
        <v>23</v>
      </c>
      <c r="E228" s="239">
        <v>0</v>
      </c>
      <c r="F228" s="75">
        <v>0</v>
      </c>
      <c r="G228" s="76">
        <v>0</v>
      </c>
      <c r="H228" s="74" t="e">
        <f>NA()</f>
        <v>#N/A</v>
      </c>
      <c r="I228" s="221">
        <v>0</v>
      </c>
      <c r="J228" s="226">
        <v>0</v>
      </c>
      <c r="K228" s="76">
        <v>0</v>
      </c>
      <c r="L228" s="184" t="e">
        <f>NA()</f>
        <v>#N/A</v>
      </c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</row>
    <row r="229" spans="1:31" ht="15.75" thickBot="1">
      <c r="A229" s="83"/>
      <c r="B229" s="83"/>
      <c r="C229" s="83"/>
      <c r="D229" s="210">
        <f t="shared" si="7"/>
        <v>24</v>
      </c>
      <c r="E229" s="239">
        <v>0</v>
      </c>
      <c r="F229" s="75">
        <v>0</v>
      </c>
      <c r="G229" s="76">
        <v>0</v>
      </c>
      <c r="H229" s="74" t="e">
        <f>NA()</f>
        <v>#N/A</v>
      </c>
      <c r="I229" s="221">
        <v>0</v>
      </c>
      <c r="J229" s="226">
        <v>0</v>
      </c>
      <c r="K229" s="76">
        <v>0</v>
      </c>
      <c r="L229" s="184" t="e">
        <f>NA()</f>
        <v>#N/A</v>
      </c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</row>
    <row r="230" spans="1:3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</row>
    <row r="231" spans="1: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</row>
    <row r="232" spans="1:3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</row>
    <row r="233" spans="1:3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</row>
    <row r="234" spans="1:3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</row>
    <row r="235" spans="1:3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</row>
  </sheetData>
  <mergeCells count="3">
    <mergeCell ref="E60:I60"/>
    <mergeCell ref="E61:I61"/>
    <mergeCell ref="E62:I62"/>
  </mergeCells>
  <phoneticPr fontId="0" type="noConversion"/>
  <pageMargins left="0.75" right="0.5" top="0.8" bottom="0.55000000000000004" header="0.5" footer="0.5"/>
  <pageSetup scale="10" orientation="landscape" horizontalDpi="4294967292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N230"/>
  <sheetViews>
    <sheetView topLeftCell="A55" zoomScale="75" workbookViewId="0">
      <selection activeCell="AG86" sqref="AG86"/>
    </sheetView>
  </sheetViews>
  <sheetFormatPr defaultRowHeight="15"/>
  <cols>
    <col min="5" max="5" width="14.109375" customWidth="1"/>
    <col min="6" max="6" width="11.88671875" customWidth="1"/>
    <col min="7" max="7" width="15" customWidth="1"/>
    <col min="8" max="8" width="10.5546875" customWidth="1"/>
    <col min="16" max="16" width="13.44140625" customWidth="1"/>
  </cols>
  <sheetData>
    <row r="1" spans="1:31">
      <c r="A1" s="83" t="s">
        <v>368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</row>
    <row r="2" spans="1:31">
      <c r="A2" s="83" t="s">
        <v>194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</row>
    <row r="3" spans="1:31">
      <c r="A3" s="10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</row>
    <row r="4" spans="1:31">
      <c r="A4" s="83" t="s">
        <v>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</row>
    <row r="5" spans="1:3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</row>
    <row r="6" spans="1:31">
      <c r="A6" s="83" t="s">
        <v>61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</row>
    <row r="7" spans="1:31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</row>
    <row r="8" spans="1:31">
      <c r="A8" s="83" t="s">
        <v>68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</row>
    <row r="9" spans="1:3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</row>
    <row r="10" spans="1:31">
      <c r="A10" s="83"/>
      <c r="B10" s="104" t="s">
        <v>195</v>
      </c>
      <c r="C10" s="83"/>
      <c r="D10" s="83" t="s">
        <v>196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</row>
    <row r="11" spans="1:31">
      <c r="A11" s="83"/>
      <c r="B11" s="104" t="s">
        <v>197</v>
      </c>
      <c r="C11" s="104"/>
      <c r="D11" s="83" t="s">
        <v>198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</row>
    <row r="12" spans="1:31">
      <c r="A12" s="83"/>
      <c r="B12" s="104" t="s">
        <v>369</v>
      </c>
      <c r="C12" s="104"/>
      <c r="D12" s="83" t="s">
        <v>200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</row>
    <row r="13" spans="1:31">
      <c r="A13" s="83"/>
      <c r="B13" s="104" t="s">
        <v>201</v>
      </c>
      <c r="C13" s="104"/>
      <c r="D13" s="83" t="s">
        <v>202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</row>
    <row r="14" spans="1:31">
      <c r="A14" s="83"/>
      <c r="B14" s="104" t="s">
        <v>370</v>
      </c>
      <c r="C14" s="104"/>
      <c r="D14" s="83" t="s">
        <v>204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</row>
    <row r="15" spans="1:31">
      <c r="A15" s="83"/>
      <c r="B15" s="104" t="s">
        <v>371</v>
      </c>
      <c r="C15" s="104"/>
      <c r="D15" s="83" t="s">
        <v>206</v>
      </c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</row>
    <row r="16" spans="1:31">
      <c r="A16" s="83"/>
      <c r="B16" s="104" t="s">
        <v>207</v>
      </c>
      <c r="C16" s="104"/>
      <c r="D16" s="83" t="s">
        <v>208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</row>
    <row r="17" spans="1:31">
      <c r="A17" s="83"/>
      <c r="B17" s="104" t="s">
        <v>209</v>
      </c>
      <c r="C17" s="104"/>
      <c r="D17" s="83" t="s">
        <v>210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</row>
    <row r="18" spans="1:31">
      <c r="A18" s="83"/>
      <c r="B18" s="104"/>
      <c r="C18" s="104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</row>
    <row r="19" spans="1:3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</row>
    <row r="20" spans="1:31">
      <c r="A20" s="83" t="s">
        <v>211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</row>
    <row r="21" spans="1:3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</row>
    <row r="22" spans="1:3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</row>
    <row r="23" spans="1:31">
      <c r="A23" s="83" t="s">
        <v>212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</row>
    <row r="24" spans="1:31">
      <c r="A24" s="83" t="s">
        <v>213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</row>
    <row r="25" spans="1:3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</row>
    <row r="26" spans="1:3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</row>
    <row r="27" spans="1:31">
      <c r="A27" s="83" t="s">
        <v>214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</row>
    <row r="28" spans="1:3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</row>
    <row r="29" spans="1:3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</row>
    <row r="30" spans="1:31">
      <c r="A30" s="83" t="s">
        <v>215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</row>
    <row r="31" spans="1:31">
      <c r="A31" s="83" t="s">
        <v>216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</row>
    <row r="32" spans="1:3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</row>
    <row r="33" spans="1:31">
      <c r="A33" s="83" t="s">
        <v>217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</row>
    <row r="34" spans="1:3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</row>
    <row r="35" spans="1:31">
      <c r="A35" s="83"/>
      <c r="B35" s="83" t="s">
        <v>218</v>
      </c>
      <c r="C35" s="83"/>
      <c r="D35" s="105" t="s">
        <v>219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</row>
    <row r="36" spans="1:3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</row>
    <row r="37" spans="1:31">
      <c r="A37" s="83"/>
      <c r="B37" s="83" t="s">
        <v>220</v>
      </c>
      <c r="C37" s="83"/>
      <c r="D37" s="105" t="s">
        <v>221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</row>
    <row r="38" spans="1:31">
      <c r="A38" s="83"/>
      <c r="B38" s="83" t="s">
        <v>222</v>
      </c>
      <c r="C38" s="83"/>
      <c r="D38" s="105" t="s">
        <v>223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</row>
    <row r="39" spans="1:31">
      <c r="A39" s="83"/>
      <c r="B39" s="83" t="s">
        <v>224</v>
      </c>
      <c r="C39" s="83"/>
      <c r="D39" s="105" t="s">
        <v>225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</row>
    <row r="40" spans="1:31">
      <c r="A40" s="83"/>
      <c r="B40" s="83" t="s">
        <v>226</v>
      </c>
      <c r="C40" s="83"/>
      <c r="D40" s="105" t="s">
        <v>227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</row>
    <row r="41" spans="1:31">
      <c r="A41" s="83"/>
      <c r="B41" s="83" t="s">
        <v>228</v>
      </c>
      <c r="C41" s="83"/>
      <c r="D41" s="105" t="s">
        <v>229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</row>
    <row r="42" spans="1:31">
      <c r="A42" s="83"/>
      <c r="B42" s="83" t="s">
        <v>230</v>
      </c>
      <c r="C42" s="83"/>
      <c r="D42" s="105" t="s">
        <v>231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</row>
    <row r="43" spans="1:31">
      <c r="A43" s="83"/>
      <c r="B43" s="83" t="s">
        <v>232</v>
      </c>
      <c r="C43" s="83"/>
      <c r="D43" s="105" t="s">
        <v>233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</row>
    <row r="44" spans="1:31">
      <c r="A44" s="83"/>
      <c r="B44" s="83" t="s">
        <v>234</v>
      </c>
      <c r="C44" s="83"/>
      <c r="D44" s="105" t="s">
        <v>235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</row>
    <row r="45" spans="1:31">
      <c r="A45" s="83"/>
      <c r="B45" s="83" t="s">
        <v>236</v>
      </c>
      <c r="C45" s="83"/>
      <c r="D45" s="105" t="s">
        <v>237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</row>
    <row r="46" spans="1:31">
      <c r="A46" s="83"/>
      <c r="B46" s="83" t="s">
        <v>238</v>
      </c>
      <c r="C46" s="83"/>
      <c r="D46" s="105" t="s">
        <v>239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</row>
    <row r="47" spans="1:31">
      <c r="A47" s="83"/>
      <c r="B47" s="83" t="s">
        <v>240</v>
      </c>
      <c r="C47" s="83"/>
      <c r="D47" s="105" t="s">
        <v>241</v>
      </c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</row>
    <row r="48" spans="1:31">
      <c r="A48" s="83"/>
      <c r="B48" s="83" t="s">
        <v>242</v>
      </c>
      <c r="C48" s="83"/>
      <c r="D48" s="105" t="s">
        <v>243</v>
      </c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</row>
    <row r="49" spans="1:3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</row>
    <row r="50" spans="1:31">
      <c r="A50" s="83" t="s">
        <v>244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</row>
    <row r="51" spans="1:31">
      <c r="A51" s="83" t="s">
        <v>245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</row>
    <row r="52" spans="1:31">
      <c r="A52" s="83"/>
      <c r="B52" s="104" t="s">
        <v>166</v>
      </c>
      <c r="C52" s="104"/>
      <c r="D52" s="105" t="s">
        <v>167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</row>
    <row r="53" spans="1:3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</row>
    <row r="54" spans="1:31">
      <c r="A54" s="83"/>
      <c r="B54" s="106">
        <v>36388</v>
      </c>
      <c r="C54" s="106"/>
      <c r="D54" s="105" t="s">
        <v>246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</row>
    <row r="55" spans="1:3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</row>
    <row r="56" spans="1:3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</row>
    <row r="57" spans="1:3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</row>
    <row r="58" spans="1:3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</row>
    <row r="59" spans="1:31" ht="15.75" thickBo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</row>
    <row r="60" spans="1:31">
      <c r="A60" s="83"/>
      <c r="B60" s="83"/>
      <c r="C60" s="83"/>
      <c r="D60" s="107" t="s">
        <v>82</v>
      </c>
      <c r="E60" s="960" t="s">
        <v>72</v>
      </c>
      <c r="F60" s="960"/>
      <c r="G60" s="960"/>
      <c r="H60" s="960"/>
      <c r="I60" s="961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</row>
    <row r="61" spans="1:31">
      <c r="A61" s="83"/>
      <c r="B61" s="83"/>
      <c r="C61" s="83"/>
      <c r="D61" s="108" t="s">
        <v>84</v>
      </c>
      <c r="E61" s="956" t="s">
        <v>291</v>
      </c>
      <c r="F61" s="956"/>
      <c r="G61" s="956"/>
      <c r="H61" s="956"/>
      <c r="I61" s="957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</row>
    <row r="62" spans="1:31" ht="15.75" thickBot="1">
      <c r="A62" s="83"/>
      <c r="B62" s="83"/>
      <c r="C62" s="83"/>
      <c r="D62" s="109" t="s">
        <v>85</v>
      </c>
      <c r="E62" s="964">
        <v>39142</v>
      </c>
      <c r="F62" s="958"/>
      <c r="G62" s="958"/>
      <c r="H62" s="958"/>
      <c r="I62" s="959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</row>
    <row r="63" spans="1:31">
      <c r="A63" s="83"/>
      <c r="B63" s="83"/>
      <c r="C63" s="83"/>
      <c r="D63" s="84"/>
      <c r="E63" s="85"/>
      <c r="F63" s="85"/>
      <c r="G63" s="85"/>
      <c r="H63" s="85"/>
      <c r="I63" s="85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</row>
    <row r="64" spans="1:31" ht="15.75" thickBo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</row>
    <row r="65" spans="1:38">
      <c r="A65" s="83"/>
      <c r="B65" s="83"/>
      <c r="C65" s="83"/>
      <c r="D65" s="110"/>
      <c r="E65" s="111"/>
      <c r="F65" s="112" t="s">
        <v>120</v>
      </c>
      <c r="G65" s="111"/>
      <c r="H65" s="113"/>
      <c r="I65" s="83"/>
      <c r="J65" s="83"/>
      <c r="K65" s="83"/>
      <c r="L65" s="83"/>
      <c r="M65" s="83"/>
      <c r="N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</row>
    <row r="66" spans="1:38">
      <c r="A66" s="83"/>
      <c r="B66" s="83"/>
      <c r="C66" s="83"/>
      <c r="D66" s="114"/>
      <c r="E66" s="115"/>
      <c r="F66" s="116"/>
      <c r="G66" s="116"/>
      <c r="H66" s="117" t="s">
        <v>121</v>
      </c>
      <c r="I66" s="86"/>
      <c r="J66" s="83"/>
      <c r="K66" s="83"/>
      <c r="L66" s="83"/>
      <c r="M66" s="83"/>
      <c r="N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</row>
    <row r="67" spans="1:38">
      <c r="A67" s="83"/>
      <c r="B67" s="83"/>
      <c r="C67" s="83"/>
      <c r="D67" s="108"/>
      <c r="E67" s="118"/>
      <c r="F67" s="119" t="s">
        <v>86</v>
      </c>
      <c r="G67" s="120"/>
      <c r="H67" s="121" t="s">
        <v>122</v>
      </c>
      <c r="I67" s="83"/>
      <c r="J67" s="83"/>
      <c r="K67" s="83"/>
      <c r="L67" s="83"/>
      <c r="M67" s="83"/>
      <c r="N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</row>
    <row r="68" spans="1:38" ht="15.75">
      <c r="A68" s="83"/>
      <c r="B68" s="83"/>
      <c r="C68" s="83"/>
      <c r="D68" s="122"/>
      <c r="E68" s="123" t="s">
        <v>89</v>
      </c>
      <c r="F68" s="87" t="s">
        <v>91</v>
      </c>
      <c r="G68" s="124" t="s">
        <v>90</v>
      </c>
      <c r="H68" s="125" t="s">
        <v>123</v>
      </c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</row>
    <row r="69" spans="1:38">
      <c r="A69" s="83"/>
      <c r="B69" s="83"/>
      <c r="C69" s="83"/>
      <c r="D69" s="108" t="s">
        <v>124</v>
      </c>
      <c r="E69" s="126" t="s">
        <v>60</v>
      </c>
      <c r="F69" s="127" t="s">
        <v>60</v>
      </c>
      <c r="G69" s="128" t="s">
        <v>60</v>
      </c>
      <c r="H69" s="129" t="s">
        <v>125</v>
      </c>
      <c r="I69" s="83"/>
      <c r="J69" s="83"/>
      <c r="K69" s="83"/>
      <c r="L69" s="83" t="s">
        <v>127</v>
      </c>
      <c r="M69" s="83"/>
      <c r="N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</row>
    <row r="70" spans="1:38" ht="15.75" thickBot="1">
      <c r="A70" s="83"/>
      <c r="B70" s="83"/>
      <c r="C70" s="83"/>
      <c r="D70" s="130" t="s">
        <v>126</v>
      </c>
      <c r="E70" s="166">
        <v>31.0579</v>
      </c>
      <c r="F70" s="131">
        <v>24.797699999999999</v>
      </c>
      <c r="G70" s="132">
        <v>15</v>
      </c>
      <c r="H70" s="133">
        <v>1541.3</v>
      </c>
      <c r="I70" s="83"/>
      <c r="J70" s="83"/>
      <c r="K70" s="83"/>
      <c r="L70" s="83"/>
      <c r="M70" s="83" t="s">
        <v>128</v>
      </c>
      <c r="Q70" s="83"/>
      <c r="R70" s="83"/>
      <c r="S70" s="83"/>
      <c r="T70" s="83"/>
      <c r="U70" s="83"/>
      <c r="V70" s="83"/>
      <c r="W70" s="83" t="s">
        <v>322</v>
      </c>
      <c r="X70" s="83"/>
      <c r="AA70" s="83"/>
      <c r="AB70" s="83"/>
      <c r="AC70" s="83"/>
      <c r="AD70" s="83"/>
      <c r="AE70" s="83"/>
    </row>
    <row r="71" spans="1:38">
      <c r="A71" s="83"/>
      <c r="B71" s="83"/>
      <c r="C71" s="83"/>
      <c r="D71" s="88"/>
      <c r="E71" s="86"/>
      <c r="F71" s="86"/>
      <c r="G71" s="86"/>
      <c r="H71" s="86"/>
      <c r="I71" s="83"/>
      <c r="J71" s="83"/>
      <c r="K71" s="83"/>
      <c r="L71" s="83"/>
      <c r="M71" s="83" t="s">
        <v>129</v>
      </c>
      <c r="Q71" s="83"/>
      <c r="R71" s="83"/>
      <c r="S71" s="83"/>
      <c r="T71" s="83"/>
      <c r="U71" s="83"/>
      <c r="V71" s="83"/>
      <c r="W71" s="83"/>
      <c r="X71" s="83" t="s">
        <v>323</v>
      </c>
      <c r="AA71" s="83"/>
      <c r="AB71" s="83"/>
      <c r="AC71" s="83"/>
      <c r="AD71" s="83"/>
      <c r="AE71" s="83"/>
    </row>
    <row r="72" spans="1:38" ht="15.75" thickBot="1">
      <c r="A72" s="83"/>
      <c r="B72" s="83"/>
      <c r="C72" s="83"/>
      <c r="D72" s="88"/>
      <c r="E72" s="86"/>
      <c r="F72" s="86"/>
      <c r="G72" s="86"/>
      <c r="H72" s="86"/>
      <c r="I72" s="83"/>
      <c r="J72" s="83"/>
      <c r="K72" s="83"/>
      <c r="L72" t="s">
        <v>324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</row>
    <row r="73" spans="1:38">
      <c r="A73" s="83"/>
      <c r="B73" s="83"/>
      <c r="C73" s="83"/>
      <c r="D73" s="110"/>
      <c r="E73" s="111"/>
      <c r="F73" s="112"/>
      <c r="G73" s="112" t="s">
        <v>130</v>
      </c>
      <c r="H73" s="112"/>
      <c r="I73" s="167"/>
      <c r="J73" s="168"/>
      <c r="K73" s="167"/>
      <c r="L73" s="167"/>
      <c r="M73" s="326"/>
      <c r="N73" s="326"/>
      <c r="O73" s="167"/>
      <c r="P73" s="326"/>
      <c r="Q73" s="326"/>
      <c r="R73" s="167"/>
      <c r="S73" s="326"/>
      <c r="T73" s="326"/>
      <c r="U73" s="167"/>
      <c r="V73" s="326"/>
      <c r="W73" s="326"/>
      <c r="X73" s="167"/>
      <c r="Y73" s="326"/>
      <c r="Z73" s="326"/>
      <c r="AA73" s="167"/>
      <c r="AB73" s="326"/>
      <c r="AC73" s="326"/>
      <c r="AD73" s="167"/>
      <c r="AE73" s="326"/>
      <c r="AF73" s="326"/>
      <c r="AG73" s="167"/>
      <c r="AH73" s="167"/>
      <c r="AI73" s="167"/>
      <c r="AJ73" s="167"/>
      <c r="AK73" s="167"/>
      <c r="AL73" s="169"/>
    </row>
    <row r="74" spans="1:38">
      <c r="A74" s="83"/>
      <c r="B74" s="83"/>
      <c r="C74" s="83"/>
      <c r="D74" s="122"/>
      <c r="E74" s="88"/>
      <c r="F74" s="88"/>
      <c r="G74" s="88"/>
      <c r="H74" s="88"/>
      <c r="I74" s="88"/>
      <c r="J74" s="88"/>
      <c r="K74" s="88"/>
      <c r="L74" s="90"/>
      <c r="M74" s="327"/>
      <c r="N74" s="327"/>
      <c r="O74" s="328"/>
      <c r="P74" s="329"/>
      <c r="Q74" s="329"/>
      <c r="R74" s="176"/>
      <c r="S74" s="329"/>
      <c r="T74" s="329"/>
      <c r="U74" s="176" t="s">
        <v>325</v>
      </c>
      <c r="V74" s="176"/>
      <c r="W74" s="329"/>
      <c r="X74" s="176"/>
      <c r="Y74" s="329"/>
      <c r="Z74" s="329"/>
      <c r="AA74" s="173"/>
      <c r="AB74" s="329"/>
      <c r="AC74" s="329"/>
      <c r="AD74" s="173"/>
      <c r="AE74" s="329"/>
      <c r="AF74" s="330"/>
      <c r="AG74" s="88"/>
      <c r="AH74" s="88"/>
      <c r="AI74" s="88"/>
      <c r="AJ74" s="88"/>
      <c r="AK74" s="88"/>
      <c r="AL74" s="171"/>
    </row>
    <row r="75" spans="1:38">
      <c r="A75" s="83"/>
      <c r="B75" s="83"/>
      <c r="C75" s="83"/>
      <c r="D75" s="114"/>
      <c r="E75" s="86"/>
      <c r="F75" s="86"/>
      <c r="G75" s="86"/>
      <c r="H75" s="87"/>
      <c r="I75" s="88"/>
      <c r="J75" s="88"/>
      <c r="K75" s="88"/>
      <c r="L75" s="123"/>
      <c r="M75" s="331" t="s">
        <v>326</v>
      </c>
      <c r="N75" s="332"/>
      <c r="P75" s="333" t="s">
        <v>327</v>
      </c>
      <c r="R75" s="70"/>
      <c r="S75" s="331" t="s">
        <v>328</v>
      </c>
      <c r="T75" s="332"/>
      <c r="V75" s="333" t="s">
        <v>329</v>
      </c>
      <c r="X75" s="70"/>
      <c r="Y75" s="331" t="s">
        <v>330</v>
      </c>
      <c r="Z75" s="332"/>
      <c r="AB75" s="333" t="s">
        <v>331</v>
      </c>
      <c r="AD75" s="70"/>
      <c r="AE75" s="331" t="s">
        <v>332</v>
      </c>
      <c r="AF75" s="332"/>
      <c r="AG75" s="88"/>
      <c r="AH75" s="88"/>
      <c r="AI75" s="88"/>
      <c r="AJ75" s="88"/>
      <c r="AK75" s="88"/>
      <c r="AL75" s="171"/>
    </row>
    <row r="76" spans="1:38">
      <c r="A76" s="83"/>
      <c r="B76" s="83"/>
      <c r="C76" s="83"/>
      <c r="D76" s="108"/>
      <c r="E76" s="172" t="s">
        <v>131</v>
      </c>
      <c r="F76" s="173"/>
      <c r="G76" s="173"/>
      <c r="H76" s="174"/>
      <c r="I76" s="173"/>
      <c r="J76" s="173"/>
      <c r="K76" s="175"/>
      <c r="L76" s="123" t="s">
        <v>252</v>
      </c>
      <c r="M76" s="331" t="s">
        <v>333</v>
      </c>
      <c r="N76" s="334" t="s">
        <v>334</v>
      </c>
      <c r="O76" s="87" t="s">
        <v>252</v>
      </c>
      <c r="P76" s="331" t="s">
        <v>333</v>
      </c>
      <c r="Q76" s="331" t="s">
        <v>334</v>
      </c>
      <c r="R76" s="123" t="s">
        <v>252</v>
      </c>
      <c r="S76" s="331" t="s">
        <v>333</v>
      </c>
      <c r="T76" s="334" t="s">
        <v>334</v>
      </c>
      <c r="U76" s="87" t="s">
        <v>252</v>
      </c>
      <c r="V76" s="331" t="s">
        <v>333</v>
      </c>
      <c r="W76" s="331" t="s">
        <v>334</v>
      </c>
      <c r="X76" s="123" t="s">
        <v>252</v>
      </c>
      <c r="Y76" s="331" t="s">
        <v>333</v>
      </c>
      <c r="Z76" s="334" t="s">
        <v>334</v>
      </c>
      <c r="AA76" s="87" t="s">
        <v>252</v>
      </c>
      <c r="AB76" s="331" t="s">
        <v>333</v>
      </c>
      <c r="AC76" s="331" t="s">
        <v>334</v>
      </c>
      <c r="AD76" s="123" t="s">
        <v>252</v>
      </c>
      <c r="AE76" s="331" t="s">
        <v>333</v>
      </c>
      <c r="AF76" s="334" t="s">
        <v>334</v>
      </c>
      <c r="AG76" s="173"/>
      <c r="AH76" s="173"/>
      <c r="AI76" s="174" t="s">
        <v>132</v>
      </c>
      <c r="AJ76" s="173"/>
      <c r="AK76" s="173"/>
      <c r="AL76" s="177"/>
    </row>
    <row r="77" spans="1:38" ht="15.75">
      <c r="A77" s="83"/>
      <c r="B77" s="83"/>
      <c r="C77" s="83"/>
      <c r="D77" s="122"/>
      <c r="E77" s="123" t="s">
        <v>133</v>
      </c>
      <c r="F77" s="123" t="s">
        <v>134</v>
      </c>
      <c r="G77" s="87" t="s">
        <v>135</v>
      </c>
      <c r="H77" s="87" t="s">
        <v>136</v>
      </c>
      <c r="I77" s="87" t="s">
        <v>137</v>
      </c>
      <c r="J77" s="87" t="s">
        <v>138</v>
      </c>
      <c r="K77" s="87" t="s">
        <v>139</v>
      </c>
      <c r="L77" s="123" t="s">
        <v>140</v>
      </c>
      <c r="M77" s="87" t="s">
        <v>335</v>
      </c>
      <c r="N77" s="178" t="s">
        <v>336</v>
      </c>
      <c r="O77" s="87" t="s">
        <v>141</v>
      </c>
      <c r="P77" s="87" t="s">
        <v>337</v>
      </c>
      <c r="Q77" s="87" t="s">
        <v>338</v>
      </c>
      <c r="R77" s="123" t="s">
        <v>142</v>
      </c>
      <c r="S77" s="87" t="s">
        <v>339</v>
      </c>
      <c r="T77" s="178" t="s">
        <v>340</v>
      </c>
      <c r="U77" s="87" t="s">
        <v>143</v>
      </c>
      <c r="V77" s="87" t="s">
        <v>341</v>
      </c>
      <c r="W77" s="87" t="s">
        <v>342</v>
      </c>
      <c r="X77" s="123" t="s">
        <v>144</v>
      </c>
      <c r="Y77" s="87" t="s">
        <v>343</v>
      </c>
      <c r="Z77" s="178" t="s">
        <v>344</v>
      </c>
      <c r="AA77" s="87" t="s">
        <v>145</v>
      </c>
      <c r="AB77" s="87" t="s">
        <v>345</v>
      </c>
      <c r="AC77" s="87" t="s">
        <v>346</v>
      </c>
      <c r="AD77" s="123" t="s">
        <v>146</v>
      </c>
      <c r="AE77" s="87" t="s">
        <v>347</v>
      </c>
      <c r="AF77" s="178" t="s">
        <v>348</v>
      </c>
      <c r="AG77" s="87" t="s">
        <v>89</v>
      </c>
      <c r="AH77" s="87" t="s">
        <v>91</v>
      </c>
      <c r="AI77" s="87" t="s">
        <v>90</v>
      </c>
      <c r="AJ77" s="87" t="s">
        <v>147</v>
      </c>
      <c r="AK77" s="87" t="s">
        <v>148</v>
      </c>
      <c r="AL77" s="179" t="s">
        <v>149</v>
      </c>
    </row>
    <row r="78" spans="1:38">
      <c r="A78" s="83"/>
      <c r="B78" s="83"/>
      <c r="C78" s="83"/>
      <c r="D78" s="180" t="s">
        <v>124</v>
      </c>
      <c r="E78" s="126" t="s">
        <v>150</v>
      </c>
      <c r="F78" s="126" t="s">
        <v>150</v>
      </c>
      <c r="G78" s="127" t="s">
        <v>150</v>
      </c>
      <c r="H78" s="127" t="s">
        <v>150</v>
      </c>
      <c r="I78" s="127" t="s">
        <v>150</v>
      </c>
      <c r="J78" s="127" t="s">
        <v>150</v>
      </c>
      <c r="K78" s="127" t="s">
        <v>150</v>
      </c>
      <c r="L78" s="126" t="s">
        <v>151</v>
      </c>
      <c r="M78" s="127" t="s">
        <v>151</v>
      </c>
      <c r="N78" s="128" t="s">
        <v>151</v>
      </c>
      <c r="O78" s="127" t="s">
        <v>249</v>
      </c>
      <c r="P78" s="127" t="s">
        <v>249</v>
      </c>
      <c r="Q78" s="127" t="s">
        <v>249</v>
      </c>
      <c r="R78" s="126" t="s">
        <v>249</v>
      </c>
      <c r="S78" s="127" t="s">
        <v>249</v>
      </c>
      <c r="T78" s="128" t="s">
        <v>249</v>
      </c>
      <c r="U78" s="127" t="s">
        <v>249</v>
      </c>
      <c r="V78" s="127" t="s">
        <v>249</v>
      </c>
      <c r="W78" s="127" t="s">
        <v>249</v>
      </c>
      <c r="X78" s="126" t="s">
        <v>249</v>
      </c>
      <c r="Y78" s="127" t="s">
        <v>249</v>
      </c>
      <c r="Z78" s="128" t="s">
        <v>249</v>
      </c>
      <c r="AA78" s="127" t="s">
        <v>249</v>
      </c>
      <c r="AB78" s="127" t="s">
        <v>249</v>
      </c>
      <c r="AC78" s="127" t="s">
        <v>249</v>
      </c>
      <c r="AD78" s="126" t="s">
        <v>249</v>
      </c>
      <c r="AE78" s="127" t="s">
        <v>249</v>
      </c>
      <c r="AF78" s="128" t="s">
        <v>249</v>
      </c>
      <c r="AG78" s="127" t="s">
        <v>60</v>
      </c>
      <c r="AH78" s="127" t="s">
        <v>60</v>
      </c>
      <c r="AI78" s="127" t="s">
        <v>60</v>
      </c>
      <c r="AJ78" s="127" t="s">
        <v>60</v>
      </c>
      <c r="AK78" s="127" t="s">
        <v>60</v>
      </c>
      <c r="AL78" s="181" t="s">
        <v>60</v>
      </c>
    </row>
    <row r="79" spans="1:38">
      <c r="A79" s="83"/>
      <c r="B79" s="83"/>
      <c r="C79" s="83"/>
      <c r="D79" s="122" t="s">
        <v>152</v>
      </c>
      <c r="E79" s="182">
        <v>74724.7</v>
      </c>
      <c r="F79" s="71">
        <v>12454.1</v>
      </c>
      <c r="G79" s="72">
        <v>12454.1</v>
      </c>
      <c r="H79" s="72">
        <v>12454.1</v>
      </c>
      <c r="I79" s="72">
        <v>12454.1</v>
      </c>
      <c r="J79" s="72">
        <v>12454.1</v>
      </c>
      <c r="K79" s="72">
        <v>12454.1</v>
      </c>
      <c r="L79" s="74">
        <v>778.38267949799911</v>
      </c>
      <c r="M79" s="335">
        <v>370.81217297540093</v>
      </c>
      <c r="N79" s="332">
        <v>407.57050652259818</v>
      </c>
      <c r="O79" s="74">
        <v>12454.1</v>
      </c>
      <c r="P79" s="335">
        <v>5932.9920000000002</v>
      </c>
      <c r="Q79" s="335">
        <v>6521.1360000000004</v>
      </c>
      <c r="R79" s="71">
        <v>12454.1</v>
      </c>
      <c r="S79" s="72">
        <v>5932.9920000000002</v>
      </c>
      <c r="T79" s="72">
        <v>6521.1360000000004</v>
      </c>
      <c r="U79" s="71">
        <v>12454.1</v>
      </c>
      <c r="V79" s="72">
        <v>5932.9920000000002</v>
      </c>
      <c r="W79" s="72">
        <v>6521.1360000000004</v>
      </c>
      <c r="X79" s="71">
        <v>12454.1</v>
      </c>
      <c r="Y79" s="72">
        <v>5932.9920000000002</v>
      </c>
      <c r="Z79" s="72">
        <v>6521.1360000000004</v>
      </c>
      <c r="AA79" s="71">
        <v>12454.1</v>
      </c>
      <c r="AB79" s="72">
        <v>5932.9920000000002</v>
      </c>
      <c r="AC79" s="72">
        <v>6521.1360000000004</v>
      </c>
      <c r="AD79" s="71">
        <v>12454.1</v>
      </c>
      <c r="AE79" s="72">
        <v>5932.9920000000002</v>
      </c>
      <c r="AF79" s="314">
        <v>6521.1360000000004</v>
      </c>
      <c r="AG79" s="72">
        <v>19.999998698630137</v>
      </c>
      <c r="AH79" s="72">
        <v>19.999998698630137</v>
      </c>
      <c r="AI79" s="72">
        <v>19.999998698630137</v>
      </c>
      <c r="AJ79" s="72">
        <v>19.999998698630137</v>
      </c>
      <c r="AK79" s="72">
        <v>19.999998698630137</v>
      </c>
      <c r="AL79" s="183">
        <v>19.999998698630137</v>
      </c>
    </row>
    <row r="80" spans="1:38">
      <c r="A80" s="83"/>
      <c r="B80" s="83"/>
      <c r="C80" s="83"/>
      <c r="D80" s="122" t="s">
        <v>153</v>
      </c>
      <c r="E80" s="71">
        <v>47248.800000000003</v>
      </c>
      <c r="F80" s="71">
        <v>8338.44</v>
      </c>
      <c r="G80" s="72">
        <v>6319.21</v>
      </c>
      <c r="H80" s="72">
        <v>8634.07</v>
      </c>
      <c r="I80" s="72">
        <v>8713.52</v>
      </c>
      <c r="J80" s="72">
        <v>6535.28</v>
      </c>
      <c r="K80" s="72">
        <v>8708.2800000000007</v>
      </c>
      <c r="L80" s="71" t="s">
        <v>92</v>
      </c>
      <c r="M80" s="72" t="s">
        <v>92</v>
      </c>
      <c r="N80" s="72" t="s">
        <v>92</v>
      </c>
      <c r="O80" s="74">
        <v>8338.44</v>
      </c>
      <c r="P80" s="335">
        <v>3625.3119999999999</v>
      </c>
      <c r="Q80" s="335">
        <v>4713.12</v>
      </c>
      <c r="R80" s="74">
        <v>6319.2</v>
      </c>
      <c r="S80" s="335">
        <v>2431.424</v>
      </c>
      <c r="T80" s="332">
        <v>3887.7919999999999</v>
      </c>
      <c r="U80" s="75">
        <v>8634.07</v>
      </c>
      <c r="V80" s="335">
        <v>5056.16</v>
      </c>
      <c r="W80" s="335">
        <v>3577.904</v>
      </c>
      <c r="X80" s="71">
        <v>8713.52</v>
      </c>
      <c r="Y80" s="335">
        <v>3872.96</v>
      </c>
      <c r="Z80" s="332">
        <v>4840.5600000000004</v>
      </c>
      <c r="AA80" s="75">
        <v>6535.28</v>
      </c>
      <c r="AB80" s="335">
        <v>2579.1039999999998</v>
      </c>
      <c r="AC80" s="335">
        <v>3956.1759999999999</v>
      </c>
      <c r="AD80" s="74">
        <v>8708.2900000000009</v>
      </c>
      <c r="AE80" s="335">
        <v>5094.5439999999999</v>
      </c>
      <c r="AF80" s="332">
        <v>3613.7440000000001</v>
      </c>
      <c r="AG80" s="72">
        <v>19.999998698630137</v>
      </c>
      <c r="AH80" s="72">
        <v>19.999998698630137</v>
      </c>
      <c r="AI80" s="72">
        <v>19.999998698630137</v>
      </c>
      <c r="AJ80" s="72">
        <v>19.999998698630137</v>
      </c>
      <c r="AK80" s="72">
        <v>19.999998698630137</v>
      </c>
      <c r="AL80" s="183">
        <v>19.999998698630137</v>
      </c>
    </row>
    <row r="81" spans="1:38">
      <c r="A81" s="83"/>
      <c r="B81" s="83"/>
      <c r="C81" s="83"/>
      <c r="D81" s="122" t="s">
        <v>154</v>
      </c>
      <c r="E81" s="71"/>
      <c r="F81" s="71"/>
      <c r="G81" s="72"/>
      <c r="H81" s="72"/>
      <c r="I81" s="72"/>
      <c r="J81" s="72"/>
      <c r="K81" s="72"/>
      <c r="L81" s="71" t="s">
        <v>92</v>
      </c>
      <c r="M81" s="72" t="s">
        <v>92</v>
      </c>
      <c r="N81" s="72" t="s">
        <v>92</v>
      </c>
      <c r="O81" s="74"/>
      <c r="P81" s="335"/>
      <c r="Q81" s="335"/>
      <c r="R81" s="74"/>
      <c r="S81" s="335"/>
      <c r="T81" s="332"/>
      <c r="U81" s="75"/>
      <c r="V81" s="335"/>
      <c r="W81" s="335"/>
      <c r="X81" s="71"/>
      <c r="Y81" s="335"/>
      <c r="Z81" s="332"/>
      <c r="AA81" s="75"/>
      <c r="AB81" s="335"/>
      <c r="AC81" s="335"/>
      <c r="AD81" s="74"/>
      <c r="AE81" s="335"/>
      <c r="AF81" s="332"/>
      <c r="AG81" s="72"/>
      <c r="AH81" s="72"/>
      <c r="AI81" s="72"/>
      <c r="AJ81" s="72"/>
      <c r="AK81" s="75"/>
      <c r="AL81" s="184"/>
    </row>
    <row r="82" spans="1:38">
      <c r="A82" s="83"/>
      <c r="B82" s="83"/>
      <c r="C82" s="83"/>
      <c r="D82" s="122" t="s">
        <v>155</v>
      </c>
      <c r="E82" s="71"/>
      <c r="F82" s="71"/>
      <c r="G82" s="72"/>
      <c r="H82" s="72"/>
      <c r="I82" s="72"/>
      <c r="J82" s="72"/>
      <c r="K82" s="72"/>
      <c r="L82" s="71" t="s">
        <v>92</v>
      </c>
      <c r="M82" s="72" t="s">
        <v>92</v>
      </c>
      <c r="N82" s="72" t="s">
        <v>92</v>
      </c>
      <c r="O82" s="74"/>
      <c r="P82" s="335"/>
      <c r="Q82" s="335"/>
      <c r="R82" s="74"/>
      <c r="S82" s="335"/>
      <c r="T82" s="332"/>
      <c r="U82" s="75"/>
      <c r="V82" s="335"/>
      <c r="W82" s="335"/>
      <c r="X82" s="71"/>
      <c r="Y82" s="335"/>
      <c r="Z82" s="332"/>
      <c r="AA82" s="75"/>
      <c r="AB82" s="335"/>
      <c r="AC82" s="335"/>
      <c r="AD82" s="74"/>
      <c r="AE82" s="335"/>
      <c r="AF82" s="332"/>
      <c r="AG82" s="72"/>
      <c r="AH82" s="72"/>
      <c r="AI82" s="72"/>
      <c r="AJ82" s="72"/>
      <c r="AK82" s="75"/>
      <c r="AL82" s="184"/>
    </row>
    <row r="83" spans="1:38">
      <c r="A83" s="83"/>
      <c r="B83" s="83"/>
      <c r="C83" s="83"/>
      <c r="D83" s="122" t="s">
        <v>156</v>
      </c>
      <c r="E83" s="71"/>
      <c r="F83" s="71"/>
      <c r="G83" s="72"/>
      <c r="H83" s="72"/>
      <c r="I83" s="72"/>
      <c r="J83" s="72"/>
      <c r="K83" s="72"/>
      <c r="L83" s="71" t="s">
        <v>92</v>
      </c>
      <c r="M83" s="72" t="s">
        <v>92</v>
      </c>
      <c r="N83" s="72" t="s">
        <v>92</v>
      </c>
      <c r="O83" s="74"/>
      <c r="P83" s="335"/>
      <c r="Q83" s="335"/>
      <c r="R83" s="74"/>
      <c r="S83" s="335"/>
      <c r="T83" s="332"/>
      <c r="U83" s="75"/>
      <c r="V83" s="335"/>
      <c r="W83" s="335"/>
      <c r="X83" s="71"/>
      <c r="Y83" s="335"/>
      <c r="Z83" s="332"/>
      <c r="AA83" s="75"/>
      <c r="AB83" s="335"/>
      <c r="AC83" s="335"/>
      <c r="AD83" s="74"/>
      <c r="AE83" s="335"/>
      <c r="AF83" s="332"/>
      <c r="AG83" s="72"/>
      <c r="AH83" s="72"/>
      <c r="AI83" s="72"/>
      <c r="AJ83" s="72"/>
      <c r="AK83" s="75"/>
      <c r="AL83" s="184"/>
    </row>
    <row r="84" spans="1:38">
      <c r="A84" s="83"/>
      <c r="B84" s="83"/>
      <c r="C84" s="83"/>
      <c r="D84" s="122" t="s">
        <v>157</v>
      </c>
      <c r="E84" s="71"/>
      <c r="F84" s="71"/>
      <c r="G84" s="72"/>
      <c r="H84" s="72" t="s">
        <v>92</v>
      </c>
      <c r="I84" s="72"/>
      <c r="J84" s="72"/>
      <c r="K84" s="72" t="s">
        <v>92</v>
      </c>
      <c r="L84" s="71" t="s">
        <v>92</v>
      </c>
      <c r="M84" s="72" t="s">
        <v>92</v>
      </c>
      <c r="N84" s="72" t="s">
        <v>92</v>
      </c>
      <c r="O84" s="74"/>
      <c r="P84" s="335"/>
      <c r="Q84" s="335"/>
      <c r="R84" s="74"/>
      <c r="S84" s="335"/>
      <c r="T84" s="332"/>
      <c r="U84" s="72" t="s">
        <v>92</v>
      </c>
      <c r="V84" s="72" t="s">
        <v>92</v>
      </c>
      <c r="W84" s="72" t="s">
        <v>92</v>
      </c>
      <c r="X84" s="71"/>
      <c r="Y84" s="335"/>
      <c r="Z84" s="332"/>
      <c r="AA84" s="72"/>
      <c r="AB84" s="335"/>
      <c r="AC84" s="335"/>
      <c r="AD84" s="71" t="s">
        <v>92</v>
      </c>
      <c r="AE84" s="72" t="s">
        <v>92</v>
      </c>
      <c r="AF84" s="73" t="s">
        <v>92</v>
      </c>
      <c r="AG84" s="72"/>
      <c r="AH84" s="72"/>
      <c r="AI84" s="72" t="s">
        <v>92</v>
      </c>
      <c r="AJ84" s="72"/>
      <c r="AK84" s="75"/>
      <c r="AL84" s="183" t="s">
        <v>92</v>
      </c>
    </row>
    <row r="85" spans="1:38" ht="15.75" thickBot="1">
      <c r="A85" s="83"/>
      <c r="B85" s="83"/>
      <c r="C85" s="83"/>
      <c r="D85" s="185" t="s">
        <v>158</v>
      </c>
      <c r="E85" s="186">
        <v>122533.64576338899</v>
      </c>
      <c r="F85" s="186">
        <v>48025.111167922048</v>
      </c>
      <c r="G85" s="187">
        <v>63511.784215964712</v>
      </c>
      <c r="H85" s="187">
        <v>10996.748791618591</v>
      </c>
      <c r="I85" s="187" t="s">
        <v>92</v>
      </c>
      <c r="J85" s="187" t="s">
        <v>92</v>
      </c>
      <c r="K85" s="187" t="s">
        <v>92</v>
      </c>
      <c r="L85" s="186">
        <v>880.0180718638868</v>
      </c>
      <c r="M85" s="187">
        <v>472.43640837056705</v>
      </c>
      <c r="N85" s="187">
        <v>407.58166349331975</v>
      </c>
      <c r="O85" s="188">
        <v>122533.71494229982</v>
      </c>
      <c r="P85" s="336">
        <v>65782.046717075355</v>
      </c>
      <c r="Q85" s="336">
        <v>56751.667088538583</v>
      </c>
      <c r="R85" s="188">
        <v>74508.569366900134</v>
      </c>
      <c r="S85" s="336">
        <v>45665.477146847283</v>
      </c>
      <c r="T85" s="337">
        <v>28843.092379999958</v>
      </c>
      <c r="U85" s="189">
        <v>10996.746936580003</v>
      </c>
      <c r="V85" s="336">
        <v>0</v>
      </c>
      <c r="W85" s="336">
        <v>10996.746504920411</v>
      </c>
      <c r="X85" s="186" t="s">
        <v>92</v>
      </c>
      <c r="Y85" s="187" t="s">
        <v>92</v>
      </c>
      <c r="Z85" s="190" t="s">
        <v>92</v>
      </c>
      <c r="AA85" s="187" t="s">
        <v>92</v>
      </c>
      <c r="AB85" s="187" t="s">
        <v>92</v>
      </c>
      <c r="AC85" s="187" t="s">
        <v>92</v>
      </c>
      <c r="AD85" s="186" t="s">
        <v>92</v>
      </c>
      <c r="AE85" s="187" t="s">
        <v>92</v>
      </c>
      <c r="AF85" s="190" t="s">
        <v>92</v>
      </c>
      <c r="AG85" s="187">
        <v>20</v>
      </c>
      <c r="AH85" s="187">
        <v>20</v>
      </c>
      <c r="AI85" s="187">
        <v>20</v>
      </c>
      <c r="AJ85" s="187" t="s">
        <v>92</v>
      </c>
      <c r="AK85" s="187" t="s">
        <v>92</v>
      </c>
      <c r="AL85" s="191" t="s">
        <v>92</v>
      </c>
    </row>
    <row r="86" spans="1:38">
      <c r="A86" s="83"/>
      <c r="B86" s="83"/>
      <c r="C86" s="83"/>
      <c r="D86" s="83"/>
      <c r="E86" s="86"/>
      <c r="F86" s="86"/>
      <c r="G86" s="86"/>
      <c r="H86" s="86"/>
      <c r="I86" s="86"/>
      <c r="J86" s="86"/>
      <c r="K86" s="86"/>
      <c r="L86" s="84" t="s">
        <v>159</v>
      </c>
      <c r="O86" s="86"/>
      <c r="P86" s="86"/>
      <c r="Q86" s="86"/>
      <c r="R86" s="86"/>
      <c r="S86" s="86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</row>
    <row r="87" spans="1:38">
      <c r="A87" s="83"/>
      <c r="B87" s="83"/>
      <c r="C87" s="83"/>
      <c r="D87" s="84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</row>
    <row r="88" spans="1:38" ht="15.75" thickBo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3"/>
      <c r="Y88" s="83"/>
      <c r="Z88" s="83"/>
      <c r="AA88" s="83"/>
      <c r="AB88" s="83"/>
      <c r="AC88" s="83"/>
      <c r="AD88" s="83"/>
      <c r="AE88" s="83"/>
    </row>
    <row r="89" spans="1:38">
      <c r="A89" s="83"/>
      <c r="B89" s="83"/>
      <c r="C89" s="83"/>
      <c r="D89" s="107"/>
      <c r="E89" s="167"/>
      <c r="F89" s="167"/>
      <c r="G89" s="167"/>
      <c r="H89" s="112" t="s">
        <v>160</v>
      </c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9"/>
      <c r="Z89" s="83"/>
      <c r="AA89" s="83"/>
      <c r="AB89" s="83"/>
      <c r="AC89" s="83"/>
      <c r="AD89" s="83"/>
      <c r="AE89" s="83"/>
    </row>
    <row r="90" spans="1:38">
      <c r="A90" s="83"/>
      <c r="B90" s="83"/>
      <c r="C90" s="83"/>
      <c r="D90" s="122"/>
      <c r="E90" s="192"/>
      <c r="F90" s="192"/>
      <c r="G90" s="192" t="s">
        <v>161</v>
      </c>
      <c r="H90" s="192"/>
      <c r="I90" s="192"/>
      <c r="J90" s="192"/>
      <c r="K90" s="192"/>
      <c r="L90" s="192"/>
      <c r="M90" s="192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93"/>
      <c r="Z90" s="83"/>
      <c r="AA90" s="83"/>
      <c r="AB90" s="83"/>
      <c r="AC90" s="83"/>
      <c r="AD90" s="83"/>
      <c r="AE90" s="83"/>
    </row>
    <row r="91" spans="1:38" ht="15.75">
      <c r="A91" s="83"/>
      <c r="B91" s="83"/>
      <c r="C91" s="83"/>
      <c r="D91" s="122"/>
      <c r="E91" s="123" t="s">
        <v>162</v>
      </c>
      <c r="F91" s="86"/>
      <c r="G91" s="86"/>
      <c r="H91" s="194" t="s">
        <v>87</v>
      </c>
      <c r="I91" s="116"/>
      <c r="J91" s="195"/>
      <c r="K91" s="87" t="s">
        <v>88</v>
      </c>
      <c r="L91" s="86"/>
      <c r="M91" s="86"/>
      <c r="N91" s="194" t="s">
        <v>123</v>
      </c>
      <c r="O91" s="116"/>
      <c r="P91" s="195"/>
      <c r="Q91" s="87" t="s">
        <v>163</v>
      </c>
      <c r="R91" s="86"/>
      <c r="S91" s="86"/>
      <c r="T91" s="194" t="s">
        <v>164</v>
      </c>
      <c r="U91" s="116"/>
      <c r="V91" s="195"/>
      <c r="W91" s="87" t="s">
        <v>165</v>
      </c>
      <c r="X91" s="86"/>
      <c r="Y91" s="196"/>
      <c r="Z91" s="83"/>
      <c r="AA91" s="83"/>
      <c r="AB91" s="83"/>
      <c r="AC91" s="83"/>
      <c r="AD91" s="83"/>
      <c r="AE91" s="83"/>
    </row>
    <row r="92" spans="1:38">
      <c r="A92" s="83"/>
      <c r="B92" s="83"/>
      <c r="C92" s="83"/>
      <c r="D92" s="180" t="s">
        <v>124</v>
      </c>
      <c r="E92" s="126" t="s">
        <v>170</v>
      </c>
      <c r="F92" s="127" t="s">
        <v>166</v>
      </c>
      <c r="G92" s="127" t="s">
        <v>167</v>
      </c>
      <c r="H92" s="126" t="s">
        <v>170</v>
      </c>
      <c r="I92" s="127" t="s">
        <v>166</v>
      </c>
      <c r="J92" s="128" t="s">
        <v>167</v>
      </c>
      <c r="K92" s="126" t="s">
        <v>170</v>
      </c>
      <c r="L92" s="127" t="s">
        <v>166</v>
      </c>
      <c r="M92" s="127" t="s">
        <v>167</v>
      </c>
      <c r="N92" s="126" t="s">
        <v>170</v>
      </c>
      <c r="O92" s="127" t="s">
        <v>166</v>
      </c>
      <c r="P92" s="128" t="s">
        <v>167</v>
      </c>
      <c r="Q92" s="126" t="s">
        <v>170</v>
      </c>
      <c r="R92" s="127" t="s">
        <v>166</v>
      </c>
      <c r="S92" s="127" t="s">
        <v>167</v>
      </c>
      <c r="T92" s="126" t="s">
        <v>170</v>
      </c>
      <c r="U92" s="127" t="s">
        <v>166</v>
      </c>
      <c r="V92" s="128" t="s">
        <v>167</v>
      </c>
      <c r="W92" s="126" t="s">
        <v>170</v>
      </c>
      <c r="X92" s="127" t="s">
        <v>166</v>
      </c>
      <c r="Y92" s="181" t="s">
        <v>167</v>
      </c>
      <c r="Z92" s="83"/>
      <c r="AA92" s="83"/>
      <c r="AB92" s="83"/>
      <c r="AC92" s="83"/>
      <c r="AD92" s="83"/>
      <c r="AE92" s="83"/>
    </row>
    <row r="93" spans="1:38">
      <c r="A93" s="83"/>
      <c r="B93" s="83"/>
      <c r="C93" s="83"/>
      <c r="D93" s="122" t="s">
        <v>152</v>
      </c>
      <c r="E93" s="74">
        <v>72981.899999999994</v>
      </c>
      <c r="F93" s="75" t="s">
        <v>303</v>
      </c>
      <c r="G93" s="75">
        <v>17</v>
      </c>
      <c r="H93" s="74">
        <v>12163.7</v>
      </c>
      <c r="I93" s="75" t="s">
        <v>303</v>
      </c>
      <c r="J93" s="76">
        <v>17</v>
      </c>
      <c r="K93" s="72">
        <v>12163.7</v>
      </c>
      <c r="L93" s="72" t="s">
        <v>303</v>
      </c>
      <c r="M93" s="72">
        <v>17</v>
      </c>
      <c r="N93" s="71">
        <v>12163.7</v>
      </c>
      <c r="O93" s="72" t="s">
        <v>303</v>
      </c>
      <c r="P93" s="73">
        <v>17</v>
      </c>
      <c r="Q93" s="72">
        <v>12163.7</v>
      </c>
      <c r="R93" s="72" t="s">
        <v>303</v>
      </c>
      <c r="S93" s="72">
        <v>17</v>
      </c>
      <c r="T93" s="71">
        <v>12163.7</v>
      </c>
      <c r="U93" s="72" t="s">
        <v>303</v>
      </c>
      <c r="V93" s="73">
        <v>17</v>
      </c>
      <c r="W93" s="72">
        <v>12163.7</v>
      </c>
      <c r="X93" s="72" t="s">
        <v>303</v>
      </c>
      <c r="Y93" s="183">
        <v>17</v>
      </c>
      <c r="Z93" s="83"/>
      <c r="AA93" s="83"/>
      <c r="AB93" s="83"/>
      <c r="AC93" s="83"/>
      <c r="AD93" s="83"/>
      <c r="AE93" s="83"/>
    </row>
    <row r="94" spans="1:38">
      <c r="A94" s="83"/>
      <c r="B94" s="83"/>
      <c r="C94" s="83"/>
      <c r="D94" s="122" t="s">
        <v>153</v>
      </c>
      <c r="E94" s="74">
        <v>69095.199999999997</v>
      </c>
      <c r="F94" s="245">
        <v>38826</v>
      </c>
      <c r="G94" s="75">
        <v>17</v>
      </c>
      <c r="H94" s="74">
        <v>11632.9</v>
      </c>
      <c r="I94" s="245">
        <v>38826</v>
      </c>
      <c r="J94" s="75">
        <v>17</v>
      </c>
      <c r="K94" s="74">
        <v>11555.9</v>
      </c>
      <c r="L94" s="245">
        <v>38826</v>
      </c>
      <c r="M94" s="75">
        <v>17</v>
      </c>
      <c r="N94" s="74">
        <v>11980.8</v>
      </c>
      <c r="O94" s="75" t="s">
        <v>303</v>
      </c>
      <c r="P94" s="76">
        <v>17</v>
      </c>
      <c r="Q94" s="75">
        <v>11641.8</v>
      </c>
      <c r="R94" s="245">
        <v>38826</v>
      </c>
      <c r="S94" s="75">
        <v>17</v>
      </c>
      <c r="T94" s="74">
        <v>11572.2</v>
      </c>
      <c r="U94" s="245">
        <v>38826</v>
      </c>
      <c r="V94" s="76">
        <v>17</v>
      </c>
      <c r="W94" s="74">
        <v>11983</v>
      </c>
      <c r="X94" s="75" t="s">
        <v>303</v>
      </c>
      <c r="Y94" s="184">
        <v>17</v>
      </c>
      <c r="Z94" s="83"/>
      <c r="AA94" s="83"/>
      <c r="AB94" s="83"/>
      <c r="AC94" s="83"/>
      <c r="AD94" s="83"/>
      <c r="AE94" s="83"/>
    </row>
    <row r="95" spans="1:38">
      <c r="A95" s="83"/>
      <c r="B95" s="83"/>
      <c r="C95" s="83"/>
      <c r="D95" s="122" t="s">
        <v>154</v>
      </c>
      <c r="E95" s="74"/>
      <c r="F95" s="75"/>
      <c r="G95" s="75"/>
      <c r="H95" s="74"/>
      <c r="I95" s="75"/>
      <c r="J95" s="76"/>
      <c r="K95" s="75"/>
      <c r="L95" s="75"/>
      <c r="M95" s="75"/>
      <c r="N95" s="74"/>
      <c r="O95" s="75"/>
      <c r="P95" s="76"/>
      <c r="Q95" s="75"/>
      <c r="R95" s="75"/>
      <c r="S95" s="75"/>
      <c r="T95" s="74"/>
      <c r="U95" s="75"/>
      <c r="V95" s="76"/>
      <c r="W95" s="75"/>
      <c r="X95" s="75"/>
      <c r="Y95" s="184"/>
      <c r="Z95" s="83"/>
      <c r="AA95" s="83"/>
      <c r="AB95" s="83"/>
      <c r="AC95" s="83"/>
      <c r="AD95" s="83"/>
      <c r="AE95" s="83"/>
    </row>
    <row r="96" spans="1:38">
      <c r="A96" s="83"/>
      <c r="B96" s="83"/>
      <c r="C96" s="83"/>
      <c r="D96" s="122" t="s">
        <v>155</v>
      </c>
      <c r="E96" s="74"/>
      <c r="F96" s="75"/>
      <c r="G96" s="75"/>
      <c r="H96" s="74"/>
      <c r="I96" s="75"/>
      <c r="J96" s="76"/>
      <c r="K96" s="75"/>
      <c r="L96" s="75"/>
      <c r="M96" s="75"/>
      <c r="N96" s="74"/>
      <c r="O96" s="75"/>
      <c r="P96" s="76"/>
      <c r="Q96" s="75"/>
      <c r="R96" s="75"/>
      <c r="S96" s="75"/>
      <c r="T96" s="74"/>
      <c r="U96" s="75"/>
      <c r="V96" s="76"/>
      <c r="W96" s="75"/>
      <c r="X96" s="75"/>
      <c r="Y96" s="184"/>
      <c r="Z96" s="83"/>
      <c r="AA96" s="83"/>
      <c r="AB96" s="83"/>
      <c r="AC96" s="83"/>
      <c r="AD96" s="83"/>
      <c r="AE96" s="83"/>
    </row>
    <row r="97" spans="1:31">
      <c r="A97" s="83"/>
      <c r="B97" s="83"/>
      <c r="C97" s="83"/>
      <c r="D97" s="122" t="s">
        <v>156</v>
      </c>
      <c r="E97" s="74"/>
      <c r="F97" s="75"/>
      <c r="G97" s="75"/>
      <c r="H97" s="74"/>
      <c r="I97" s="75"/>
      <c r="J97" s="76"/>
      <c r="K97" s="75"/>
      <c r="L97" s="75"/>
      <c r="M97" s="75"/>
      <c r="N97" s="74"/>
      <c r="O97" s="75"/>
      <c r="P97" s="76"/>
      <c r="Q97" s="75"/>
      <c r="R97" s="75"/>
      <c r="S97" s="75"/>
      <c r="T97" s="74"/>
      <c r="U97" s="75"/>
      <c r="V97" s="76"/>
      <c r="W97" s="75"/>
      <c r="X97" s="75"/>
      <c r="Y97" s="184"/>
      <c r="Z97" s="83"/>
      <c r="AA97" s="83"/>
      <c r="AB97" s="83"/>
      <c r="AC97" s="83"/>
      <c r="AD97" s="83"/>
      <c r="AE97" s="83"/>
    </row>
    <row r="98" spans="1:31">
      <c r="A98" s="83"/>
      <c r="B98" s="83"/>
      <c r="C98" s="83"/>
      <c r="D98" s="122" t="s">
        <v>157</v>
      </c>
      <c r="E98" s="74"/>
      <c r="F98" s="75"/>
      <c r="G98" s="75"/>
      <c r="H98" s="74"/>
      <c r="I98" s="75"/>
      <c r="J98" s="76"/>
      <c r="K98" s="75"/>
      <c r="L98" s="75"/>
      <c r="M98" s="75"/>
      <c r="N98" s="71" t="s">
        <v>92</v>
      </c>
      <c r="O98" s="72" t="s">
        <v>92</v>
      </c>
      <c r="P98" s="73" t="s">
        <v>92</v>
      </c>
      <c r="Q98" s="75"/>
      <c r="R98" s="75"/>
      <c r="S98" s="75"/>
      <c r="T98" s="74"/>
      <c r="U98" s="75"/>
      <c r="V98" s="76"/>
      <c r="W98" s="72" t="s">
        <v>92</v>
      </c>
      <c r="X98" s="72" t="s">
        <v>92</v>
      </c>
      <c r="Y98" s="183" t="s">
        <v>92</v>
      </c>
      <c r="Z98" s="83"/>
      <c r="AA98" s="83"/>
      <c r="AB98" s="83"/>
      <c r="AC98" s="83"/>
      <c r="AD98" s="83"/>
      <c r="AE98" s="83"/>
    </row>
    <row r="99" spans="1:31" ht="15.75" thickBot="1">
      <c r="A99" s="83"/>
      <c r="B99" s="83"/>
      <c r="C99" s="83"/>
      <c r="D99" s="185" t="s">
        <v>158</v>
      </c>
      <c r="E99" s="188">
        <v>110956</v>
      </c>
      <c r="F99" s="269">
        <v>38720</v>
      </c>
      <c r="G99" s="189">
        <v>16</v>
      </c>
      <c r="H99" s="188">
        <v>32345.9</v>
      </c>
      <c r="I99" s="269">
        <v>38720</v>
      </c>
      <c r="J99" s="197">
        <v>16</v>
      </c>
      <c r="K99" s="189">
        <v>67674.899999999994</v>
      </c>
      <c r="L99" s="269">
        <v>38756</v>
      </c>
      <c r="M99" s="189">
        <v>16</v>
      </c>
      <c r="N99" s="188">
        <v>11717.6</v>
      </c>
      <c r="O99" s="269">
        <v>38756</v>
      </c>
      <c r="P99" s="197">
        <v>16</v>
      </c>
      <c r="Q99" s="187" t="s">
        <v>92</v>
      </c>
      <c r="R99" s="187" t="s">
        <v>92</v>
      </c>
      <c r="S99" s="187" t="s">
        <v>92</v>
      </c>
      <c r="T99" s="186" t="s">
        <v>92</v>
      </c>
      <c r="U99" s="187" t="s">
        <v>92</v>
      </c>
      <c r="V99" s="190" t="s">
        <v>92</v>
      </c>
      <c r="W99" s="187" t="s">
        <v>92</v>
      </c>
      <c r="X99" s="187" t="s">
        <v>92</v>
      </c>
      <c r="Y99" s="191" t="s">
        <v>92</v>
      </c>
      <c r="Z99" s="83"/>
      <c r="AA99" s="83"/>
      <c r="AB99" s="83"/>
      <c r="AC99" s="83"/>
      <c r="AD99" s="83"/>
      <c r="AE99" s="83"/>
    </row>
    <row r="100" spans="1:31" ht="15.75">
      <c r="A100" s="83"/>
      <c r="B100" s="83"/>
      <c r="C100" s="83"/>
      <c r="D100" s="89"/>
      <c r="E100" s="88"/>
      <c r="F100" s="88"/>
      <c r="G100" s="122"/>
      <c r="H100" s="123" t="s">
        <v>89</v>
      </c>
      <c r="I100" s="86"/>
      <c r="J100" s="198"/>
      <c r="K100" s="87" t="s">
        <v>91</v>
      </c>
      <c r="L100" s="86"/>
      <c r="M100" s="86"/>
      <c r="N100" s="123" t="s">
        <v>90</v>
      </c>
      <c r="O100" s="86"/>
      <c r="P100" s="198"/>
      <c r="Q100" s="87" t="s">
        <v>147</v>
      </c>
      <c r="R100" s="86"/>
      <c r="S100" s="86"/>
      <c r="T100" s="123" t="s">
        <v>148</v>
      </c>
      <c r="U100" s="86"/>
      <c r="V100" s="198"/>
      <c r="W100" s="87" t="s">
        <v>149</v>
      </c>
      <c r="X100" s="111"/>
      <c r="Y100" s="196"/>
      <c r="Z100" s="83"/>
      <c r="AA100" s="83"/>
      <c r="AB100" s="83"/>
      <c r="AC100" s="83"/>
      <c r="AD100" s="83"/>
      <c r="AE100" s="83"/>
    </row>
    <row r="101" spans="1:31">
      <c r="A101" s="83"/>
      <c r="B101" s="83"/>
      <c r="C101" s="83"/>
      <c r="D101" s="89"/>
      <c r="E101" s="88"/>
      <c r="F101" s="88"/>
      <c r="G101" s="180" t="s">
        <v>124</v>
      </c>
      <c r="H101" s="126" t="s">
        <v>60</v>
      </c>
      <c r="I101" s="127" t="s">
        <v>166</v>
      </c>
      <c r="J101" s="128" t="s">
        <v>167</v>
      </c>
      <c r="K101" s="127" t="s">
        <v>60</v>
      </c>
      <c r="L101" s="127" t="s">
        <v>166</v>
      </c>
      <c r="M101" s="127" t="s">
        <v>167</v>
      </c>
      <c r="N101" s="126" t="s">
        <v>60</v>
      </c>
      <c r="O101" s="127" t="s">
        <v>166</v>
      </c>
      <c r="P101" s="128" t="s">
        <v>167</v>
      </c>
      <c r="Q101" s="127" t="s">
        <v>60</v>
      </c>
      <c r="R101" s="127" t="s">
        <v>166</v>
      </c>
      <c r="S101" s="127" t="s">
        <v>167</v>
      </c>
      <c r="T101" s="126" t="s">
        <v>60</v>
      </c>
      <c r="U101" s="127" t="s">
        <v>166</v>
      </c>
      <c r="V101" s="128" t="s">
        <v>167</v>
      </c>
      <c r="W101" s="127" t="s">
        <v>60</v>
      </c>
      <c r="X101" s="127" t="s">
        <v>166</v>
      </c>
      <c r="Y101" s="181" t="s">
        <v>167</v>
      </c>
      <c r="Z101" s="83"/>
      <c r="AA101" s="83"/>
      <c r="AB101" s="83"/>
      <c r="AC101" s="83"/>
      <c r="AD101" s="83"/>
      <c r="AE101" s="83"/>
    </row>
    <row r="102" spans="1:31">
      <c r="A102" s="83"/>
      <c r="B102" s="83"/>
      <c r="C102" s="83"/>
      <c r="D102" s="83"/>
      <c r="E102" s="88"/>
      <c r="F102" s="88"/>
      <c r="G102" s="122" t="s">
        <v>152</v>
      </c>
      <c r="H102" s="74">
        <v>20</v>
      </c>
      <c r="I102" s="245">
        <v>38718</v>
      </c>
      <c r="J102" s="76">
        <v>1</v>
      </c>
      <c r="K102" s="75">
        <v>20</v>
      </c>
      <c r="L102" s="245">
        <v>38718</v>
      </c>
      <c r="M102" s="75">
        <v>1</v>
      </c>
      <c r="N102" s="74">
        <v>20</v>
      </c>
      <c r="O102" s="245">
        <v>38718</v>
      </c>
      <c r="P102" s="76">
        <v>1</v>
      </c>
      <c r="Q102" s="75">
        <v>20</v>
      </c>
      <c r="R102" s="245">
        <v>38718</v>
      </c>
      <c r="S102" s="75">
        <v>1</v>
      </c>
      <c r="T102" s="74">
        <v>20</v>
      </c>
      <c r="U102" s="245">
        <v>38718</v>
      </c>
      <c r="V102" s="76">
        <v>1</v>
      </c>
      <c r="W102" s="75">
        <v>20</v>
      </c>
      <c r="X102" s="245">
        <v>38718</v>
      </c>
      <c r="Y102" s="184">
        <v>1</v>
      </c>
      <c r="Z102" s="83"/>
      <c r="AA102" s="83"/>
      <c r="AB102" s="83"/>
      <c r="AC102" s="83"/>
      <c r="AD102" s="83"/>
      <c r="AE102" s="83"/>
    </row>
    <row r="103" spans="1:31">
      <c r="A103" s="83"/>
      <c r="B103" s="83"/>
      <c r="C103" s="83"/>
      <c r="D103" s="83"/>
      <c r="E103" s="88"/>
      <c r="F103" s="88"/>
      <c r="G103" s="122" t="s">
        <v>153</v>
      </c>
      <c r="H103" s="74">
        <v>20</v>
      </c>
      <c r="I103" s="245">
        <v>38718</v>
      </c>
      <c r="J103" s="76">
        <v>1</v>
      </c>
      <c r="K103" s="75">
        <v>20</v>
      </c>
      <c r="L103" s="245">
        <v>38718</v>
      </c>
      <c r="M103" s="75">
        <v>1</v>
      </c>
      <c r="N103" s="74">
        <v>20</v>
      </c>
      <c r="O103" s="245">
        <v>38718</v>
      </c>
      <c r="P103" s="76">
        <v>1</v>
      </c>
      <c r="Q103" s="75">
        <v>20</v>
      </c>
      <c r="R103" s="245">
        <v>38718</v>
      </c>
      <c r="S103" s="75">
        <v>1</v>
      </c>
      <c r="T103" s="74">
        <v>20</v>
      </c>
      <c r="U103" s="245">
        <v>38718</v>
      </c>
      <c r="V103" s="76">
        <v>1</v>
      </c>
      <c r="W103" s="75">
        <v>20</v>
      </c>
      <c r="X103" s="245">
        <v>38718</v>
      </c>
      <c r="Y103" s="184">
        <v>1</v>
      </c>
      <c r="Z103" s="83"/>
      <c r="AA103" s="83"/>
      <c r="AB103" s="83"/>
      <c r="AC103" s="83"/>
      <c r="AD103" s="83"/>
      <c r="AE103" s="83"/>
    </row>
    <row r="104" spans="1:31">
      <c r="A104" s="83"/>
      <c r="B104" s="83"/>
      <c r="C104" s="83"/>
      <c r="D104" s="83"/>
      <c r="E104" s="88"/>
      <c r="F104" s="88"/>
      <c r="G104" s="122" t="s">
        <v>154</v>
      </c>
      <c r="H104" s="74"/>
      <c r="I104" s="75"/>
      <c r="J104" s="76"/>
      <c r="K104" s="75"/>
      <c r="L104" s="75"/>
      <c r="M104" s="75"/>
      <c r="N104" s="74"/>
      <c r="O104" s="75"/>
      <c r="P104" s="76"/>
      <c r="Q104" s="75"/>
      <c r="R104" s="75"/>
      <c r="S104" s="75"/>
      <c r="T104" s="74"/>
      <c r="U104" s="75"/>
      <c r="V104" s="76"/>
      <c r="W104" s="75"/>
      <c r="X104" s="75"/>
      <c r="Y104" s="184"/>
      <c r="Z104" s="83"/>
      <c r="AA104" s="83"/>
      <c r="AB104" s="83"/>
      <c r="AC104" s="83"/>
      <c r="AD104" s="83"/>
      <c r="AE104" s="83"/>
    </row>
    <row r="105" spans="1:31">
      <c r="A105" s="83"/>
      <c r="B105" s="83"/>
      <c r="C105" s="83"/>
      <c r="D105" s="83"/>
      <c r="E105" s="88"/>
      <c r="F105" s="88"/>
      <c r="G105" s="122" t="s">
        <v>155</v>
      </c>
      <c r="H105" s="74"/>
      <c r="I105" s="75"/>
      <c r="J105" s="76"/>
      <c r="K105" s="75"/>
      <c r="L105" s="75"/>
      <c r="M105" s="75"/>
      <c r="N105" s="74"/>
      <c r="O105" s="75"/>
      <c r="P105" s="76"/>
      <c r="Q105" s="75"/>
      <c r="R105" s="75"/>
      <c r="S105" s="75"/>
      <c r="T105" s="74"/>
      <c r="U105" s="75"/>
      <c r="V105" s="76"/>
      <c r="W105" s="75"/>
      <c r="X105" s="75"/>
      <c r="Y105" s="184"/>
      <c r="Z105" s="83"/>
      <c r="AA105" s="83"/>
      <c r="AB105" s="83"/>
      <c r="AC105" s="83"/>
      <c r="AD105" s="83"/>
      <c r="AE105" s="83"/>
    </row>
    <row r="106" spans="1:31">
      <c r="A106" s="83"/>
      <c r="B106" s="83"/>
      <c r="C106" s="83"/>
      <c r="D106" s="83"/>
      <c r="E106" s="88"/>
      <c r="F106" s="88"/>
      <c r="G106" s="122" t="s">
        <v>156</v>
      </c>
      <c r="H106" s="74"/>
      <c r="I106" s="75"/>
      <c r="J106" s="76"/>
      <c r="K106" s="75"/>
      <c r="L106" s="75"/>
      <c r="M106" s="75"/>
      <c r="N106" s="74"/>
      <c r="O106" s="75"/>
      <c r="P106" s="76"/>
      <c r="Q106" s="75"/>
      <c r="R106" s="75"/>
      <c r="S106" s="75"/>
      <c r="T106" s="74"/>
      <c r="U106" s="75"/>
      <c r="V106" s="76"/>
      <c r="W106" s="75"/>
      <c r="X106" s="75"/>
      <c r="Y106" s="184"/>
      <c r="Z106" s="83"/>
      <c r="AA106" s="83"/>
      <c r="AB106" s="83"/>
      <c r="AC106" s="83"/>
      <c r="AD106" s="83"/>
      <c r="AE106" s="83"/>
    </row>
    <row r="107" spans="1:31">
      <c r="A107" s="83"/>
      <c r="B107" s="83"/>
      <c r="C107" s="83"/>
      <c r="D107" s="83"/>
      <c r="E107" s="88"/>
      <c r="F107" s="88"/>
      <c r="G107" s="122" t="s">
        <v>157</v>
      </c>
      <c r="H107" s="74"/>
      <c r="I107" s="75"/>
      <c r="J107" s="76"/>
      <c r="K107" s="75"/>
      <c r="L107" s="75"/>
      <c r="M107" s="75"/>
      <c r="N107" s="71" t="s">
        <v>92</v>
      </c>
      <c r="O107" s="72" t="s">
        <v>92</v>
      </c>
      <c r="P107" s="73" t="s">
        <v>92</v>
      </c>
      <c r="Q107" s="75"/>
      <c r="R107" s="75"/>
      <c r="S107" s="75"/>
      <c r="T107" s="74"/>
      <c r="U107" s="75"/>
      <c r="V107" s="76"/>
      <c r="W107" s="72" t="s">
        <v>92</v>
      </c>
      <c r="X107" s="72" t="s">
        <v>92</v>
      </c>
      <c r="Y107" s="183" t="s">
        <v>92</v>
      </c>
      <c r="Z107" s="83"/>
      <c r="AA107" s="83"/>
      <c r="AB107" s="83"/>
      <c r="AC107" s="83"/>
      <c r="AD107" s="83"/>
      <c r="AE107" s="83"/>
    </row>
    <row r="108" spans="1:31" ht="15.75" thickBot="1">
      <c r="A108" s="83"/>
      <c r="B108" s="83"/>
      <c r="C108" s="83"/>
      <c r="D108" s="83"/>
      <c r="E108" s="88"/>
      <c r="F108" s="88"/>
      <c r="G108" s="185" t="s">
        <v>158</v>
      </c>
      <c r="H108" s="448">
        <v>20</v>
      </c>
      <c r="I108" s="449">
        <v>38718</v>
      </c>
      <c r="J108" s="450">
        <v>1</v>
      </c>
      <c r="K108" s="451">
        <v>20</v>
      </c>
      <c r="L108" s="449">
        <v>38718</v>
      </c>
      <c r="M108" s="451">
        <v>1</v>
      </c>
      <c r="N108" s="448">
        <v>20</v>
      </c>
      <c r="O108" s="449">
        <v>38718</v>
      </c>
      <c r="P108" s="450">
        <v>1</v>
      </c>
      <c r="Q108" s="187" t="s">
        <v>92</v>
      </c>
      <c r="R108" s="187" t="s">
        <v>92</v>
      </c>
      <c r="S108" s="187" t="s">
        <v>92</v>
      </c>
      <c r="T108" s="186" t="s">
        <v>92</v>
      </c>
      <c r="U108" s="187" t="s">
        <v>92</v>
      </c>
      <c r="V108" s="190" t="s">
        <v>92</v>
      </c>
      <c r="W108" s="187" t="s">
        <v>92</v>
      </c>
      <c r="X108" s="187" t="s">
        <v>92</v>
      </c>
      <c r="Y108" s="191" t="s">
        <v>92</v>
      </c>
      <c r="Z108" s="83"/>
      <c r="AA108" s="83"/>
      <c r="AB108" s="83"/>
      <c r="AC108" s="83"/>
      <c r="AD108" s="83"/>
      <c r="AE108" s="83"/>
    </row>
    <row r="109" spans="1:31">
      <c r="A109" s="83"/>
      <c r="B109" s="83"/>
      <c r="C109" s="83"/>
      <c r="D109" s="89"/>
      <c r="E109" s="88"/>
      <c r="F109" s="88"/>
      <c r="G109" s="88"/>
      <c r="H109" s="88" t="s">
        <v>250</v>
      </c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3"/>
      <c r="AA109" s="83"/>
      <c r="AB109" s="83"/>
      <c r="AC109" s="83"/>
      <c r="AD109" s="83"/>
      <c r="AE109" s="83"/>
    </row>
    <row r="110" spans="1:31" ht="15.75" thickBo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3"/>
      <c r="Y110" s="83"/>
      <c r="Z110" s="83"/>
      <c r="AA110" s="83"/>
      <c r="AB110" s="83"/>
      <c r="AC110" s="83"/>
      <c r="AD110" s="83"/>
      <c r="AE110" s="83"/>
    </row>
    <row r="111" spans="1:31">
      <c r="A111" s="83"/>
      <c r="B111" s="83"/>
      <c r="C111" s="83"/>
      <c r="D111" s="107" t="s">
        <v>168</v>
      </c>
      <c r="E111" s="167"/>
      <c r="F111" s="167"/>
      <c r="G111" s="167"/>
      <c r="H111" s="326"/>
      <c r="I111" s="326"/>
      <c r="J111" s="169"/>
      <c r="K111" s="83"/>
      <c r="L111" s="83"/>
      <c r="M111" s="83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3"/>
      <c r="Y111" s="83"/>
      <c r="Z111" s="83"/>
      <c r="AA111" s="83"/>
      <c r="AB111" s="83"/>
      <c r="AC111" s="83"/>
      <c r="AD111" s="83"/>
      <c r="AE111" s="83"/>
    </row>
    <row r="112" spans="1:31">
      <c r="A112" s="83"/>
      <c r="B112" s="83"/>
      <c r="C112" s="83"/>
      <c r="D112" s="122"/>
      <c r="G112" s="338"/>
      <c r="H112" s="339" t="s">
        <v>349</v>
      </c>
      <c r="I112" s="340"/>
      <c r="J112" s="341"/>
      <c r="K112" s="83"/>
      <c r="L112" s="83"/>
      <c r="M112" s="83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3"/>
      <c r="Y112" s="83"/>
      <c r="Z112" s="83"/>
      <c r="AA112" s="83"/>
      <c r="AB112" s="83"/>
      <c r="AC112" s="83"/>
      <c r="AD112" s="83"/>
      <c r="AE112" s="83"/>
    </row>
    <row r="113" spans="1:31">
      <c r="A113" s="83"/>
      <c r="B113" s="83"/>
      <c r="C113" s="83"/>
      <c r="D113" s="342"/>
      <c r="E113" s="200" t="s">
        <v>169</v>
      </c>
      <c r="F113" s="201"/>
      <c r="G113" s="205" t="s">
        <v>252</v>
      </c>
      <c r="H113" s="343" t="s">
        <v>333</v>
      </c>
      <c r="I113" s="344" t="s">
        <v>334</v>
      </c>
      <c r="J113" s="345" t="s">
        <v>350</v>
      </c>
      <c r="K113" s="83"/>
      <c r="L113" s="83"/>
      <c r="M113" s="83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3"/>
      <c r="Y113" s="83"/>
      <c r="Z113" s="83"/>
      <c r="AA113" s="83"/>
      <c r="AB113" s="83"/>
      <c r="AC113" s="83"/>
      <c r="AD113" s="83"/>
      <c r="AE113" s="83"/>
    </row>
    <row r="114" spans="1:31" ht="15.75">
      <c r="A114" s="83"/>
      <c r="B114" s="83"/>
      <c r="C114" s="83"/>
      <c r="D114" s="203"/>
      <c r="E114" s="194" t="s">
        <v>87</v>
      </c>
      <c r="F114" s="174" t="s">
        <v>351</v>
      </c>
      <c r="G114" s="114" t="s">
        <v>351</v>
      </c>
      <c r="H114" s="194" t="s">
        <v>352</v>
      </c>
      <c r="I114" s="117" t="s">
        <v>353</v>
      </c>
      <c r="J114" s="179" t="s">
        <v>351</v>
      </c>
      <c r="K114" s="83"/>
      <c r="L114" s="83"/>
      <c r="M114" s="83" t="s">
        <v>379</v>
      </c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3"/>
      <c r="Y114" s="83"/>
      <c r="Z114" s="83"/>
      <c r="AA114" s="83"/>
      <c r="AB114" s="83"/>
      <c r="AC114" s="83"/>
      <c r="AD114" s="83"/>
      <c r="AE114" s="83"/>
    </row>
    <row r="115" spans="1:31">
      <c r="A115" s="83"/>
      <c r="B115" s="83"/>
      <c r="C115" s="83"/>
      <c r="D115" s="205" t="s">
        <v>167</v>
      </c>
      <c r="E115" s="206" t="s">
        <v>170</v>
      </c>
      <c r="F115" s="90" t="s">
        <v>170</v>
      </c>
      <c r="G115" s="205" t="s">
        <v>170</v>
      </c>
      <c r="H115" s="206" t="s">
        <v>170</v>
      </c>
      <c r="I115" s="121" t="s">
        <v>170</v>
      </c>
      <c r="J115" s="207" t="s">
        <v>170</v>
      </c>
      <c r="K115" s="83"/>
      <c r="L115" s="83"/>
      <c r="M115" s="83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3"/>
      <c r="Y115" s="83"/>
      <c r="Z115" s="83"/>
      <c r="AA115" s="83"/>
      <c r="AB115" s="83"/>
      <c r="AC115" s="83"/>
      <c r="AD115" s="83"/>
      <c r="AE115" s="83"/>
    </row>
    <row r="116" spans="1:31">
      <c r="A116" s="83"/>
      <c r="B116" s="83"/>
      <c r="C116" s="83"/>
      <c r="D116" s="122">
        <v>1</v>
      </c>
      <c r="E116" s="74">
        <v>1.8077200000000002E-2</v>
      </c>
      <c r="F116" s="208">
        <v>0</v>
      </c>
      <c r="G116" s="221">
        <v>0</v>
      </c>
      <c r="H116" s="70">
        <v>0</v>
      </c>
      <c r="I116" s="346">
        <v>0</v>
      </c>
      <c r="J116" s="184">
        <v>0</v>
      </c>
      <c r="K116" s="83"/>
      <c r="L116" s="83"/>
      <c r="M116" s="83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3"/>
      <c r="Y116" s="83"/>
      <c r="Z116" s="83"/>
      <c r="AA116" s="83"/>
      <c r="AB116" s="83"/>
      <c r="AC116" s="83"/>
      <c r="AD116" s="83"/>
      <c r="AE116" s="83"/>
    </row>
    <row r="117" spans="1:31">
      <c r="A117" s="83"/>
      <c r="B117" s="83"/>
      <c r="C117" s="83"/>
      <c r="D117" s="122">
        <f>D116+1</f>
        <v>2</v>
      </c>
      <c r="E117" s="74">
        <v>1.8077200000000002E-2</v>
      </c>
      <c r="F117" s="209">
        <v>0</v>
      </c>
      <c r="G117" s="221">
        <v>0</v>
      </c>
      <c r="H117" s="70">
        <v>0</v>
      </c>
      <c r="I117" s="346">
        <v>0</v>
      </c>
      <c r="J117" s="184">
        <v>0</v>
      </c>
      <c r="K117" s="83"/>
      <c r="L117" s="83"/>
      <c r="M117" s="83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3"/>
      <c r="Y117" s="83"/>
      <c r="Z117" s="83"/>
      <c r="AA117" s="83"/>
      <c r="AB117" s="83"/>
      <c r="AC117" s="83"/>
      <c r="AD117" s="83"/>
      <c r="AE117" s="83"/>
    </row>
    <row r="118" spans="1:31">
      <c r="A118" s="83"/>
      <c r="B118" s="83"/>
      <c r="C118" s="83"/>
      <c r="D118" s="122">
        <f t="shared" ref="D118:D139" si="0">D117+1</f>
        <v>3</v>
      </c>
      <c r="E118" s="74">
        <v>1.55423E-2</v>
      </c>
      <c r="F118" s="209">
        <v>0</v>
      </c>
      <c r="G118" s="221">
        <v>0</v>
      </c>
      <c r="H118" s="70">
        <v>0</v>
      </c>
      <c r="I118" s="346">
        <v>0</v>
      </c>
      <c r="J118" s="184">
        <v>0</v>
      </c>
      <c r="K118" s="83"/>
      <c r="L118" s="83"/>
      <c r="M118" s="83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3"/>
      <c r="Y118" s="83"/>
      <c r="Z118" s="83"/>
      <c r="AA118" s="83"/>
      <c r="AB118" s="83"/>
      <c r="AC118" s="83"/>
      <c r="AD118" s="83"/>
      <c r="AE118" s="83"/>
    </row>
    <row r="119" spans="1:31">
      <c r="A119" s="83"/>
      <c r="B119" s="83"/>
      <c r="C119" s="83"/>
      <c r="D119" s="122">
        <f t="shared" si="0"/>
        <v>4</v>
      </c>
      <c r="E119" s="74">
        <v>1.41773E-2</v>
      </c>
      <c r="F119" s="209">
        <v>0</v>
      </c>
      <c r="G119" s="221">
        <v>0</v>
      </c>
      <c r="H119" s="70">
        <v>0</v>
      </c>
      <c r="I119" s="346">
        <v>0</v>
      </c>
      <c r="J119" s="184">
        <v>0</v>
      </c>
      <c r="K119" s="83"/>
      <c r="L119" s="83"/>
      <c r="M119" s="83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3"/>
      <c r="Y119" s="83"/>
      <c r="Z119" s="83"/>
      <c r="AA119" s="83"/>
      <c r="AB119" s="83"/>
      <c r="AC119" s="83"/>
      <c r="AD119" s="83"/>
      <c r="AE119" s="83"/>
    </row>
    <row r="120" spans="1:31">
      <c r="A120" s="83"/>
      <c r="B120" s="83"/>
      <c r="C120" s="83"/>
      <c r="D120" s="122">
        <f t="shared" si="0"/>
        <v>5</v>
      </c>
      <c r="E120" s="74">
        <v>1.35976E-2</v>
      </c>
      <c r="F120" s="209">
        <v>0</v>
      </c>
      <c r="G120" s="221">
        <v>0</v>
      </c>
      <c r="H120" s="70">
        <v>0</v>
      </c>
      <c r="I120" s="346">
        <v>0</v>
      </c>
      <c r="J120" s="184">
        <v>0</v>
      </c>
      <c r="K120" s="83"/>
      <c r="L120" s="83"/>
      <c r="M120" s="83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3"/>
      <c r="Y120" s="83"/>
      <c r="Z120" s="83"/>
      <c r="AA120" s="83"/>
      <c r="AB120" s="83"/>
      <c r="AC120" s="83"/>
      <c r="AD120" s="83"/>
      <c r="AE120" s="83"/>
    </row>
    <row r="121" spans="1:31">
      <c r="A121" s="83"/>
      <c r="B121" s="83"/>
      <c r="C121" s="83"/>
      <c r="D121" s="122">
        <f t="shared" si="0"/>
        <v>6</v>
      </c>
      <c r="E121" s="74">
        <v>1.1858499999999999E-2</v>
      </c>
      <c r="F121" s="208">
        <v>0</v>
      </c>
      <c r="G121" s="221">
        <v>8</v>
      </c>
      <c r="H121" s="70">
        <v>0</v>
      </c>
      <c r="I121" s="346">
        <v>8</v>
      </c>
      <c r="J121" s="184">
        <v>0</v>
      </c>
      <c r="K121" s="83"/>
      <c r="L121" s="83"/>
      <c r="M121" s="83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3"/>
      <c r="Y121" s="83"/>
      <c r="Z121" s="83"/>
      <c r="AA121" s="83"/>
      <c r="AB121" s="83"/>
      <c r="AC121" s="83"/>
      <c r="AD121" s="83"/>
      <c r="AE121" s="83"/>
    </row>
    <row r="122" spans="1:31">
      <c r="A122" s="83"/>
      <c r="B122" s="83"/>
      <c r="C122" s="83"/>
      <c r="D122" s="122">
        <f t="shared" si="0"/>
        <v>7</v>
      </c>
      <c r="E122" s="74">
        <v>155.08600000000001</v>
      </c>
      <c r="F122" s="209">
        <v>155.077</v>
      </c>
      <c r="G122" s="221">
        <v>468.65800000000002</v>
      </c>
      <c r="H122" s="70">
        <v>0</v>
      </c>
      <c r="I122" s="346">
        <v>468.6576</v>
      </c>
      <c r="J122" s="184">
        <v>55.302100000000003</v>
      </c>
      <c r="K122" s="83"/>
      <c r="L122" s="83"/>
      <c r="M122" s="83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3"/>
      <c r="Y122" s="83"/>
      <c r="Z122" s="83"/>
      <c r="AA122" s="83"/>
      <c r="AB122" s="83"/>
      <c r="AC122" s="83"/>
      <c r="AD122" s="83"/>
      <c r="AE122" s="83"/>
    </row>
    <row r="123" spans="1:31">
      <c r="A123" s="83"/>
      <c r="B123" s="83"/>
      <c r="C123" s="83"/>
      <c r="D123" s="122">
        <f t="shared" si="0"/>
        <v>8</v>
      </c>
      <c r="E123" s="74">
        <v>202.82300000000001</v>
      </c>
      <c r="F123" s="209">
        <v>202.816</v>
      </c>
      <c r="G123" s="221">
        <v>1216.6099999999999</v>
      </c>
      <c r="H123" s="70">
        <v>0</v>
      </c>
      <c r="I123" s="346">
        <v>1216.6128000000001</v>
      </c>
      <c r="J123" s="184">
        <v>832</v>
      </c>
      <c r="K123" s="83"/>
      <c r="L123" s="83"/>
      <c r="M123" s="83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3"/>
      <c r="Y123" s="83"/>
      <c r="Z123" s="83"/>
      <c r="AA123" s="83"/>
      <c r="AB123" s="83"/>
      <c r="AC123" s="83"/>
      <c r="AD123" s="83"/>
      <c r="AE123" s="83"/>
    </row>
    <row r="124" spans="1:31">
      <c r="A124" s="83"/>
      <c r="B124" s="83"/>
      <c r="C124" s="83"/>
      <c r="D124" s="122">
        <f t="shared" si="0"/>
        <v>9</v>
      </c>
      <c r="E124" s="74">
        <v>408.16</v>
      </c>
      <c r="F124" s="208">
        <v>408.15699999999998</v>
      </c>
      <c r="G124" s="221">
        <v>1220.79</v>
      </c>
      <c r="H124" s="70">
        <v>0</v>
      </c>
      <c r="I124" s="346">
        <v>1220.7904000000001</v>
      </c>
      <c r="J124" s="184">
        <v>1592</v>
      </c>
      <c r="K124" s="83"/>
      <c r="L124" s="83"/>
      <c r="M124" s="83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3"/>
      <c r="Y124" s="83"/>
      <c r="Z124" s="83"/>
      <c r="AA124" s="83"/>
      <c r="AB124" s="83"/>
      <c r="AC124" s="83"/>
      <c r="AD124" s="83"/>
      <c r="AE124" s="83"/>
    </row>
    <row r="125" spans="1:31">
      <c r="A125" s="83"/>
      <c r="B125" s="83"/>
      <c r="C125" s="83"/>
      <c r="D125" s="122">
        <f t="shared" si="0"/>
        <v>10</v>
      </c>
      <c r="E125" s="74">
        <v>546.26900000000001</v>
      </c>
      <c r="F125" s="209">
        <v>546.26800000000003</v>
      </c>
      <c r="G125" s="221">
        <v>2674.99</v>
      </c>
      <c r="H125" s="70">
        <v>0</v>
      </c>
      <c r="I125" s="346">
        <v>2674.9920000000002</v>
      </c>
      <c r="J125" s="184">
        <v>2266.98</v>
      </c>
      <c r="K125" s="83"/>
      <c r="L125" s="83"/>
      <c r="M125" s="83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3"/>
      <c r="Y125" s="83"/>
      <c r="Z125" s="83"/>
      <c r="AA125" s="83"/>
      <c r="AB125" s="83"/>
      <c r="AC125" s="83"/>
      <c r="AD125" s="83"/>
      <c r="AE125" s="83"/>
    </row>
    <row r="126" spans="1:31">
      <c r="A126" s="83"/>
      <c r="B126" s="83"/>
      <c r="C126" s="83"/>
      <c r="D126" s="122">
        <f t="shared" si="0"/>
        <v>11</v>
      </c>
      <c r="E126" s="74">
        <v>637.69100000000003</v>
      </c>
      <c r="F126" s="209">
        <v>637.69000000000005</v>
      </c>
      <c r="G126" s="221">
        <v>1819.16</v>
      </c>
      <c r="H126" s="70">
        <v>0</v>
      </c>
      <c r="I126" s="346">
        <v>1819.152</v>
      </c>
      <c r="J126" s="184">
        <v>2984</v>
      </c>
      <c r="K126" s="83"/>
      <c r="L126" s="83"/>
      <c r="M126" s="83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3"/>
      <c r="Y126" s="83"/>
      <c r="Z126" s="83"/>
      <c r="AA126" s="83"/>
      <c r="AB126" s="83"/>
      <c r="AC126" s="83"/>
      <c r="AD126" s="83"/>
      <c r="AE126" s="83"/>
    </row>
    <row r="127" spans="1:31">
      <c r="A127" s="83"/>
      <c r="B127" s="83"/>
      <c r="C127" s="83"/>
      <c r="D127" s="122">
        <f t="shared" si="0"/>
        <v>12</v>
      </c>
      <c r="E127" s="74">
        <v>684.94299999999998</v>
      </c>
      <c r="F127" s="208">
        <v>684.94299999999998</v>
      </c>
      <c r="G127" s="221">
        <v>1695.5</v>
      </c>
      <c r="H127" s="70">
        <v>0</v>
      </c>
      <c r="I127" s="346">
        <v>1695.5039999999999</v>
      </c>
      <c r="J127" s="184">
        <v>3457.45</v>
      </c>
      <c r="K127" s="83"/>
      <c r="L127" s="83"/>
      <c r="M127" s="83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3"/>
      <c r="Y127" s="83"/>
      <c r="Z127" s="83"/>
      <c r="AA127" s="83"/>
      <c r="AB127" s="83"/>
      <c r="AC127" s="83"/>
      <c r="AD127" s="83"/>
      <c r="AE127" s="83"/>
    </row>
    <row r="128" spans="1:31">
      <c r="A128" s="83"/>
      <c r="B128" s="83"/>
      <c r="C128" s="83"/>
      <c r="D128" s="122">
        <f t="shared" si="0"/>
        <v>13</v>
      </c>
      <c r="E128" s="74">
        <v>1204.92</v>
      </c>
      <c r="F128" s="209">
        <v>1204.93</v>
      </c>
      <c r="G128" s="221">
        <v>3245.3</v>
      </c>
      <c r="H128" s="70">
        <v>224.82560000000001</v>
      </c>
      <c r="I128" s="346">
        <v>3020.48</v>
      </c>
      <c r="J128" s="184">
        <v>1835.03</v>
      </c>
      <c r="K128" s="83"/>
      <c r="L128" s="83"/>
      <c r="M128" s="83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3"/>
      <c r="Y128" s="83"/>
      <c r="Z128" s="83"/>
      <c r="AA128" s="83"/>
      <c r="AB128" s="83"/>
      <c r="AC128" s="83"/>
      <c r="AD128" s="83"/>
      <c r="AE128" s="83"/>
    </row>
    <row r="129" spans="1:66">
      <c r="A129" s="83"/>
      <c r="B129" s="83"/>
      <c r="C129" s="83"/>
      <c r="D129" s="122">
        <f t="shared" si="0"/>
        <v>14</v>
      </c>
      <c r="E129" s="74">
        <v>4755.0600000000004</v>
      </c>
      <c r="F129" s="209">
        <v>4755.1400000000003</v>
      </c>
      <c r="G129" s="221">
        <v>4051.43</v>
      </c>
      <c r="H129" s="70">
        <v>1832.8320000000001</v>
      </c>
      <c r="I129" s="346">
        <v>2218.6080000000002</v>
      </c>
      <c r="J129" s="184">
        <v>3191.44</v>
      </c>
      <c r="K129" s="83"/>
      <c r="L129" s="83"/>
      <c r="M129" s="83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3"/>
      <c r="Y129" s="83"/>
      <c r="Z129" s="83"/>
      <c r="AA129" s="83"/>
      <c r="AB129" s="83"/>
      <c r="AC129" s="83"/>
      <c r="AD129" s="83"/>
      <c r="AE129" s="83"/>
    </row>
    <row r="130" spans="1:66">
      <c r="A130" s="83"/>
      <c r="B130" s="83"/>
      <c r="C130" s="83"/>
      <c r="D130" s="122">
        <f t="shared" si="0"/>
        <v>15</v>
      </c>
      <c r="E130" s="74">
        <v>8369.77</v>
      </c>
      <c r="F130" s="209">
        <v>8369.91</v>
      </c>
      <c r="G130" s="221">
        <v>7448</v>
      </c>
      <c r="H130" s="70">
        <v>5704.16</v>
      </c>
      <c r="I130" s="346">
        <v>1743.84</v>
      </c>
      <c r="J130" s="184">
        <v>2427.75</v>
      </c>
      <c r="K130" s="83"/>
      <c r="L130" s="83"/>
      <c r="M130" s="83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3"/>
      <c r="Y130" s="83"/>
      <c r="Z130" s="83"/>
      <c r="AA130" s="83"/>
      <c r="AB130" s="83"/>
      <c r="AC130" s="83"/>
      <c r="AD130" s="83"/>
      <c r="AE130" s="83"/>
    </row>
    <row r="131" spans="1:66">
      <c r="A131" s="83"/>
      <c r="B131" s="83"/>
      <c r="C131" s="83"/>
      <c r="D131" s="122">
        <f t="shared" si="0"/>
        <v>16</v>
      </c>
      <c r="E131" s="74">
        <v>11080.6</v>
      </c>
      <c r="F131" s="209">
        <v>11080.8</v>
      </c>
      <c r="G131" s="221">
        <v>8394.64</v>
      </c>
      <c r="H131" s="70">
        <v>6579.76</v>
      </c>
      <c r="I131" s="346">
        <v>1814.88</v>
      </c>
      <c r="J131" s="184">
        <v>1072</v>
      </c>
      <c r="K131" s="83"/>
      <c r="L131" s="83"/>
      <c r="M131" s="83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3"/>
      <c r="Y131" s="83"/>
      <c r="Z131" s="83"/>
      <c r="AA131" s="83"/>
      <c r="AB131" s="83"/>
      <c r="AC131" s="83"/>
      <c r="AD131" s="83"/>
      <c r="AE131" s="83"/>
    </row>
    <row r="132" spans="1:66">
      <c r="A132" s="83"/>
      <c r="B132" s="83"/>
      <c r="C132" s="83"/>
      <c r="D132" s="122">
        <f t="shared" si="0"/>
        <v>17</v>
      </c>
      <c r="E132" s="74">
        <v>12163.7</v>
      </c>
      <c r="F132" s="209">
        <v>12163.8</v>
      </c>
      <c r="G132" s="221">
        <v>7685.68</v>
      </c>
      <c r="H132" s="70">
        <v>6409.808</v>
      </c>
      <c r="I132" s="346">
        <v>1275.8768</v>
      </c>
      <c r="J132" s="184">
        <v>1107.94</v>
      </c>
      <c r="K132" s="83"/>
      <c r="L132" s="83"/>
      <c r="M132" s="83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3"/>
      <c r="Y132" s="83"/>
      <c r="Z132" s="83"/>
      <c r="AA132" s="83"/>
      <c r="AB132" s="83"/>
      <c r="AC132" s="83"/>
      <c r="AD132" s="83"/>
      <c r="AE132" s="83"/>
    </row>
    <row r="133" spans="1:66">
      <c r="A133" s="83"/>
      <c r="B133" s="83"/>
      <c r="C133" s="83"/>
      <c r="D133" s="122">
        <f t="shared" si="0"/>
        <v>18</v>
      </c>
      <c r="E133" s="74">
        <v>10305.200000000001</v>
      </c>
      <c r="F133" s="208">
        <v>10305.299999999999</v>
      </c>
      <c r="G133" s="221">
        <v>7189.48</v>
      </c>
      <c r="H133" s="70">
        <v>6478.8639999999996</v>
      </c>
      <c r="I133" s="346">
        <v>710.62080000000003</v>
      </c>
      <c r="J133" s="184">
        <v>288</v>
      </c>
      <c r="K133" s="83"/>
      <c r="L133" s="83"/>
      <c r="M133" s="83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3"/>
      <c r="Y133" s="83"/>
      <c r="Z133" s="83"/>
      <c r="AA133" s="83"/>
      <c r="AB133" s="83"/>
      <c r="AC133" s="83"/>
      <c r="AD133" s="83"/>
      <c r="AE133" s="83"/>
    </row>
    <row r="134" spans="1:66">
      <c r="A134" s="83"/>
      <c r="B134" s="83"/>
      <c r="C134" s="83"/>
      <c r="D134" s="122">
        <f t="shared" si="0"/>
        <v>19</v>
      </c>
      <c r="E134" s="74">
        <v>2191.67</v>
      </c>
      <c r="F134" s="209">
        <v>2191.5700000000002</v>
      </c>
      <c r="G134" s="221">
        <v>3610.73</v>
      </c>
      <c r="H134" s="70">
        <v>3379.7280000000001</v>
      </c>
      <c r="I134" s="346">
        <v>231.00319999999999</v>
      </c>
      <c r="J134" s="184">
        <v>0</v>
      </c>
      <c r="K134" s="83"/>
      <c r="L134" s="83"/>
      <c r="M134" s="83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3"/>
      <c r="Y134" s="83"/>
      <c r="Z134" s="83"/>
      <c r="AA134" s="83"/>
      <c r="AB134" s="83"/>
      <c r="AC134" s="83"/>
      <c r="AD134" s="83"/>
      <c r="AE134" s="83"/>
    </row>
    <row r="135" spans="1:66">
      <c r="A135" s="83"/>
      <c r="B135" s="83"/>
      <c r="C135" s="83"/>
      <c r="D135" s="122">
        <f t="shared" si="0"/>
        <v>20</v>
      </c>
      <c r="E135" s="74">
        <v>0.117892</v>
      </c>
      <c r="F135" s="209">
        <v>0</v>
      </c>
      <c r="G135" s="221">
        <v>0</v>
      </c>
      <c r="H135" s="70">
        <v>0</v>
      </c>
      <c r="I135" s="346">
        <v>0</v>
      </c>
      <c r="J135" s="184">
        <v>0</v>
      </c>
      <c r="K135" s="83"/>
      <c r="L135" s="83"/>
      <c r="M135" s="83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3"/>
      <c r="Y135" s="83"/>
      <c r="Z135" s="83"/>
      <c r="AA135" s="83"/>
      <c r="AB135" s="83"/>
      <c r="AC135" s="83"/>
      <c r="AD135" s="83"/>
      <c r="AE135" s="83"/>
    </row>
    <row r="136" spans="1:66">
      <c r="A136" s="83"/>
      <c r="B136" s="83"/>
      <c r="C136" s="83"/>
      <c r="D136" s="122">
        <f t="shared" si="0"/>
        <v>21</v>
      </c>
      <c r="E136" s="74">
        <v>0.112432</v>
      </c>
      <c r="F136" s="209">
        <v>0</v>
      </c>
      <c r="G136" s="221">
        <v>0</v>
      </c>
      <c r="H136" s="70">
        <v>0</v>
      </c>
      <c r="I136" s="346">
        <v>0</v>
      </c>
      <c r="J136" s="184">
        <v>0</v>
      </c>
      <c r="K136" s="83"/>
      <c r="L136" s="83"/>
      <c r="M136" s="83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3"/>
      <c r="Y136" s="83"/>
      <c r="Z136" s="83"/>
      <c r="AA136" s="83"/>
      <c r="AB136" s="83"/>
      <c r="AC136" s="83"/>
      <c r="AD136" s="83"/>
      <c r="AE136" s="83"/>
    </row>
    <row r="137" spans="1:66">
      <c r="A137" s="83"/>
      <c r="B137" s="83"/>
      <c r="C137" s="83"/>
      <c r="D137" s="122">
        <f t="shared" si="0"/>
        <v>22</v>
      </c>
      <c r="E137" s="74">
        <v>7.6979400000000003E-2</v>
      </c>
      <c r="F137" s="209">
        <v>0</v>
      </c>
      <c r="G137" s="221">
        <v>0</v>
      </c>
      <c r="H137" s="70">
        <v>0</v>
      </c>
      <c r="I137" s="346">
        <v>0</v>
      </c>
      <c r="J137" s="184">
        <v>0</v>
      </c>
      <c r="K137" s="83"/>
      <c r="L137" s="83"/>
      <c r="M137" s="83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3"/>
      <c r="Y137" s="83"/>
      <c r="Z137" s="83"/>
      <c r="AA137" s="83"/>
      <c r="AB137" s="83"/>
      <c r="AC137" s="83"/>
      <c r="AD137" s="83"/>
      <c r="AE137" s="83"/>
    </row>
    <row r="138" spans="1:66">
      <c r="A138" s="83"/>
      <c r="B138" s="83"/>
      <c r="C138" s="83"/>
      <c r="D138" s="122">
        <f t="shared" si="0"/>
        <v>23</v>
      </c>
      <c r="E138" s="74">
        <v>3.3648200000000003E-2</v>
      </c>
      <c r="F138" s="208">
        <v>0</v>
      </c>
      <c r="G138" s="221">
        <v>0</v>
      </c>
      <c r="H138" s="70">
        <v>0</v>
      </c>
      <c r="I138" s="346">
        <v>0</v>
      </c>
      <c r="J138" s="184">
        <v>0</v>
      </c>
      <c r="K138" s="83"/>
      <c r="L138" s="83"/>
      <c r="M138" s="83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3"/>
      <c r="Y138" s="83"/>
      <c r="Z138" s="83"/>
      <c r="AA138" s="83"/>
      <c r="AB138" s="83"/>
      <c r="AC138" s="83"/>
      <c r="AD138" s="83"/>
      <c r="AE138" s="83"/>
    </row>
    <row r="139" spans="1:66" ht="15.75" thickBot="1">
      <c r="A139" s="83"/>
      <c r="B139" s="83"/>
      <c r="C139" s="83"/>
      <c r="D139" s="210">
        <f t="shared" si="0"/>
        <v>24</v>
      </c>
      <c r="E139" s="188">
        <v>3.3072499999999998E-2</v>
      </c>
      <c r="F139" s="299">
        <v>0</v>
      </c>
      <c r="G139" s="233">
        <v>0</v>
      </c>
      <c r="H139" s="347">
        <v>0</v>
      </c>
      <c r="I139" s="348">
        <v>0</v>
      </c>
      <c r="J139" s="211">
        <v>0</v>
      </c>
      <c r="K139" s="83"/>
      <c r="L139" s="83"/>
      <c r="M139" s="83"/>
      <c r="N139" s="83"/>
      <c r="O139" s="88"/>
      <c r="P139" s="88"/>
      <c r="Q139" s="88"/>
      <c r="R139" s="88"/>
      <c r="S139" s="88"/>
      <c r="T139" s="88"/>
      <c r="U139" s="88"/>
      <c r="V139" s="88"/>
      <c r="W139" s="88"/>
      <c r="X139" s="83"/>
      <c r="Y139" s="83"/>
      <c r="Z139" s="83"/>
      <c r="AA139" s="83"/>
      <c r="AB139" s="83"/>
      <c r="AC139" s="83"/>
      <c r="AD139" s="83"/>
      <c r="AE139" s="83"/>
    </row>
    <row r="140" spans="1:66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8"/>
      <c r="P140" s="88"/>
      <c r="Q140" s="88"/>
      <c r="R140" s="88"/>
      <c r="S140" s="88"/>
      <c r="T140" s="88"/>
      <c r="U140" s="88"/>
      <c r="V140" s="88"/>
      <c r="W140" s="88"/>
      <c r="X140" s="83"/>
      <c r="Y140" s="83"/>
      <c r="Z140" s="83"/>
      <c r="AA140" s="83"/>
      <c r="AB140" s="83"/>
      <c r="AC140" s="83"/>
      <c r="AD140" s="83"/>
      <c r="AE140" s="83"/>
    </row>
    <row r="141" spans="1:66" ht="15.75" thickBo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3"/>
      <c r="Y141" s="83"/>
      <c r="Z141" s="83"/>
      <c r="AA141" s="83"/>
      <c r="AB141" s="83"/>
      <c r="AC141" s="83"/>
      <c r="AD141" s="83"/>
      <c r="AE141" s="83"/>
    </row>
    <row r="142" spans="1:66">
      <c r="A142" s="83"/>
      <c r="B142" s="83"/>
      <c r="C142" s="83"/>
      <c r="D142" s="107"/>
      <c r="E142" s="212"/>
      <c r="F142" s="167"/>
      <c r="G142" s="167"/>
      <c r="H142" s="167"/>
      <c r="I142" s="213" t="s">
        <v>354</v>
      </c>
      <c r="J142" s="214"/>
      <c r="K142" s="167"/>
      <c r="L142" s="214"/>
      <c r="M142" s="167"/>
      <c r="N142" s="213"/>
      <c r="O142" s="215"/>
      <c r="P142" s="215"/>
      <c r="Q142" s="167"/>
      <c r="R142" s="169"/>
      <c r="T142" s="107"/>
      <c r="U142" s="212"/>
      <c r="V142" s="167"/>
      <c r="W142" s="167"/>
      <c r="X142" s="167"/>
      <c r="Y142" s="213" t="s">
        <v>355</v>
      </c>
      <c r="Z142" s="214"/>
      <c r="AA142" s="167"/>
      <c r="AB142" s="214"/>
      <c r="AC142" s="167"/>
      <c r="AD142" s="213"/>
      <c r="AE142" s="215"/>
      <c r="AF142" s="215"/>
      <c r="AG142" s="167"/>
      <c r="AH142" s="169"/>
      <c r="AJ142" s="107"/>
      <c r="AK142" s="212"/>
      <c r="AL142" s="167"/>
      <c r="AM142" s="167"/>
      <c r="AN142" s="167"/>
      <c r="AO142" s="213" t="s">
        <v>356</v>
      </c>
      <c r="AP142" s="214"/>
      <c r="AQ142" s="167"/>
      <c r="AR142" s="214"/>
      <c r="AS142" s="167"/>
      <c r="AT142" s="213"/>
      <c r="AU142" s="215"/>
      <c r="AV142" s="215"/>
      <c r="AW142" s="167"/>
      <c r="AX142" s="169"/>
      <c r="AZ142" s="107"/>
      <c r="BA142" s="212"/>
      <c r="BB142" s="167"/>
      <c r="BC142" s="167"/>
      <c r="BD142" s="167"/>
      <c r="BE142" s="213" t="s">
        <v>357</v>
      </c>
      <c r="BF142" s="214"/>
      <c r="BG142" s="167"/>
      <c r="BH142" s="214"/>
      <c r="BI142" s="167"/>
      <c r="BJ142" s="213"/>
      <c r="BK142" s="215"/>
      <c r="BL142" s="215"/>
      <c r="BM142" s="167"/>
      <c r="BN142" s="169"/>
    </row>
    <row r="143" spans="1:66">
      <c r="A143" s="83"/>
      <c r="B143" s="83"/>
      <c r="C143" s="83"/>
      <c r="D143" s="199"/>
      <c r="E143" s="200" t="s">
        <v>171</v>
      </c>
      <c r="F143" s="201"/>
      <c r="G143" s="201"/>
      <c r="H143" s="201"/>
      <c r="I143" s="201"/>
      <c r="J143" s="216" t="s">
        <v>358</v>
      </c>
      <c r="K143" s="201"/>
      <c r="L143" s="216" t="s">
        <v>172</v>
      </c>
      <c r="M143" s="201"/>
      <c r="N143" s="201"/>
      <c r="O143" s="201"/>
      <c r="P143" s="201"/>
      <c r="Q143" s="201"/>
      <c r="R143" s="202"/>
      <c r="T143" s="199"/>
      <c r="U143" s="200" t="s">
        <v>171</v>
      </c>
      <c r="V143" s="201"/>
      <c r="W143" s="201"/>
      <c r="X143" s="201"/>
      <c r="Y143" s="201"/>
      <c r="Z143" s="216" t="s">
        <v>358</v>
      </c>
      <c r="AA143" s="201"/>
      <c r="AB143" s="216" t="s">
        <v>172</v>
      </c>
      <c r="AC143" s="201"/>
      <c r="AD143" s="201"/>
      <c r="AE143" s="201"/>
      <c r="AF143" s="201"/>
      <c r="AG143" s="201"/>
      <c r="AH143" s="202"/>
      <c r="AJ143" s="199"/>
      <c r="AK143" s="200" t="s">
        <v>171</v>
      </c>
      <c r="AL143" s="201"/>
      <c r="AM143" s="201"/>
      <c r="AN143" s="201"/>
      <c r="AO143" s="201"/>
      <c r="AP143" s="216" t="s">
        <v>358</v>
      </c>
      <c r="AQ143" s="201"/>
      <c r="AR143" s="216" t="s">
        <v>172</v>
      </c>
      <c r="AS143" s="201"/>
      <c r="AT143" s="201"/>
      <c r="AU143" s="201"/>
      <c r="AV143" s="201"/>
      <c r="AW143" s="201"/>
      <c r="AX143" s="202"/>
      <c r="AZ143" s="199"/>
      <c r="BA143" s="200" t="s">
        <v>171</v>
      </c>
      <c r="BB143" s="201"/>
      <c r="BC143" s="201"/>
      <c r="BD143" s="201"/>
      <c r="BE143" s="201"/>
      <c r="BF143" s="216" t="s">
        <v>358</v>
      </c>
      <c r="BG143" s="201"/>
      <c r="BH143" s="216" t="s">
        <v>172</v>
      </c>
      <c r="BI143" s="201"/>
      <c r="BJ143" s="201"/>
      <c r="BK143" s="201"/>
      <c r="BL143" s="201"/>
      <c r="BM143" s="201"/>
      <c r="BN143" s="202"/>
    </row>
    <row r="144" spans="1:66" ht="15.75">
      <c r="A144" s="83"/>
      <c r="B144" s="83"/>
      <c r="C144" s="83"/>
      <c r="D144" s="203"/>
      <c r="E144" s="170" t="s">
        <v>351</v>
      </c>
      <c r="F144" s="174" t="s">
        <v>88</v>
      </c>
      <c r="G144" s="174" t="s">
        <v>359</v>
      </c>
      <c r="H144" s="170" t="s">
        <v>360</v>
      </c>
      <c r="I144" s="174" t="s">
        <v>361</v>
      </c>
      <c r="J144" s="217" t="s">
        <v>362</v>
      </c>
      <c r="K144" s="174" t="s">
        <v>363</v>
      </c>
      <c r="L144" s="217" t="s">
        <v>351</v>
      </c>
      <c r="M144" s="174" t="s">
        <v>88</v>
      </c>
      <c r="N144" s="174" t="s">
        <v>359</v>
      </c>
      <c r="O144" s="170" t="s">
        <v>362</v>
      </c>
      <c r="P144" s="170" t="s">
        <v>360</v>
      </c>
      <c r="Q144" s="174" t="s">
        <v>361</v>
      </c>
      <c r="R144" s="117" t="s">
        <v>363</v>
      </c>
      <c r="T144" s="203"/>
      <c r="U144" s="170" t="s">
        <v>351</v>
      </c>
      <c r="V144" s="174" t="s">
        <v>88</v>
      </c>
      <c r="W144" s="174" t="s">
        <v>359</v>
      </c>
      <c r="X144" s="170" t="s">
        <v>360</v>
      </c>
      <c r="Y144" s="174" t="s">
        <v>361</v>
      </c>
      <c r="Z144" s="217" t="s">
        <v>362</v>
      </c>
      <c r="AA144" s="174" t="s">
        <v>363</v>
      </c>
      <c r="AB144" s="217" t="s">
        <v>351</v>
      </c>
      <c r="AC144" s="174" t="s">
        <v>88</v>
      </c>
      <c r="AD144" s="174" t="s">
        <v>359</v>
      </c>
      <c r="AE144" s="170" t="s">
        <v>362</v>
      </c>
      <c r="AF144" s="170" t="s">
        <v>360</v>
      </c>
      <c r="AG144" s="174" t="s">
        <v>361</v>
      </c>
      <c r="AH144" s="117" t="s">
        <v>363</v>
      </c>
      <c r="AJ144" s="203"/>
      <c r="AK144" s="170" t="s">
        <v>351</v>
      </c>
      <c r="AL144" s="174" t="s">
        <v>88</v>
      </c>
      <c r="AM144" s="174" t="s">
        <v>359</v>
      </c>
      <c r="AN144" s="170" t="s">
        <v>360</v>
      </c>
      <c r="AO144" s="174" t="s">
        <v>361</v>
      </c>
      <c r="AP144" s="217" t="s">
        <v>362</v>
      </c>
      <c r="AQ144" s="174" t="s">
        <v>363</v>
      </c>
      <c r="AR144" s="217" t="s">
        <v>351</v>
      </c>
      <c r="AS144" s="174" t="s">
        <v>88</v>
      </c>
      <c r="AT144" s="174" t="s">
        <v>359</v>
      </c>
      <c r="AU144" s="170" t="s">
        <v>362</v>
      </c>
      <c r="AV144" s="170" t="s">
        <v>360</v>
      </c>
      <c r="AW144" s="174" t="s">
        <v>361</v>
      </c>
      <c r="AX144" s="117" t="s">
        <v>363</v>
      </c>
      <c r="AZ144" s="203"/>
      <c r="BA144" s="170" t="s">
        <v>351</v>
      </c>
      <c r="BB144" s="174" t="s">
        <v>88</v>
      </c>
      <c r="BC144" s="174" t="s">
        <v>359</v>
      </c>
      <c r="BD144" s="170" t="s">
        <v>360</v>
      </c>
      <c r="BE144" s="174" t="s">
        <v>361</v>
      </c>
      <c r="BF144" s="217" t="s">
        <v>362</v>
      </c>
      <c r="BG144" s="174" t="s">
        <v>363</v>
      </c>
      <c r="BH144" s="217" t="s">
        <v>351</v>
      </c>
      <c r="BI144" s="174" t="s">
        <v>88</v>
      </c>
      <c r="BJ144" s="174" t="s">
        <v>359</v>
      </c>
      <c r="BK144" s="170" t="s">
        <v>362</v>
      </c>
      <c r="BL144" s="170" t="s">
        <v>360</v>
      </c>
      <c r="BM144" s="174" t="s">
        <v>361</v>
      </c>
      <c r="BN144" s="117" t="s">
        <v>363</v>
      </c>
    </row>
    <row r="145" spans="1:66">
      <c r="A145" s="83"/>
      <c r="B145" s="83"/>
      <c r="C145" s="83"/>
      <c r="D145" s="205" t="s">
        <v>167</v>
      </c>
      <c r="E145" s="119" t="s">
        <v>170</v>
      </c>
      <c r="F145" s="90" t="s">
        <v>170</v>
      </c>
      <c r="G145" s="90" t="s">
        <v>170</v>
      </c>
      <c r="H145" s="119" t="s">
        <v>170</v>
      </c>
      <c r="I145" s="90" t="s">
        <v>170</v>
      </c>
      <c r="J145" s="218" t="s">
        <v>170</v>
      </c>
      <c r="K145" s="90" t="s">
        <v>170</v>
      </c>
      <c r="L145" s="218" t="s">
        <v>170</v>
      </c>
      <c r="M145" s="90" t="s">
        <v>170</v>
      </c>
      <c r="N145" s="90" t="s">
        <v>170</v>
      </c>
      <c r="O145" s="119" t="s">
        <v>170</v>
      </c>
      <c r="P145" s="119" t="s">
        <v>170</v>
      </c>
      <c r="Q145" s="90" t="s">
        <v>170</v>
      </c>
      <c r="R145" s="121" t="s">
        <v>170</v>
      </c>
      <c r="T145" s="205" t="s">
        <v>167</v>
      </c>
      <c r="U145" s="119" t="s">
        <v>170</v>
      </c>
      <c r="V145" s="90" t="s">
        <v>170</v>
      </c>
      <c r="W145" s="90" t="s">
        <v>170</v>
      </c>
      <c r="X145" s="119" t="s">
        <v>170</v>
      </c>
      <c r="Y145" s="90" t="s">
        <v>170</v>
      </c>
      <c r="Z145" s="218" t="s">
        <v>170</v>
      </c>
      <c r="AA145" s="90" t="s">
        <v>170</v>
      </c>
      <c r="AB145" s="218" t="s">
        <v>170</v>
      </c>
      <c r="AC145" s="90" t="s">
        <v>170</v>
      </c>
      <c r="AD145" s="90" t="s">
        <v>170</v>
      </c>
      <c r="AE145" s="119" t="s">
        <v>170</v>
      </c>
      <c r="AF145" s="119" t="s">
        <v>170</v>
      </c>
      <c r="AG145" s="90" t="s">
        <v>170</v>
      </c>
      <c r="AH145" s="121" t="s">
        <v>170</v>
      </c>
      <c r="AJ145" s="205" t="s">
        <v>167</v>
      </c>
      <c r="AK145" s="119" t="s">
        <v>170</v>
      </c>
      <c r="AL145" s="90" t="s">
        <v>170</v>
      </c>
      <c r="AM145" s="90" t="s">
        <v>170</v>
      </c>
      <c r="AN145" s="119" t="s">
        <v>170</v>
      </c>
      <c r="AO145" s="90" t="s">
        <v>170</v>
      </c>
      <c r="AP145" s="218" t="s">
        <v>170</v>
      </c>
      <c r="AQ145" s="90" t="s">
        <v>170</v>
      </c>
      <c r="AR145" s="218" t="s">
        <v>170</v>
      </c>
      <c r="AS145" s="90" t="s">
        <v>170</v>
      </c>
      <c r="AT145" s="90" t="s">
        <v>170</v>
      </c>
      <c r="AU145" s="119" t="s">
        <v>170</v>
      </c>
      <c r="AV145" s="119" t="s">
        <v>170</v>
      </c>
      <c r="AW145" s="90" t="s">
        <v>170</v>
      </c>
      <c r="AX145" s="121" t="s">
        <v>170</v>
      </c>
      <c r="AZ145" s="205" t="s">
        <v>167</v>
      </c>
      <c r="BA145" s="119" t="s">
        <v>170</v>
      </c>
      <c r="BB145" s="90" t="s">
        <v>170</v>
      </c>
      <c r="BC145" s="90" t="s">
        <v>170</v>
      </c>
      <c r="BD145" s="119" t="s">
        <v>170</v>
      </c>
      <c r="BE145" s="90" t="s">
        <v>170</v>
      </c>
      <c r="BF145" s="218" t="s">
        <v>170</v>
      </c>
      <c r="BG145" s="90" t="s">
        <v>170</v>
      </c>
      <c r="BH145" s="218" t="s">
        <v>170</v>
      </c>
      <c r="BI145" s="90" t="s">
        <v>170</v>
      </c>
      <c r="BJ145" s="90" t="s">
        <v>170</v>
      </c>
      <c r="BK145" s="119" t="s">
        <v>170</v>
      </c>
      <c r="BL145" s="119" t="s">
        <v>170</v>
      </c>
      <c r="BM145" s="90" t="s">
        <v>170</v>
      </c>
      <c r="BN145" s="121" t="s">
        <v>170</v>
      </c>
    </row>
    <row r="146" spans="1:66">
      <c r="A146" s="83"/>
      <c r="B146" s="83"/>
      <c r="C146" s="83"/>
      <c r="D146" s="122">
        <v>1</v>
      </c>
      <c r="E146" s="219">
        <v>0</v>
      </c>
      <c r="F146" s="75">
        <v>6.4294E-3</v>
      </c>
      <c r="G146" s="236">
        <v>0</v>
      </c>
      <c r="H146" s="219">
        <v>0</v>
      </c>
      <c r="I146" s="220">
        <v>0</v>
      </c>
      <c r="J146" s="221">
        <v>0</v>
      </c>
      <c r="K146" s="222">
        <v>0</v>
      </c>
      <c r="L146" s="221">
        <v>0</v>
      </c>
      <c r="M146" s="222">
        <v>4.5784500000000004E-3</v>
      </c>
      <c r="N146" s="75">
        <v>0</v>
      </c>
      <c r="O146" s="219">
        <v>0</v>
      </c>
      <c r="P146" s="219">
        <v>0</v>
      </c>
      <c r="Q146" s="208">
        <v>0</v>
      </c>
      <c r="R146" s="349">
        <v>0</v>
      </c>
      <c r="T146" s="122">
        <v>1</v>
      </c>
      <c r="U146" s="219"/>
      <c r="V146" s="75"/>
      <c r="W146" s="220"/>
      <c r="X146" s="219"/>
      <c r="Y146" s="220"/>
      <c r="Z146" s="221"/>
      <c r="AA146" s="222"/>
      <c r="AB146" s="221"/>
      <c r="AC146" s="222"/>
      <c r="AD146" s="75"/>
      <c r="AE146" s="219"/>
      <c r="AF146" s="219"/>
      <c r="AG146" s="208"/>
      <c r="AH146" s="349"/>
      <c r="AJ146" s="122">
        <v>1</v>
      </c>
      <c r="AK146" s="219"/>
      <c r="AL146" s="75"/>
      <c r="AM146" s="220"/>
      <c r="AN146" s="219"/>
      <c r="AO146" s="220"/>
      <c r="AP146" s="221"/>
      <c r="AQ146" s="222"/>
      <c r="AR146" s="221"/>
      <c r="AS146" s="222"/>
      <c r="AT146" s="75"/>
      <c r="AU146" s="219"/>
      <c r="AV146" s="219"/>
      <c r="AW146" s="208"/>
      <c r="AX146" s="349"/>
      <c r="AZ146" s="122">
        <v>1</v>
      </c>
      <c r="BA146" s="219"/>
      <c r="BB146" s="75"/>
      <c r="BC146" s="220"/>
      <c r="BD146" s="219"/>
      <c r="BE146" s="220"/>
      <c r="BF146" s="221"/>
      <c r="BG146" s="222"/>
      <c r="BH146" s="221"/>
      <c r="BI146" s="222"/>
      <c r="BJ146" s="75"/>
      <c r="BK146" s="219"/>
      <c r="BL146" s="219"/>
      <c r="BM146" s="208"/>
      <c r="BN146" s="349"/>
    </row>
    <row r="147" spans="1:66">
      <c r="A147" s="83"/>
      <c r="B147" s="91"/>
      <c r="C147" s="91"/>
      <c r="D147" s="122">
        <f>D146+1</f>
        <v>2</v>
      </c>
      <c r="E147" s="224">
        <v>0</v>
      </c>
      <c r="F147" s="75">
        <v>6.4294E-3</v>
      </c>
      <c r="G147" s="224">
        <v>0</v>
      </c>
      <c r="H147" s="225">
        <v>0</v>
      </c>
      <c r="I147" s="75">
        <v>0</v>
      </c>
      <c r="J147" s="221">
        <v>0</v>
      </c>
      <c r="K147" s="74">
        <v>0</v>
      </c>
      <c r="L147" s="221">
        <v>0</v>
      </c>
      <c r="M147" s="74">
        <v>4.5784500000000004E-3</v>
      </c>
      <c r="N147" s="75">
        <v>0</v>
      </c>
      <c r="O147" s="225">
        <v>0</v>
      </c>
      <c r="P147" s="225">
        <v>0</v>
      </c>
      <c r="Q147" s="75">
        <v>0</v>
      </c>
      <c r="R147" s="350">
        <v>0</v>
      </c>
      <c r="T147" s="122">
        <f>T146+1</f>
        <v>2</v>
      </c>
      <c r="U147" s="224"/>
      <c r="V147" s="75"/>
      <c r="W147" s="75"/>
      <c r="X147" s="225"/>
      <c r="Y147" s="75"/>
      <c r="Z147" s="221"/>
      <c r="AA147" s="74"/>
      <c r="AB147" s="221"/>
      <c r="AC147" s="74"/>
      <c r="AD147" s="75"/>
      <c r="AE147" s="225"/>
      <c r="AF147" s="225"/>
      <c r="AG147" s="75"/>
      <c r="AH147" s="350"/>
      <c r="AJ147" s="122">
        <f>AJ146+1</f>
        <v>2</v>
      </c>
      <c r="AK147" s="224"/>
      <c r="AL147" s="75"/>
      <c r="AM147" s="75"/>
      <c r="AN147" s="225"/>
      <c r="AO147" s="75"/>
      <c r="AP147" s="221"/>
      <c r="AQ147" s="74"/>
      <c r="AR147" s="221"/>
      <c r="AS147" s="74"/>
      <c r="AT147" s="75"/>
      <c r="AU147" s="225"/>
      <c r="AV147" s="225"/>
      <c r="AW147" s="75"/>
      <c r="AX147" s="350"/>
      <c r="AZ147" s="122">
        <f>AZ146+1</f>
        <v>2</v>
      </c>
      <c r="BA147" s="224"/>
      <c r="BB147" s="75"/>
      <c r="BC147" s="75"/>
      <c r="BD147" s="225"/>
      <c r="BE147" s="75"/>
      <c r="BF147" s="221"/>
      <c r="BG147" s="74"/>
      <c r="BH147" s="221"/>
      <c r="BI147" s="74"/>
      <c r="BJ147" s="75"/>
      <c r="BK147" s="225"/>
      <c r="BL147" s="225"/>
      <c r="BM147" s="75"/>
      <c r="BN147" s="350"/>
    </row>
    <row r="148" spans="1:66">
      <c r="A148" s="83"/>
      <c r="B148" s="91"/>
      <c r="C148" s="91"/>
      <c r="D148" s="122">
        <f t="shared" ref="D148:D169" si="1">D147+1</f>
        <v>3</v>
      </c>
      <c r="E148" s="224">
        <v>0</v>
      </c>
      <c r="F148" s="75">
        <v>5.6891900000000002E-3</v>
      </c>
      <c r="G148" s="224">
        <v>0</v>
      </c>
      <c r="H148" s="225">
        <v>0</v>
      </c>
      <c r="I148" s="75">
        <v>0</v>
      </c>
      <c r="J148" s="221">
        <v>0</v>
      </c>
      <c r="K148" s="74">
        <v>0</v>
      </c>
      <c r="L148" s="221">
        <v>0</v>
      </c>
      <c r="M148" s="74">
        <v>4.21018E-3</v>
      </c>
      <c r="N148" s="75">
        <v>0</v>
      </c>
      <c r="O148" s="225">
        <v>0</v>
      </c>
      <c r="P148" s="225">
        <v>0</v>
      </c>
      <c r="Q148" s="75">
        <v>0</v>
      </c>
      <c r="R148" s="350">
        <v>0</v>
      </c>
      <c r="T148" s="122">
        <f t="shared" ref="T148:T169" si="2">T147+1</f>
        <v>3</v>
      </c>
      <c r="U148" s="224"/>
      <c r="V148" s="75"/>
      <c r="W148" s="75"/>
      <c r="X148" s="225"/>
      <c r="Y148" s="75"/>
      <c r="Z148" s="221"/>
      <c r="AA148" s="74"/>
      <c r="AB148" s="221"/>
      <c r="AC148" s="74"/>
      <c r="AD148" s="75"/>
      <c r="AE148" s="225"/>
      <c r="AF148" s="225"/>
      <c r="AG148" s="75"/>
      <c r="AH148" s="350"/>
      <c r="AJ148" s="122">
        <f t="shared" ref="AJ148:AJ169" si="3">AJ147+1</f>
        <v>3</v>
      </c>
      <c r="AK148" s="224"/>
      <c r="AL148" s="75"/>
      <c r="AM148" s="75"/>
      <c r="AN148" s="225"/>
      <c r="AO148" s="75"/>
      <c r="AP148" s="221"/>
      <c r="AQ148" s="74"/>
      <c r="AR148" s="221"/>
      <c r="AS148" s="74"/>
      <c r="AT148" s="75"/>
      <c r="AU148" s="225"/>
      <c r="AV148" s="225"/>
      <c r="AW148" s="75"/>
      <c r="AX148" s="350"/>
      <c r="AZ148" s="122">
        <f t="shared" ref="AZ148:AZ169" si="4">AZ147+1</f>
        <v>3</v>
      </c>
      <c r="BA148" s="224"/>
      <c r="BB148" s="75"/>
      <c r="BC148" s="75"/>
      <c r="BD148" s="225"/>
      <c r="BE148" s="75"/>
      <c r="BF148" s="221"/>
      <c r="BG148" s="74"/>
      <c r="BH148" s="221"/>
      <c r="BI148" s="74"/>
      <c r="BJ148" s="75"/>
      <c r="BK148" s="225"/>
      <c r="BL148" s="225"/>
      <c r="BM148" s="75"/>
      <c r="BN148" s="350"/>
    </row>
    <row r="149" spans="1:66">
      <c r="A149" s="83"/>
      <c r="B149" s="91"/>
      <c r="C149" s="91"/>
      <c r="D149" s="122">
        <f t="shared" si="1"/>
        <v>4</v>
      </c>
      <c r="E149" s="224">
        <v>0</v>
      </c>
      <c r="F149" s="75">
        <v>5.2906200000000002E-3</v>
      </c>
      <c r="G149" s="224">
        <v>0</v>
      </c>
      <c r="H149" s="225">
        <v>0</v>
      </c>
      <c r="I149" s="75">
        <v>0</v>
      </c>
      <c r="J149" s="221">
        <v>0</v>
      </c>
      <c r="K149" s="74">
        <v>0</v>
      </c>
      <c r="L149" s="221">
        <v>0</v>
      </c>
      <c r="M149" s="74">
        <v>4.0118799999999998E-3</v>
      </c>
      <c r="N149" s="75">
        <v>0</v>
      </c>
      <c r="O149" s="225">
        <v>0</v>
      </c>
      <c r="P149" s="225">
        <v>0</v>
      </c>
      <c r="Q149" s="75">
        <v>0</v>
      </c>
      <c r="R149" s="350">
        <v>0</v>
      </c>
      <c r="T149" s="122">
        <f t="shared" si="2"/>
        <v>4</v>
      </c>
      <c r="U149" s="224"/>
      <c r="V149" s="75"/>
      <c r="W149" s="75"/>
      <c r="X149" s="225"/>
      <c r="Y149" s="75"/>
      <c r="Z149" s="221"/>
      <c r="AA149" s="74"/>
      <c r="AB149" s="221"/>
      <c r="AC149" s="74"/>
      <c r="AD149" s="75"/>
      <c r="AE149" s="225"/>
      <c r="AF149" s="225"/>
      <c r="AG149" s="75"/>
      <c r="AH149" s="350"/>
      <c r="AJ149" s="122">
        <f t="shared" si="3"/>
        <v>4</v>
      </c>
      <c r="AK149" s="224"/>
      <c r="AL149" s="75"/>
      <c r="AM149" s="75"/>
      <c r="AN149" s="225"/>
      <c r="AO149" s="75"/>
      <c r="AP149" s="221"/>
      <c r="AQ149" s="74"/>
      <c r="AR149" s="221"/>
      <c r="AS149" s="74"/>
      <c r="AT149" s="75"/>
      <c r="AU149" s="225"/>
      <c r="AV149" s="225"/>
      <c r="AW149" s="75"/>
      <c r="AX149" s="350"/>
      <c r="AZ149" s="122">
        <f t="shared" si="4"/>
        <v>4</v>
      </c>
      <c r="BA149" s="224"/>
      <c r="BB149" s="75"/>
      <c r="BC149" s="75"/>
      <c r="BD149" s="225"/>
      <c r="BE149" s="75"/>
      <c r="BF149" s="221"/>
      <c r="BG149" s="74"/>
      <c r="BH149" s="221"/>
      <c r="BI149" s="74"/>
      <c r="BJ149" s="75"/>
      <c r="BK149" s="225"/>
      <c r="BL149" s="225"/>
      <c r="BM149" s="75"/>
      <c r="BN149" s="350"/>
    </row>
    <row r="150" spans="1:66">
      <c r="A150" s="83"/>
      <c r="B150" s="91"/>
      <c r="C150" s="91"/>
      <c r="D150" s="122">
        <f t="shared" si="1"/>
        <v>5</v>
      </c>
      <c r="E150" s="224">
        <v>0</v>
      </c>
      <c r="F150" s="75">
        <v>5.1216400000000002E-3</v>
      </c>
      <c r="G150" s="224">
        <v>0</v>
      </c>
      <c r="H150" s="225">
        <v>0</v>
      </c>
      <c r="I150" s="75">
        <v>0</v>
      </c>
      <c r="J150" s="221">
        <v>0</v>
      </c>
      <c r="K150" s="74">
        <v>0</v>
      </c>
      <c r="L150" s="221">
        <v>0</v>
      </c>
      <c r="M150" s="74">
        <v>3.9183999999999998E-3</v>
      </c>
      <c r="N150" s="75">
        <v>0</v>
      </c>
      <c r="O150" s="225">
        <v>0</v>
      </c>
      <c r="P150" s="225">
        <v>0</v>
      </c>
      <c r="Q150" s="75">
        <v>0</v>
      </c>
      <c r="R150" s="350">
        <v>0</v>
      </c>
      <c r="T150" s="122">
        <f t="shared" si="2"/>
        <v>5</v>
      </c>
      <c r="U150" s="224"/>
      <c r="V150" s="75"/>
      <c r="W150" s="75"/>
      <c r="X150" s="225"/>
      <c r="Y150" s="75"/>
      <c r="Z150" s="221"/>
      <c r="AA150" s="74"/>
      <c r="AB150" s="221"/>
      <c r="AC150" s="74"/>
      <c r="AD150" s="75"/>
      <c r="AE150" s="225"/>
      <c r="AF150" s="225"/>
      <c r="AG150" s="75"/>
      <c r="AH150" s="350"/>
      <c r="AJ150" s="122">
        <f t="shared" si="3"/>
        <v>5</v>
      </c>
      <c r="AK150" s="224"/>
      <c r="AL150" s="75"/>
      <c r="AM150" s="75"/>
      <c r="AN150" s="225"/>
      <c r="AO150" s="75"/>
      <c r="AP150" s="221"/>
      <c r="AQ150" s="74"/>
      <c r="AR150" s="221"/>
      <c r="AS150" s="74"/>
      <c r="AT150" s="75"/>
      <c r="AU150" s="225"/>
      <c r="AV150" s="225"/>
      <c r="AW150" s="75"/>
      <c r="AX150" s="350"/>
      <c r="AZ150" s="122">
        <f t="shared" si="4"/>
        <v>5</v>
      </c>
      <c r="BA150" s="224"/>
      <c r="BB150" s="75"/>
      <c r="BC150" s="75"/>
      <c r="BD150" s="225"/>
      <c r="BE150" s="75"/>
      <c r="BF150" s="221"/>
      <c r="BG150" s="74"/>
      <c r="BH150" s="221"/>
      <c r="BI150" s="74"/>
      <c r="BJ150" s="75"/>
      <c r="BK150" s="225"/>
      <c r="BL150" s="225"/>
      <c r="BM150" s="75"/>
      <c r="BN150" s="350"/>
    </row>
    <row r="151" spans="1:66">
      <c r="A151" s="83"/>
      <c r="B151" s="83"/>
      <c r="C151" s="83"/>
      <c r="D151" s="122">
        <f t="shared" si="1"/>
        <v>6</v>
      </c>
      <c r="E151" s="219">
        <v>0</v>
      </c>
      <c r="F151" s="75">
        <v>4.6147100000000002E-3</v>
      </c>
      <c r="G151" s="224">
        <v>0</v>
      </c>
      <c r="H151" s="219">
        <v>0</v>
      </c>
      <c r="I151" s="75">
        <v>0</v>
      </c>
      <c r="J151" s="221">
        <v>4.38931</v>
      </c>
      <c r="K151" s="226">
        <v>4.4332700000000003</v>
      </c>
      <c r="L151" s="221">
        <v>0</v>
      </c>
      <c r="M151" s="226">
        <v>3.63795E-3</v>
      </c>
      <c r="N151" s="75">
        <v>0</v>
      </c>
      <c r="O151" s="219">
        <v>0</v>
      </c>
      <c r="P151" s="219">
        <v>0</v>
      </c>
      <c r="Q151" s="208">
        <v>0</v>
      </c>
      <c r="R151" s="349">
        <v>0</v>
      </c>
      <c r="T151" s="122">
        <f t="shared" si="2"/>
        <v>6</v>
      </c>
      <c r="U151" s="219"/>
      <c r="V151" s="75"/>
      <c r="W151" s="75"/>
      <c r="X151" s="219"/>
      <c r="Y151" s="75"/>
      <c r="Z151" s="221"/>
      <c r="AA151" s="226"/>
      <c r="AB151" s="221"/>
      <c r="AC151" s="226"/>
      <c r="AD151" s="75"/>
      <c r="AE151" s="219"/>
      <c r="AF151" s="219"/>
      <c r="AG151" s="208"/>
      <c r="AH151" s="349"/>
      <c r="AJ151" s="122">
        <f t="shared" si="3"/>
        <v>6</v>
      </c>
      <c r="AK151" s="219"/>
      <c r="AL151" s="75"/>
      <c r="AM151" s="75"/>
      <c r="AN151" s="219"/>
      <c r="AO151" s="75"/>
      <c r="AP151" s="221"/>
      <c r="AQ151" s="226"/>
      <c r="AR151" s="221"/>
      <c r="AS151" s="226"/>
      <c r="AT151" s="75"/>
      <c r="AU151" s="219"/>
      <c r="AV151" s="219"/>
      <c r="AW151" s="208"/>
      <c r="AX151" s="349"/>
      <c r="AZ151" s="122">
        <f t="shared" si="4"/>
        <v>6</v>
      </c>
      <c r="BA151" s="219"/>
      <c r="BB151" s="75"/>
      <c r="BC151" s="75"/>
      <c r="BD151" s="219"/>
      <c r="BE151" s="75"/>
      <c r="BF151" s="221"/>
      <c r="BG151" s="226"/>
      <c r="BH151" s="221"/>
      <c r="BI151" s="226"/>
      <c r="BJ151" s="75"/>
      <c r="BK151" s="219"/>
      <c r="BL151" s="219"/>
      <c r="BM151" s="208"/>
      <c r="BN151" s="349"/>
    </row>
    <row r="152" spans="1:66">
      <c r="A152" s="83"/>
      <c r="B152" s="91"/>
      <c r="C152" s="91"/>
      <c r="D152" s="122">
        <f t="shared" si="1"/>
        <v>7</v>
      </c>
      <c r="E152" s="224">
        <v>112.08199999999999</v>
      </c>
      <c r="F152" s="75">
        <v>92.4572</v>
      </c>
      <c r="G152" s="224">
        <v>92.454599999999999</v>
      </c>
      <c r="H152" s="225">
        <v>115.11199999999999</v>
      </c>
      <c r="I152" s="75">
        <v>94.0809</v>
      </c>
      <c r="J152" s="221">
        <v>257.13600000000002</v>
      </c>
      <c r="K152" s="74">
        <v>259.71100000000001</v>
      </c>
      <c r="L152" s="221">
        <v>39.969499999999996</v>
      </c>
      <c r="M152" s="74">
        <v>32.973199999999999</v>
      </c>
      <c r="N152" s="75">
        <v>32.970199999999998</v>
      </c>
      <c r="O152" s="225">
        <v>30.342300000000002</v>
      </c>
      <c r="P152" s="225">
        <v>41.050199999999997</v>
      </c>
      <c r="Q152" s="75">
        <v>33.550199999999997</v>
      </c>
      <c r="R152" s="350">
        <v>30.646100000000001</v>
      </c>
      <c r="T152" s="122">
        <f t="shared" si="2"/>
        <v>7</v>
      </c>
      <c r="U152" s="224"/>
      <c r="V152" s="75"/>
      <c r="W152" s="75"/>
      <c r="X152" s="225"/>
      <c r="Y152" s="75"/>
      <c r="Z152" s="221"/>
      <c r="AA152" s="74"/>
      <c r="AB152" s="221"/>
      <c r="AC152" s="74"/>
      <c r="AD152" s="75"/>
      <c r="AE152" s="225"/>
      <c r="AF152" s="225"/>
      <c r="AG152" s="75"/>
      <c r="AH152" s="350"/>
      <c r="AJ152" s="122">
        <f t="shared" si="3"/>
        <v>7</v>
      </c>
      <c r="AK152" s="224"/>
      <c r="AL152" s="75"/>
      <c r="AM152" s="75"/>
      <c r="AN152" s="225"/>
      <c r="AO152" s="75"/>
      <c r="AP152" s="221"/>
      <c r="AQ152" s="74"/>
      <c r="AR152" s="221"/>
      <c r="AS152" s="74"/>
      <c r="AT152" s="75"/>
      <c r="AU152" s="225"/>
      <c r="AV152" s="225"/>
      <c r="AW152" s="75"/>
      <c r="AX152" s="350"/>
      <c r="AZ152" s="122">
        <f t="shared" si="4"/>
        <v>7</v>
      </c>
      <c r="BA152" s="224"/>
      <c r="BB152" s="75"/>
      <c r="BC152" s="75"/>
      <c r="BD152" s="225"/>
      <c r="BE152" s="75"/>
      <c r="BF152" s="221"/>
      <c r="BG152" s="74"/>
      <c r="BH152" s="221"/>
      <c r="BI152" s="74"/>
      <c r="BJ152" s="75"/>
      <c r="BK152" s="225"/>
      <c r="BL152" s="225"/>
      <c r="BM152" s="75"/>
      <c r="BN152" s="350"/>
    </row>
    <row r="153" spans="1:66">
      <c r="A153" s="83"/>
      <c r="B153" s="91"/>
      <c r="C153" s="91"/>
      <c r="D153" s="122">
        <f t="shared" si="1"/>
        <v>8</v>
      </c>
      <c r="E153" s="224">
        <v>146.58500000000001</v>
      </c>
      <c r="F153" s="75">
        <v>120.91800000000001</v>
      </c>
      <c r="G153" s="224">
        <v>120.916</v>
      </c>
      <c r="H153" s="225">
        <v>150.548</v>
      </c>
      <c r="I153" s="75">
        <v>123.04300000000001</v>
      </c>
      <c r="J153" s="221">
        <v>667.51099999999997</v>
      </c>
      <c r="K153" s="74">
        <v>674.19600000000003</v>
      </c>
      <c r="L153" s="221">
        <v>601.32600000000002</v>
      </c>
      <c r="M153" s="74">
        <v>496.01799999999997</v>
      </c>
      <c r="N153" s="75">
        <v>496.02499999999998</v>
      </c>
      <c r="O153" s="225">
        <v>456.488</v>
      </c>
      <c r="P153" s="225">
        <v>617.58399999999995</v>
      </c>
      <c r="Q153" s="75">
        <v>504.75</v>
      </c>
      <c r="R153" s="350">
        <v>461.06</v>
      </c>
      <c r="T153" s="122">
        <f t="shared" si="2"/>
        <v>8</v>
      </c>
      <c r="U153" s="224"/>
      <c r="V153" s="75"/>
      <c r="W153" s="75"/>
      <c r="X153" s="225"/>
      <c r="Y153" s="75"/>
      <c r="Z153" s="221"/>
      <c r="AA153" s="74"/>
      <c r="AB153" s="221"/>
      <c r="AC153" s="74"/>
      <c r="AD153" s="75"/>
      <c r="AE153" s="225"/>
      <c r="AF153" s="225"/>
      <c r="AG153" s="75"/>
      <c r="AH153" s="350"/>
      <c r="AJ153" s="122">
        <f t="shared" si="3"/>
        <v>8</v>
      </c>
      <c r="AK153" s="224"/>
      <c r="AL153" s="75"/>
      <c r="AM153" s="75"/>
      <c r="AN153" s="225"/>
      <c r="AO153" s="75"/>
      <c r="AP153" s="221"/>
      <c r="AQ153" s="74"/>
      <c r="AR153" s="221"/>
      <c r="AS153" s="74"/>
      <c r="AT153" s="75"/>
      <c r="AU153" s="225"/>
      <c r="AV153" s="225"/>
      <c r="AW153" s="75"/>
      <c r="AX153" s="350"/>
      <c r="AZ153" s="122">
        <f t="shared" si="4"/>
        <v>8</v>
      </c>
      <c r="BA153" s="224"/>
      <c r="BB153" s="75"/>
      <c r="BC153" s="75"/>
      <c r="BD153" s="225"/>
      <c r="BE153" s="75"/>
      <c r="BF153" s="221"/>
      <c r="BG153" s="74"/>
      <c r="BH153" s="221"/>
      <c r="BI153" s="74"/>
      <c r="BJ153" s="75"/>
      <c r="BK153" s="225"/>
      <c r="BL153" s="225"/>
      <c r="BM153" s="75"/>
      <c r="BN153" s="350"/>
    </row>
    <row r="154" spans="1:66">
      <c r="A154" s="83"/>
      <c r="B154" s="83"/>
      <c r="C154" s="83"/>
      <c r="D154" s="122">
        <f t="shared" si="1"/>
        <v>9</v>
      </c>
      <c r="E154" s="219">
        <v>294.995</v>
      </c>
      <c r="F154" s="75">
        <v>243.33600000000001</v>
      </c>
      <c r="G154" s="224">
        <v>243.33699999999999</v>
      </c>
      <c r="H154" s="219">
        <v>302.971</v>
      </c>
      <c r="I154" s="75">
        <v>247.61699999999999</v>
      </c>
      <c r="J154" s="221">
        <v>669.80399999999997</v>
      </c>
      <c r="K154" s="226">
        <v>676.51099999999997</v>
      </c>
      <c r="L154" s="221">
        <v>1150.6099999999999</v>
      </c>
      <c r="M154" s="226">
        <v>949.10799999999995</v>
      </c>
      <c r="N154" s="75">
        <v>949.12400000000002</v>
      </c>
      <c r="O154" s="219">
        <v>873.47299999999996</v>
      </c>
      <c r="P154" s="219">
        <v>1181.72</v>
      </c>
      <c r="Q154" s="208">
        <v>965.82</v>
      </c>
      <c r="R154" s="349">
        <v>882.22</v>
      </c>
      <c r="T154" s="122">
        <f t="shared" si="2"/>
        <v>9</v>
      </c>
      <c r="U154" s="219"/>
      <c r="V154" s="75"/>
      <c r="W154" s="75"/>
      <c r="X154" s="219"/>
      <c r="Y154" s="75"/>
      <c r="Z154" s="221"/>
      <c r="AA154" s="226"/>
      <c r="AB154" s="221"/>
      <c r="AC154" s="226"/>
      <c r="AD154" s="75"/>
      <c r="AE154" s="219"/>
      <c r="AF154" s="219"/>
      <c r="AG154" s="208"/>
      <c r="AH154" s="349"/>
      <c r="AJ154" s="122">
        <f t="shared" si="3"/>
        <v>9</v>
      </c>
      <c r="AK154" s="219"/>
      <c r="AL154" s="75"/>
      <c r="AM154" s="75"/>
      <c r="AN154" s="219"/>
      <c r="AO154" s="75"/>
      <c r="AP154" s="221"/>
      <c r="AQ154" s="226"/>
      <c r="AR154" s="221"/>
      <c r="AS154" s="226"/>
      <c r="AT154" s="75"/>
      <c r="AU154" s="219"/>
      <c r="AV154" s="219"/>
      <c r="AW154" s="208"/>
      <c r="AX154" s="349"/>
      <c r="AZ154" s="122">
        <f t="shared" si="4"/>
        <v>9</v>
      </c>
      <c r="BA154" s="219"/>
      <c r="BB154" s="75"/>
      <c r="BC154" s="75"/>
      <c r="BD154" s="219"/>
      <c r="BE154" s="75"/>
      <c r="BF154" s="221"/>
      <c r="BG154" s="226"/>
      <c r="BH154" s="221"/>
      <c r="BI154" s="226"/>
      <c r="BJ154" s="75"/>
      <c r="BK154" s="219"/>
      <c r="BL154" s="219"/>
      <c r="BM154" s="208"/>
      <c r="BN154" s="349"/>
    </row>
    <row r="155" spans="1:66">
      <c r="A155" s="83"/>
      <c r="B155" s="91"/>
      <c r="C155" s="91"/>
      <c r="D155" s="122">
        <f t="shared" si="1"/>
        <v>10</v>
      </c>
      <c r="E155" s="224">
        <v>394.81400000000002</v>
      </c>
      <c r="F155" s="75">
        <v>325.67500000000001</v>
      </c>
      <c r="G155" s="224">
        <v>325.67599999999999</v>
      </c>
      <c r="H155" s="225">
        <v>405.48899999999998</v>
      </c>
      <c r="I155" s="75">
        <v>331.40499999999997</v>
      </c>
      <c r="J155" s="221">
        <v>1467.67</v>
      </c>
      <c r="K155" s="74">
        <v>1482.37</v>
      </c>
      <c r="L155" s="221">
        <v>1638.45</v>
      </c>
      <c r="M155" s="74">
        <v>1351.51</v>
      </c>
      <c r="N155" s="75">
        <v>1351.53</v>
      </c>
      <c r="O155" s="225">
        <v>1243.81</v>
      </c>
      <c r="P155" s="225">
        <v>1682.75</v>
      </c>
      <c r="Q155" s="75">
        <v>1375.31</v>
      </c>
      <c r="R155" s="350">
        <v>1256.26</v>
      </c>
      <c r="T155" s="122">
        <f t="shared" si="2"/>
        <v>10</v>
      </c>
      <c r="U155" s="224"/>
      <c r="V155" s="75"/>
      <c r="W155" s="75"/>
      <c r="X155" s="225"/>
      <c r="Y155" s="75"/>
      <c r="Z155" s="221"/>
      <c r="AA155" s="74"/>
      <c r="AB155" s="221"/>
      <c r="AC155" s="74"/>
      <c r="AD155" s="75"/>
      <c r="AE155" s="225"/>
      <c r="AF155" s="225"/>
      <c r="AG155" s="75"/>
      <c r="AH155" s="350"/>
      <c r="AJ155" s="122">
        <f t="shared" si="3"/>
        <v>10</v>
      </c>
      <c r="AK155" s="224"/>
      <c r="AL155" s="75"/>
      <c r="AM155" s="75"/>
      <c r="AN155" s="225"/>
      <c r="AO155" s="75"/>
      <c r="AP155" s="221"/>
      <c r="AQ155" s="74"/>
      <c r="AR155" s="221"/>
      <c r="AS155" s="74"/>
      <c r="AT155" s="75"/>
      <c r="AU155" s="225"/>
      <c r="AV155" s="225"/>
      <c r="AW155" s="75"/>
      <c r="AX155" s="350"/>
      <c r="AZ155" s="122">
        <f t="shared" si="4"/>
        <v>10</v>
      </c>
      <c r="BA155" s="224"/>
      <c r="BB155" s="75"/>
      <c r="BC155" s="75"/>
      <c r="BD155" s="225"/>
      <c r="BE155" s="75"/>
      <c r="BF155" s="221"/>
      <c r="BG155" s="74"/>
      <c r="BH155" s="221"/>
      <c r="BI155" s="74"/>
      <c r="BJ155" s="75"/>
      <c r="BK155" s="225"/>
      <c r="BL155" s="225"/>
      <c r="BM155" s="75"/>
      <c r="BN155" s="350"/>
    </row>
    <row r="156" spans="1:66">
      <c r="A156" s="83"/>
      <c r="B156" s="91"/>
      <c r="C156" s="91"/>
      <c r="D156" s="122">
        <f t="shared" si="1"/>
        <v>11</v>
      </c>
      <c r="E156" s="224">
        <v>460.88900000000001</v>
      </c>
      <c r="F156" s="75">
        <v>380.17899999999997</v>
      </c>
      <c r="G156" s="224">
        <v>380.18</v>
      </c>
      <c r="H156" s="225">
        <v>473.35</v>
      </c>
      <c r="I156" s="75">
        <v>386.86799999999999</v>
      </c>
      <c r="J156" s="221">
        <v>998.10599999999999</v>
      </c>
      <c r="K156" s="74">
        <v>1008.1</v>
      </c>
      <c r="L156" s="221">
        <v>2156.6799999999998</v>
      </c>
      <c r="M156" s="74">
        <v>1778.99</v>
      </c>
      <c r="N156" s="75">
        <v>1779.01</v>
      </c>
      <c r="O156" s="225">
        <v>1637.21</v>
      </c>
      <c r="P156" s="225">
        <v>2214.9899999999998</v>
      </c>
      <c r="Q156" s="75">
        <v>1810.3</v>
      </c>
      <c r="R156" s="350">
        <v>1653.61</v>
      </c>
      <c r="T156" s="122">
        <f t="shared" si="2"/>
        <v>11</v>
      </c>
      <c r="U156" s="224"/>
      <c r="V156" s="75"/>
      <c r="W156" s="75"/>
      <c r="X156" s="225"/>
      <c r="Y156" s="75"/>
      <c r="Z156" s="221"/>
      <c r="AA156" s="74"/>
      <c r="AB156" s="221"/>
      <c r="AC156" s="74"/>
      <c r="AD156" s="75"/>
      <c r="AE156" s="225"/>
      <c r="AF156" s="225"/>
      <c r="AG156" s="75"/>
      <c r="AH156" s="350"/>
      <c r="AJ156" s="122">
        <f t="shared" si="3"/>
        <v>11</v>
      </c>
      <c r="AK156" s="224"/>
      <c r="AL156" s="75"/>
      <c r="AM156" s="75"/>
      <c r="AN156" s="225"/>
      <c r="AO156" s="75"/>
      <c r="AP156" s="221"/>
      <c r="AQ156" s="74"/>
      <c r="AR156" s="221"/>
      <c r="AS156" s="74"/>
      <c r="AT156" s="75"/>
      <c r="AU156" s="225"/>
      <c r="AV156" s="225"/>
      <c r="AW156" s="75"/>
      <c r="AX156" s="350"/>
      <c r="AZ156" s="122">
        <f t="shared" si="4"/>
        <v>11</v>
      </c>
      <c r="BA156" s="224"/>
      <c r="BB156" s="75"/>
      <c r="BC156" s="75"/>
      <c r="BD156" s="225"/>
      <c r="BE156" s="75"/>
      <c r="BF156" s="221"/>
      <c r="BG156" s="74"/>
      <c r="BH156" s="221"/>
      <c r="BI156" s="74"/>
      <c r="BJ156" s="75"/>
      <c r="BK156" s="225"/>
      <c r="BL156" s="225"/>
      <c r="BM156" s="75"/>
      <c r="BN156" s="350"/>
    </row>
    <row r="157" spans="1:66">
      <c r="A157" s="83"/>
      <c r="B157" s="83"/>
      <c r="C157" s="83"/>
      <c r="D157" s="122">
        <f t="shared" si="1"/>
        <v>12</v>
      </c>
      <c r="E157" s="219">
        <v>495.041</v>
      </c>
      <c r="F157" s="75">
        <v>408.35</v>
      </c>
      <c r="G157" s="224">
        <v>408.35199999999998</v>
      </c>
      <c r="H157" s="219">
        <v>508.42599999999999</v>
      </c>
      <c r="I157" s="75">
        <v>415.53500000000003</v>
      </c>
      <c r="J157" s="221">
        <v>930.25800000000004</v>
      </c>
      <c r="K157" s="226">
        <v>939.57299999999998</v>
      </c>
      <c r="L157" s="221">
        <v>2498.86</v>
      </c>
      <c r="M157" s="226">
        <v>2061.2399999999998</v>
      </c>
      <c r="N157" s="75">
        <v>2061.27</v>
      </c>
      <c r="O157" s="219">
        <v>1896.98</v>
      </c>
      <c r="P157" s="219">
        <v>2566.4299999999998</v>
      </c>
      <c r="Q157" s="208">
        <v>2097.5300000000002</v>
      </c>
      <c r="R157" s="349">
        <v>1915.97</v>
      </c>
      <c r="T157" s="122">
        <f t="shared" si="2"/>
        <v>12</v>
      </c>
      <c r="U157" s="219"/>
      <c r="V157" s="75"/>
      <c r="W157" s="75"/>
      <c r="X157" s="219"/>
      <c r="Y157" s="75"/>
      <c r="Z157" s="221"/>
      <c r="AA157" s="226"/>
      <c r="AB157" s="221"/>
      <c r="AC157" s="226"/>
      <c r="AD157" s="75"/>
      <c r="AE157" s="219"/>
      <c r="AF157" s="219"/>
      <c r="AG157" s="208"/>
      <c r="AH157" s="349"/>
      <c r="AJ157" s="122">
        <f t="shared" si="3"/>
        <v>12</v>
      </c>
      <c r="AK157" s="219"/>
      <c r="AL157" s="75"/>
      <c r="AM157" s="75"/>
      <c r="AN157" s="219"/>
      <c r="AO157" s="75"/>
      <c r="AP157" s="221"/>
      <c r="AQ157" s="226"/>
      <c r="AR157" s="221"/>
      <c r="AS157" s="226"/>
      <c r="AT157" s="75"/>
      <c r="AU157" s="219"/>
      <c r="AV157" s="219"/>
      <c r="AW157" s="208"/>
      <c r="AX157" s="349"/>
      <c r="AZ157" s="122">
        <f t="shared" si="4"/>
        <v>12</v>
      </c>
      <c r="BA157" s="219"/>
      <c r="BB157" s="75"/>
      <c r="BC157" s="75"/>
      <c r="BD157" s="219"/>
      <c r="BE157" s="75"/>
      <c r="BF157" s="221"/>
      <c r="BG157" s="226"/>
      <c r="BH157" s="221"/>
      <c r="BI157" s="226"/>
      <c r="BJ157" s="75"/>
      <c r="BK157" s="219"/>
      <c r="BL157" s="219"/>
      <c r="BM157" s="208"/>
      <c r="BN157" s="349"/>
    </row>
    <row r="158" spans="1:66">
      <c r="A158" s="83"/>
      <c r="B158" s="91"/>
      <c r="C158" s="91"/>
      <c r="D158" s="122">
        <f t="shared" si="1"/>
        <v>13</v>
      </c>
      <c r="E158" s="224">
        <v>578.03200000000004</v>
      </c>
      <c r="F158" s="75">
        <v>418.85</v>
      </c>
      <c r="G158" s="224">
        <v>418.85</v>
      </c>
      <c r="H158" s="225">
        <v>916.42600000000004</v>
      </c>
      <c r="I158" s="75">
        <v>426.21800000000002</v>
      </c>
      <c r="J158" s="221">
        <v>1882.05</v>
      </c>
      <c r="K158" s="74">
        <v>1898.65</v>
      </c>
      <c r="L158" s="221">
        <v>1325.09</v>
      </c>
      <c r="M158" s="74">
        <v>1093.05</v>
      </c>
      <c r="N158" s="75">
        <v>1093.05</v>
      </c>
      <c r="O158" s="225">
        <v>1007.55</v>
      </c>
      <c r="P158" s="225">
        <v>1361.3</v>
      </c>
      <c r="Q158" s="75">
        <v>1112.27</v>
      </c>
      <c r="R158" s="350">
        <v>1017.62</v>
      </c>
      <c r="T158" s="122">
        <f t="shared" si="2"/>
        <v>13</v>
      </c>
      <c r="U158" s="224"/>
      <c r="V158" s="75"/>
      <c r="W158" s="75"/>
      <c r="X158" s="225"/>
      <c r="Y158" s="75"/>
      <c r="Z158" s="221"/>
      <c r="AA158" s="74"/>
      <c r="AB158" s="221"/>
      <c r="AC158" s="74"/>
      <c r="AD158" s="75"/>
      <c r="AE158" s="225"/>
      <c r="AF158" s="225"/>
      <c r="AG158" s="75"/>
      <c r="AH158" s="350"/>
      <c r="AJ158" s="122">
        <f t="shared" si="3"/>
        <v>13</v>
      </c>
      <c r="AK158" s="224"/>
      <c r="AL158" s="75"/>
      <c r="AM158" s="75"/>
      <c r="AN158" s="225"/>
      <c r="AO158" s="75"/>
      <c r="AP158" s="221"/>
      <c r="AQ158" s="74"/>
      <c r="AR158" s="221"/>
      <c r="AS158" s="74"/>
      <c r="AT158" s="75"/>
      <c r="AU158" s="225"/>
      <c r="AV158" s="225"/>
      <c r="AW158" s="75"/>
      <c r="AX158" s="350"/>
      <c r="AZ158" s="122">
        <f t="shared" si="4"/>
        <v>13</v>
      </c>
      <c r="BA158" s="224"/>
      <c r="BB158" s="75"/>
      <c r="BC158" s="75"/>
      <c r="BD158" s="225"/>
      <c r="BE158" s="75"/>
      <c r="BF158" s="221"/>
      <c r="BG158" s="74"/>
      <c r="BH158" s="221"/>
      <c r="BI158" s="74"/>
      <c r="BJ158" s="75"/>
      <c r="BK158" s="225"/>
      <c r="BL158" s="225"/>
      <c r="BM158" s="75"/>
      <c r="BN158" s="350"/>
    </row>
    <row r="159" spans="1:66">
      <c r="A159" s="83"/>
      <c r="B159" s="91"/>
      <c r="C159" s="91"/>
      <c r="D159" s="122">
        <f t="shared" si="1"/>
        <v>14</v>
      </c>
      <c r="E159" s="224">
        <v>1029.01</v>
      </c>
      <c r="F159" s="75">
        <v>404.95499999999998</v>
      </c>
      <c r="G159" s="224">
        <v>404.95400000000001</v>
      </c>
      <c r="H159" s="225">
        <v>3675.81</v>
      </c>
      <c r="I159" s="75">
        <v>412.07799999999997</v>
      </c>
      <c r="J159" s="221">
        <v>3050.09</v>
      </c>
      <c r="K159" s="74">
        <v>3062.28</v>
      </c>
      <c r="L159" s="221">
        <v>2302.5500000000002</v>
      </c>
      <c r="M159" s="74">
        <v>1899.33</v>
      </c>
      <c r="N159" s="75">
        <v>1899.34</v>
      </c>
      <c r="O159" s="225">
        <v>1753.56</v>
      </c>
      <c r="P159" s="225">
        <v>2365.91</v>
      </c>
      <c r="Q159" s="75">
        <v>1932.75</v>
      </c>
      <c r="R159" s="350">
        <v>1771.06</v>
      </c>
      <c r="T159" s="122">
        <f t="shared" si="2"/>
        <v>14</v>
      </c>
      <c r="U159" s="224"/>
      <c r="V159" s="75"/>
      <c r="W159" s="75"/>
      <c r="X159" s="225"/>
      <c r="Y159" s="75"/>
      <c r="Z159" s="221"/>
      <c r="AA159" s="74"/>
      <c r="AB159" s="221"/>
      <c r="AC159" s="74"/>
      <c r="AD159" s="75"/>
      <c r="AE159" s="225"/>
      <c r="AF159" s="225"/>
      <c r="AG159" s="75"/>
      <c r="AH159" s="350"/>
      <c r="AJ159" s="122">
        <f t="shared" si="3"/>
        <v>14</v>
      </c>
      <c r="AK159" s="224"/>
      <c r="AL159" s="75"/>
      <c r="AM159" s="75"/>
      <c r="AN159" s="225"/>
      <c r="AO159" s="75"/>
      <c r="AP159" s="221"/>
      <c r="AQ159" s="74"/>
      <c r="AR159" s="221"/>
      <c r="AS159" s="74"/>
      <c r="AT159" s="75"/>
      <c r="AU159" s="225"/>
      <c r="AV159" s="225"/>
      <c r="AW159" s="75"/>
      <c r="AX159" s="350"/>
      <c r="AZ159" s="122">
        <f t="shared" si="4"/>
        <v>14</v>
      </c>
      <c r="BA159" s="224"/>
      <c r="BB159" s="75"/>
      <c r="BC159" s="75"/>
      <c r="BD159" s="225"/>
      <c r="BE159" s="75"/>
      <c r="BF159" s="221"/>
      <c r="BG159" s="74"/>
      <c r="BH159" s="221"/>
      <c r="BI159" s="74"/>
      <c r="BJ159" s="75"/>
      <c r="BK159" s="225"/>
      <c r="BL159" s="225"/>
      <c r="BM159" s="75"/>
      <c r="BN159" s="350"/>
    </row>
    <row r="160" spans="1:66">
      <c r="A160" s="83"/>
      <c r="B160" s="91"/>
      <c r="C160" s="91"/>
      <c r="D160" s="122">
        <f t="shared" si="1"/>
        <v>15</v>
      </c>
      <c r="E160" s="224">
        <v>1309.93</v>
      </c>
      <c r="F160" s="75">
        <v>381.10700000000003</v>
      </c>
      <c r="G160" s="224">
        <v>381.10599999999999</v>
      </c>
      <c r="H160" s="225">
        <v>6295.69</v>
      </c>
      <c r="I160" s="75">
        <v>387.81</v>
      </c>
      <c r="J160" s="221">
        <v>6660.94</v>
      </c>
      <c r="K160" s="74">
        <v>6670.52</v>
      </c>
      <c r="L160" s="221">
        <v>1748.08</v>
      </c>
      <c r="M160" s="74">
        <v>1441.96</v>
      </c>
      <c r="N160" s="75">
        <v>1441.97</v>
      </c>
      <c r="O160" s="225">
        <v>1336.12</v>
      </c>
      <c r="P160" s="225">
        <v>1796.39</v>
      </c>
      <c r="Q160" s="75">
        <v>1467.33</v>
      </c>
      <c r="R160" s="350">
        <v>1349.41</v>
      </c>
      <c r="T160" s="122">
        <f t="shared" si="2"/>
        <v>15</v>
      </c>
      <c r="U160" s="224"/>
      <c r="V160" s="75"/>
      <c r="W160" s="75"/>
      <c r="X160" s="225"/>
      <c r="Y160" s="75"/>
      <c r="Z160" s="221"/>
      <c r="AA160" s="74"/>
      <c r="AB160" s="221"/>
      <c r="AC160" s="74"/>
      <c r="AD160" s="75"/>
      <c r="AE160" s="225"/>
      <c r="AF160" s="225"/>
      <c r="AG160" s="75"/>
      <c r="AH160" s="350"/>
      <c r="AJ160" s="122">
        <f t="shared" si="3"/>
        <v>15</v>
      </c>
      <c r="AK160" s="224"/>
      <c r="AL160" s="75"/>
      <c r="AM160" s="75"/>
      <c r="AN160" s="225"/>
      <c r="AO160" s="75"/>
      <c r="AP160" s="221"/>
      <c r="AQ160" s="74"/>
      <c r="AR160" s="221"/>
      <c r="AS160" s="74"/>
      <c r="AT160" s="75"/>
      <c r="AU160" s="225"/>
      <c r="AV160" s="225"/>
      <c r="AW160" s="75"/>
      <c r="AX160" s="350"/>
      <c r="AZ160" s="122">
        <f t="shared" si="4"/>
        <v>15</v>
      </c>
      <c r="BA160" s="224"/>
      <c r="BB160" s="75"/>
      <c r="BC160" s="75"/>
      <c r="BD160" s="225"/>
      <c r="BE160" s="75"/>
      <c r="BF160" s="221"/>
      <c r="BG160" s="74"/>
      <c r="BH160" s="221"/>
      <c r="BI160" s="74"/>
      <c r="BJ160" s="75"/>
      <c r="BK160" s="225"/>
      <c r="BL160" s="225"/>
      <c r="BM160" s="75"/>
      <c r="BN160" s="350"/>
    </row>
    <row r="161" spans="1:66">
      <c r="A161" s="83"/>
      <c r="B161" s="91"/>
      <c r="C161" s="91"/>
      <c r="D161" s="122">
        <f t="shared" si="1"/>
        <v>16</v>
      </c>
      <c r="E161" s="224">
        <v>3015.41</v>
      </c>
      <c r="F161" s="75">
        <v>323.45499999999998</v>
      </c>
      <c r="G161" s="224">
        <v>323.452</v>
      </c>
      <c r="H161" s="225">
        <v>7821.59</v>
      </c>
      <c r="I161" s="75">
        <v>329.142</v>
      </c>
      <c r="J161" s="221">
        <v>7452.95</v>
      </c>
      <c r="K161" s="74">
        <v>7487.88</v>
      </c>
      <c r="L161" s="221">
        <v>774.78499999999997</v>
      </c>
      <c r="M161" s="74">
        <v>639.12099999999998</v>
      </c>
      <c r="N161" s="75">
        <v>639.10900000000004</v>
      </c>
      <c r="O161" s="225">
        <v>588.16800000000001</v>
      </c>
      <c r="P161" s="225">
        <v>795.73400000000004</v>
      </c>
      <c r="Q161" s="75">
        <v>650.351</v>
      </c>
      <c r="R161" s="350">
        <v>594.05799999999999</v>
      </c>
      <c r="T161" s="122">
        <f t="shared" si="2"/>
        <v>16</v>
      </c>
      <c r="U161" s="224"/>
      <c r="V161" s="75"/>
      <c r="W161" s="75"/>
      <c r="X161" s="225"/>
      <c r="Y161" s="75"/>
      <c r="Z161" s="221"/>
      <c r="AA161" s="74"/>
      <c r="AB161" s="221"/>
      <c r="AC161" s="74"/>
      <c r="AD161" s="75"/>
      <c r="AE161" s="225"/>
      <c r="AF161" s="225"/>
      <c r="AG161" s="75"/>
      <c r="AH161" s="350"/>
      <c r="AJ161" s="122">
        <f t="shared" si="3"/>
        <v>16</v>
      </c>
      <c r="AK161" s="224"/>
      <c r="AL161" s="75"/>
      <c r="AM161" s="75"/>
      <c r="AN161" s="225"/>
      <c r="AO161" s="75"/>
      <c r="AP161" s="221"/>
      <c r="AQ161" s="74"/>
      <c r="AR161" s="221"/>
      <c r="AS161" s="74"/>
      <c r="AT161" s="75"/>
      <c r="AU161" s="225"/>
      <c r="AV161" s="225"/>
      <c r="AW161" s="75"/>
      <c r="AX161" s="350"/>
      <c r="AZ161" s="122">
        <f t="shared" si="4"/>
        <v>16</v>
      </c>
      <c r="BA161" s="224"/>
      <c r="BB161" s="75"/>
      <c r="BC161" s="75"/>
      <c r="BD161" s="225"/>
      <c r="BE161" s="75"/>
      <c r="BF161" s="221"/>
      <c r="BG161" s="74"/>
      <c r="BH161" s="221"/>
      <c r="BI161" s="74"/>
      <c r="BJ161" s="75"/>
      <c r="BK161" s="225"/>
      <c r="BL161" s="225"/>
      <c r="BM161" s="75"/>
      <c r="BN161" s="350"/>
    </row>
    <row r="162" spans="1:66">
      <c r="A162" s="83"/>
      <c r="B162" s="91"/>
      <c r="C162" s="91"/>
      <c r="D162" s="122">
        <f t="shared" si="1"/>
        <v>17</v>
      </c>
      <c r="E162" s="224">
        <v>11581.3</v>
      </c>
      <c r="F162" s="75">
        <v>430.16300000000001</v>
      </c>
      <c r="G162" s="224">
        <v>430.16300000000001</v>
      </c>
      <c r="H162" s="225">
        <v>11623</v>
      </c>
      <c r="I162" s="75">
        <v>434.41199999999998</v>
      </c>
      <c r="J162" s="221">
        <v>4097.74</v>
      </c>
      <c r="K162" s="74">
        <v>4185.37</v>
      </c>
      <c r="L162" s="221">
        <v>803.04899999999998</v>
      </c>
      <c r="M162" s="74">
        <v>651.96400000000006</v>
      </c>
      <c r="N162" s="75">
        <v>651.95399999999995</v>
      </c>
      <c r="O162" s="225">
        <v>614.38199999999995</v>
      </c>
      <c r="P162" s="225">
        <v>824.41800000000001</v>
      </c>
      <c r="Q162" s="75">
        <v>663.42200000000003</v>
      </c>
      <c r="R162" s="350">
        <v>620.39099999999996</v>
      </c>
      <c r="T162" s="122">
        <f t="shared" si="2"/>
        <v>17</v>
      </c>
      <c r="U162" s="224"/>
      <c r="V162" s="75"/>
      <c r="W162" s="75"/>
      <c r="X162" s="225"/>
      <c r="Y162" s="75"/>
      <c r="Z162" s="221"/>
      <c r="AA162" s="74"/>
      <c r="AB162" s="221"/>
      <c r="AC162" s="74"/>
      <c r="AD162" s="75"/>
      <c r="AE162" s="225"/>
      <c r="AF162" s="225"/>
      <c r="AG162" s="75"/>
      <c r="AH162" s="350"/>
      <c r="AJ162" s="122">
        <f t="shared" si="3"/>
        <v>17</v>
      </c>
      <c r="AK162" s="224"/>
      <c r="AL162" s="75"/>
      <c r="AM162" s="75"/>
      <c r="AN162" s="225"/>
      <c r="AO162" s="75"/>
      <c r="AP162" s="221"/>
      <c r="AQ162" s="74"/>
      <c r="AR162" s="221"/>
      <c r="AS162" s="74"/>
      <c r="AT162" s="75"/>
      <c r="AU162" s="225"/>
      <c r="AV162" s="225"/>
      <c r="AW162" s="75"/>
      <c r="AX162" s="350"/>
      <c r="AZ162" s="122">
        <f t="shared" si="4"/>
        <v>17</v>
      </c>
      <c r="BA162" s="224"/>
      <c r="BB162" s="75"/>
      <c r="BC162" s="75"/>
      <c r="BD162" s="225"/>
      <c r="BE162" s="75"/>
      <c r="BF162" s="221"/>
      <c r="BG162" s="74"/>
      <c r="BH162" s="221"/>
      <c r="BI162" s="74"/>
      <c r="BJ162" s="75"/>
      <c r="BK162" s="225"/>
      <c r="BL162" s="225"/>
      <c r="BM162" s="75"/>
      <c r="BN162" s="350"/>
    </row>
    <row r="163" spans="1:66">
      <c r="A163" s="83"/>
      <c r="B163" s="83"/>
      <c r="C163" s="83"/>
      <c r="D163" s="122">
        <f t="shared" si="1"/>
        <v>18</v>
      </c>
      <c r="E163" s="219">
        <v>10253.799999999999</v>
      </c>
      <c r="F163" s="75">
        <v>5226.03</v>
      </c>
      <c r="G163" s="224">
        <v>5226.13</v>
      </c>
      <c r="H163" s="219">
        <v>10257.5</v>
      </c>
      <c r="I163" s="75">
        <v>5228.08</v>
      </c>
      <c r="J163" s="221">
        <v>679.08399999999995</v>
      </c>
      <c r="K163" s="226">
        <v>682.98800000000006</v>
      </c>
      <c r="L163" s="221">
        <v>208.15100000000001</v>
      </c>
      <c r="M163" s="226">
        <v>171.71600000000001</v>
      </c>
      <c r="N163" s="75">
        <v>171.70099999999999</v>
      </c>
      <c r="O163" s="219">
        <v>158.01499999999999</v>
      </c>
      <c r="P163" s="219">
        <v>213.779</v>
      </c>
      <c r="Q163" s="208">
        <v>174.721</v>
      </c>
      <c r="R163" s="349">
        <v>159.59800000000001</v>
      </c>
      <c r="T163" s="122">
        <f t="shared" si="2"/>
        <v>18</v>
      </c>
      <c r="U163" s="219"/>
      <c r="V163" s="75"/>
      <c r="W163" s="75"/>
      <c r="X163" s="219"/>
      <c r="Y163" s="75"/>
      <c r="Z163" s="221"/>
      <c r="AA163" s="226"/>
      <c r="AB163" s="221"/>
      <c r="AC163" s="226"/>
      <c r="AD163" s="75"/>
      <c r="AE163" s="219"/>
      <c r="AF163" s="219"/>
      <c r="AG163" s="208"/>
      <c r="AH163" s="349"/>
      <c r="AJ163" s="122">
        <f t="shared" si="3"/>
        <v>18</v>
      </c>
      <c r="AK163" s="219"/>
      <c r="AL163" s="75"/>
      <c r="AM163" s="75"/>
      <c r="AN163" s="219"/>
      <c r="AO163" s="75"/>
      <c r="AP163" s="221"/>
      <c r="AQ163" s="226"/>
      <c r="AR163" s="221"/>
      <c r="AS163" s="226"/>
      <c r="AT163" s="75"/>
      <c r="AU163" s="219"/>
      <c r="AV163" s="219"/>
      <c r="AW163" s="208"/>
      <c r="AX163" s="349"/>
      <c r="AZ163" s="122">
        <f t="shared" si="4"/>
        <v>18</v>
      </c>
      <c r="BA163" s="219"/>
      <c r="BB163" s="75"/>
      <c r="BC163" s="75"/>
      <c r="BD163" s="219"/>
      <c r="BE163" s="75"/>
      <c r="BF163" s="221"/>
      <c r="BG163" s="226"/>
      <c r="BH163" s="221"/>
      <c r="BI163" s="226"/>
      <c r="BJ163" s="75"/>
      <c r="BK163" s="219"/>
      <c r="BL163" s="219"/>
      <c r="BM163" s="208"/>
      <c r="BN163" s="349"/>
    </row>
    <row r="164" spans="1:66">
      <c r="A164" s="83"/>
      <c r="B164" s="83"/>
      <c r="C164" s="83"/>
      <c r="D164" s="122">
        <f t="shared" si="1"/>
        <v>19</v>
      </c>
      <c r="E164" s="225">
        <v>2144.91</v>
      </c>
      <c r="F164" s="75">
        <v>2084.33</v>
      </c>
      <c r="G164" s="224">
        <v>2084.36</v>
      </c>
      <c r="H164" s="225">
        <v>2148.1999999999998</v>
      </c>
      <c r="I164" s="75">
        <v>2086.13</v>
      </c>
      <c r="J164" s="221">
        <v>126.74299999999999</v>
      </c>
      <c r="K164" s="227">
        <v>128.012</v>
      </c>
      <c r="L164" s="221">
        <v>0</v>
      </c>
      <c r="M164" s="227">
        <v>1.87574E-2</v>
      </c>
      <c r="N164" s="75">
        <v>0</v>
      </c>
      <c r="O164" s="225">
        <v>0</v>
      </c>
      <c r="P164" s="225">
        <v>0</v>
      </c>
      <c r="Q164" s="209">
        <v>0</v>
      </c>
      <c r="R164" s="351">
        <v>0</v>
      </c>
      <c r="T164" s="122">
        <f t="shared" si="2"/>
        <v>19</v>
      </c>
      <c r="U164" s="225"/>
      <c r="V164" s="75"/>
      <c r="W164" s="75"/>
      <c r="X164" s="225"/>
      <c r="Y164" s="75"/>
      <c r="Z164" s="221"/>
      <c r="AA164" s="227"/>
      <c r="AB164" s="221"/>
      <c r="AC164" s="227"/>
      <c r="AD164" s="75"/>
      <c r="AE164" s="225"/>
      <c r="AF164" s="225"/>
      <c r="AG164" s="209"/>
      <c r="AH164" s="351"/>
      <c r="AJ164" s="122">
        <f t="shared" si="3"/>
        <v>19</v>
      </c>
      <c r="AK164" s="225"/>
      <c r="AL164" s="75"/>
      <c r="AM164" s="75"/>
      <c r="AN164" s="225"/>
      <c r="AO164" s="75"/>
      <c r="AP164" s="221"/>
      <c r="AQ164" s="227"/>
      <c r="AR164" s="221"/>
      <c r="AS164" s="227"/>
      <c r="AT164" s="75"/>
      <c r="AU164" s="225"/>
      <c r="AV164" s="225"/>
      <c r="AW164" s="209"/>
      <c r="AX164" s="351"/>
      <c r="AZ164" s="122">
        <f t="shared" si="4"/>
        <v>19</v>
      </c>
      <c r="BA164" s="225"/>
      <c r="BB164" s="75"/>
      <c r="BC164" s="75"/>
      <c r="BD164" s="225"/>
      <c r="BE164" s="75"/>
      <c r="BF164" s="221"/>
      <c r="BG164" s="227"/>
      <c r="BH164" s="221"/>
      <c r="BI164" s="227"/>
      <c r="BJ164" s="75"/>
      <c r="BK164" s="225"/>
      <c r="BL164" s="225"/>
      <c r="BM164" s="209"/>
      <c r="BN164" s="351"/>
    </row>
    <row r="165" spans="1:66">
      <c r="A165" s="83"/>
      <c r="B165" s="83"/>
      <c r="C165" s="83"/>
      <c r="D165" s="122">
        <f t="shared" si="1"/>
        <v>20</v>
      </c>
      <c r="E165" s="225">
        <v>0</v>
      </c>
      <c r="F165" s="75">
        <v>3.8042699999999999E-2</v>
      </c>
      <c r="G165" s="224">
        <v>0</v>
      </c>
      <c r="H165" s="225">
        <v>0</v>
      </c>
      <c r="I165" s="75">
        <v>0</v>
      </c>
      <c r="J165" s="221">
        <v>0</v>
      </c>
      <c r="K165" s="227">
        <v>0</v>
      </c>
      <c r="L165" s="221">
        <v>0</v>
      </c>
      <c r="M165" s="227">
        <v>1.06353E-2</v>
      </c>
      <c r="N165" s="75">
        <v>0</v>
      </c>
      <c r="O165" s="225">
        <v>0</v>
      </c>
      <c r="P165" s="225">
        <v>0</v>
      </c>
      <c r="Q165" s="209">
        <v>0</v>
      </c>
      <c r="R165" s="351">
        <v>0</v>
      </c>
      <c r="T165" s="122">
        <f t="shared" si="2"/>
        <v>20</v>
      </c>
      <c r="U165" s="225"/>
      <c r="V165" s="75"/>
      <c r="W165" s="75"/>
      <c r="X165" s="225"/>
      <c r="Y165" s="75"/>
      <c r="Z165" s="221"/>
      <c r="AA165" s="227"/>
      <c r="AB165" s="221"/>
      <c r="AC165" s="227"/>
      <c r="AD165" s="75"/>
      <c r="AE165" s="225"/>
      <c r="AF165" s="225"/>
      <c r="AG165" s="209"/>
      <c r="AH165" s="351"/>
      <c r="AJ165" s="122">
        <f t="shared" si="3"/>
        <v>20</v>
      </c>
      <c r="AK165" s="225"/>
      <c r="AL165" s="75"/>
      <c r="AM165" s="75"/>
      <c r="AN165" s="225"/>
      <c r="AO165" s="75"/>
      <c r="AP165" s="221"/>
      <c r="AQ165" s="227"/>
      <c r="AR165" s="221"/>
      <c r="AS165" s="227"/>
      <c r="AT165" s="75"/>
      <c r="AU165" s="225"/>
      <c r="AV165" s="225"/>
      <c r="AW165" s="209"/>
      <c r="AX165" s="351"/>
      <c r="AZ165" s="122">
        <f t="shared" si="4"/>
        <v>20</v>
      </c>
      <c r="BA165" s="225"/>
      <c r="BB165" s="75"/>
      <c r="BC165" s="75"/>
      <c r="BD165" s="225"/>
      <c r="BE165" s="75"/>
      <c r="BF165" s="221"/>
      <c r="BG165" s="227"/>
      <c r="BH165" s="221"/>
      <c r="BI165" s="227"/>
      <c r="BJ165" s="75"/>
      <c r="BK165" s="225"/>
      <c r="BL165" s="225"/>
      <c r="BM165" s="209"/>
      <c r="BN165" s="351"/>
    </row>
    <row r="166" spans="1:66">
      <c r="A166" s="83"/>
      <c r="B166" s="83"/>
      <c r="C166" s="83"/>
      <c r="D166" s="122">
        <f t="shared" si="1"/>
        <v>21</v>
      </c>
      <c r="E166" s="225">
        <v>0</v>
      </c>
      <c r="F166" s="75">
        <v>4.3258699999999997E-2</v>
      </c>
      <c r="G166" s="224">
        <v>0</v>
      </c>
      <c r="H166" s="225">
        <v>0</v>
      </c>
      <c r="I166" s="75">
        <v>0</v>
      </c>
      <c r="J166" s="221">
        <v>0</v>
      </c>
      <c r="K166" s="227">
        <v>0</v>
      </c>
      <c r="L166" s="221">
        <v>0</v>
      </c>
      <c r="M166" s="227">
        <v>9.2019500000000004E-3</v>
      </c>
      <c r="N166" s="75">
        <v>0</v>
      </c>
      <c r="O166" s="225">
        <v>0</v>
      </c>
      <c r="P166" s="225">
        <v>0</v>
      </c>
      <c r="Q166" s="209">
        <v>0</v>
      </c>
      <c r="R166" s="351">
        <v>0</v>
      </c>
      <c r="T166" s="122">
        <f t="shared" si="2"/>
        <v>21</v>
      </c>
      <c r="U166" s="225"/>
      <c r="V166" s="75"/>
      <c r="W166" s="75"/>
      <c r="X166" s="225"/>
      <c r="Y166" s="75"/>
      <c r="Z166" s="221"/>
      <c r="AA166" s="227"/>
      <c r="AB166" s="221"/>
      <c r="AC166" s="227"/>
      <c r="AD166" s="75"/>
      <c r="AE166" s="225"/>
      <c r="AF166" s="225"/>
      <c r="AG166" s="209"/>
      <c r="AH166" s="351"/>
      <c r="AJ166" s="122">
        <f t="shared" si="3"/>
        <v>21</v>
      </c>
      <c r="AK166" s="225"/>
      <c r="AL166" s="75"/>
      <c r="AM166" s="75"/>
      <c r="AN166" s="225"/>
      <c r="AO166" s="75"/>
      <c r="AP166" s="221"/>
      <c r="AQ166" s="227"/>
      <c r="AR166" s="221"/>
      <c r="AS166" s="227"/>
      <c r="AT166" s="75"/>
      <c r="AU166" s="225"/>
      <c r="AV166" s="225"/>
      <c r="AW166" s="209"/>
      <c r="AX166" s="351"/>
      <c r="AZ166" s="122">
        <f t="shared" si="4"/>
        <v>21</v>
      </c>
      <c r="BA166" s="225"/>
      <c r="BB166" s="75"/>
      <c r="BC166" s="75"/>
      <c r="BD166" s="225"/>
      <c r="BE166" s="75"/>
      <c r="BF166" s="221"/>
      <c r="BG166" s="227"/>
      <c r="BH166" s="221"/>
      <c r="BI166" s="227"/>
      <c r="BJ166" s="75"/>
      <c r="BK166" s="225"/>
      <c r="BL166" s="225"/>
      <c r="BM166" s="209"/>
      <c r="BN166" s="351"/>
    </row>
    <row r="167" spans="1:66">
      <c r="A167" s="83"/>
      <c r="B167" s="83"/>
      <c r="C167" s="83"/>
      <c r="D167" s="122">
        <f t="shared" si="1"/>
        <v>22</v>
      </c>
      <c r="E167" s="225">
        <v>0</v>
      </c>
      <c r="F167" s="75">
        <v>2.8404499999999999E-2</v>
      </c>
      <c r="G167" s="224">
        <v>0</v>
      </c>
      <c r="H167" s="225">
        <v>0</v>
      </c>
      <c r="I167" s="75">
        <v>0</v>
      </c>
      <c r="J167" s="221">
        <v>0</v>
      </c>
      <c r="K167" s="227">
        <v>0</v>
      </c>
      <c r="L167" s="221">
        <v>0</v>
      </c>
      <c r="M167" s="227">
        <v>7.74766E-3</v>
      </c>
      <c r="N167" s="75">
        <v>0</v>
      </c>
      <c r="O167" s="225">
        <v>0</v>
      </c>
      <c r="P167" s="225">
        <v>0</v>
      </c>
      <c r="Q167" s="209">
        <v>0</v>
      </c>
      <c r="R167" s="351">
        <v>0</v>
      </c>
      <c r="T167" s="122">
        <f t="shared" si="2"/>
        <v>22</v>
      </c>
      <c r="U167" s="225"/>
      <c r="V167" s="75"/>
      <c r="W167" s="75"/>
      <c r="X167" s="225"/>
      <c r="Y167" s="75"/>
      <c r="Z167" s="221"/>
      <c r="AA167" s="227"/>
      <c r="AB167" s="221"/>
      <c r="AC167" s="227"/>
      <c r="AD167" s="75"/>
      <c r="AE167" s="225"/>
      <c r="AF167" s="225"/>
      <c r="AG167" s="209"/>
      <c r="AH167" s="351"/>
      <c r="AJ167" s="122">
        <f t="shared" si="3"/>
        <v>22</v>
      </c>
      <c r="AK167" s="225"/>
      <c r="AL167" s="75"/>
      <c r="AM167" s="75"/>
      <c r="AN167" s="225"/>
      <c r="AO167" s="75"/>
      <c r="AP167" s="221"/>
      <c r="AQ167" s="227"/>
      <c r="AR167" s="221"/>
      <c r="AS167" s="227"/>
      <c r="AT167" s="75"/>
      <c r="AU167" s="225"/>
      <c r="AV167" s="225"/>
      <c r="AW167" s="209"/>
      <c r="AX167" s="351"/>
      <c r="AZ167" s="122">
        <f t="shared" si="4"/>
        <v>22</v>
      </c>
      <c r="BA167" s="225"/>
      <c r="BB167" s="75"/>
      <c r="BC167" s="75"/>
      <c r="BD167" s="225"/>
      <c r="BE167" s="75"/>
      <c r="BF167" s="221"/>
      <c r="BG167" s="227"/>
      <c r="BH167" s="221"/>
      <c r="BI167" s="227"/>
      <c r="BJ167" s="75"/>
      <c r="BK167" s="225"/>
      <c r="BL167" s="225"/>
      <c r="BM167" s="209"/>
      <c r="BN167" s="351"/>
    </row>
    <row r="168" spans="1:66">
      <c r="A168" s="83"/>
      <c r="B168" s="83"/>
      <c r="C168" s="83"/>
      <c r="D168" s="122">
        <f t="shared" si="1"/>
        <v>23</v>
      </c>
      <c r="E168" s="229">
        <v>0</v>
      </c>
      <c r="F168" s="75">
        <v>1.0249299999999999E-2</v>
      </c>
      <c r="G168" s="224">
        <v>0</v>
      </c>
      <c r="H168" s="219">
        <v>0</v>
      </c>
      <c r="I168" s="75">
        <v>0</v>
      </c>
      <c r="J168" s="221">
        <v>0</v>
      </c>
      <c r="K168" s="230">
        <v>0</v>
      </c>
      <c r="L168" s="221">
        <v>0</v>
      </c>
      <c r="M168" s="230">
        <v>5.9701800000000003E-3</v>
      </c>
      <c r="N168" s="75">
        <v>0</v>
      </c>
      <c r="O168" s="219">
        <v>0</v>
      </c>
      <c r="P168" s="219">
        <v>0</v>
      </c>
      <c r="Q168" s="266">
        <v>0</v>
      </c>
      <c r="R168" s="352">
        <v>0</v>
      </c>
      <c r="T168" s="122">
        <f t="shared" si="2"/>
        <v>23</v>
      </c>
      <c r="U168" s="229"/>
      <c r="V168" s="75"/>
      <c r="W168" s="75"/>
      <c r="X168" s="219"/>
      <c r="Y168" s="75"/>
      <c r="Z168" s="221"/>
      <c r="AA168" s="230"/>
      <c r="AB168" s="221"/>
      <c r="AC168" s="230"/>
      <c r="AD168" s="75"/>
      <c r="AE168" s="219"/>
      <c r="AF168" s="219"/>
      <c r="AG168" s="266"/>
      <c r="AH168" s="352"/>
      <c r="AJ168" s="122">
        <f t="shared" si="3"/>
        <v>23</v>
      </c>
      <c r="AK168" s="229"/>
      <c r="AL168" s="75"/>
      <c r="AM168" s="75"/>
      <c r="AN168" s="219"/>
      <c r="AO168" s="75"/>
      <c r="AP168" s="221"/>
      <c r="AQ168" s="230"/>
      <c r="AR168" s="221"/>
      <c r="AS168" s="230"/>
      <c r="AT168" s="75"/>
      <c r="AU168" s="219"/>
      <c r="AV168" s="219"/>
      <c r="AW168" s="266"/>
      <c r="AX168" s="352"/>
      <c r="AZ168" s="122">
        <f t="shared" si="4"/>
        <v>23</v>
      </c>
      <c r="BA168" s="229"/>
      <c r="BB168" s="75"/>
      <c r="BC168" s="75"/>
      <c r="BD168" s="219"/>
      <c r="BE168" s="75"/>
      <c r="BF168" s="221"/>
      <c r="BG168" s="230"/>
      <c r="BH168" s="221"/>
      <c r="BI168" s="230"/>
      <c r="BJ168" s="75"/>
      <c r="BK168" s="219"/>
      <c r="BL168" s="219"/>
      <c r="BM168" s="266"/>
      <c r="BN168" s="352"/>
    </row>
    <row r="169" spans="1:66" ht="15.75" thickBot="1">
      <c r="A169" s="83"/>
      <c r="B169" s="83"/>
      <c r="C169" s="83"/>
      <c r="D169" s="210">
        <f t="shared" si="1"/>
        <v>24</v>
      </c>
      <c r="E169" s="232">
        <v>0</v>
      </c>
      <c r="F169" s="189">
        <v>1.00781E-2</v>
      </c>
      <c r="G169" s="237">
        <v>0</v>
      </c>
      <c r="H169" s="232">
        <v>0</v>
      </c>
      <c r="I169" s="189">
        <v>0</v>
      </c>
      <c r="J169" s="233">
        <v>0</v>
      </c>
      <c r="K169" s="234">
        <v>0</v>
      </c>
      <c r="L169" s="233">
        <v>0</v>
      </c>
      <c r="M169" s="234">
        <v>5.91605E-3</v>
      </c>
      <c r="N169" s="189">
        <v>0</v>
      </c>
      <c r="O169" s="232">
        <v>0</v>
      </c>
      <c r="P169" s="232">
        <v>0</v>
      </c>
      <c r="Q169" s="299">
        <v>0</v>
      </c>
      <c r="R169" s="353">
        <v>0</v>
      </c>
      <c r="T169" s="210">
        <f t="shared" si="2"/>
        <v>24</v>
      </c>
      <c r="U169" s="232"/>
      <c r="V169" s="189"/>
      <c r="W169" s="189"/>
      <c r="X169" s="232"/>
      <c r="Y169" s="189"/>
      <c r="Z169" s="233"/>
      <c r="AA169" s="234"/>
      <c r="AB169" s="233"/>
      <c r="AC169" s="234"/>
      <c r="AD169" s="189"/>
      <c r="AE169" s="232"/>
      <c r="AF169" s="232"/>
      <c r="AG169" s="299"/>
      <c r="AH169" s="353"/>
      <c r="AJ169" s="210">
        <f t="shared" si="3"/>
        <v>24</v>
      </c>
      <c r="AK169" s="232"/>
      <c r="AL169" s="189"/>
      <c r="AM169" s="189"/>
      <c r="AN169" s="232"/>
      <c r="AO169" s="189"/>
      <c r="AP169" s="233"/>
      <c r="AQ169" s="234"/>
      <c r="AR169" s="233"/>
      <c r="AS169" s="234"/>
      <c r="AT169" s="189"/>
      <c r="AU169" s="232"/>
      <c r="AV169" s="232"/>
      <c r="AW169" s="299"/>
      <c r="AX169" s="353"/>
      <c r="AZ169" s="210">
        <f t="shared" si="4"/>
        <v>24</v>
      </c>
      <c r="BA169" s="232"/>
      <c r="BB169" s="189"/>
      <c r="BC169" s="189"/>
      <c r="BD169" s="232"/>
      <c r="BE169" s="189"/>
      <c r="BF169" s="233"/>
      <c r="BG169" s="234"/>
      <c r="BH169" s="233"/>
      <c r="BI169" s="234"/>
      <c r="BJ169" s="189"/>
      <c r="BK169" s="232"/>
      <c r="BL169" s="232"/>
      <c r="BM169" s="299"/>
      <c r="BN169" s="353"/>
    </row>
    <row r="170" spans="1:66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</row>
    <row r="171" spans="1:66" ht="15.75" thickBo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</row>
    <row r="172" spans="1:66">
      <c r="A172" s="83"/>
      <c r="B172" s="83"/>
      <c r="C172" s="83"/>
      <c r="D172" s="107"/>
      <c r="E172" s="212"/>
      <c r="F172" s="167"/>
      <c r="G172" s="167"/>
      <c r="H172" s="213" t="s">
        <v>173</v>
      </c>
      <c r="I172" s="213"/>
      <c r="J172" s="214"/>
      <c r="K172" s="215"/>
      <c r="L172" s="169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</row>
    <row r="173" spans="1:66">
      <c r="A173" s="83"/>
      <c r="B173" s="83"/>
      <c r="C173" s="83"/>
      <c r="D173" s="199"/>
      <c r="E173" s="200" t="s">
        <v>364</v>
      </c>
      <c r="F173" s="201"/>
      <c r="G173" s="201"/>
      <c r="H173" s="201"/>
      <c r="I173" s="216" t="s">
        <v>365</v>
      </c>
      <c r="J173" s="201"/>
      <c r="K173" s="201"/>
      <c r="L173" s="202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</row>
    <row r="174" spans="1:66" ht="15.75">
      <c r="A174" s="83"/>
      <c r="B174" s="83"/>
      <c r="C174" s="83"/>
      <c r="D174" s="203"/>
      <c r="E174" s="170" t="s">
        <v>351</v>
      </c>
      <c r="F174" s="174" t="s">
        <v>359</v>
      </c>
      <c r="G174" s="170" t="s">
        <v>360</v>
      </c>
      <c r="H174" s="174" t="s">
        <v>361</v>
      </c>
      <c r="I174" s="217" t="s">
        <v>351</v>
      </c>
      <c r="J174" s="174" t="s">
        <v>359</v>
      </c>
      <c r="K174" s="170" t="s">
        <v>360</v>
      </c>
      <c r="L174" s="204" t="s">
        <v>361</v>
      </c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</row>
    <row r="175" spans="1:66">
      <c r="A175" s="83"/>
      <c r="B175" s="83"/>
      <c r="C175" s="83"/>
      <c r="D175" s="205" t="s">
        <v>167</v>
      </c>
      <c r="E175" s="119" t="s">
        <v>170</v>
      </c>
      <c r="F175" s="90" t="s">
        <v>170</v>
      </c>
      <c r="G175" s="119" t="s">
        <v>170</v>
      </c>
      <c r="H175" s="90" t="s">
        <v>170</v>
      </c>
      <c r="I175" s="218" t="s">
        <v>170</v>
      </c>
      <c r="J175" s="90" t="s">
        <v>170</v>
      </c>
      <c r="K175" s="119" t="s">
        <v>170</v>
      </c>
      <c r="L175" s="207" t="s">
        <v>170</v>
      </c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</row>
    <row r="176" spans="1:66">
      <c r="A176" s="83"/>
      <c r="B176" s="83"/>
      <c r="C176" s="83"/>
      <c r="D176" s="122">
        <v>1</v>
      </c>
      <c r="E176" s="219"/>
      <c r="F176" s="220"/>
      <c r="G176" s="219"/>
      <c r="H176" s="220"/>
      <c r="I176" s="221"/>
      <c r="J176" s="236"/>
      <c r="K176" s="219"/>
      <c r="L176" s="22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</row>
    <row r="177" spans="1:31">
      <c r="A177" s="83"/>
      <c r="B177" s="83"/>
      <c r="C177" s="83"/>
      <c r="D177" s="122">
        <f>D176+1</f>
        <v>2</v>
      </c>
      <c r="E177" s="224"/>
      <c r="F177" s="75"/>
      <c r="G177" s="225"/>
      <c r="H177" s="75"/>
      <c r="I177" s="221"/>
      <c r="J177" s="224"/>
      <c r="K177" s="225"/>
      <c r="L177" s="184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</row>
    <row r="178" spans="1:31">
      <c r="A178" s="83"/>
      <c r="B178" s="83"/>
      <c r="C178" s="83"/>
      <c r="D178" s="122">
        <f t="shared" ref="D178:D199" si="5">D177+1</f>
        <v>3</v>
      </c>
      <c r="E178" s="224"/>
      <c r="F178" s="75"/>
      <c r="G178" s="225"/>
      <c r="H178" s="75"/>
      <c r="I178" s="221"/>
      <c r="J178" s="224"/>
      <c r="K178" s="225"/>
      <c r="L178" s="184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</row>
    <row r="179" spans="1:31">
      <c r="A179" s="83"/>
      <c r="B179" s="83"/>
      <c r="C179" s="83"/>
      <c r="D179" s="122">
        <f t="shared" si="5"/>
        <v>4</v>
      </c>
      <c r="E179" s="224"/>
      <c r="F179" s="75"/>
      <c r="G179" s="225"/>
      <c r="H179" s="75"/>
      <c r="I179" s="221"/>
      <c r="J179" s="224"/>
      <c r="K179" s="225"/>
      <c r="L179" s="184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</row>
    <row r="180" spans="1:31">
      <c r="A180" s="83"/>
      <c r="B180" s="83"/>
      <c r="C180" s="83"/>
      <c r="D180" s="122">
        <f t="shared" si="5"/>
        <v>5</v>
      </c>
      <c r="E180" s="224"/>
      <c r="F180" s="75"/>
      <c r="G180" s="225"/>
      <c r="H180" s="75"/>
      <c r="I180" s="221"/>
      <c r="J180" s="224"/>
      <c r="K180" s="225"/>
      <c r="L180" s="184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</row>
    <row r="181" spans="1:31">
      <c r="A181" s="83"/>
      <c r="B181" s="83"/>
      <c r="C181" s="83"/>
      <c r="D181" s="122">
        <f t="shared" si="5"/>
        <v>6</v>
      </c>
      <c r="E181" s="219"/>
      <c r="F181" s="75"/>
      <c r="G181" s="219"/>
      <c r="H181" s="75"/>
      <c r="I181" s="221"/>
      <c r="J181" s="224"/>
      <c r="K181" s="219"/>
      <c r="L181" s="22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</row>
    <row r="182" spans="1:31">
      <c r="A182" s="83"/>
      <c r="B182" s="83"/>
      <c r="C182" s="83"/>
      <c r="D182" s="122">
        <f t="shared" si="5"/>
        <v>7</v>
      </c>
      <c r="E182" s="224"/>
      <c r="F182" s="75"/>
      <c r="G182" s="225"/>
      <c r="H182" s="75"/>
      <c r="I182" s="221"/>
      <c r="J182" s="224"/>
      <c r="K182" s="225"/>
      <c r="L182" s="184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</row>
    <row r="183" spans="1:31">
      <c r="A183" s="83"/>
      <c r="B183" s="83"/>
      <c r="C183" s="83"/>
      <c r="D183" s="122">
        <f t="shared" si="5"/>
        <v>8</v>
      </c>
      <c r="E183" s="224"/>
      <c r="F183" s="75"/>
      <c r="G183" s="225"/>
      <c r="H183" s="75"/>
      <c r="I183" s="221"/>
      <c r="J183" s="224"/>
      <c r="K183" s="225"/>
      <c r="L183" s="184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</row>
    <row r="184" spans="1:31">
      <c r="A184" s="83"/>
      <c r="B184" s="83"/>
      <c r="C184" s="83"/>
      <c r="D184" s="122">
        <f t="shared" si="5"/>
        <v>9</v>
      </c>
      <c r="E184" s="219"/>
      <c r="F184" s="75"/>
      <c r="G184" s="219"/>
      <c r="H184" s="75"/>
      <c r="I184" s="221"/>
      <c r="J184" s="224"/>
      <c r="K184" s="219"/>
      <c r="L184" s="22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</row>
    <row r="185" spans="1:31">
      <c r="A185" s="83"/>
      <c r="B185" s="83"/>
      <c r="C185" s="83"/>
      <c r="D185" s="122">
        <f t="shared" si="5"/>
        <v>10</v>
      </c>
      <c r="E185" s="224"/>
      <c r="F185" s="75"/>
      <c r="G185" s="225"/>
      <c r="H185" s="75"/>
      <c r="I185" s="221"/>
      <c r="J185" s="224"/>
      <c r="K185" s="225"/>
      <c r="L185" s="184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</row>
    <row r="186" spans="1:31">
      <c r="A186" s="83"/>
      <c r="B186" s="83"/>
      <c r="C186" s="83"/>
      <c r="D186" s="122">
        <f t="shared" si="5"/>
        <v>11</v>
      </c>
      <c r="E186" s="224"/>
      <c r="F186" s="75"/>
      <c r="G186" s="225"/>
      <c r="H186" s="75"/>
      <c r="I186" s="221"/>
      <c r="J186" s="224"/>
      <c r="K186" s="225"/>
      <c r="L186" s="184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</row>
    <row r="187" spans="1:31">
      <c r="A187" s="83"/>
      <c r="B187" s="83"/>
      <c r="C187" s="83"/>
      <c r="D187" s="122">
        <f t="shared" si="5"/>
        <v>12</v>
      </c>
      <c r="E187" s="219"/>
      <c r="F187" s="75"/>
      <c r="G187" s="219"/>
      <c r="H187" s="75"/>
      <c r="I187" s="221"/>
      <c r="J187" s="224"/>
      <c r="K187" s="219"/>
      <c r="L187" s="22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</row>
    <row r="188" spans="1:31">
      <c r="A188" s="83"/>
      <c r="B188" s="83"/>
      <c r="C188" s="83"/>
      <c r="D188" s="122">
        <f t="shared" si="5"/>
        <v>13</v>
      </c>
      <c r="E188" s="224"/>
      <c r="F188" s="75"/>
      <c r="G188" s="225"/>
      <c r="H188" s="75"/>
      <c r="I188" s="221"/>
      <c r="J188" s="224"/>
      <c r="K188" s="225"/>
      <c r="L188" s="184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</row>
    <row r="189" spans="1:31">
      <c r="A189" s="83"/>
      <c r="B189" s="83"/>
      <c r="C189" s="83"/>
      <c r="D189" s="122">
        <f t="shared" si="5"/>
        <v>14</v>
      </c>
      <c r="E189" s="224"/>
      <c r="F189" s="75"/>
      <c r="G189" s="225"/>
      <c r="H189" s="75"/>
      <c r="I189" s="221"/>
      <c r="J189" s="224"/>
      <c r="K189" s="225"/>
      <c r="L189" s="184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</row>
    <row r="190" spans="1:31">
      <c r="A190" s="83"/>
      <c r="B190" s="83"/>
      <c r="C190" s="83"/>
      <c r="D190" s="122">
        <f t="shared" si="5"/>
        <v>15</v>
      </c>
      <c r="E190" s="224"/>
      <c r="F190" s="75"/>
      <c r="G190" s="225"/>
      <c r="H190" s="75"/>
      <c r="I190" s="221"/>
      <c r="J190" s="224"/>
      <c r="K190" s="225"/>
      <c r="L190" s="184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</row>
    <row r="191" spans="1:31">
      <c r="A191" s="83"/>
      <c r="B191" s="83"/>
      <c r="C191" s="83"/>
      <c r="D191" s="122">
        <f t="shared" si="5"/>
        <v>16</v>
      </c>
      <c r="E191" s="224"/>
      <c r="F191" s="75"/>
      <c r="G191" s="225"/>
      <c r="H191" s="75"/>
      <c r="I191" s="221"/>
      <c r="J191" s="224"/>
      <c r="K191" s="225"/>
      <c r="L191" s="184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</row>
    <row r="192" spans="1:31">
      <c r="A192" s="83"/>
      <c r="B192" s="83"/>
      <c r="C192" s="83"/>
      <c r="D192" s="122">
        <f t="shared" si="5"/>
        <v>17</v>
      </c>
      <c r="E192" s="224"/>
      <c r="F192" s="75"/>
      <c r="G192" s="225"/>
      <c r="H192" s="75"/>
      <c r="I192" s="221"/>
      <c r="J192" s="224"/>
      <c r="K192" s="225"/>
      <c r="L192" s="184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</row>
    <row r="193" spans="1:31">
      <c r="A193" s="83"/>
      <c r="B193" s="83"/>
      <c r="C193" s="83"/>
      <c r="D193" s="122">
        <f t="shared" si="5"/>
        <v>18</v>
      </c>
      <c r="E193" s="219"/>
      <c r="F193" s="75"/>
      <c r="G193" s="219"/>
      <c r="H193" s="75"/>
      <c r="I193" s="221"/>
      <c r="J193" s="224"/>
      <c r="K193" s="219"/>
      <c r="L193" s="22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</row>
    <row r="194" spans="1:31">
      <c r="A194" s="83"/>
      <c r="B194" s="83"/>
      <c r="C194" s="83"/>
      <c r="D194" s="122">
        <f t="shared" si="5"/>
        <v>19</v>
      </c>
      <c r="E194" s="225"/>
      <c r="F194" s="75"/>
      <c r="G194" s="225"/>
      <c r="H194" s="75"/>
      <c r="I194" s="221"/>
      <c r="J194" s="224"/>
      <c r="K194" s="225"/>
      <c r="L194" s="228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</row>
    <row r="195" spans="1:31">
      <c r="A195" s="83"/>
      <c r="B195" s="83"/>
      <c r="C195" s="83"/>
      <c r="D195" s="122">
        <f t="shared" si="5"/>
        <v>20</v>
      </c>
      <c r="E195" s="225"/>
      <c r="F195" s="75"/>
      <c r="G195" s="225"/>
      <c r="H195" s="75"/>
      <c r="I195" s="221"/>
      <c r="J195" s="224"/>
      <c r="K195" s="225"/>
      <c r="L195" s="228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</row>
    <row r="196" spans="1:31">
      <c r="A196" s="83"/>
      <c r="B196" s="83"/>
      <c r="C196" s="83"/>
      <c r="D196" s="122">
        <f t="shared" si="5"/>
        <v>21</v>
      </c>
      <c r="E196" s="225"/>
      <c r="F196" s="75"/>
      <c r="G196" s="225"/>
      <c r="H196" s="75"/>
      <c r="I196" s="221"/>
      <c r="J196" s="224"/>
      <c r="K196" s="225"/>
      <c r="L196" s="228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</row>
    <row r="197" spans="1:31">
      <c r="A197" s="83"/>
      <c r="B197" s="83"/>
      <c r="C197" s="83"/>
      <c r="D197" s="122">
        <f t="shared" si="5"/>
        <v>22</v>
      </c>
      <c r="E197" s="225"/>
      <c r="F197" s="75"/>
      <c r="G197" s="225"/>
      <c r="H197" s="75"/>
      <c r="I197" s="221"/>
      <c r="J197" s="224"/>
      <c r="K197" s="225"/>
      <c r="L197" s="228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</row>
    <row r="198" spans="1:31">
      <c r="A198" s="83"/>
      <c r="B198" s="83"/>
      <c r="C198" s="83"/>
      <c r="D198" s="122">
        <f t="shared" si="5"/>
        <v>23</v>
      </c>
      <c r="E198" s="229"/>
      <c r="F198" s="75"/>
      <c r="G198" s="219"/>
      <c r="H198" s="75"/>
      <c r="I198" s="221"/>
      <c r="J198" s="224"/>
      <c r="K198" s="219"/>
      <c r="L198" s="231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</row>
    <row r="199" spans="1:31" ht="15.75" thickBot="1">
      <c r="A199" s="83"/>
      <c r="B199" s="83"/>
      <c r="C199" s="83"/>
      <c r="D199" s="210">
        <f t="shared" si="5"/>
        <v>24</v>
      </c>
      <c r="E199" s="232"/>
      <c r="F199" s="189"/>
      <c r="G199" s="232"/>
      <c r="H199" s="189"/>
      <c r="I199" s="233"/>
      <c r="J199" s="237"/>
      <c r="K199" s="232"/>
      <c r="L199" s="235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</row>
    <row r="200" spans="1:3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</row>
    <row r="201" spans="1:31" ht="15.75" thickBo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</row>
    <row r="202" spans="1:31">
      <c r="A202" s="83"/>
      <c r="B202" s="83"/>
      <c r="C202" s="83"/>
      <c r="D202" s="107"/>
      <c r="E202" s="214"/>
      <c r="F202" s="167"/>
      <c r="G202" s="167"/>
      <c r="H202" s="213" t="s">
        <v>174</v>
      </c>
      <c r="I202" s="214"/>
      <c r="J202" s="167"/>
      <c r="K202" s="213"/>
      <c r="L202" s="169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</row>
    <row r="203" spans="1:31">
      <c r="A203" s="83"/>
      <c r="B203" s="83"/>
      <c r="C203" s="83"/>
      <c r="D203" s="199"/>
      <c r="E203" s="216" t="s">
        <v>364</v>
      </c>
      <c r="F203" s="201"/>
      <c r="G203" s="201"/>
      <c r="H203" s="201"/>
      <c r="I203" s="216" t="s">
        <v>365</v>
      </c>
      <c r="J203" s="201"/>
      <c r="K203" s="201"/>
      <c r="L203" s="202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</row>
    <row r="204" spans="1:31" ht="15.75">
      <c r="A204" s="83"/>
      <c r="B204" s="83"/>
      <c r="C204" s="83"/>
      <c r="D204" s="203"/>
      <c r="E204" s="217" t="s">
        <v>351</v>
      </c>
      <c r="F204" s="174" t="s">
        <v>88</v>
      </c>
      <c r="G204" s="174" t="s">
        <v>359</v>
      </c>
      <c r="H204" s="194" t="s">
        <v>362</v>
      </c>
      <c r="I204" s="217" t="s">
        <v>351</v>
      </c>
      <c r="J204" s="174" t="s">
        <v>88</v>
      </c>
      <c r="K204" s="124" t="s">
        <v>359</v>
      </c>
      <c r="L204" s="204" t="s">
        <v>362</v>
      </c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</row>
    <row r="205" spans="1:31">
      <c r="A205" s="83"/>
      <c r="B205" s="83"/>
      <c r="C205" s="83"/>
      <c r="D205" s="205" t="s">
        <v>167</v>
      </c>
      <c r="E205" s="218" t="s">
        <v>170</v>
      </c>
      <c r="F205" s="90" t="s">
        <v>170</v>
      </c>
      <c r="G205" s="90" t="s">
        <v>170</v>
      </c>
      <c r="H205" s="206" t="s">
        <v>170</v>
      </c>
      <c r="I205" s="218" t="s">
        <v>170</v>
      </c>
      <c r="J205" s="90" t="s">
        <v>170</v>
      </c>
      <c r="K205" s="238" t="s">
        <v>170</v>
      </c>
      <c r="L205" s="207" t="s">
        <v>170</v>
      </c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</row>
    <row r="206" spans="1:31">
      <c r="A206" s="83"/>
      <c r="B206" s="83"/>
      <c r="C206" s="83"/>
      <c r="D206" s="122">
        <v>1</v>
      </c>
      <c r="E206" s="239">
        <v>0</v>
      </c>
      <c r="F206" s="75">
        <v>8.5091700000000006E-2</v>
      </c>
      <c r="G206" s="220">
        <v>0</v>
      </c>
      <c r="H206" s="240">
        <v>0</v>
      </c>
      <c r="I206" s="221">
        <v>0</v>
      </c>
      <c r="J206" s="222">
        <v>3.8699999999999998E-2</v>
      </c>
      <c r="K206" s="76">
        <v>0</v>
      </c>
      <c r="L206" s="223">
        <v>0</v>
      </c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</row>
    <row r="207" spans="1:31">
      <c r="A207" s="83"/>
      <c r="B207" s="83"/>
      <c r="C207" s="83"/>
      <c r="D207" s="122">
        <f>D206+1</f>
        <v>2</v>
      </c>
      <c r="E207" s="241">
        <v>0</v>
      </c>
      <c r="F207" s="75">
        <v>8.5091700000000006E-2</v>
      </c>
      <c r="G207" s="75">
        <v>0</v>
      </c>
      <c r="H207" s="74">
        <v>0</v>
      </c>
      <c r="I207" s="221">
        <v>0</v>
      </c>
      <c r="J207" s="74">
        <v>3.8699999999999998E-2</v>
      </c>
      <c r="K207" s="76">
        <v>0</v>
      </c>
      <c r="L207" s="184">
        <v>0</v>
      </c>
      <c r="M207" s="83"/>
      <c r="N207" s="83" t="s">
        <v>366</v>
      </c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</row>
    <row r="208" spans="1:31">
      <c r="A208" s="83"/>
      <c r="B208" s="83"/>
      <c r="C208" s="83"/>
      <c r="D208" s="122">
        <f t="shared" ref="D208:D229" si="6">D207+1</f>
        <v>3</v>
      </c>
      <c r="E208" s="241">
        <v>0</v>
      </c>
      <c r="F208" s="75">
        <v>7.1887199999999998E-2</v>
      </c>
      <c r="G208" s="75">
        <v>0</v>
      </c>
      <c r="H208" s="74">
        <v>0</v>
      </c>
      <c r="I208" s="221">
        <v>0</v>
      </c>
      <c r="J208" s="74">
        <v>3.5604299999999998E-2</v>
      </c>
      <c r="K208" s="76">
        <v>0</v>
      </c>
      <c r="L208" s="184">
        <v>0</v>
      </c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</row>
    <row r="209" spans="1:31">
      <c r="A209" s="83"/>
      <c r="B209" s="83"/>
      <c r="C209" s="83"/>
      <c r="D209" s="122">
        <f t="shared" si="6"/>
        <v>4</v>
      </c>
      <c r="E209" s="241">
        <v>0</v>
      </c>
      <c r="F209" s="75">
        <v>6.6228200000000001E-2</v>
      </c>
      <c r="G209" s="75">
        <v>0</v>
      </c>
      <c r="H209" s="74">
        <v>0</v>
      </c>
      <c r="I209" s="221">
        <v>0</v>
      </c>
      <c r="J209" s="74">
        <v>3.4277599999999998E-2</v>
      </c>
      <c r="K209" s="76">
        <v>0</v>
      </c>
      <c r="L209" s="184">
        <v>0</v>
      </c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</row>
    <row r="210" spans="1:31">
      <c r="A210" s="83"/>
      <c r="B210" s="83"/>
      <c r="C210" s="83"/>
      <c r="D210" s="122">
        <f t="shared" si="6"/>
        <v>5</v>
      </c>
      <c r="E210" s="241">
        <v>0</v>
      </c>
      <c r="F210" s="75">
        <v>6.2858300000000006E-2</v>
      </c>
      <c r="G210" s="75">
        <v>0</v>
      </c>
      <c r="H210" s="74">
        <v>0</v>
      </c>
      <c r="I210" s="221">
        <v>0</v>
      </c>
      <c r="J210" s="74">
        <v>3.3347300000000003E-2</v>
      </c>
      <c r="K210" s="76">
        <v>0</v>
      </c>
      <c r="L210" s="184">
        <v>0</v>
      </c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</row>
    <row r="211" spans="1:31">
      <c r="A211" s="83"/>
      <c r="B211" s="83"/>
      <c r="C211" s="83"/>
      <c r="D211" s="122">
        <f t="shared" si="6"/>
        <v>6</v>
      </c>
      <c r="E211" s="239">
        <v>0</v>
      </c>
      <c r="F211" s="75">
        <v>5.4995200000000001E-2</v>
      </c>
      <c r="G211" s="75">
        <v>0</v>
      </c>
      <c r="H211" s="74">
        <v>0</v>
      </c>
      <c r="I211" s="221">
        <v>0</v>
      </c>
      <c r="J211" s="226">
        <v>3.1176700000000002E-2</v>
      </c>
      <c r="K211" s="76">
        <v>0</v>
      </c>
      <c r="L211" s="223">
        <v>0</v>
      </c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</row>
    <row r="212" spans="1:31">
      <c r="A212" s="83"/>
      <c r="B212" s="83"/>
      <c r="C212" s="83"/>
      <c r="D212" s="122">
        <f t="shared" si="6"/>
        <v>7</v>
      </c>
      <c r="E212" s="241">
        <v>1364.38</v>
      </c>
      <c r="F212" s="75">
        <v>591.12300000000005</v>
      </c>
      <c r="G212" s="75">
        <v>693.423</v>
      </c>
      <c r="H212" s="74">
        <v>102.342</v>
      </c>
      <c r="I212" s="221">
        <v>481.40800000000002</v>
      </c>
      <c r="J212" s="74">
        <v>208.584</v>
      </c>
      <c r="K212" s="76">
        <v>244.66800000000001</v>
      </c>
      <c r="L212" s="184">
        <v>36.110599999999998</v>
      </c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</row>
    <row r="213" spans="1:31">
      <c r="A213" s="83"/>
      <c r="B213" s="83"/>
      <c r="C213" s="83"/>
      <c r="D213" s="122">
        <f t="shared" si="6"/>
        <v>8</v>
      </c>
      <c r="E213" s="241">
        <v>1803.78</v>
      </c>
      <c r="F213" s="75">
        <v>781.47500000000002</v>
      </c>
      <c r="G213" s="75">
        <v>916.74199999999996</v>
      </c>
      <c r="H213" s="74">
        <v>135.30199999999999</v>
      </c>
      <c r="I213" s="221">
        <v>7240.48</v>
      </c>
      <c r="J213" s="74">
        <v>3136.71</v>
      </c>
      <c r="K213" s="76">
        <v>3679.85</v>
      </c>
      <c r="L213" s="184">
        <v>543.11099999999999</v>
      </c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</row>
    <row r="214" spans="1:31">
      <c r="A214" s="83"/>
      <c r="B214" s="83"/>
      <c r="C214" s="83"/>
      <c r="D214" s="122">
        <f t="shared" si="6"/>
        <v>9</v>
      </c>
      <c r="E214" s="239">
        <v>3556.3</v>
      </c>
      <c r="F214" s="75">
        <v>1540.69</v>
      </c>
      <c r="G214" s="75">
        <v>1807.43</v>
      </c>
      <c r="H214" s="74">
        <v>266.75900000000001</v>
      </c>
      <c r="I214" s="221">
        <v>13854.4</v>
      </c>
      <c r="J214" s="226">
        <v>6001.94</v>
      </c>
      <c r="K214" s="76">
        <v>7041.26</v>
      </c>
      <c r="L214" s="223">
        <v>1039.22</v>
      </c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</row>
    <row r="215" spans="1:31">
      <c r="A215" s="83"/>
      <c r="B215" s="83"/>
      <c r="C215" s="83"/>
      <c r="D215" s="122">
        <f t="shared" si="6"/>
        <v>10</v>
      </c>
      <c r="E215" s="241">
        <v>4754.68</v>
      </c>
      <c r="F215" s="75">
        <v>2059.85</v>
      </c>
      <c r="G215" s="75">
        <v>2416.4899999999998</v>
      </c>
      <c r="H215" s="74">
        <v>356.65</v>
      </c>
      <c r="I215" s="221">
        <v>19728.400000000001</v>
      </c>
      <c r="J215" s="74">
        <v>8546.68</v>
      </c>
      <c r="K215" s="76">
        <v>10026.6</v>
      </c>
      <c r="L215" s="184">
        <v>1479.83</v>
      </c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</row>
    <row r="216" spans="1:31">
      <c r="A216" s="83"/>
      <c r="B216" s="83"/>
      <c r="C216" s="83"/>
      <c r="D216" s="122">
        <f t="shared" si="6"/>
        <v>11</v>
      </c>
      <c r="E216" s="241">
        <v>6033.32</v>
      </c>
      <c r="F216" s="75">
        <v>2403.89</v>
      </c>
      <c r="G216" s="75">
        <v>2820.1</v>
      </c>
      <c r="H216" s="74">
        <v>416.22</v>
      </c>
      <c r="I216" s="221">
        <v>25968.3</v>
      </c>
      <c r="J216" s="74">
        <v>11249.9</v>
      </c>
      <c r="K216" s="76">
        <v>13197.9</v>
      </c>
      <c r="L216" s="184">
        <v>1947.89</v>
      </c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</row>
    <row r="217" spans="1:31">
      <c r="A217" s="83"/>
      <c r="B217" s="83"/>
      <c r="C217" s="83"/>
      <c r="D217" s="122">
        <f t="shared" si="6"/>
        <v>12</v>
      </c>
      <c r="E217" s="239">
        <v>25151.5</v>
      </c>
      <c r="F217" s="75">
        <v>9557.99</v>
      </c>
      <c r="G217" s="75">
        <v>11213.1</v>
      </c>
      <c r="H217" s="74">
        <v>1654.94</v>
      </c>
      <c r="I217" s="221">
        <v>30128</v>
      </c>
      <c r="J217" s="226">
        <v>13055.5</v>
      </c>
      <c r="K217" s="76">
        <v>15316.2</v>
      </c>
      <c r="L217" s="223">
        <v>2260.52</v>
      </c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</row>
    <row r="218" spans="1:31">
      <c r="A218" s="83"/>
      <c r="B218" s="83"/>
      <c r="C218" s="83"/>
      <c r="D218" s="122">
        <f t="shared" si="6"/>
        <v>13</v>
      </c>
      <c r="E218" s="241">
        <v>52481.7</v>
      </c>
      <c r="F218" s="75">
        <v>29466.9</v>
      </c>
      <c r="G218" s="75">
        <v>34569.5</v>
      </c>
      <c r="H218" s="74">
        <v>5102.13</v>
      </c>
      <c r="I218" s="221">
        <v>16019.4</v>
      </c>
      <c r="J218" s="74">
        <v>6950.92</v>
      </c>
      <c r="K218" s="76">
        <v>8154.4</v>
      </c>
      <c r="L218" s="184">
        <v>1203.51</v>
      </c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</row>
    <row r="219" spans="1:31">
      <c r="A219" s="83"/>
      <c r="B219" s="83"/>
      <c r="C219" s="83"/>
      <c r="D219" s="122">
        <f t="shared" si="6"/>
        <v>14</v>
      </c>
      <c r="E219" s="241">
        <v>75946.600000000006</v>
      </c>
      <c r="F219" s="75">
        <v>45480.5</v>
      </c>
      <c r="G219" s="75">
        <v>53356.2</v>
      </c>
      <c r="H219" s="74">
        <v>7874.87</v>
      </c>
      <c r="I219" s="221">
        <v>27811.1</v>
      </c>
      <c r="J219" s="74">
        <v>12064.5</v>
      </c>
      <c r="K219" s="76">
        <v>14153.5</v>
      </c>
      <c r="L219" s="184">
        <v>2088.91</v>
      </c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</row>
    <row r="220" spans="1:31">
      <c r="A220" s="83"/>
      <c r="B220" s="83"/>
      <c r="C220" s="83"/>
      <c r="D220" s="122">
        <f t="shared" si="6"/>
        <v>15</v>
      </c>
      <c r="E220" s="241">
        <v>92887.7</v>
      </c>
      <c r="F220" s="75">
        <v>56882.7</v>
      </c>
      <c r="G220" s="75">
        <v>66732.600000000006</v>
      </c>
      <c r="H220" s="74">
        <v>9849.08</v>
      </c>
      <c r="I220" s="221">
        <v>21151.200000000001</v>
      </c>
      <c r="J220" s="74">
        <v>9181.02</v>
      </c>
      <c r="K220" s="76">
        <v>10770.7</v>
      </c>
      <c r="L220" s="184">
        <v>1589.65</v>
      </c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</row>
    <row r="221" spans="1:31">
      <c r="A221" s="83"/>
      <c r="B221" s="83"/>
      <c r="C221" s="83"/>
      <c r="D221" s="122">
        <f t="shared" si="6"/>
        <v>16</v>
      </c>
      <c r="E221" s="241">
        <v>101495</v>
      </c>
      <c r="F221" s="75">
        <v>60139.5</v>
      </c>
      <c r="G221" s="75">
        <v>70553.2</v>
      </c>
      <c r="H221" s="74">
        <v>10413</v>
      </c>
      <c r="I221" s="221">
        <v>9329.08</v>
      </c>
      <c r="J221" s="74">
        <v>4041.66</v>
      </c>
      <c r="K221" s="76">
        <v>4741.3500000000004</v>
      </c>
      <c r="L221" s="184">
        <v>699.77800000000002</v>
      </c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</row>
    <row r="222" spans="1:31">
      <c r="A222" s="83"/>
      <c r="B222" s="83"/>
      <c r="C222" s="83"/>
      <c r="D222" s="122">
        <f t="shared" si="6"/>
        <v>17</v>
      </c>
      <c r="E222" s="241">
        <v>97487.2</v>
      </c>
      <c r="F222" s="75">
        <v>59779.5</v>
      </c>
      <c r="G222" s="75">
        <v>70130.7</v>
      </c>
      <c r="H222" s="74">
        <v>10350.6</v>
      </c>
      <c r="I222" s="221">
        <v>9634.85</v>
      </c>
      <c r="J222" s="74">
        <v>4195.34</v>
      </c>
      <c r="K222" s="76">
        <v>4921.66</v>
      </c>
      <c r="L222" s="184">
        <v>726.39</v>
      </c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</row>
    <row r="223" spans="1:31">
      <c r="A223" s="83"/>
      <c r="B223" s="83"/>
      <c r="C223" s="83"/>
      <c r="D223" s="122">
        <f t="shared" si="6"/>
        <v>18</v>
      </c>
      <c r="E223" s="239">
        <v>74186.2</v>
      </c>
      <c r="F223" s="75">
        <v>44810.400000000001</v>
      </c>
      <c r="G223" s="75">
        <v>52569.2</v>
      </c>
      <c r="H223" s="74">
        <v>7758.7</v>
      </c>
      <c r="I223" s="221">
        <v>2506.3200000000002</v>
      </c>
      <c r="J223" s="226">
        <v>1085.9000000000001</v>
      </c>
      <c r="K223" s="76">
        <v>1273.8</v>
      </c>
      <c r="L223" s="223">
        <v>188</v>
      </c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</row>
    <row r="224" spans="1:31">
      <c r="A224" s="83"/>
      <c r="B224" s="83"/>
      <c r="C224" s="83"/>
      <c r="D224" s="122">
        <f t="shared" si="6"/>
        <v>19</v>
      </c>
      <c r="E224" s="242">
        <v>14947</v>
      </c>
      <c r="F224" s="75">
        <v>9032.0300000000007</v>
      </c>
      <c r="G224" s="75">
        <v>10595.1</v>
      </c>
      <c r="H224" s="74">
        <v>1563.73</v>
      </c>
      <c r="I224" s="221">
        <v>0</v>
      </c>
      <c r="J224" s="227">
        <v>0.12609500000000001</v>
      </c>
      <c r="K224" s="76">
        <v>0</v>
      </c>
      <c r="L224" s="228">
        <v>0</v>
      </c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</row>
    <row r="225" spans="1:31">
      <c r="A225" s="83"/>
      <c r="B225" s="83"/>
      <c r="C225" s="83"/>
      <c r="D225" s="122">
        <f t="shared" si="6"/>
        <v>20</v>
      </c>
      <c r="E225" s="242">
        <v>0</v>
      </c>
      <c r="F225" s="75">
        <v>0.587009</v>
      </c>
      <c r="G225" s="75">
        <v>0</v>
      </c>
      <c r="H225" s="74">
        <v>0</v>
      </c>
      <c r="I225" s="221">
        <v>0</v>
      </c>
      <c r="J225" s="227">
        <v>7.0641399999999993E-2</v>
      </c>
      <c r="K225" s="76">
        <v>0</v>
      </c>
      <c r="L225" s="228">
        <v>0</v>
      </c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</row>
    <row r="226" spans="1:31">
      <c r="A226" s="83"/>
      <c r="B226" s="83"/>
      <c r="C226" s="83"/>
      <c r="D226" s="122">
        <f t="shared" si="6"/>
        <v>21</v>
      </c>
      <c r="E226" s="242">
        <v>0</v>
      </c>
      <c r="F226" s="75">
        <v>0.55731799999999998</v>
      </c>
      <c r="G226" s="75">
        <v>0</v>
      </c>
      <c r="H226" s="74">
        <v>0</v>
      </c>
      <c r="I226" s="221">
        <v>0</v>
      </c>
      <c r="J226" s="227">
        <v>6.4479900000000007E-2</v>
      </c>
      <c r="K226" s="76">
        <v>0</v>
      </c>
      <c r="L226" s="228">
        <v>0</v>
      </c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</row>
    <row r="227" spans="1:31">
      <c r="A227" s="83"/>
      <c r="B227" s="83"/>
      <c r="C227" s="83"/>
      <c r="D227" s="122">
        <f t="shared" si="6"/>
        <v>22</v>
      </c>
      <c r="E227" s="242">
        <v>0</v>
      </c>
      <c r="F227" s="75">
        <v>0.36828499999999997</v>
      </c>
      <c r="G227" s="75">
        <v>0</v>
      </c>
      <c r="H227" s="74">
        <v>0</v>
      </c>
      <c r="I227" s="221">
        <v>0</v>
      </c>
      <c r="J227" s="227">
        <v>5.3560200000000002E-2</v>
      </c>
      <c r="K227" s="76">
        <v>0</v>
      </c>
      <c r="L227" s="228">
        <v>0</v>
      </c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</row>
    <row r="228" spans="1:31">
      <c r="A228" s="83"/>
      <c r="B228" s="83"/>
      <c r="C228" s="83"/>
      <c r="D228" s="122">
        <f t="shared" si="6"/>
        <v>23</v>
      </c>
      <c r="E228" s="243">
        <v>0</v>
      </c>
      <c r="F228" s="75">
        <v>0.179253</v>
      </c>
      <c r="G228" s="75">
        <v>0</v>
      </c>
      <c r="H228" s="74">
        <v>0</v>
      </c>
      <c r="I228" s="221">
        <v>0</v>
      </c>
      <c r="J228" s="230">
        <v>4.2640400000000002E-2</v>
      </c>
      <c r="K228" s="76">
        <v>0</v>
      </c>
      <c r="L228" s="231">
        <v>0</v>
      </c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</row>
    <row r="229" spans="1:31" ht="15.75" thickBot="1">
      <c r="A229" s="83"/>
      <c r="B229" s="83"/>
      <c r="C229" s="83"/>
      <c r="D229" s="210">
        <f t="shared" si="6"/>
        <v>24</v>
      </c>
      <c r="E229" s="244">
        <v>0</v>
      </c>
      <c r="F229" s="189">
        <v>0.17314499999999999</v>
      </c>
      <c r="G229" s="189">
        <v>0</v>
      </c>
      <c r="H229" s="188">
        <v>0</v>
      </c>
      <c r="I229" s="233">
        <v>0</v>
      </c>
      <c r="J229" s="234">
        <v>4.1904200000000003E-2</v>
      </c>
      <c r="K229" s="197">
        <v>0</v>
      </c>
      <c r="L229" s="235">
        <v>0</v>
      </c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</row>
    <row r="230" spans="1:3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</row>
  </sheetData>
  <mergeCells count="3">
    <mergeCell ref="E60:I60"/>
    <mergeCell ref="E61:I61"/>
    <mergeCell ref="E62:I62"/>
  </mergeCells>
  <phoneticPr fontId="0" type="noConversion"/>
  <pageMargins left="0.75" right="0.75" top="1" bottom="1" header="0.5" footer="0.5"/>
  <pageSetup scale="10" orientation="landscape" horizontalDpi="4294967292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232"/>
  <sheetViews>
    <sheetView topLeftCell="A55" zoomScale="75" workbookViewId="0">
      <selection activeCell="E105" sqref="E105"/>
    </sheetView>
  </sheetViews>
  <sheetFormatPr defaultRowHeight="15"/>
  <cols>
    <col min="5" max="5" width="9.6640625" customWidth="1"/>
    <col min="15" max="15" width="9.6640625" customWidth="1"/>
  </cols>
  <sheetData>
    <row r="1" spans="1:12">
      <c r="A1" s="83" t="s">
        <v>368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>
      <c r="A2" s="83" t="s">
        <v>194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>
      <c r="A3" s="10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2">
      <c r="A4" s="83" t="s">
        <v>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</row>
    <row r="5" spans="1:12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</row>
    <row r="6" spans="1:12">
      <c r="A6" s="83" t="s">
        <v>61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</row>
    <row r="7" spans="1:12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</row>
    <row r="8" spans="1:12">
      <c r="A8" s="83" t="s">
        <v>68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</row>
    <row r="9" spans="1:12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</row>
    <row r="10" spans="1:12">
      <c r="A10" s="83"/>
      <c r="B10" s="104" t="s">
        <v>195</v>
      </c>
      <c r="C10" s="83"/>
      <c r="D10" s="83" t="s">
        <v>196</v>
      </c>
      <c r="E10" s="83"/>
      <c r="F10" s="83"/>
      <c r="G10" s="83"/>
      <c r="H10" s="83"/>
      <c r="I10" s="83"/>
      <c r="J10" s="83"/>
      <c r="K10" s="83"/>
      <c r="L10" s="83"/>
    </row>
    <row r="11" spans="1:12">
      <c r="A11" s="83"/>
      <c r="B11" s="104" t="s">
        <v>197</v>
      </c>
      <c r="C11" s="104"/>
      <c r="D11" s="83" t="s">
        <v>198</v>
      </c>
      <c r="E11" s="83"/>
      <c r="F11" s="83"/>
      <c r="G11" s="83"/>
      <c r="H11" s="83"/>
      <c r="I11" s="83"/>
      <c r="J11" s="83"/>
      <c r="K11" s="83"/>
      <c r="L11" s="83"/>
    </row>
    <row r="12" spans="1:12">
      <c r="A12" s="83"/>
      <c r="B12" s="104" t="s">
        <v>369</v>
      </c>
      <c r="C12" s="104"/>
      <c r="D12" s="83" t="s">
        <v>200</v>
      </c>
      <c r="E12" s="83"/>
      <c r="F12" s="83"/>
      <c r="G12" s="83"/>
      <c r="H12" s="83"/>
      <c r="I12" s="83"/>
      <c r="J12" s="83"/>
      <c r="K12" s="83"/>
      <c r="L12" s="83"/>
    </row>
    <row r="13" spans="1:12">
      <c r="A13" s="83"/>
      <c r="B13" s="104" t="s">
        <v>201</v>
      </c>
      <c r="C13" s="104"/>
      <c r="D13" s="83" t="s">
        <v>202</v>
      </c>
      <c r="E13" s="83"/>
      <c r="F13" s="83"/>
      <c r="G13" s="83"/>
      <c r="H13" s="83"/>
      <c r="I13" s="83"/>
      <c r="J13" s="83"/>
      <c r="K13" s="83"/>
      <c r="L13" s="83"/>
    </row>
    <row r="14" spans="1:12">
      <c r="A14" s="83"/>
      <c r="B14" s="104" t="s">
        <v>370</v>
      </c>
      <c r="C14" s="104"/>
      <c r="D14" s="83" t="s">
        <v>204</v>
      </c>
      <c r="E14" s="83"/>
      <c r="F14" s="83"/>
      <c r="G14" s="83"/>
      <c r="H14" s="83"/>
      <c r="I14" s="83"/>
      <c r="J14" s="83"/>
      <c r="K14" s="83"/>
      <c r="L14" s="83"/>
    </row>
    <row r="15" spans="1:12">
      <c r="A15" s="83"/>
      <c r="B15" s="104" t="s">
        <v>371</v>
      </c>
      <c r="C15" s="104"/>
      <c r="D15" s="83" t="s">
        <v>206</v>
      </c>
      <c r="E15" s="83"/>
      <c r="F15" s="83"/>
      <c r="G15" s="83"/>
      <c r="H15" s="83"/>
      <c r="I15" s="83"/>
      <c r="J15" s="83"/>
      <c r="K15" s="83"/>
      <c r="L15" s="83"/>
    </row>
    <row r="16" spans="1:12">
      <c r="A16" s="83"/>
      <c r="B16" s="104" t="s">
        <v>207</v>
      </c>
      <c r="C16" s="104"/>
      <c r="D16" s="83" t="s">
        <v>208</v>
      </c>
      <c r="E16" s="83"/>
      <c r="F16" s="83"/>
      <c r="G16" s="83"/>
      <c r="H16" s="83"/>
      <c r="I16" s="83"/>
      <c r="J16" s="83"/>
      <c r="K16" s="83"/>
      <c r="L16" s="83"/>
    </row>
    <row r="17" spans="1:12">
      <c r="A17" s="83"/>
      <c r="B17" s="104" t="s">
        <v>209</v>
      </c>
      <c r="C17" s="104"/>
      <c r="D17" s="83" t="s">
        <v>210</v>
      </c>
      <c r="E17" s="83"/>
      <c r="F17" s="83"/>
      <c r="G17" s="83"/>
      <c r="H17" s="83"/>
      <c r="I17" s="83"/>
      <c r="J17" s="83"/>
      <c r="K17" s="83"/>
      <c r="L17" s="83"/>
    </row>
    <row r="18" spans="1:12">
      <c r="A18" s="83"/>
      <c r="B18" s="104"/>
      <c r="C18" s="104"/>
      <c r="D18" s="83"/>
      <c r="E18" s="83"/>
      <c r="F18" s="83"/>
      <c r="G18" s="83"/>
      <c r="H18" s="83"/>
      <c r="I18" s="83"/>
      <c r="J18" s="83"/>
      <c r="K18" s="83"/>
      <c r="L18" s="83"/>
    </row>
    <row r="19" spans="1:12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</row>
    <row r="20" spans="1:12">
      <c r="A20" s="83" t="s">
        <v>211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</row>
    <row r="21" spans="1:12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</row>
    <row r="22" spans="1:12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</row>
    <row r="23" spans="1:12">
      <c r="A23" s="83" t="s">
        <v>212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</row>
    <row r="24" spans="1:12">
      <c r="A24" s="83" t="s">
        <v>213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</row>
    <row r="25" spans="1:12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</row>
    <row r="26" spans="1:12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</row>
    <row r="27" spans="1:12">
      <c r="A27" s="83" t="s">
        <v>214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</row>
    <row r="28" spans="1:12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</row>
    <row r="29" spans="1:12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</row>
    <row r="30" spans="1:12">
      <c r="A30" s="83" t="s">
        <v>215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</row>
    <row r="31" spans="1:12">
      <c r="A31" s="83" t="s">
        <v>216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</row>
    <row r="32" spans="1:12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</row>
    <row r="33" spans="1:12">
      <c r="A33" s="83" t="s">
        <v>217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</row>
    <row r="34" spans="1:12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</row>
    <row r="35" spans="1:12">
      <c r="A35" s="83"/>
      <c r="B35" s="83" t="s">
        <v>218</v>
      </c>
      <c r="C35" s="83"/>
      <c r="D35" s="105" t="s">
        <v>219</v>
      </c>
      <c r="E35" s="83"/>
      <c r="F35" s="83"/>
      <c r="G35" s="83"/>
      <c r="H35" s="83"/>
      <c r="I35" s="83"/>
      <c r="J35" s="83"/>
      <c r="K35" s="83"/>
      <c r="L35" s="83"/>
    </row>
    <row r="36" spans="1:12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</row>
    <row r="37" spans="1:12">
      <c r="A37" s="83"/>
      <c r="B37" s="83" t="s">
        <v>220</v>
      </c>
      <c r="C37" s="83"/>
      <c r="D37" s="105" t="s">
        <v>221</v>
      </c>
      <c r="E37" s="83"/>
      <c r="F37" s="83"/>
      <c r="G37" s="83"/>
      <c r="H37" s="83"/>
      <c r="I37" s="83"/>
      <c r="J37" s="83"/>
      <c r="K37" s="83"/>
      <c r="L37" s="83"/>
    </row>
    <row r="38" spans="1:12">
      <c r="A38" s="83"/>
      <c r="B38" s="83" t="s">
        <v>222</v>
      </c>
      <c r="C38" s="83"/>
      <c r="D38" s="105" t="s">
        <v>223</v>
      </c>
      <c r="E38" s="83"/>
      <c r="F38" s="83"/>
      <c r="G38" s="83"/>
      <c r="H38" s="83"/>
      <c r="I38" s="83"/>
      <c r="J38" s="83"/>
      <c r="K38" s="83"/>
      <c r="L38" s="83"/>
    </row>
    <row r="39" spans="1:12">
      <c r="A39" s="83"/>
      <c r="B39" s="83" t="s">
        <v>224</v>
      </c>
      <c r="C39" s="83"/>
      <c r="D39" s="105" t="s">
        <v>225</v>
      </c>
      <c r="E39" s="83"/>
      <c r="F39" s="83"/>
      <c r="G39" s="83"/>
      <c r="H39" s="83"/>
      <c r="I39" s="83"/>
      <c r="J39" s="83"/>
      <c r="K39" s="83"/>
      <c r="L39" s="83"/>
    </row>
    <row r="40" spans="1:12">
      <c r="A40" s="83"/>
      <c r="B40" s="83" t="s">
        <v>226</v>
      </c>
      <c r="C40" s="83"/>
      <c r="D40" s="105" t="s">
        <v>227</v>
      </c>
      <c r="E40" s="83"/>
      <c r="F40" s="83"/>
      <c r="G40" s="83"/>
      <c r="H40" s="83"/>
      <c r="I40" s="83"/>
      <c r="J40" s="83"/>
      <c r="K40" s="83"/>
      <c r="L40" s="83"/>
    </row>
    <row r="41" spans="1:12">
      <c r="A41" s="83"/>
      <c r="B41" s="83" t="s">
        <v>228</v>
      </c>
      <c r="C41" s="83"/>
      <c r="D41" s="105" t="s">
        <v>229</v>
      </c>
      <c r="E41" s="83"/>
      <c r="F41" s="83"/>
      <c r="G41" s="83"/>
      <c r="H41" s="83"/>
      <c r="I41" s="83"/>
      <c r="J41" s="83"/>
      <c r="K41" s="83"/>
      <c r="L41" s="83"/>
    </row>
    <row r="42" spans="1:12">
      <c r="A42" s="83"/>
      <c r="B42" s="83" t="s">
        <v>230</v>
      </c>
      <c r="C42" s="83"/>
      <c r="D42" s="105" t="s">
        <v>231</v>
      </c>
      <c r="E42" s="83"/>
      <c r="F42" s="83"/>
      <c r="G42" s="83"/>
      <c r="H42" s="83"/>
      <c r="I42" s="83"/>
      <c r="J42" s="83"/>
      <c r="K42" s="83"/>
      <c r="L42" s="83"/>
    </row>
    <row r="43" spans="1:12">
      <c r="A43" s="83"/>
      <c r="B43" s="83" t="s">
        <v>232</v>
      </c>
      <c r="C43" s="83"/>
      <c r="D43" s="105" t="s">
        <v>233</v>
      </c>
      <c r="E43" s="83"/>
      <c r="F43" s="83"/>
      <c r="G43" s="83"/>
      <c r="H43" s="83"/>
      <c r="I43" s="83"/>
      <c r="J43" s="83"/>
      <c r="K43" s="83"/>
      <c r="L43" s="83"/>
    </row>
    <row r="44" spans="1:12">
      <c r="A44" s="83"/>
      <c r="B44" s="83" t="s">
        <v>234</v>
      </c>
      <c r="C44" s="83"/>
      <c r="D44" s="105" t="s">
        <v>235</v>
      </c>
      <c r="E44" s="83"/>
      <c r="F44" s="83"/>
      <c r="G44" s="83"/>
      <c r="H44" s="83"/>
      <c r="I44" s="83"/>
      <c r="J44" s="83"/>
      <c r="K44" s="83"/>
      <c r="L44" s="83"/>
    </row>
    <row r="45" spans="1:12">
      <c r="A45" s="83"/>
      <c r="B45" s="83" t="s">
        <v>236</v>
      </c>
      <c r="C45" s="83"/>
      <c r="D45" s="105" t="s">
        <v>237</v>
      </c>
      <c r="E45" s="83"/>
      <c r="F45" s="83"/>
      <c r="G45" s="83"/>
      <c r="H45" s="83"/>
      <c r="I45" s="83"/>
      <c r="J45" s="83"/>
      <c r="K45" s="83"/>
      <c r="L45" s="83"/>
    </row>
    <row r="46" spans="1:12">
      <c r="A46" s="83"/>
      <c r="B46" s="83" t="s">
        <v>238</v>
      </c>
      <c r="C46" s="83"/>
      <c r="D46" s="105" t="s">
        <v>239</v>
      </c>
      <c r="E46" s="83"/>
      <c r="F46" s="83"/>
      <c r="G46" s="83"/>
      <c r="H46" s="83"/>
      <c r="I46" s="83"/>
      <c r="J46" s="83"/>
      <c r="K46" s="83"/>
      <c r="L46" s="83"/>
    </row>
    <row r="47" spans="1:12">
      <c r="A47" s="83"/>
      <c r="B47" s="83" t="s">
        <v>240</v>
      </c>
      <c r="C47" s="83"/>
      <c r="D47" s="105" t="s">
        <v>241</v>
      </c>
      <c r="E47" s="83"/>
      <c r="F47" s="83"/>
      <c r="G47" s="83"/>
      <c r="H47" s="83"/>
      <c r="I47" s="83"/>
      <c r="J47" s="83"/>
      <c r="K47" s="83"/>
      <c r="L47" s="83"/>
    </row>
    <row r="48" spans="1:12">
      <c r="A48" s="83"/>
      <c r="B48" s="83" t="s">
        <v>242</v>
      </c>
      <c r="C48" s="83"/>
      <c r="D48" s="105" t="s">
        <v>243</v>
      </c>
      <c r="E48" s="83"/>
      <c r="F48" s="83"/>
      <c r="G48" s="83"/>
      <c r="H48" s="83"/>
      <c r="I48" s="83"/>
      <c r="J48" s="83"/>
      <c r="K48" s="83"/>
      <c r="L48" s="83"/>
    </row>
    <row r="49" spans="1:12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</row>
    <row r="50" spans="1:12">
      <c r="A50" s="83" t="s">
        <v>244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</row>
    <row r="51" spans="1:12">
      <c r="A51" s="83" t="s">
        <v>245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</row>
    <row r="52" spans="1:12">
      <c r="A52" s="83"/>
      <c r="B52" s="104" t="s">
        <v>166</v>
      </c>
      <c r="C52" s="104"/>
      <c r="D52" s="105" t="s">
        <v>167</v>
      </c>
      <c r="E52" s="83"/>
      <c r="F52" s="83"/>
      <c r="G52" s="83"/>
      <c r="H52" s="83"/>
      <c r="I52" s="83"/>
      <c r="J52" s="83"/>
      <c r="K52" s="83"/>
      <c r="L52" s="83"/>
    </row>
    <row r="53" spans="1:12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</row>
    <row r="54" spans="1:12">
      <c r="A54" s="83"/>
      <c r="B54" s="106">
        <v>36388</v>
      </c>
      <c r="C54" s="106"/>
      <c r="D54" s="105" t="s">
        <v>246</v>
      </c>
      <c r="E54" s="83"/>
      <c r="F54" s="83"/>
      <c r="G54" s="83"/>
      <c r="H54" s="83"/>
      <c r="I54" s="83"/>
      <c r="J54" s="83"/>
      <c r="K54" s="83"/>
      <c r="L54" s="83"/>
    </row>
    <row r="55" spans="1:12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</row>
    <row r="56" spans="1:12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</row>
    <row r="57" spans="1:12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</row>
    <row r="58" spans="1:12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</row>
    <row r="59" spans="1:12" ht="15.75" thickBo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</row>
    <row r="60" spans="1:12">
      <c r="A60" s="83"/>
      <c r="B60" s="83"/>
      <c r="C60" s="83"/>
      <c r="D60" s="107" t="s">
        <v>82</v>
      </c>
      <c r="E60" s="960" t="s">
        <v>559</v>
      </c>
      <c r="F60" s="960"/>
      <c r="G60" s="960"/>
      <c r="H60" s="960"/>
      <c r="I60" s="961"/>
      <c r="J60" s="83"/>
      <c r="K60" s="83"/>
      <c r="L60" s="83"/>
    </row>
    <row r="61" spans="1:12">
      <c r="A61" s="83"/>
      <c r="B61" s="83"/>
      <c r="C61" s="83"/>
      <c r="D61" s="108" t="s">
        <v>84</v>
      </c>
      <c r="E61" s="956">
        <v>16</v>
      </c>
      <c r="F61" s="956"/>
      <c r="G61" s="956"/>
      <c r="H61" s="956"/>
      <c r="I61" s="957"/>
      <c r="J61" s="83"/>
      <c r="K61" s="83"/>
      <c r="L61" s="83"/>
    </row>
    <row r="62" spans="1:12" ht="15.75" thickBot="1">
      <c r="A62" s="83"/>
      <c r="B62" s="83"/>
      <c r="C62" s="83"/>
      <c r="D62" s="109" t="s">
        <v>85</v>
      </c>
      <c r="E62" s="965">
        <v>39133</v>
      </c>
      <c r="F62" s="958"/>
      <c r="G62" s="958"/>
      <c r="H62" s="958"/>
      <c r="I62" s="959"/>
      <c r="J62" s="83"/>
      <c r="K62" s="83"/>
      <c r="L62" s="83"/>
    </row>
    <row r="63" spans="1:12">
      <c r="A63" s="83"/>
      <c r="B63" s="83"/>
      <c r="C63" s="83"/>
      <c r="D63" s="84"/>
      <c r="E63" s="85"/>
      <c r="F63" s="85"/>
      <c r="G63" s="85"/>
      <c r="H63" s="85"/>
      <c r="I63" s="85"/>
      <c r="J63" s="83"/>
      <c r="K63" s="83"/>
      <c r="L63" s="83"/>
    </row>
    <row r="64" spans="1:12" ht="15.75" thickBo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</row>
    <row r="65" spans="4:38">
      <c r="D65" s="110"/>
      <c r="E65" s="111"/>
      <c r="F65" s="112" t="s">
        <v>120</v>
      </c>
      <c r="G65" s="111"/>
      <c r="H65" s="113"/>
      <c r="I65" s="83"/>
      <c r="J65" s="83"/>
      <c r="K65" s="83"/>
      <c r="L65" s="83"/>
      <c r="M65" s="83"/>
      <c r="N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</row>
    <row r="66" spans="4:38">
      <c r="D66" s="114"/>
      <c r="E66" s="115"/>
      <c r="F66" s="116"/>
      <c r="G66" s="116"/>
      <c r="H66" s="117" t="s">
        <v>121</v>
      </c>
      <c r="I66" s="86"/>
      <c r="J66" s="83"/>
      <c r="K66" s="83"/>
      <c r="L66" s="83"/>
      <c r="M66" s="83"/>
      <c r="N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</row>
    <row r="67" spans="4:38">
      <c r="D67" s="108"/>
      <c r="E67" s="118"/>
      <c r="F67" s="119" t="s">
        <v>86</v>
      </c>
      <c r="G67" s="120"/>
      <c r="H67" s="121" t="s">
        <v>122</v>
      </c>
      <c r="I67" s="83"/>
      <c r="J67" s="83"/>
      <c r="K67" s="83"/>
      <c r="L67" s="83"/>
      <c r="M67" s="83"/>
      <c r="N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</row>
    <row r="68" spans="4:38">
      <c r="D68" s="122"/>
      <c r="E68" s="123" t="s">
        <v>577</v>
      </c>
      <c r="F68" s="87" t="s">
        <v>578</v>
      </c>
      <c r="G68" s="124" t="s">
        <v>579</v>
      </c>
      <c r="H68" s="125" t="s">
        <v>580</v>
      </c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</row>
    <row r="69" spans="4:38">
      <c r="D69" s="108" t="s">
        <v>124</v>
      </c>
      <c r="E69" s="126" t="s">
        <v>60</v>
      </c>
      <c r="F69" s="127" t="s">
        <v>60</v>
      </c>
      <c r="G69" s="128" t="s">
        <v>60</v>
      </c>
      <c r="H69" s="129" t="s">
        <v>125</v>
      </c>
      <c r="I69" s="83"/>
      <c r="J69" s="83"/>
      <c r="K69" s="83"/>
      <c r="L69" s="83" t="s">
        <v>127</v>
      </c>
      <c r="M69" s="83"/>
      <c r="N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</row>
    <row r="70" spans="4:38" ht="15.75" thickBot="1">
      <c r="D70" s="130" t="s">
        <v>126</v>
      </c>
      <c r="E70" s="286">
        <v>30.991043090820298</v>
      </c>
      <c r="F70" s="287">
        <v>24.763103485107401</v>
      </c>
      <c r="G70" s="288">
        <v>15</v>
      </c>
      <c r="H70" s="289">
        <v>1546.2944878472222</v>
      </c>
      <c r="I70" s="83"/>
      <c r="J70" s="83"/>
      <c r="K70" s="83"/>
      <c r="L70" s="83"/>
      <c r="M70" s="83" t="s">
        <v>128</v>
      </c>
      <c r="Q70" s="83"/>
      <c r="R70" s="83"/>
      <c r="S70" s="83"/>
      <c r="T70" s="83"/>
      <c r="U70" s="83"/>
      <c r="V70" s="83"/>
      <c r="W70" s="83" t="s">
        <v>322</v>
      </c>
      <c r="X70" s="83"/>
      <c r="AA70" s="83"/>
      <c r="AB70" s="83"/>
      <c r="AC70" s="83"/>
      <c r="AD70" s="83"/>
      <c r="AE70" s="83"/>
    </row>
    <row r="71" spans="4:38">
      <c r="D71" s="88"/>
      <c r="E71" s="86"/>
      <c r="F71" s="86"/>
      <c r="G71" s="86"/>
      <c r="H71" s="86"/>
      <c r="I71" s="83"/>
      <c r="J71" s="83"/>
      <c r="K71" s="83"/>
      <c r="L71" s="83"/>
      <c r="M71" s="83" t="s">
        <v>129</v>
      </c>
      <c r="Q71" s="83"/>
      <c r="R71" s="83"/>
      <c r="S71" s="83"/>
      <c r="T71" s="83"/>
      <c r="U71" s="83"/>
      <c r="V71" s="83"/>
      <c r="W71" s="83"/>
      <c r="X71" s="83" t="s">
        <v>323</v>
      </c>
      <c r="AA71" s="83"/>
      <c r="AB71" s="83"/>
      <c r="AC71" s="83"/>
      <c r="AD71" s="83"/>
      <c r="AE71" s="83"/>
    </row>
    <row r="72" spans="4:38" ht="15.75" thickBot="1">
      <c r="D72" s="88"/>
      <c r="E72" s="86"/>
      <c r="F72" s="86"/>
      <c r="G72" s="86"/>
      <c r="H72" s="86"/>
      <c r="I72" s="83"/>
      <c r="J72" s="83"/>
      <c r="K72" s="83"/>
      <c r="L72" t="s">
        <v>324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</row>
    <row r="73" spans="4:38">
      <c r="D73" s="110"/>
      <c r="E73" s="111"/>
      <c r="F73" s="112"/>
      <c r="G73" s="112" t="s">
        <v>130</v>
      </c>
      <c r="H73" s="112"/>
      <c r="I73" s="167"/>
      <c r="J73" s="168"/>
      <c r="K73" s="167"/>
      <c r="L73" s="167"/>
      <c r="M73" s="326"/>
      <c r="N73" s="326"/>
      <c r="O73" s="167"/>
      <c r="P73" s="326"/>
      <c r="Q73" s="326"/>
      <c r="R73" s="167"/>
      <c r="S73" s="326"/>
      <c r="T73" s="326"/>
      <c r="U73" s="167"/>
      <c r="V73" s="326"/>
      <c r="W73" s="326"/>
      <c r="X73" s="167"/>
      <c r="Y73" s="326"/>
      <c r="Z73" s="326"/>
      <c r="AA73" s="167"/>
      <c r="AB73" s="326"/>
      <c r="AC73" s="326"/>
      <c r="AD73" s="167"/>
      <c r="AE73" s="326"/>
      <c r="AF73" s="326"/>
      <c r="AG73" s="167"/>
      <c r="AH73" s="167"/>
      <c r="AI73" s="167"/>
      <c r="AJ73" s="167"/>
      <c r="AK73" s="167"/>
      <c r="AL73" s="169"/>
    </row>
    <row r="74" spans="4:38">
      <c r="D74" s="122"/>
      <c r="E74" s="88"/>
      <c r="F74" s="88"/>
      <c r="G74" s="88"/>
      <c r="H74" s="88"/>
      <c r="I74" s="88"/>
      <c r="J74" s="88"/>
      <c r="K74" s="88"/>
      <c r="L74" s="90"/>
      <c r="M74" s="327"/>
      <c r="N74" s="327"/>
      <c r="O74" s="328"/>
      <c r="P74" s="329"/>
      <c r="Q74" s="329"/>
      <c r="R74" s="176"/>
      <c r="S74" s="329"/>
      <c r="T74" s="329"/>
      <c r="U74" s="176" t="s">
        <v>325</v>
      </c>
      <c r="V74" s="176"/>
      <c r="W74" s="329"/>
      <c r="X74" s="176"/>
      <c r="Y74" s="329"/>
      <c r="Z74" s="329"/>
      <c r="AA74" s="173"/>
      <c r="AB74" s="329"/>
      <c r="AC74" s="329"/>
      <c r="AD74" s="173"/>
      <c r="AE74" s="329"/>
      <c r="AF74" s="330"/>
      <c r="AG74" s="88"/>
      <c r="AH74" s="88"/>
      <c r="AI74" s="88"/>
      <c r="AJ74" s="88"/>
      <c r="AK74" s="88"/>
      <c r="AL74" s="171"/>
    </row>
    <row r="75" spans="4:38">
      <c r="D75" s="114"/>
      <c r="E75" s="86"/>
      <c r="F75" s="86"/>
      <c r="G75" s="86"/>
      <c r="H75" s="87"/>
      <c r="I75" s="88"/>
      <c r="J75" s="88"/>
      <c r="K75" s="88"/>
      <c r="L75" s="123"/>
      <c r="M75" s="331" t="s">
        <v>326</v>
      </c>
      <c r="N75" s="332"/>
      <c r="P75" s="333" t="s">
        <v>327</v>
      </c>
      <c r="R75" s="70"/>
      <c r="S75" s="331" t="s">
        <v>328</v>
      </c>
      <c r="T75" s="332"/>
      <c r="V75" s="333" t="s">
        <v>329</v>
      </c>
      <c r="X75" s="70"/>
      <c r="Y75" s="331" t="s">
        <v>330</v>
      </c>
      <c r="Z75" s="332"/>
      <c r="AB75" s="333" t="s">
        <v>331</v>
      </c>
      <c r="AD75" s="70"/>
      <c r="AE75" s="331" t="s">
        <v>332</v>
      </c>
      <c r="AF75" s="332"/>
      <c r="AG75" s="88"/>
      <c r="AH75" s="88"/>
      <c r="AI75" s="88"/>
      <c r="AJ75" s="88"/>
      <c r="AK75" s="88"/>
      <c r="AL75" s="171"/>
    </row>
    <row r="76" spans="4:38">
      <c r="D76" s="108"/>
      <c r="E76" s="172" t="s">
        <v>131</v>
      </c>
      <c r="F76" s="173"/>
      <c r="G76" s="173"/>
      <c r="H76" s="174"/>
      <c r="I76" s="173"/>
      <c r="J76" s="173"/>
      <c r="K76" s="175"/>
      <c r="L76" s="123" t="s">
        <v>252</v>
      </c>
      <c r="M76" s="331" t="s">
        <v>333</v>
      </c>
      <c r="N76" s="334" t="s">
        <v>334</v>
      </c>
      <c r="O76" s="87" t="s">
        <v>252</v>
      </c>
      <c r="P76" s="331" t="s">
        <v>333</v>
      </c>
      <c r="Q76" s="331" t="s">
        <v>334</v>
      </c>
      <c r="R76" s="123" t="s">
        <v>252</v>
      </c>
      <c r="S76" s="331" t="s">
        <v>333</v>
      </c>
      <c r="T76" s="334" t="s">
        <v>334</v>
      </c>
      <c r="U76" s="87" t="s">
        <v>252</v>
      </c>
      <c r="V76" s="331" t="s">
        <v>333</v>
      </c>
      <c r="W76" s="331" t="s">
        <v>334</v>
      </c>
      <c r="X76" s="123" t="s">
        <v>252</v>
      </c>
      <c r="Y76" s="331" t="s">
        <v>333</v>
      </c>
      <c r="Z76" s="334" t="s">
        <v>334</v>
      </c>
      <c r="AA76" s="87" t="s">
        <v>252</v>
      </c>
      <c r="AB76" s="331" t="s">
        <v>333</v>
      </c>
      <c r="AC76" s="331" t="s">
        <v>334</v>
      </c>
      <c r="AD76" s="123" t="s">
        <v>252</v>
      </c>
      <c r="AE76" s="331" t="s">
        <v>333</v>
      </c>
      <c r="AF76" s="334" t="s">
        <v>334</v>
      </c>
      <c r="AG76" s="173"/>
      <c r="AH76" s="173"/>
      <c r="AI76" s="174" t="s">
        <v>132</v>
      </c>
      <c r="AJ76" s="173"/>
      <c r="AK76" s="173"/>
      <c r="AL76" s="177"/>
    </row>
    <row r="77" spans="4:38">
      <c r="D77" s="122"/>
      <c r="E77" s="123" t="s">
        <v>581</v>
      </c>
      <c r="F77" s="123" t="s">
        <v>582</v>
      </c>
      <c r="G77" s="87" t="s">
        <v>583</v>
      </c>
      <c r="H77" s="87" t="s">
        <v>584</v>
      </c>
      <c r="I77" s="87" t="s">
        <v>585</v>
      </c>
      <c r="J77" s="87" t="s">
        <v>586</v>
      </c>
      <c r="K77" s="87" t="s">
        <v>587</v>
      </c>
      <c r="L77" s="123" t="s">
        <v>588</v>
      </c>
      <c r="M77" s="87" t="s">
        <v>589</v>
      </c>
      <c r="N77" s="178" t="s">
        <v>590</v>
      </c>
      <c r="O77" s="87" t="s">
        <v>591</v>
      </c>
      <c r="P77" s="87" t="s">
        <v>592</v>
      </c>
      <c r="Q77" s="87" t="s">
        <v>593</v>
      </c>
      <c r="R77" s="123" t="s">
        <v>594</v>
      </c>
      <c r="S77" s="87" t="s">
        <v>595</v>
      </c>
      <c r="T77" s="178" t="s">
        <v>596</v>
      </c>
      <c r="U77" s="87" t="s">
        <v>597</v>
      </c>
      <c r="V77" s="87" t="s">
        <v>598</v>
      </c>
      <c r="W77" s="87" t="s">
        <v>599</v>
      </c>
      <c r="X77" s="123" t="s">
        <v>600</v>
      </c>
      <c r="Y77" s="87" t="s">
        <v>601</v>
      </c>
      <c r="Z77" s="178" t="s">
        <v>602</v>
      </c>
      <c r="AA77" s="87" t="s">
        <v>603</v>
      </c>
      <c r="AB77" s="87" t="s">
        <v>604</v>
      </c>
      <c r="AC77" s="87" t="s">
        <v>605</v>
      </c>
      <c r="AD77" s="123" t="s">
        <v>606</v>
      </c>
      <c r="AE77" s="87" t="s">
        <v>607</v>
      </c>
      <c r="AF77" s="178" t="s">
        <v>608</v>
      </c>
      <c r="AG77" s="87" t="s">
        <v>577</v>
      </c>
      <c r="AH77" s="87" t="s">
        <v>578</v>
      </c>
      <c r="AI77" s="87" t="s">
        <v>579</v>
      </c>
      <c r="AJ77" s="87" t="s">
        <v>609</v>
      </c>
      <c r="AK77" s="87" t="s">
        <v>610</v>
      </c>
      <c r="AL77" s="179" t="s">
        <v>611</v>
      </c>
    </row>
    <row r="78" spans="4:38">
      <c r="D78" s="180" t="s">
        <v>124</v>
      </c>
      <c r="E78" s="126" t="s">
        <v>150</v>
      </c>
      <c r="F78" s="126" t="s">
        <v>150</v>
      </c>
      <c r="G78" s="127" t="s">
        <v>150</v>
      </c>
      <c r="H78" s="127" t="s">
        <v>150</v>
      </c>
      <c r="I78" s="127" t="s">
        <v>150</v>
      </c>
      <c r="J78" s="127" t="s">
        <v>150</v>
      </c>
      <c r="K78" s="127" t="s">
        <v>150</v>
      </c>
      <c r="L78" s="126" t="s">
        <v>612</v>
      </c>
      <c r="M78" s="127" t="s">
        <v>612</v>
      </c>
      <c r="N78" s="128" t="s">
        <v>612</v>
      </c>
      <c r="O78" s="127" t="s">
        <v>150</v>
      </c>
      <c r="P78" s="127" t="s">
        <v>150</v>
      </c>
      <c r="Q78" s="127" t="s">
        <v>150</v>
      </c>
      <c r="R78" s="126" t="s">
        <v>150</v>
      </c>
      <c r="S78" s="127" t="s">
        <v>150</v>
      </c>
      <c r="T78" s="128" t="s">
        <v>150</v>
      </c>
      <c r="U78" s="127" t="s">
        <v>150</v>
      </c>
      <c r="V78" s="127" t="s">
        <v>150</v>
      </c>
      <c r="W78" s="127" t="s">
        <v>150</v>
      </c>
      <c r="X78" s="126" t="s">
        <v>150</v>
      </c>
      <c r="Y78" s="127" t="s">
        <v>150</v>
      </c>
      <c r="Z78" s="128" t="s">
        <v>150</v>
      </c>
      <c r="AA78" s="127" t="s">
        <v>150</v>
      </c>
      <c r="AB78" s="127" t="s">
        <v>150</v>
      </c>
      <c r="AC78" s="127" t="s">
        <v>150</v>
      </c>
      <c r="AD78" s="126" t="s">
        <v>150</v>
      </c>
      <c r="AE78" s="127" t="s">
        <v>150</v>
      </c>
      <c r="AF78" s="128" t="s">
        <v>150</v>
      </c>
      <c r="AG78" s="127" t="s">
        <v>60</v>
      </c>
      <c r="AH78" s="127" t="s">
        <v>60</v>
      </c>
      <c r="AI78" s="127" t="s">
        <v>60</v>
      </c>
      <c r="AJ78" s="127" t="s">
        <v>60</v>
      </c>
      <c r="AK78" s="127" t="s">
        <v>60</v>
      </c>
      <c r="AL78" s="181" t="s">
        <v>60</v>
      </c>
    </row>
    <row r="79" spans="4:38">
      <c r="D79" s="122" t="s">
        <v>152</v>
      </c>
      <c r="E79" s="182">
        <v>75005.308380701274</v>
      </c>
      <c r="F79" s="71">
        <v>12500.715538753306</v>
      </c>
      <c r="G79" s="71">
        <v>12500.654692436594</v>
      </c>
      <c r="H79" s="71">
        <v>12500.786326460562</v>
      </c>
      <c r="I79" s="71">
        <v>12501.047294495162</v>
      </c>
      <c r="J79" s="71">
        <v>12500.986447435345</v>
      </c>
      <c r="K79" s="71">
        <v>12501.118081120301</v>
      </c>
      <c r="L79" s="74">
        <v>781.4922345948828</v>
      </c>
      <c r="M79" s="335">
        <v>370.6132230307112</v>
      </c>
      <c r="N79" s="332">
        <v>410.87901156417308</v>
      </c>
      <c r="O79" s="74">
        <v>12503.875753518125</v>
      </c>
      <c r="P79" s="74">
        <v>5929.8115684913791</v>
      </c>
      <c r="Q79" s="74">
        <v>6574.0641850267693</v>
      </c>
      <c r="R79" s="74">
        <v>12503.875753518125</v>
      </c>
      <c r="S79" s="74">
        <v>5929.8115684913791</v>
      </c>
      <c r="T79" s="74">
        <v>6574.0641850267693</v>
      </c>
      <c r="U79" s="74">
        <v>12503.875753518125</v>
      </c>
      <c r="V79" s="74">
        <v>5929.8115684913791</v>
      </c>
      <c r="W79" s="74">
        <v>6574.0641850267693</v>
      </c>
      <c r="X79" s="74">
        <v>12503.875753518125</v>
      </c>
      <c r="Y79" s="74">
        <v>5929.8115684913791</v>
      </c>
      <c r="Z79" s="74">
        <v>6574.0641850267693</v>
      </c>
      <c r="AA79" s="74">
        <v>12503.875753518125</v>
      </c>
      <c r="AB79" s="74">
        <v>5929.8115684913791</v>
      </c>
      <c r="AC79" s="74">
        <v>6574.0641850267693</v>
      </c>
      <c r="AD79" s="74">
        <v>12503.875753518125</v>
      </c>
      <c r="AE79" s="74">
        <v>5929.8115684913791</v>
      </c>
      <c r="AF79" s="74">
        <v>6574.0641850267693</v>
      </c>
      <c r="AG79" s="72">
        <v>19.99998719601259</v>
      </c>
      <c r="AH79" s="72">
        <v>19.999988505575555</v>
      </c>
      <c r="AI79" s="72">
        <v>19.999986647125638</v>
      </c>
      <c r="AJ79" s="72">
        <v>19.999984330187488</v>
      </c>
      <c r="AK79" s="72">
        <v>19.999985631712132</v>
      </c>
      <c r="AL79" s="72">
        <v>19.999983770643659</v>
      </c>
    </row>
    <row r="80" spans="4:38">
      <c r="D80" s="122" t="s">
        <v>153</v>
      </c>
      <c r="E80" s="71"/>
      <c r="F80" s="71"/>
      <c r="G80" s="72"/>
      <c r="H80" s="72"/>
      <c r="I80" s="72"/>
      <c r="J80" s="72"/>
      <c r="K80" s="72"/>
      <c r="L80" s="71" t="s">
        <v>92</v>
      </c>
      <c r="M80" s="72" t="s">
        <v>92</v>
      </c>
      <c r="N80" s="72" t="s">
        <v>92</v>
      </c>
      <c r="O80" s="74"/>
      <c r="P80" s="335"/>
      <c r="Q80" s="335"/>
      <c r="R80" s="74"/>
      <c r="S80" s="335"/>
      <c r="T80" s="332"/>
      <c r="U80" s="75"/>
      <c r="V80" s="335"/>
      <c r="W80" s="335"/>
      <c r="X80" s="71"/>
      <c r="Y80" s="335"/>
      <c r="Z80" s="332"/>
      <c r="AA80" s="75"/>
      <c r="AB80" s="335"/>
      <c r="AC80" s="335"/>
      <c r="AD80" s="74"/>
      <c r="AE80" s="335"/>
      <c r="AF80" s="332"/>
      <c r="AG80" s="72"/>
      <c r="AH80" s="72"/>
      <c r="AI80" s="72"/>
      <c r="AJ80" s="72"/>
      <c r="AK80" s="75"/>
      <c r="AL80" s="184"/>
    </row>
    <row r="81" spans="4:38">
      <c r="D81" s="122" t="s">
        <v>154</v>
      </c>
      <c r="E81" s="71"/>
      <c r="F81" s="71"/>
      <c r="G81" s="72"/>
      <c r="H81" s="72"/>
      <c r="I81" s="72"/>
      <c r="J81" s="72"/>
      <c r="K81" s="72"/>
      <c r="L81" s="71" t="s">
        <v>92</v>
      </c>
      <c r="M81" s="72" t="s">
        <v>92</v>
      </c>
      <c r="N81" s="72" t="s">
        <v>92</v>
      </c>
      <c r="O81" s="74"/>
      <c r="P81" s="466"/>
      <c r="W81" s="335"/>
      <c r="X81" s="71"/>
      <c r="Y81" s="335"/>
      <c r="Z81" s="332"/>
      <c r="AA81" s="75"/>
      <c r="AB81" s="335"/>
      <c r="AC81" s="335"/>
      <c r="AD81" s="74"/>
      <c r="AE81" s="335"/>
      <c r="AF81" s="332"/>
      <c r="AG81" s="72"/>
      <c r="AH81" s="72"/>
      <c r="AI81" s="72"/>
      <c r="AJ81" s="72"/>
      <c r="AK81" s="75"/>
      <c r="AL81" s="184"/>
    </row>
    <row r="82" spans="4:38">
      <c r="D82" s="122" t="s">
        <v>155</v>
      </c>
      <c r="E82" s="467">
        <v>47268.489182392106</v>
      </c>
      <c r="F82" s="467">
        <v>8323.0430913276159</v>
      </c>
      <c r="G82" s="467">
        <v>6316.5575980130352</v>
      </c>
      <c r="H82" s="467">
        <v>8666.7343206217247</v>
      </c>
      <c r="I82" s="467">
        <v>8696.3990170812067</v>
      </c>
      <c r="J82" s="467">
        <v>6533.9683403723384</v>
      </c>
      <c r="K82" s="467">
        <v>8731.7868149761889</v>
      </c>
      <c r="L82" s="71" t="s">
        <v>92</v>
      </c>
      <c r="M82" s="72" t="s">
        <v>92</v>
      </c>
      <c r="N82" s="72" t="s">
        <v>92</v>
      </c>
      <c r="O82" s="413">
        <v>8323.2506073288332</v>
      </c>
      <c r="P82" s="466">
        <v>3571.8643619097134</v>
      </c>
      <c r="Q82" s="466">
        <v>4751.3862454191576</v>
      </c>
      <c r="R82" s="413">
        <v>6316.7484009793288</v>
      </c>
      <c r="S82" s="466">
        <v>2397.4009410497015</v>
      </c>
      <c r="T82" s="466">
        <v>3919.3474599296192</v>
      </c>
      <c r="U82" s="413">
        <v>8666.857302812954</v>
      </c>
      <c r="V82" s="466">
        <v>5059.904870577403</v>
      </c>
      <c r="W82" s="466">
        <v>3606.9524322355819</v>
      </c>
      <c r="X82" s="413">
        <v>8696.293142508981</v>
      </c>
      <c r="Y82" s="466">
        <v>3816.4387723541704</v>
      </c>
      <c r="Z82" s="466">
        <v>4879.8543701548415</v>
      </c>
      <c r="AA82" s="413">
        <v>6533.8370696975617</v>
      </c>
      <c r="AB82" s="466">
        <v>2545.5458515759651</v>
      </c>
      <c r="AC82" s="466">
        <v>3988.2912181215856</v>
      </c>
      <c r="AD82" s="413">
        <v>8731.5809739446468</v>
      </c>
      <c r="AE82" s="466">
        <v>5088.5100077790621</v>
      </c>
      <c r="AF82" s="466">
        <v>3643.0709661655992</v>
      </c>
      <c r="AG82" s="401">
        <v>19.999995434902658</v>
      </c>
      <c r="AH82" s="401">
        <v>19.999996335253925</v>
      </c>
      <c r="AI82" s="401">
        <v>19.999996170752613</v>
      </c>
      <c r="AJ82" s="401">
        <v>19.999995354038948</v>
      </c>
      <c r="AK82" s="401">
        <v>19.999996289489314</v>
      </c>
      <c r="AL82" s="401">
        <v>19.999996146400143</v>
      </c>
    </row>
    <row r="83" spans="4:38">
      <c r="D83" s="122" t="s">
        <v>156</v>
      </c>
      <c r="F83" s="71"/>
      <c r="G83" s="72"/>
      <c r="H83" s="72"/>
      <c r="I83" s="72"/>
      <c r="J83" s="72"/>
      <c r="K83" s="72"/>
      <c r="L83" s="71" t="s">
        <v>92</v>
      </c>
      <c r="M83" s="72" t="s">
        <v>92</v>
      </c>
      <c r="N83" s="72" t="s">
        <v>92</v>
      </c>
      <c r="O83" s="74"/>
      <c r="P83" s="466"/>
      <c r="Q83" s="335"/>
      <c r="R83" s="74"/>
      <c r="S83" s="335"/>
      <c r="T83" s="332"/>
      <c r="U83" s="75"/>
      <c r="V83" s="335"/>
      <c r="W83" s="335"/>
      <c r="X83" s="71"/>
      <c r="Y83" s="335"/>
      <c r="Z83" s="332"/>
      <c r="AA83" s="75"/>
      <c r="AB83" s="335"/>
      <c r="AC83" s="335"/>
      <c r="AD83" s="74"/>
      <c r="AE83" s="335"/>
      <c r="AF83" s="332"/>
      <c r="AG83" s="72"/>
      <c r="AH83" s="72"/>
      <c r="AI83" s="72"/>
      <c r="AJ83" s="72"/>
      <c r="AK83" s="75"/>
      <c r="AL83" s="184"/>
    </row>
    <row r="84" spans="4:38">
      <c r="D84" s="122" t="s">
        <v>157</v>
      </c>
      <c r="E84" s="71"/>
      <c r="F84" s="71"/>
      <c r="G84" s="72"/>
      <c r="H84" s="72" t="s">
        <v>92</v>
      </c>
      <c r="I84" s="72"/>
      <c r="J84" s="72"/>
      <c r="K84" s="72" t="s">
        <v>92</v>
      </c>
      <c r="L84" s="71" t="s">
        <v>92</v>
      </c>
      <c r="M84" s="72" t="s">
        <v>92</v>
      </c>
      <c r="N84" s="72" t="s">
        <v>92</v>
      </c>
      <c r="O84" s="74"/>
      <c r="P84" s="335"/>
      <c r="Q84" s="335"/>
      <c r="R84" s="74"/>
      <c r="S84" s="335"/>
      <c r="T84" s="332"/>
      <c r="U84" s="72" t="s">
        <v>92</v>
      </c>
      <c r="V84" s="72" t="s">
        <v>92</v>
      </c>
      <c r="W84" s="72" t="s">
        <v>92</v>
      </c>
      <c r="X84" s="71"/>
      <c r="Y84" s="335"/>
      <c r="Z84" s="332"/>
      <c r="AA84" s="72"/>
      <c r="AB84" s="335"/>
      <c r="AC84" s="335"/>
      <c r="AD84" s="71" t="s">
        <v>92</v>
      </c>
      <c r="AE84" s="72" t="s">
        <v>92</v>
      </c>
      <c r="AF84" s="73" t="s">
        <v>92</v>
      </c>
      <c r="AG84" s="72"/>
      <c r="AH84" s="72"/>
      <c r="AI84" s="72" t="s">
        <v>92</v>
      </c>
      <c r="AJ84" s="72"/>
      <c r="AK84" s="75"/>
      <c r="AL84" s="183" t="s">
        <v>92</v>
      </c>
    </row>
    <row r="85" spans="4:38" ht="15.75" thickBot="1">
      <c r="D85" s="185" t="s">
        <v>158</v>
      </c>
      <c r="E85" s="411">
        <v>123496.68753486806</v>
      </c>
      <c r="F85" s="411">
        <v>60817.188032537058</v>
      </c>
      <c r="G85" s="411">
        <v>54129.919517340917</v>
      </c>
      <c r="H85" s="411">
        <v>8549.5799849900795</v>
      </c>
      <c r="I85" s="187" t="s">
        <v>92</v>
      </c>
      <c r="J85" s="187" t="s">
        <v>92</v>
      </c>
      <c r="K85" s="187" t="s">
        <v>92</v>
      </c>
      <c r="L85" s="411">
        <v>887.45173054535383</v>
      </c>
      <c r="M85" s="411">
        <v>476.57</v>
      </c>
      <c r="N85" s="412">
        <v>410.88</v>
      </c>
      <c r="O85" s="415">
        <v>123568.77896113528</v>
      </c>
      <c r="P85" s="415">
        <v>66358.110142214791</v>
      </c>
      <c r="Q85" s="468">
        <v>57210.668818920582</v>
      </c>
      <c r="R85" s="415">
        <v>62801.731237754633</v>
      </c>
      <c r="S85" s="415">
        <v>33725.381391908013</v>
      </c>
      <c r="T85" s="468">
        <v>29076.3498458465</v>
      </c>
      <c r="U85" s="469">
        <v>9268.9075133802162</v>
      </c>
      <c r="V85" s="415">
        <v>4977.5290396317223</v>
      </c>
      <c r="W85" s="468">
        <v>4291.3784737484539</v>
      </c>
      <c r="X85" s="186" t="s">
        <v>92</v>
      </c>
      <c r="Y85" s="187" t="s">
        <v>92</v>
      </c>
      <c r="Z85" s="190" t="s">
        <v>92</v>
      </c>
      <c r="AA85" s="187" t="s">
        <v>92</v>
      </c>
      <c r="AB85" s="187" t="s">
        <v>92</v>
      </c>
      <c r="AC85" s="187" t="s">
        <v>92</v>
      </c>
      <c r="AD85" s="186" t="s">
        <v>92</v>
      </c>
      <c r="AE85" s="187" t="s">
        <v>92</v>
      </c>
      <c r="AF85" s="190" t="s">
        <v>92</v>
      </c>
      <c r="AG85" s="412">
        <v>19.999988556859908</v>
      </c>
      <c r="AH85" s="412">
        <v>19.99999106205766</v>
      </c>
      <c r="AI85" s="412">
        <v>19.999992245734596</v>
      </c>
      <c r="AJ85" s="187" t="s">
        <v>92</v>
      </c>
      <c r="AK85" s="187" t="s">
        <v>92</v>
      </c>
      <c r="AL85" s="191" t="s">
        <v>92</v>
      </c>
    </row>
    <row r="86" spans="4:38">
      <c r="D86" s="83"/>
      <c r="E86" s="86"/>
      <c r="F86" s="86"/>
      <c r="G86" s="86"/>
      <c r="H86" s="86"/>
      <c r="I86" s="86"/>
      <c r="J86" s="86"/>
      <c r="K86" s="86"/>
      <c r="L86" s="84" t="s">
        <v>159</v>
      </c>
      <c r="O86" s="86"/>
      <c r="P86" s="86"/>
      <c r="Q86" s="86"/>
      <c r="R86" s="86"/>
      <c r="S86" s="86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</row>
    <row r="87" spans="4:38">
      <c r="D87" s="84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</row>
    <row r="88" spans="4:38" ht="15.75" thickBot="1"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3"/>
      <c r="Y88" s="83"/>
      <c r="Z88" s="83"/>
      <c r="AA88" s="83"/>
      <c r="AB88" s="83"/>
      <c r="AC88" s="83"/>
      <c r="AD88" s="83"/>
      <c r="AE88" s="83"/>
    </row>
    <row r="89" spans="4:38">
      <c r="D89" s="107"/>
      <c r="E89" s="167"/>
      <c r="F89" s="167"/>
      <c r="G89" s="167"/>
      <c r="H89" s="112" t="s">
        <v>160</v>
      </c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9"/>
      <c r="Z89" s="83"/>
      <c r="AA89" s="83"/>
      <c r="AB89" s="83"/>
      <c r="AC89" s="83"/>
      <c r="AD89" s="83"/>
      <c r="AE89" s="83"/>
    </row>
    <row r="90" spans="4:38">
      <c r="D90" s="122"/>
      <c r="E90" s="192"/>
      <c r="F90" s="192"/>
      <c r="G90" s="192" t="s">
        <v>161</v>
      </c>
      <c r="H90" s="192"/>
      <c r="I90" s="192"/>
      <c r="J90" s="192"/>
      <c r="K90" s="192"/>
      <c r="L90" s="192"/>
      <c r="M90" s="192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93"/>
      <c r="Z90" s="83"/>
      <c r="AA90" s="83"/>
      <c r="AB90" s="83"/>
      <c r="AC90" s="83"/>
      <c r="AD90" s="83"/>
      <c r="AE90" s="83"/>
    </row>
    <row r="91" spans="4:38">
      <c r="D91" s="122"/>
      <c r="E91" s="123" t="s">
        <v>613</v>
      </c>
      <c r="F91" s="86"/>
      <c r="G91" s="86"/>
      <c r="H91" s="194" t="s">
        <v>614</v>
      </c>
      <c r="I91" s="116"/>
      <c r="J91" s="195"/>
      <c r="K91" s="87" t="s">
        <v>615</v>
      </c>
      <c r="L91" s="86"/>
      <c r="M91" s="86"/>
      <c r="N91" s="194" t="s">
        <v>580</v>
      </c>
      <c r="O91" s="116"/>
      <c r="P91" s="195"/>
      <c r="Q91" s="87" t="s">
        <v>616</v>
      </c>
      <c r="R91" s="86"/>
      <c r="S91" s="86"/>
      <c r="T91" s="194" t="s">
        <v>617</v>
      </c>
      <c r="U91" s="116"/>
      <c r="V91" s="195"/>
      <c r="W91" s="87" t="s">
        <v>618</v>
      </c>
      <c r="X91" s="86"/>
      <c r="Y91" s="196"/>
      <c r="Z91" s="83"/>
      <c r="AA91" s="83"/>
      <c r="AB91" s="83"/>
      <c r="AC91" s="83"/>
      <c r="AD91" s="83"/>
      <c r="AE91" s="83"/>
    </row>
    <row r="92" spans="4:38">
      <c r="D92" s="180" t="s">
        <v>124</v>
      </c>
      <c r="E92" s="126" t="s">
        <v>170</v>
      </c>
      <c r="F92" s="127" t="s">
        <v>166</v>
      </c>
      <c r="G92" s="127" t="s">
        <v>167</v>
      </c>
      <c r="H92" s="126" t="s">
        <v>170</v>
      </c>
      <c r="I92" s="127" t="s">
        <v>166</v>
      </c>
      <c r="J92" s="128" t="s">
        <v>167</v>
      </c>
      <c r="K92" s="126" t="s">
        <v>170</v>
      </c>
      <c r="L92" s="127" t="s">
        <v>166</v>
      </c>
      <c r="M92" s="127" t="s">
        <v>167</v>
      </c>
      <c r="N92" s="126" t="s">
        <v>170</v>
      </c>
      <c r="O92" s="127" t="s">
        <v>166</v>
      </c>
      <c r="P92" s="128" t="s">
        <v>167</v>
      </c>
      <c r="Q92" s="126" t="s">
        <v>170</v>
      </c>
      <c r="R92" s="127" t="s">
        <v>166</v>
      </c>
      <c r="S92" s="127" t="s">
        <v>167</v>
      </c>
      <c r="T92" s="126" t="s">
        <v>170</v>
      </c>
      <c r="U92" s="127" t="s">
        <v>166</v>
      </c>
      <c r="V92" s="128" t="s">
        <v>167</v>
      </c>
      <c r="W92" s="126" t="s">
        <v>170</v>
      </c>
      <c r="X92" s="127" t="s">
        <v>166</v>
      </c>
      <c r="Y92" s="181" t="s">
        <v>167</v>
      </c>
      <c r="Z92" s="83"/>
      <c r="AA92" s="83"/>
      <c r="AB92" s="83"/>
      <c r="AC92" s="83"/>
      <c r="AD92" s="83"/>
      <c r="AE92" s="83"/>
    </row>
    <row r="93" spans="4:38">
      <c r="D93" s="470" t="s">
        <v>152</v>
      </c>
      <c r="E93">
        <v>73525.036261824906</v>
      </c>
      <c r="F93" s="471">
        <v>39156</v>
      </c>
      <c r="G93">
        <v>17</v>
      </c>
      <c r="H93" s="96">
        <v>12254.123533924099</v>
      </c>
      <c r="I93" s="471">
        <v>39156</v>
      </c>
      <c r="J93">
        <v>17</v>
      </c>
      <c r="K93" s="96">
        <v>12254.123533924099</v>
      </c>
      <c r="L93" s="471">
        <v>39156</v>
      </c>
      <c r="M93">
        <v>17</v>
      </c>
      <c r="N93" s="96">
        <v>12254.123533924099</v>
      </c>
      <c r="O93" s="471">
        <v>39156</v>
      </c>
      <c r="P93">
        <v>17</v>
      </c>
      <c r="Q93" s="96">
        <v>12254.123533924099</v>
      </c>
      <c r="R93" s="471">
        <v>39156</v>
      </c>
      <c r="S93">
        <v>17</v>
      </c>
      <c r="T93" s="96">
        <v>12254.123533924099</v>
      </c>
      <c r="U93" s="471">
        <v>39156</v>
      </c>
      <c r="V93">
        <v>17</v>
      </c>
      <c r="W93" s="96">
        <v>12254.123533924099</v>
      </c>
      <c r="X93" s="471">
        <v>39156</v>
      </c>
      <c r="Y93">
        <v>17</v>
      </c>
      <c r="Z93" s="83"/>
      <c r="AA93" s="83"/>
      <c r="AB93" s="83"/>
      <c r="AC93" s="83"/>
      <c r="AD93" s="83"/>
      <c r="AE93" s="83"/>
    </row>
    <row r="94" spans="4:38">
      <c r="D94" s="472" t="s">
        <v>153</v>
      </c>
      <c r="E94" s="75"/>
      <c r="F94" s="75"/>
      <c r="G94" s="75"/>
      <c r="K94" s="96"/>
      <c r="N94" s="74"/>
      <c r="O94" s="75"/>
      <c r="P94" s="76"/>
      <c r="Q94" s="414"/>
      <c r="R94" s="75"/>
      <c r="S94" s="75"/>
      <c r="T94" s="74"/>
      <c r="U94" s="75"/>
      <c r="V94" s="76"/>
      <c r="W94" s="75"/>
      <c r="X94" s="75"/>
      <c r="Y94" s="184"/>
      <c r="Z94" s="83"/>
      <c r="AA94" s="83"/>
      <c r="AB94" s="83"/>
      <c r="AC94" s="83"/>
      <c r="AD94" s="83"/>
      <c r="AE94" s="83"/>
    </row>
    <row r="95" spans="4:38">
      <c r="D95" s="472" t="s">
        <v>154</v>
      </c>
      <c r="E95" s="75"/>
      <c r="F95" s="75"/>
      <c r="G95" s="75"/>
      <c r="H95" s="74"/>
      <c r="I95" s="75"/>
      <c r="J95" s="76"/>
      <c r="K95" s="75"/>
      <c r="L95" s="75"/>
      <c r="M95" s="75"/>
      <c r="N95" s="74"/>
      <c r="O95" s="75"/>
      <c r="P95" s="76"/>
      <c r="Q95" s="75"/>
      <c r="R95" s="75"/>
      <c r="S95" s="75"/>
      <c r="T95" s="74"/>
      <c r="U95" s="75"/>
      <c r="V95" s="76"/>
      <c r="W95" s="75"/>
      <c r="X95" s="75"/>
      <c r="Y95" s="184"/>
      <c r="Z95" s="83"/>
      <c r="AA95" s="83"/>
      <c r="AB95" s="83"/>
      <c r="AC95" s="83"/>
      <c r="AD95" s="83"/>
      <c r="AE95" s="83"/>
    </row>
    <row r="96" spans="4:38">
      <c r="D96" s="472" t="s">
        <v>155</v>
      </c>
      <c r="E96" s="96">
        <v>70006.309063255598</v>
      </c>
      <c r="F96" s="471">
        <v>39191</v>
      </c>
      <c r="G96">
        <v>17</v>
      </c>
      <c r="H96" s="413">
        <v>12133.520544808</v>
      </c>
      <c r="I96" s="471">
        <v>39156</v>
      </c>
      <c r="J96">
        <v>17</v>
      </c>
      <c r="K96" s="414">
        <v>11652.320466807399</v>
      </c>
      <c r="L96" s="471">
        <v>39191</v>
      </c>
      <c r="M96" s="75">
        <v>17</v>
      </c>
      <c r="N96" s="413">
        <v>12056.1143379281</v>
      </c>
      <c r="O96" s="471">
        <v>39156</v>
      </c>
      <c r="P96">
        <v>17</v>
      </c>
      <c r="Q96" s="413">
        <v>12142.281219803901</v>
      </c>
      <c r="R96" s="471">
        <v>39156</v>
      </c>
      <c r="S96">
        <v>17</v>
      </c>
      <c r="T96" s="414">
        <v>11652.320466807399</v>
      </c>
      <c r="U96" s="471">
        <v>39191</v>
      </c>
      <c r="V96" s="75">
        <v>17</v>
      </c>
      <c r="W96" s="413">
        <v>12058.637275482701</v>
      </c>
      <c r="X96" s="471">
        <v>39156</v>
      </c>
      <c r="Y96">
        <v>17</v>
      </c>
      <c r="Z96" s="83"/>
      <c r="AA96" s="83"/>
      <c r="AB96" s="83"/>
      <c r="AC96" s="83"/>
      <c r="AD96" s="83"/>
      <c r="AE96" s="83"/>
    </row>
    <row r="97" spans="4:31">
      <c r="D97" s="472" t="s">
        <v>156</v>
      </c>
      <c r="E97" s="75"/>
      <c r="F97" s="75"/>
      <c r="G97" s="75"/>
      <c r="H97" s="74"/>
      <c r="I97" s="75"/>
      <c r="J97" s="76"/>
      <c r="K97" s="75"/>
      <c r="L97" s="75"/>
      <c r="M97" s="75"/>
      <c r="N97" s="74"/>
      <c r="O97" s="75"/>
      <c r="P97" s="76"/>
      <c r="Q97" s="75"/>
      <c r="R97" s="75"/>
      <c r="S97" s="75"/>
      <c r="T97" s="74"/>
      <c r="U97" s="75"/>
      <c r="V97" s="76"/>
      <c r="W97" s="75"/>
      <c r="X97" s="75"/>
      <c r="Y97" s="184"/>
      <c r="Z97" s="83"/>
      <c r="AA97" s="83"/>
      <c r="AB97" s="83"/>
      <c r="AC97" s="83"/>
      <c r="AD97" s="83"/>
      <c r="AE97" s="83"/>
    </row>
    <row r="98" spans="4:31">
      <c r="D98" s="472" t="s">
        <v>157</v>
      </c>
      <c r="E98" s="75"/>
      <c r="F98" s="75"/>
      <c r="G98" s="75"/>
      <c r="H98" s="74"/>
      <c r="I98" s="75"/>
      <c r="J98" s="76"/>
      <c r="K98" s="75"/>
      <c r="L98" s="75"/>
      <c r="M98" s="75"/>
      <c r="N98" s="71" t="s">
        <v>92</v>
      </c>
      <c r="O98" s="72" t="s">
        <v>92</v>
      </c>
      <c r="P98" s="73" t="s">
        <v>92</v>
      </c>
      <c r="Q98" s="75"/>
      <c r="R98" s="75"/>
      <c r="S98" s="75"/>
      <c r="T98" s="74"/>
      <c r="U98" s="75"/>
      <c r="V98" s="76"/>
      <c r="W98" s="72" t="s">
        <v>92</v>
      </c>
      <c r="X98" s="72" t="s">
        <v>92</v>
      </c>
      <c r="Y98" s="183" t="s">
        <v>92</v>
      </c>
      <c r="Z98" s="83"/>
      <c r="AA98" s="83"/>
      <c r="AB98" s="83"/>
      <c r="AC98" s="83"/>
      <c r="AD98" s="83"/>
      <c r="AE98" s="83"/>
    </row>
    <row r="99" spans="4:31" ht="15.75" thickBot="1">
      <c r="D99" s="473" t="s">
        <v>158</v>
      </c>
      <c r="E99" s="336">
        <v>118770</v>
      </c>
      <c r="F99" s="474">
        <v>39139</v>
      </c>
      <c r="G99" s="189">
        <v>17</v>
      </c>
      <c r="H99" s="188">
        <v>58484.337979975702</v>
      </c>
      <c r="I99" s="474">
        <v>39139</v>
      </c>
      <c r="J99" s="189">
        <v>17</v>
      </c>
      <c r="K99" s="187">
        <v>52066.623462339398</v>
      </c>
      <c r="L99" s="474">
        <v>39139</v>
      </c>
      <c r="M99" s="189">
        <v>17</v>
      </c>
      <c r="N99" s="186">
        <v>8220</v>
      </c>
      <c r="O99" s="474">
        <v>39139</v>
      </c>
      <c r="P99" s="189">
        <v>17</v>
      </c>
      <c r="Q99" s="187" t="s">
        <v>92</v>
      </c>
      <c r="R99" s="187" t="s">
        <v>92</v>
      </c>
      <c r="S99" s="187" t="s">
        <v>92</v>
      </c>
      <c r="T99" s="186" t="s">
        <v>92</v>
      </c>
      <c r="U99" s="187" t="s">
        <v>92</v>
      </c>
      <c r="V99" s="190" t="s">
        <v>92</v>
      </c>
      <c r="W99" s="187" t="s">
        <v>92</v>
      </c>
      <c r="X99" s="187" t="s">
        <v>92</v>
      </c>
      <c r="Y99" s="191" t="s">
        <v>92</v>
      </c>
      <c r="Z99" s="83"/>
      <c r="AA99" s="83"/>
      <c r="AB99" s="83"/>
      <c r="AC99" s="83"/>
      <c r="AD99" s="83"/>
      <c r="AE99" s="83"/>
    </row>
    <row r="100" spans="4:31">
      <c r="D100" s="89"/>
      <c r="E100" s="88"/>
      <c r="F100" s="88"/>
      <c r="G100" s="122"/>
      <c r="H100" s="123" t="s">
        <v>577</v>
      </c>
      <c r="I100" s="86"/>
      <c r="J100" s="198"/>
      <c r="K100" s="87" t="s">
        <v>578</v>
      </c>
      <c r="L100" s="86"/>
      <c r="M100" s="86"/>
      <c r="N100" s="123" t="s">
        <v>579</v>
      </c>
      <c r="O100" s="86"/>
      <c r="P100" s="198"/>
      <c r="Q100" s="87" t="s">
        <v>609</v>
      </c>
      <c r="R100" s="86"/>
      <c r="S100" s="86"/>
      <c r="T100" s="123" t="s">
        <v>610</v>
      </c>
      <c r="U100" s="86"/>
      <c r="V100" s="198"/>
      <c r="W100" s="87" t="s">
        <v>611</v>
      </c>
      <c r="X100" s="111"/>
      <c r="Y100" s="196"/>
      <c r="Z100" s="83"/>
      <c r="AA100" s="83"/>
      <c r="AB100" s="83"/>
      <c r="AC100" s="83"/>
      <c r="AD100" s="83"/>
      <c r="AE100" s="83"/>
    </row>
    <row r="101" spans="4:31">
      <c r="D101" s="89"/>
      <c r="E101" s="88"/>
      <c r="F101" s="88"/>
      <c r="G101" s="180" t="s">
        <v>124</v>
      </c>
      <c r="H101" s="126" t="s">
        <v>60</v>
      </c>
      <c r="I101" s="127" t="s">
        <v>166</v>
      </c>
      <c r="J101" s="128" t="s">
        <v>167</v>
      </c>
      <c r="K101" s="127" t="s">
        <v>60</v>
      </c>
      <c r="L101" s="127" t="s">
        <v>166</v>
      </c>
      <c r="M101" s="127" t="s">
        <v>167</v>
      </c>
      <c r="N101" s="126" t="s">
        <v>60</v>
      </c>
      <c r="O101" s="127" t="s">
        <v>166</v>
      </c>
      <c r="P101" s="128" t="s">
        <v>167</v>
      </c>
      <c r="Q101" s="127" t="s">
        <v>60</v>
      </c>
      <c r="R101" s="127" t="s">
        <v>166</v>
      </c>
      <c r="S101" s="127" t="s">
        <v>167</v>
      </c>
      <c r="T101" s="126" t="s">
        <v>60</v>
      </c>
      <c r="U101" s="127" t="s">
        <v>166</v>
      </c>
      <c r="V101" s="128" t="s">
        <v>167</v>
      </c>
      <c r="W101" s="127" t="s">
        <v>60</v>
      </c>
      <c r="X101" s="127" t="s">
        <v>166</v>
      </c>
      <c r="Y101" s="181" t="s">
        <v>167</v>
      </c>
      <c r="Z101" s="83"/>
      <c r="AA101" s="83"/>
      <c r="AB101" s="83"/>
      <c r="AC101" s="83"/>
      <c r="AD101" s="83"/>
      <c r="AE101" s="83"/>
    </row>
    <row r="102" spans="4:31" ht="15.75" thickBot="1">
      <c r="D102" s="83"/>
      <c r="E102" s="88"/>
      <c r="F102" s="88"/>
      <c r="G102" s="122" t="s">
        <v>152</v>
      </c>
      <c r="H102" s="188">
        <v>20</v>
      </c>
      <c r="I102" s="475">
        <v>39083</v>
      </c>
      <c r="J102" s="476">
        <v>1</v>
      </c>
      <c r="K102" s="477">
        <v>20</v>
      </c>
      <c r="L102" s="475">
        <v>39083</v>
      </c>
      <c r="M102" s="477">
        <v>1</v>
      </c>
      <c r="N102" s="478">
        <v>20</v>
      </c>
      <c r="O102" s="475">
        <v>39083</v>
      </c>
      <c r="P102" s="476">
        <v>1</v>
      </c>
      <c r="Q102" s="478">
        <v>20</v>
      </c>
      <c r="R102" s="475">
        <v>39083</v>
      </c>
      <c r="S102" s="476">
        <v>1</v>
      </c>
      <c r="T102" s="477">
        <v>20</v>
      </c>
      <c r="U102" s="475">
        <v>39083</v>
      </c>
      <c r="V102" s="477">
        <v>1</v>
      </c>
      <c r="W102" s="478">
        <v>20</v>
      </c>
      <c r="X102" s="475">
        <v>39083</v>
      </c>
      <c r="Y102" s="476">
        <v>1</v>
      </c>
      <c r="Z102" s="83"/>
      <c r="AA102" s="83"/>
      <c r="AB102" s="83"/>
      <c r="AC102" s="83"/>
      <c r="AD102" s="83"/>
      <c r="AE102" s="83"/>
    </row>
    <row r="103" spans="4:31">
      <c r="D103" s="83"/>
      <c r="E103" s="88"/>
      <c r="F103" s="88"/>
      <c r="G103" s="122" t="s">
        <v>153</v>
      </c>
      <c r="H103" s="74"/>
      <c r="I103" s="75"/>
      <c r="J103" s="76"/>
      <c r="K103" s="75"/>
      <c r="L103" s="75"/>
      <c r="M103" s="75"/>
      <c r="N103" s="74"/>
      <c r="O103" s="75"/>
      <c r="P103" s="76"/>
      <c r="Q103" s="75"/>
      <c r="R103" s="75"/>
      <c r="S103" s="75"/>
      <c r="T103" s="74"/>
      <c r="U103" s="75"/>
      <c r="V103" s="76"/>
      <c r="W103" s="75"/>
      <c r="X103" s="75"/>
      <c r="Y103" s="184"/>
      <c r="Z103" s="83"/>
      <c r="AA103" s="83"/>
      <c r="AB103" s="83"/>
      <c r="AC103" s="83"/>
      <c r="AD103" s="83"/>
      <c r="AE103" s="83"/>
    </row>
    <row r="104" spans="4:31">
      <c r="D104" s="83"/>
      <c r="E104" s="88"/>
      <c r="F104" s="88"/>
      <c r="G104" s="122" t="s">
        <v>154</v>
      </c>
      <c r="H104" s="74"/>
      <c r="I104" s="75"/>
      <c r="J104" s="76"/>
      <c r="K104" s="75"/>
      <c r="L104" s="75"/>
      <c r="M104" s="75"/>
      <c r="N104" s="74"/>
      <c r="O104" s="75"/>
      <c r="P104" s="76"/>
      <c r="Q104" s="75"/>
      <c r="R104" s="75"/>
      <c r="S104" s="75"/>
      <c r="T104" s="74"/>
      <c r="U104" s="75"/>
      <c r="V104" s="76"/>
      <c r="W104" s="75"/>
      <c r="X104" s="75"/>
      <c r="Y104" s="184"/>
      <c r="Z104" s="83"/>
      <c r="AA104" s="83"/>
      <c r="AB104" s="83"/>
      <c r="AC104" s="83"/>
      <c r="AD104" s="83"/>
      <c r="AE104" s="83"/>
    </row>
    <row r="105" spans="4:31" ht="15.75" thickBot="1">
      <c r="D105" s="83"/>
      <c r="E105" s="88"/>
      <c r="F105" s="88"/>
      <c r="G105" s="122" t="s">
        <v>155</v>
      </c>
      <c r="H105" s="188">
        <v>20</v>
      </c>
      <c r="I105" s="474">
        <v>39083</v>
      </c>
      <c r="J105" s="197">
        <v>1</v>
      </c>
      <c r="K105" s="189">
        <v>20</v>
      </c>
      <c r="L105" s="474">
        <v>39083</v>
      </c>
      <c r="M105" s="189">
        <v>1</v>
      </c>
      <c r="N105" s="188">
        <v>20</v>
      </c>
      <c r="O105" s="474">
        <v>39083</v>
      </c>
      <c r="P105" s="197">
        <v>1</v>
      </c>
      <c r="Q105" s="188">
        <v>20</v>
      </c>
      <c r="R105" s="474">
        <v>39083</v>
      </c>
      <c r="S105" s="197">
        <v>1</v>
      </c>
      <c r="T105" s="189">
        <v>20</v>
      </c>
      <c r="U105" s="474">
        <v>39083</v>
      </c>
      <c r="V105" s="189">
        <v>1</v>
      </c>
      <c r="W105" s="188">
        <v>20</v>
      </c>
      <c r="X105" s="474">
        <v>39083</v>
      </c>
      <c r="Y105" s="197">
        <v>1</v>
      </c>
      <c r="Z105" s="83"/>
      <c r="AA105" s="83"/>
      <c r="AB105" s="83"/>
      <c r="AC105" s="83"/>
      <c r="AD105" s="83"/>
      <c r="AE105" s="83"/>
    </row>
    <row r="106" spans="4:31">
      <c r="D106" s="83"/>
      <c r="E106" s="88"/>
      <c r="F106" s="88"/>
      <c r="G106" s="122" t="s">
        <v>156</v>
      </c>
      <c r="H106" s="74"/>
      <c r="I106" s="75"/>
      <c r="J106" s="76"/>
      <c r="K106" s="75"/>
      <c r="L106" s="75"/>
      <c r="M106" s="75"/>
      <c r="N106" s="74"/>
      <c r="O106" s="75"/>
      <c r="P106" s="76"/>
      <c r="Q106" s="75"/>
      <c r="R106" s="75"/>
      <c r="S106" s="75"/>
      <c r="T106" s="74"/>
      <c r="U106" s="75"/>
      <c r="V106" s="76"/>
      <c r="W106" s="75"/>
      <c r="X106" s="75"/>
      <c r="Y106" s="184"/>
      <c r="Z106" s="83"/>
      <c r="AA106" s="83"/>
      <c r="AB106" s="83"/>
      <c r="AC106" s="83"/>
      <c r="AD106" s="83"/>
      <c r="AE106" s="83"/>
    </row>
    <row r="107" spans="4:31">
      <c r="D107" s="83"/>
      <c r="E107" s="88"/>
      <c r="F107" s="88"/>
      <c r="G107" s="122" t="s">
        <v>157</v>
      </c>
      <c r="H107" s="74"/>
      <c r="I107" s="75"/>
      <c r="J107" s="76"/>
      <c r="K107" s="75"/>
      <c r="L107" s="75"/>
      <c r="M107" s="75"/>
      <c r="N107" s="71" t="s">
        <v>92</v>
      </c>
      <c r="O107" s="72" t="s">
        <v>92</v>
      </c>
      <c r="P107" s="73" t="s">
        <v>92</v>
      </c>
      <c r="Q107" s="75"/>
      <c r="R107" s="75"/>
      <c r="S107" s="75"/>
      <c r="T107" s="74"/>
      <c r="U107" s="75"/>
      <c r="V107" s="76"/>
      <c r="W107" s="72" t="s">
        <v>92</v>
      </c>
      <c r="X107" s="72" t="s">
        <v>92</v>
      </c>
      <c r="Y107" s="183" t="s">
        <v>92</v>
      </c>
      <c r="Z107" s="83"/>
      <c r="AA107" s="83"/>
      <c r="AB107" s="83"/>
      <c r="AC107" s="83"/>
      <c r="AD107" s="83"/>
      <c r="AE107" s="83"/>
    </row>
    <row r="108" spans="4:31" ht="15.75" thickBot="1">
      <c r="D108" s="83"/>
      <c r="E108" s="88"/>
      <c r="F108" s="88"/>
      <c r="G108" s="185" t="s">
        <v>158</v>
      </c>
      <c r="H108" s="188">
        <v>20</v>
      </c>
      <c r="I108" s="474">
        <v>39083</v>
      </c>
      <c r="J108" s="197">
        <v>1</v>
      </c>
      <c r="K108" s="189">
        <v>20</v>
      </c>
      <c r="L108" s="474">
        <v>39083</v>
      </c>
      <c r="M108" s="189">
        <v>1</v>
      </c>
      <c r="N108" s="188">
        <v>20</v>
      </c>
      <c r="O108" s="474">
        <v>39083</v>
      </c>
      <c r="P108" s="197">
        <v>1</v>
      </c>
      <c r="Q108" s="187" t="s">
        <v>92</v>
      </c>
      <c r="R108" s="187" t="s">
        <v>92</v>
      </c>
      <c r="S108" s="187" t="s">
        <v>92</v>
      </c>
      <c r="T108" s="186" t="s">
        <v>92</v>
      </c>
      <c r="U108" s="187" t="s">
        <v>92</v>
      </c>
      <c r="V108" s="190" t="s">
        <v>92</v>
      </c>
      <c r="W108" s="187" t="s">
        <v>92</v>
      </c>
      <c r="X108" s="187" t="s">
        <v>92</v>
      </c>
      <c r="Y108" s="191" t="s">
        <v>92</v>
      </c>
      <c r="Z108" s="83"/>
      <c r="AA108" s="83"/>
      <c r="AB108" s="83"/>
      <c r="AC108" s="83"/>
      <c r="AD108" s="83"/>
      <c r="AE108" s="83"/>
    </row>
    <row r="109" spans="4:31">
      <c r="D109" s="89"/>
      <c r="E109" s="88"/>
      <c r="F109" s="88"/>
      <c r="G109" s="88"/>
      <c r="H109" s="88" t="s">
        <v>250</v>
      </c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3"/>
      <c r="AA109" s="83"/>
      <c r="AB109" s="83"/>
      <c r="AC109" s="83"/>
      <c r="AD109" s="83"/>
      <c r="AE109" s="83"/>
    </row>
    <row r="110" spans="4:31" ht="15.75" thickBot="1"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3"/>
      <c r="Y110" s="83"/>
      <c r="Z110" s="83"/>
      <c r="AA110" s="83"/>
      <c r="AB110" s="83"/>
      <c r="AC110" s="83"/>
      <c r="AD110" s="83"/>
      <c r="AE110" s="83"/>
    </row>
    <row r="111" spans="4:31">
      <c r="D111" s="107" t="s">
        <v>168</v>
      </c>
      <c r="E111" s="167"/>
      <c r="F111" s="167"/>
      <c r="G111" s="167"/>
      <c r="H111" s="326"/>
      <c r="I111" s="326"/>
      <c r="J111" s="169"/>
      <c r="K111" s="83"/>
      <c r="L111" s="83"/>
      <c r="M111" s="83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3"/>
      <c r="Y111" s="83"/>
      <c r="Z111" s="83"/>
      <c r="AA111" s="83"/>
      <c r="AB111" s="83"/>
      <c r="AC111" s="83"/>
      <c r="AD111" s="83"/>
      <c r="AE111" s="83"/>
    </row>
    <row r="112" spans="4:31">
      <c r="D112" s="122"/>
      <c r="E112" s="335"/>
      <c r="F112" s="335"/>
      <c r="G112" s="338"/>
      <c r="H112" s="339" t="s">
        <v>349</v>
      </c>
      <c r="I112" s="340"/>
      <c r="J112" s="341"/>
      <c r="K112" s="83"/>
      <c r="L112" s="83"/>
      <c r="M112" s="83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3"/>
      <c r="Y112" s="83"/>
      <c r="Z112" s="83"/>
      <c r="AA112" s="83"/>
      <c r="AB112" s="83"/>
      <c r="AC112" s="83"/>
      <c r="AD112" s="83"/>
      <c r="AE112" s="83"/>
    </row>
    <row r="113" spans="4:31">
      <c r="D113" s="342"/>
      <c r="E113" s="200" t="s">
        <v>169</v>
      </c>
      <c r="F113" s="201"/>
      <c r="G113" s="205" t="s">
        <v>252</v>
      </c>
      <c r="H113" s="343" t="s">
        <v>333</v>
      </c>
      <c r="I113" s="344" t="s">
        <v>334</v>
      </c>
      <c r="J113" s="345" t="s">
        <v>350</v>
      </c>
      <c r="K113" s="83"/>
      <c r="L113" s="83"/>
      <c r="M113" s="83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3"/>
      <c r="Y113" s="83"/>
      <c r="Z113" s="83"/>
      <c r="AA113" s="83"/>
      <c r="AB113" s="83"/>
      <c r="AC113" s="83"/>
      <c r="AD113" s="83"/>
      <c r="AE113" s="83"/>
    </row>
    <row r="114" spans="4:31">
      <c r="D114" s="203"/>
      <c r="E114" s="194" t="s">
        <v>614</v>
      </c>
      <c r="F114" s="174" t="s">
        <v>619</v>
      </c>
      <c r="G114" s="114" t="s">
        <v>619</v>
      </c>
      <c r="H114" s="194" t="s">
        <v>620</v>
      </c>
      <c r="I114" s="117" t="s">
        <v>621</v>
      </c>
      <c r="J114" s="179" t="s">
        <v>619</v>
      </c>
      <c r="K114" s="83"/>
      <c r="L114" s="83"/>
      <c r="M114" s="83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3"/>
      <c r="Y114" s="83"/>
      <c r="Z114" s="83"/>
      <c r="AA114" s="83"/>
      <c r="AB114" s="83"/>
      <c r="AC114" s="83"/>
      <c r="AD114" s="83"/>
      <c r="AE114" s="83"/>
    </row>
    <row r="115" spans="4:31">
      <c r="D115" s="205" t="s">
        <v>167</v>
      </c>
      <c r="E115" s="206" t="s">
        <v>170</v>
      </c>
      <c r="F115" s="90" t="s">
        <v>170</v>
      </c>
      <c r="G115" s="205" t="s">
        <v>170</v>
      </c>
      <c r="H115" s="206" t="s">
        <v>170</v>
      </c>
      <c r="I115" s="121" t="s">
        <v>170</v>
      </c>
      <c r="J115" s="207" t="s">
        <v>170</v>
      </c>
      <c r="K115" s="83"/>
      <c r="L115" s="83"/>
      <c r="M115" s="83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3"/>
      <c r="Y115" s="83"/>
      <c r="Z115" s="83"/>
      <c r="AA115" s="83"/>
      <c r="AB115" s="83"/>
      <c r="AC115" s="83"/>
      <c r="AD115" s="83"/>
      <c r="AE115" s="83"/>
    </row>
    <row r="116" spans="4:31">
      <c r="D116" s="122">
        <v>1</v>
      </c>
      <c r="E116" s="413">
        <v>0</v>
      </c>
      <c r="F116" s="413">
        <v>0</v>
      </c>
      <c r="G116" s="508">
        <v>0</v>
      </c>
      <c r="H116" s="508">
        <v>0</v>
      </c>
      <c r="I116" s="508">
        <v>0</v>
      </c>
      <c r="J116" s="509">
        <v>0</v>
      </c>
      <c r="K116" s="83"/>
      <c r="L116" s="83"/>
      <c r="M116" s="83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3"/>
      <c r="Y116" s="83"/>
      <c r="Z116" s="83"/>
      <c r="AA116" s="83"/>
      <c r="AB116" s="83"/>
      <c r="AC116" s="83"/>
      <c r="AD116" s="83"/>
      <c r="AE116" s="83"/>
    </row>
    <row r="117" spans="4:31">
      <c r="D117" s="122">
        <v>2</v>
      </c>
      <c r="E117" s="413">
        <v>0</v>
      </c>
      <c r="F117" s="413">
        <v>0</v>
      </c>
      <c r="G117" s="508">
        <v>0</v>
      </c>
      <c r="H117" s="508">
        <v>0</v>
      </c>
      <c r="I117" s="508">
        <v>0</v>
      </c>
      <c r="J117" s="509">
        <v>0</v>
      </c>
      <c r="K117" s="83"/>
      <c r="L117" s="83"/>
      <c r="M117" s="83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3"/>
      <c r="Y117" s="83"/>
      <c r="Z117" s="83"/>
      <c r="AA117" s="83"/>
      <c r="AB117" s="83"/>
      <c r="AC117" s="83"/>
      <c r="AD117" s="83"/>
      <c r="AE117" s="83"/>
    </row>
    <row r="118" spans="4:31">
      <c r="D118" s="122">
        <v>3</v>
      </c>
      <c r="E118" s="413">
        <v>0</v>
      </c>
      <c r="F118" s="413">
        <v>0</v>
      </c>
      <c r="G118" s="508">
        <v>0</v>
      </c>
      <c r="H118" s="508">
        <v>0</v>
      </c>
      <c r="I118" s="508">
        <v>0</v>
      </c>
      <c r="J118" s="509">
        <v>0</v>
      </c>
      <c r="K118" s="83"/>
      <c r="L118" s="83"/>
      <c r="M118" s="83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3"/>
      <c r="Y118" s="83"/>
      <c r="Z118" s="83"/>
      <c r="AA118" s="83"/>
      <c r="AB118" s="83"/>
      <c r="AC118" s="83"/>
      <c r="AD118" s="83"/>
      <c r="AE118" s="83"/>
    </row>
    <row r="119" spans="4:31">
      <c r="D119" s="122">
        <v>4</v>
      </c>
      <c r="E119" s="413">
        <v>0</v>
      </c>
      <c r="F119" s="413">
        <v>0</v>
      </c>
      <c r="G119" s="508">
        <v>0</v>
      </c>
      <c r="H119" s="508">
        <v>0</v>
      </c>
      <c r="I119" s="508">
        <v>0</v>
      </c>
      <c r="J119" s="509">
        <v>0</v>
      </c>
      <c r="K119" s="83"/>
      <c r="L119" s="83"/>
      <c r="M119" s="83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3"/>
      <c r="Y119" s="83"/>
      <c r="Z119" s="83"/>
      <c r="AA119" s="83"/>
      <c r="AB119" s="83"/>
      <c r="AC119" s="83"/>
      <c r="AD119" s="83"/>
      <c r="AE119" s="83"/>
    </row>
    <row r="120" spans="4:31">
      <c r="D120" s="122">
        <v>5</v>
      </c>
      <c r="E120" s="413">
        <v>0</v>
      </c>
      <c r="F120" s="413">
        <v>0</v>
      </c>
      <c r="G120" s="508">
        <v>0</v>
      </c>
      <c r="H120" s="508">
        <v>0</v>
      </c>
      <c r="I120" s="508">
        <v>0</v>
      </c>
      <c r="J120" s="509">
        <v>0</v>
      </c>
      <c r="K120" s="83"/>
      <c r="L120" s="83"/>
      <c r="M120" s="83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3"/>
      <c r="Y120" s="83"/>
      <c r="Z120" s="83"/>
      <c r="AA120" s="83"/>
      <c r="AB120" s="83"/>
      <c r="AC120" s="83"/>
      <c r="AD120" s="83"/>
      <c r="AE120" s="83"/>
    </row>
    <row r="121" spans="4:31">
      <c r="D121" s="122">
        <v>6</v>
      </c>
      <c r="E121" s="413">
        <v>0</v>
      </c>
      <c r="F121" s="413">
        <v>0</v>
      </c>
      <c r="G121" s="508">
        <v>8.0000003743591677</v>
      </c>
      <c r="H121" s="508">
        <v>0</v>
      </c>
      <c r="I121" s="508">
        <v>8.0000003743591677</v>
      </c>
      <c r="J121" s="509">
        <v>0</v>
      </c>
      <c r="K121" s="83"/>
      <c r="L121" s="83"/>
      <c r="M121" s="83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3"/>
      <c r="Y121" s="83"/>
      <c r="Z121" s="83"/>
      <c r="AA121" s="83"/>
      <c r="AB121" s="83"/>
      <c r="AC121" s="83"/>
      <c r="AD121" s="83"/>
      <c r="AE121" s="83"/>
    </row>
    <row r="122" spans="4:31">
      <c r="D122" s="122">
        <v>7</v>
      </c>
      <c r="E122" s="413">
        <v>171.41546929265499</v>
      </c>
      <c r="F122" s="413">
        <v>171.4391008947</v>
      </c>
      <c r="G122" s="508">
        <v>475.93274150311942</v>
      </c>
      <c r="H122" s="508">
        <v>0</v>
      </c>
      <c r="I122" s="508">
        <v>475.93274150311839</v>
      </c>
      <c r="J122" s="509">
        <v>55.454102478405282</v>
      </c>
      <c r="K122" s="83"/>
      <c r="L122" s="83"/>
      <c r="M122" s="83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3"/>
      <c r="Y122" s="83"/>
      <c r="Z122" s="83"/>
      <c r="AA122" s="83"/>
      <c r="AB122" s="83"/>
      <c r="AC122" s="83"/>
      <c r="AD122" s="83"/>
      <c r="AE122" s="83"/>
    </row>
    <row r="123" spans="4:31">
      <c r="D123" s="122">
        <v>8</v>
      </c>
      <c r="E123" s="413">
        <v>297.684362749434</v>
      </c>
      <c r="F123" s="413">
        <v>297.67110903688888</v>
      </c>
      <c r="G123" s="508">
        <v>1219.3976538713307</v>
      </c>
      <c r="H123" s="508">
        <v>0</v>
      </c>
      <c r="I123" s="508">
        <v>1219.3976538713296</v>
      </c>
      <c r="J123" s="509">
        <v>832.00003893335281</v>
      </c>
      <c r="K123" s="83"/>
      <c r="L123" s="83"/>
      <c r="M123" s="83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3"/>
      <c r="Y123" s="83"/>
      <c r="Z123" s="83"/>
      <c r="AA123" s="83"/>
      <c r="AB123" s="83"/>
      <c r="AC123" s="83"/>
      <c r="AD123" s="83"/>
      <c r="AE123" s="83"/>
    </row>
    <row r="124" spans="4:31">
      <c r="D124" s="122">
        <v>9</v>
      </c>
      <c r="E124" s="413">
        <v>446.51567979970105</v>
      </c>
      <c r="F124" s="413">
        <v>446.521491485225</v>
      </c>
      <c r="G124" s="508">
        <v>1224.7139518529166</v>
      </c>
      <c r="H124" s="508">
        <v>0</v>
      </c>
      <c r="I124" s="508">
        <v>1224.7139518529168</v>
      </c>
      <c r="J124" s="509">
        <v>1592.000074497475</v>
      </c>
      <c r="K124" s="83"/>
      <c r="L124" s="83"/>
      <c r="M124" s="83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3"/>
      <c r="Y124" s="83"/>
      <c r="Z124" s="83"/>
      <c r="AA124" s="83"/>
      <c r="AB124" s="83"/>
      <c r="AC124" s="83"/>
      <c r="AD124" s="83"/>
      <c r="AE124" s="83"/>
    </row>
    <row r="125" spans="4:31">
      <c r="D125" s="122">
        <v>10</v>
      </c>
      <c r="E125" s="413">
        <v>572.01893838534204</v>
      </c>
      <c r="F125" s="413">
        <v>572.06220028748055</v>
      </c>
      <c r="G125" s="508">
        <v>2698.366940272736</v>
      </c>
      <c r="H125" s="508">
        <v>0</v>
      </c>
      <c r="I125" s="508">
        <v>2698.366940272736</v>
      </c>
      <c r="J125" s="509">
        <v>2267.0391968186473</v>
      </c>
      <c r="K125" s="83"/>
      <c r="L125" s="83"/>
      <c r="M125" s="83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3"/>
      <c r="Y125" s="83"/>
      <c r="Z125" s="83"/>
      <c r="AA125" s="83"/>
      <c r="AB125" s="83"/>
      <c r="AC125" s="83"/>
      <c r="AD125" s="83"/>
      <c r="AE125" s="83"/>
    </row>
    <row r="126" spans="4:31">
      <c r="D126" s="122">
        <v>11</v>
      </c>
      <c r="E126" s="413">
        <v>657.32377651833792</v>
      </c>
      <c r="F126" s="413">
        <v>657.4049515385833</v>
      </c>
      <c r="G126" s="508">
        <v>1834.0972820812085</v>
      </c>
      <c r="H126" s="508">
        <v>0</v>
      </c>
      <c r="I126" s="508">
        <v>1834.0972820812001</v>
      </c>
      <c r="J126" s="509">
        <v>2984.0001396359439</v>
      </c>
      <c r="K126" s="83"/>
      <c r="L126" s="83"/>
      <c r="M126" s="83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3"/>
      <c r="Y126" s="83"/>
      <c r="Z126" s="83"/>
      <c r="AA126" s="83"/>
      <c r="AB126" s="83"/>
      <c r="AC126" s="83"/>
      <c r="AD126" s="83"/>
      <c r="AE126" s="83"/>
    </row>
    <row r="127" spans="4:31">
      <c r="D127" s="122">
        <v>12</v>
      </c>
      <c r="E127" s="413">
        <v>701.11509005242601</v>
      </c>
      <c r="F127" s="413">
        <v>701.35942120928337</v>
      </c>
      <c r="G127" s="508">
        <v>1679.2632539883753</v>
      </c>
      <c r="H127" s="508">
        <v>0</v>
      </c>
      <c r="I127" s="508">
        <v>1679.263253988368</v>
      </c>
      <c r="J127" s="509">
        <v>3457.5297051971665</v>
      </c>
      <c r="K127" s="83"/>
      <c r="L127" s="83"/>
      <c r="M127" s="83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3"/>
      <c r="Y127" s="83"/>
      <c r="Z127" s="83"/>
      <c r="AA127" s="83"/>
      <c r="AB127" s="83"/>
      <c r="AC127" s="83"/>
      <c r="AD127" s="83"/>
      <c r="AE127" s="83"/>
    </row>
    <row r="128" spans="4:31">
      <c r="D128" s="122">
        <v>13</v>
      </c>
      <c r="E128" s="413">
        <v>717.54826866291194</v>
      </c>
      <c r="F128" s="413">
        <v>717.69724735461932</v>
      </c>
      <c r="G128" s="508">
        <v>3086.9724564894718</v>
      </c>
      <c r="H128" s="508">
        <v>73.000988022100643</v>
      </c>
      <c r="I128" s="508">
        <v>3013.9714684673759</v>
      </c>
      <c r="J128" s="509">
        <v>1835.0689760458608</v>
      </c>
      <c r="K128" s="83"/>
      <c r="L128" s="83"/>
      <c r="M128" s="83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3"/>
      <c r="Y128" s="83"/>
      <c r="Z128" s="83"/>
      <c r="AA128" s="83"/>
      <c r="AB128" s="83"/>
      <c r="AC128" s="83"/>
      <c r="AD128" s="83"/>
      <c r="AE128" s="83"/>
    </row>
    <row r="129" spans="4:55">
      <c r="D129" s="122">
        <v>14</v>
      </c>
      <c r="E129" s="413">
        <v>4784.5459626456304</v>
      </c>
      <c r="F129" s="413">
        <v>4786.4664170010838</v>
      </c>
      <c r="G129" s="508">
        <v>3995.3921414461392</v>
      </c>
      <c r="H129" s="508">
        <v>1789.6231448860001</v>
      </c>
      <c r="I129" s="508">
        <v>2205.768996560128</v>
      </c>
      <c r="J129" s="509">
        <v>3191.5098235955556</v>
      </c>
      <c r="K129" s="83"/>
      <c r="L129" s="83"/>
      <c r="M129" s="83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3"/>
      <c r="Y129" s="83"/>
      <c r="Z129" s="83"/>
      <c r="AA129" s="83"/>
      <c r="AB129" s="83"/>
      <c r="AC129" s="83"/>
      <c r="AD129" s="83"/>
      <c r="AE129" s="83"/>
    </row>
    <row r="130" spans="4:55">
      <c r="D130" s="122">
        <v>15</v>
      </c>
      <c r="E130" s="413">
        <v>8415.423648544509</v>
      </c>
      <c r="F130" s="413">
        <v>8417.2811072133063</v>
      </c>
      <c r="G130" s="508">
        <v>7433.4882534417502</v>
      </c>
      <c r="H130" s="508">
        <v>5703.9532775015841</v>
      </c>
      <c r="I130" s="508">
        <v>1729.5349759401599</v>
      </c>
      <c r="J130" s="509">
        <v>2428.0214703632359</v>
      </c>
      <c r="K130" s="83"/>
      <c r="L130" s="83"/>
      <c r="M130" s="83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3"/>
      <c r="Y130" s="83"/>
      <c r="Z130" s="83"/>
      <c r="AA130" s="83"/>
      <c r="AB130" s="83"/>
      <c r="AC130" s="83"/>
      <c r="AD130" s="83"/>
      <c r="AE130" s="83"/>
    </row>
    <row r="131" spans="4:55">
      <c r="D131" s="122">
        <v>16</v>
      </c>
      <c r="E131" s="413">
        <v>11144.809305552499</v>
      </c>
      <c r="F131" s="413">
        <v>11147.276171619475</v>
      </c>
      <c r="G131" s="508">
        <v>8458.1338223498333</v>
      </c>
      <c r="H131" s="508">
        <v>6634.5007620142878</v>
      </c>
      <c r="I131" s="508">
        <v>1823.6330603355359</v>
      </c>
      <c r="J131" s="509">
        <v>1072.0000501641277</v>
      </c>
      <c r="K131" s="83"/>
      <c r="L131" s="83"/>
      <c r="M131" s="83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3"/>
      <c r="Y131" s="83"/>
      <c r="Z131" s="83"/>
      <c r="AA131" s="83"/>
      <c r="AB131" s="83"/>
      <c r="AC131" s="83"/>
      <c r="AD131" s="83"/>
      <c r="AE131" s="83"/>
    </row>
    <row r="132" spans="4:55">
      <c r="D132" s="122">
        <v>17</v>
      </c>
      <c r="E132" s="413">
        <v>12254.123533924099</v>
      </c>
      <c r="F132" s="413">
        <v>12256.840597751028</v>
      </c>
      <c r="G132" s="508">
        <v>7733.7647668620284</v>
      </c>
      <c r="H132" s="508">
        <v>6448.2464772647036</v>
      </c>
      <c r="I132" s="508">
        <v>1285.5182895973423</v>
      </c>
      <c r="J132" s="509">
        <v>1108.0437356240777</v>
      </c>
      <c r="K132" s="83"/>
      <c r="L132" s="83"/>
      <c r="M132" s="83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3"/>
      <c r="Y132" s="83"/>
      <c r="Z132" s="83"/>
      <c r="AA132" s="83"/>
      <c r="AB132" s="83"/>
      <c r="AC132" s="83"/>
      <c r="AD132" s="83"/>
      <c r="AE132" s="83"/>
    </row>
    <row r="133" spans="4:55">
      <c r="D133" s="122">
        <v>18</v>
      </c>
      <c r="E133" s="413">
        <v>10481.1912452292</v>
      </c>
      <c r="F133" s="413">
        <v>10483.520173634555</v>
      </c>
      <c r="G133" s="508">
        <v>7248.1455412571113</v>
      </c>
      <c r="H133" s="508">
        <v>6515.4027289763844</v>
      </c>
      <c r="I133" s="508">
        <v>732.74281228072482</v>
      </c>
      <c r="J133" s="509">
        <v>288.00001347692779</v>
      </c>
      <c r="K133" s="83"/>
      <c r="L133" s="83"/>
      <c r="M133" s="83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3"/>
      <c r="Y133" s="83"/>
      <c r="Z133" s="83"/>
      <c r="AA133" s="83"/>
      <c r="AB133" s="83"/>
      <c r="AC133" s="83"/>
      <c r="AD133" s="83"/>
      <c r="AE133" s="83"/>
    </row>
    <row r="134" spans="4:55">
      <c r="D134" s="122">
        <v>19</v>
      </c>
      <c r="E134" s="413">
        <v>2243.78129005756</v>
      </c>
      <c r="F134" s="413">
        <v>2244.2829039117664</v>
      </c>
      <c r="G134" s="508">
        <v>3685.7466335342506</v>
      </c>
      <c r="H134" s="508">
        <v>3392.94169241904</v>
      </c>
      <c r="I134" s="508">
        <v>292.80494111522398</v>
      </c>
      <c r="J134" s="509">
        <v>0</v>
      </c>
      <c r="K134" s="83"/>
      <c r="L134" s="83"/>
      <c r="M134" s="83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3"/>
      <c r="Y134" s="83"/>
      <c r="Z134" s="83"/>
      <c r="AA134" s="83"/>
      <c r="AB134" s="83"/>
      <c r="AC134" s="83"/>
      <c r="AD134" s="83"/>
      <c r="AE134" s="83"/>
    </row>
    <row r="135" spans="4:55">
      <c r="D135" s="122">
        <v>20</v>
      </c>
      <c r="E135" s="413">
        <v>0</v>
      </c>
      <c r="F135" s="413">
        <v>0</v>
      </c>
      <c r="G135" s="508">
        <v>37.544830016721114</v>
      </c>
      <c r="H135" s="508">
        <v>30.242740600093921</v>
      </c>
      <c r="I135" s="508">
        <v>7.3020894166273278</v>
      </c>
      <c r="J135" s="509">
        <v>0</v>
      </c>
      <c r="K135" s="83"/>
      <c r="L135" s="83"/>
      <c r="M135" s="83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3"/>
      <c r="Y135" s="83"/>
      <c r="Z135" s="83"/>
      <c r="AA135" s="83"/>
      <c r="AB135" s="83"/>
      <c r="AC135" s="83"/>
      <c r="AD135" s="83"/>
      <c r="AE135" s="83"/>
    </row>
    <row r="136" spans="4:55">
      <c r="D136" s="122">
        <v>21</v>
      </c>
      <c r="E136" s="413">
        <v>0</v>
      </c>
      <c r="F136" s="413">
        <v>0</v>
      </c>
      <c r="G136" s="508">
        <v>0</v>
      </c>
      <c r="H136" s="508">
        <v>0</v>
      </c>
      <c r="I136" s="508">
        <v>0</v>
      </c>
      <c r="J136" s="509">
        <v>0</v>
      </c>
      <c r="K136" s="83"/>
      <c r="L136" s="83"/>
      <c r="M136" s="83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3"/>
      <c r="Y136" s="83"/>
      <c r="Z136" s="83"/>
      <c r="AA136" s="83"/>
      <c r="AB136" s="83"/>
      <c r="AC136" s="83"/>
      <c r="AD136" s="83"/>
      <c r="AE136" s="83"/>
    </row>
    <row r="137" spans="4:55">
      <c r="D137" s="122">
        <v>22</v>
      </c>
      <c r="E137" s="413">
        <v>0</v>
      </c>
      <c r="F137" s="413">
        <v>0</v>
      </c>
      <c r="G137" s="508">
        <v>0</v>
      </c>
      <c r="H137" s="508">
        <v>0</v>
      </c>
      <c r="I137" s="508">
        <v>0</v>
      </c>
      <c r="J137" s="509">
        <v>0</v>
      </c>
      <c r="K137" s="83"/>
      <c r="L137" s="83"/>
      <c r="M137" s="83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3"/>
      <c r="Y137" s="83"/>
      <c r="Z137" s="83"/>
      <c r="AA137" s="83"/>
      <c r="AB137" s="83"/>
      <c r="AC137" s="83"/>
      <c r="AD137" s="83"/>
      <c r="AE137" s="83"/>
    </row>
    <row r="138" spans="4:55">
      <c r="D138" s="122">
        <v>23</v>
      </c>
      <c r="E138" s="413">
        <v>0</v>
      </c>
      <c r="F138" s="413">
        <v>0</v>
      </c>
      <c r="G138" s="508">
        <v>0</v>
      </c>
      <c r="H138" s="508">
        <v>0</v>
      </c>
      <c r="I138" s="508">
        <v>0</v>
      </c>
      <c r="J138" s="509">
        <v>0</v>
      </c>
      <c r="K138" s="83"/>
      <c r="L138" s="83"/>
      <c r="M138" s="83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3"/>
      <c r="Y138" s="83"/>
      <c r="Z138" s="83"/>
      <c r="AA138" s="83"/>
      <c r="AB138" s="83"/>
      <c r="AC138" s="83"/>
      <c r="AD138" s="83"/>
      <c r="AE138" s="83"/>
    </row>
    <row r="139" spans="4:55" ht="15.75" thickBot="1">
      <c r="D139" s="210">
        <v>24</v>
      </c>
      <c r="E139" s="413">
        <v>0</v>
      </c>
      <c r="F139" s="413">
        <v>0</v>
      </c>
      <c r="G139" s="508">
        <v>0</v>
      </c>
      <c r="H139" s="508">
        <v>0</v>
      </c>
      <c r="I139" s="508">
        <v>0</v>
      </c>
      <c r="J139" s="509">
        <v>0</v>
      </c>
      <c r="K139" s="83"/>
      <c r="L139" s="83"/>
      <c r="M139" s="83"/>
      <c r="N139" s="83"/>
      <c r="O139" s="88"/>
      <c r="P139" s="88"/>
      <c r="Q139" s="88"/>
      <c r="R139" s="88"/>
      <c r="S139" s="88"/>
      <c r="T139" s="88"/>
      <c r="U139" s="88"/>
      <c r="V139" s="88"/>
      <c r="W139" s="88"/>
      <c r="X139" s="83"/>
      <c r="Y139" s="83"/>
      <c r="Z139" s="83"/>
      <c r="AA139" s="83"/>
      <c r="AB139" s="83"/>
      <c r="AC139" s="83"/>
      <c r="AD139" s="83"/>
      <c r="AE139" s="83"/>
    </row>
    <row r="140" spans="4:55"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8"/>
      <c r="P140" s="88"/>
      <c r="Q140" s="88"/>
      <c r="R140" s="88"/>
      <c r="S140" s="88"/>
      <c r="T140" s="88"/>
      <c r="U140" s="88"/>
      <c r="V140" s="88"/>
      <c r="W140" s="88"/>
      <c r="X140" s="83"/>
      <c r="Y140" s="83"/>
      <c r="Z140" s="83"/>
      <c r="AA140" s="83"/>
      <c r="AB140" s="83"/>
      <c r="AC140" s="83"/>
      <c r="AD140" s="83"/>
      <c r="AE140" s="83"/>
    </row>
    <row r="141" spans="4:55" ht="15.75" thickBot="1"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3"/>
      <c r="Y141" s="83"/>
      <c r="Z141" s="83"/>
      <c r="AA141" s="83"/>
      <c r="AB141" s="83"/>
      <c r="AC141" s="83"/>
      <c r="AD141" s="83"/>
      <c r="AE141" s="83"/>
    </row>
    <row r="142" spans="4:55">
      <c r="D142" s="107"/>
      <c r="E142" s="212"/>
      <c r="F142" s="167"/>
      <c r="G142" s="167"/>
      <c r="H142" s="167"/>
      <c r="I142" s="213" t="s">
        <v>354</v>
      </c>
      <c r="J142" s="214"/>
      <c r="K142" s="167"/>
      <c r="L142" s="214"/>
      <c r="M142" s="167"/>
      <c r="N142" s="213"/>
      <c r="O142" s="215"/>
      <c r="P142" s="215"/>
      <c r="Q142" s="167"/>
      <c r="R142" s="169"/>
      <c r="T142" s="107"/>
      <c r="U142" s="212"/>
      <c r="V142" s="167"/>
      <c r="W142" s="167"/>
      <c r="X142" s="167"/>
      <c r="Y142" s="213" t="s">
        <v>355</v>
      </c>
      <c r="Z142" s="214"/>
      <c r="AA142" s="167"/>
      <c r="AB142" s="214"/>
      <c r="AC142" s="167"/>
      <c r="AD142" s="213"/>
      <c r="AE142" s="215"/>
      <c r="AF142" s="215"/>
      <c r="AG142" s="167"/>
      <c r="AH142" s="169"/>
      <c r="AJ142" s="107"/>
      <c r="AK142" s="212"/>
      <c r="AL142" s="167"/>
      <c r="AM142" s="167"/>
      <c r="AN142" s="167"/>
      <c r="AO142" s="213" t="s">
        <v>356</v>
      </c>
      <c r="AP142" s="214"/>
      <c r="AQ142" s="167"/>
      <c r="AR142" s="214"/>
      <c r="AS142" s="167"/>
      <c r="AT142" s="213"/>
      <c r="AU142" s="215"/>
      <c r="AV142" s="215"/>
      <c r="AW142" s="167"/>
      <c r="AX142" s="169"/>
      <c r="AZ142" s="107"/>
      <c r="BA142" s="212"/>
      <c r="BB142" s="167"/>
      <c r="BC142" s="167"/>
    </row>
    <row r="143" spans="4:55">
      <c r="D143" s="199"/>
      <c r="E143" s="200" t="s">
        <v>171</v>
      </c>
      <c r="F143" s="201"/>
      <c r="G143" s="201"/>
      <c r="H143" s="201"/>
      <c r="I143" s="201"/>
      <c r="J143" s="216" t="s">
        <v>358</v>
      </c>
      <c r="K143" s="201"/>
      <c r="L143" s="216" t="s">
        <v>172</v>
      </c>
      <c r="M143" s="201"/>
      <c r="N143" s="201"/>
      <c r="O143" s="201"/>
      <c r="P143" s="201"/>
      <c r="Q143" s="201"/>
      <c r="R143" s="202"/>
      <c r="T143" s="199"/>
      <c r="U143" s="200" t="s">
        <v>171</v>
      </c>
      <c r="V143" s="201"/>
      <c r="W143" s="201"/>
      <c r="X143" s="201"/>
      <c r="Y143" s="201"/>
      <c r="Z143" s="216" t="s">
        <v>358</v>
      </c>
      <c r="AA143" s="201"/>
      <c r="AB143" s="216" t="s">
        <v>172</v>
      </c>
      <c r="AC143" s="201"/>
      <c r="AD143" s="201"/>
      <c r="AE143" s="201"/>
      <c r="AF143" s="201"/>
      <c r="AG143" s="201"/>
      <c r="AH143" s="202"/>
      <c r="AJ143" s="199"/>
      <c r="AK143" s="200" t="s">
        <v>171</v>
      </c>
      <c r="AL143" s="201"/>
      <c r="AM143" s="201"/>
      <c r="AN143" s="201"/>
      <c r="AO143" s="201"/>
      <c r="AP143" s="216" t="s">
        <v>358</v>
      </c>
      <c r="AQ143" s="201"/>
      <c r="AR143" s="216" t="s">
        <v>172</v>
      </c>
      <c r="AS143" s="201"/>
      <c r="AT143" s="201"/>
      <c r="AU143" s="201"/>
      <c r="AV143" s="201"/>
      <c r="AW143" s="201"/>
      <c r="AX143" s="202"/>
      <c r="AZ143" s="199"/>
      <c r="BA143" s="200" t="s">
        <v>171</v>
      </c>
      <c r="BB143" s="201"/>
      <c r="BC143" s="201"/>
    </row>
    <row r="144" spans="4:55">
      <c r="D144" s="203"/>
      <c r="E144" s="170" t="s">
        <v>619</v>
      </c>
      <c r="F144" s="174" t="s">
        <v>615</v>
      </c>
      <c r="G144" s="174" t="s">
        <v>622</v>
      </c>
      <c r="H144" s="170" t="s">
        <v>623</v>
      </c>
      <c r="I144" s="174" t="s">
        <v>624</v>
      </c>
      <c r="J144" s="217" t="s">
        <v>625</v>
      </c>
      <c r="K144" s="174" t="s">
        <v>626</v>
      </c>
      <c r="L144" s="217" t="s">
        <v>619</v>
      </c>
      <c r="M144" s="174" t="s">
        <v>615</v>
      </c>
      <c r="N144" s="174" t="s">
        <v>622</v>
      </c>
      <c r="O144" s="170" t="s">
        <v>625</v>
      </c>
      <c r="P144" s="170" t="s">
        <v>623</v>
      </c>
      <c r="Q144" s="174" t="s">
        <v>624</v>
      </c>
      <c r="R144" s="117" t="s">
        <v>626</v>
      </c>
      <c r="T144" s="203"/>
      <c r="U144" s="170" t="s">
        <v>619</v>
      </c>
      <c r="V144" s="174" t="s">
        <v>615</v>
      </c>
      <c r="W144" s="174" t="s">
        <v>622</v>
      </c>
      <c r="X144" s="170" t="s">
        <v>623</v>
      </c>
      <c r="Y144" s="174" t="s">
        <v>624</v>
      </c>
      <c r="Z144" s="217" t="s">
        <v>625</v>
      </c>
      <c r="AA144" s="174" t="s">
        <v>626</v>
      </c>
      <c r="AB144" s="217" t="s">
        <v>619</v>
      </c>
      <c r="AC144" s="174" t="s">
        <v>615</v>
      </c>
      <c r="AD144" s="174" t="s">
        <v>622</v>
      </c>
      <c r="AE144" s="170" t="s">
        <v>625</v>
      </c>
      <c r="AF144" s="170" t="s">
        <v>623</v>
      </c>
      <c r="AG144" s="174" t="s">
        <v>624</v>
      </c>
      <c r="AH144" s="117" t="s">
        <v>626</v>
      </c>
      <c r="AJ144" s="203"/>
      <c r="AK144" s="170" t="s">
        <v>619</v>
      </c>
      <c r="AL144" s="174" t="s">
        <v>615</v>
      </c>
      <c r="AM144" s="174" t="s">
        <v>622</v>
      </c>
      <c r="AN144" s="170" t="s">
        <v>623</v>
      </c>
      <c r="AO144" s="174" t="s">
        <v>624</v>
      </c>
      <c r="AP144" s="217" t="s">
        <v>625</v>
      </c>
      <c r="AQ144" s="174" t="s">
        <v>626</v>
      </c>
      <c r="AR144" s="217" t="s">
        <v>619</v>
      </c>
      <c r="AS144" s="174" t="s">
        <v>615</v>
      </c>
      <c r="AT144" s="174" t="s">
        <v>622</v>
      </c>
      <c r="AU144" s="170" t="s">
        <v>625</v>
      </c>
      <c r="AV144" s="170" t="s">
        <v>623</v>
      </c>
      <c r="AW144" s="174" t="s">
        <v>624</v>
      </c>
      <c r="AX144" s="117" t="s">
        <v>626</v>
      </c>
      <c r="AZ144" s="203"/>
      <c r="BA144" s="170" t="s">
        <v>619</v>
      </c>
      <c r="BB144" s="174" t="s">
        <v>615</v>
      </c>
      <c r="BC144" s="174" t="s">
        <v>622</v>
      </c>
    </row>
    <row r="145" spans="4:55">
      <c r="D145" s="205" t="s">
        <v>167</v>
      </c>
      <c r="E145" s="119" t="s">
        <v>170</v>
      </c>
      <c r="F145" s="90" t="s">
        <v>170</v>
      </c>
      <c r="G145" s="90" t="s">
        <v>170</v>
      </c>
      <c r="H145" s="119" t="s">
        <v>170</v>
      </c>
      <c r="I145" s="90" t="s">
        <v>170</v>
      </c>
      <c r="J145" s="218" t="s">
        <v>170</v>
      </c>
      <c r="K145" s="90" t="s">
        <v>170</v>
      </c>
      <c r="L145" s="218" t="s">
        <v>170</v>
      </c>
      <c r="M145" s="90" t="s">
        <v>170</v>
      </c>
      <c r="N145" s="90" t="s">
        <v>170</v>
      </c>
      <c r="O145" s="119" t="s">
        <v>170</v>
      </c>
      <c r="P145" s="119" t="s">
        <v>170</v>
      </c>
      <c r="Q145" s="90" t="s">
        <v>170</v>
      </c>
      <c r="R145" s="121" t="s">
        <v>170</v>
      </c>
      <c r="T145" s="205" t="s">
        <v>167</v>
      </c>
      <c r="U145" s="119" t="s">
        <v>170</v>
      </c>
      <c r="V145" s="90" t="s">
        <v>170</v>
      </c>
      <c r="W145" s="90" t="s">
        <v>170</v>
      </c>
      <c r="X145" s="119" t="s">
        <v>170</v>
      </c>
      <c r="Y145" s="90" t="s">
        <v>170</v>
      </c>
      <c r="Z145" s="218" t="s">
        <v>170</v>
      </c>
      <c r="AA145" s="90" t="s">
        <v>170</v>
      </c>
      <c r="AB145" s="218" t="s">
        <v>170</v>
      </c>
      <c r="AC145" s="90" t="s">
        <v>170</v>
      </c>
      <c r="AD145" s="90" t="s">
        <v>170</v>
      </c>
      <c r="AE145" s="119" t="s">
        <v>170</v>
      </c>
      <c r="AF145" s="119" t="s">
        <v>170</v>
      </c>
      <c r="AG145" s="90" t="s">
        <v>170</v>
      </c>
      <c r="AH145" s="121" t="s">
        <v>170</v>
      </c>
      <c r="AJ145" s="205" t="s">
        <v>167</v>
      </c>
      <c r="AK145" s="119" t="s">
        <v>170</v>
      </c>
      <c r="AL145" s="90" t="s">
        <v>170</v>
      </c>
      <c r="AM145" s="90" t="s">
        <v>170</v>
      </c>
      <c r="AN145" s="119" t="s">
        <v>170</v>
      </c>
      <c r="AO145" s="90" t="s">
        <v>170</v>
      </c>
      <c r="AP145" s="218" t="s">
        <v>170</v>
      </c>
      <c r="AQ145" s="90" t="s">
        <v>170</v>
      </c>
      <c r="AR145" s="218" t="s">
        <v>170</v>
      </c>
      <c r="AS145" s="90" t="s">
        <v>170</v>
      </c>
      <c r="AT145" s="90" t="s">
        <v>170</v>
      </c>
      <c r="AU145" s="119" t="s">
        <v>170</v>
      </c>
      <c r="AV145" s="119" t="s">
        <v>170</v>
      </c>
      <c r="AW145" s="90" t="s">
        <v>170</v>
      </c>
      <c r="AX145" s="121" t="s">
        <v>170</v>
      </c>
      <c r="AZ145" s="205" t="s">
        <v>167</v>
      </c>
      <c r="BA145" s="119" t="s">
        <v>170</v>
      </c>
      <c r="BB145" s="90" t="s">
        <v>170</v>
      </c>
      <c r="BC145" s="90" t="s">
        <v>170</v>
      </c>
    </row>
    <row r="146" spans="4:55">
      <c r="D146" s="122">
        <v>1</v>
      </c>
      <c r="E146" s="219"/>
      <c r="F146" s="75"/>
      <c r="G146" s="220"/>
      <c r="H146" s="219"/>
      <c r="I146" s="220"/>
      <c r="J146" s="221"/>
      <c r="K146" s="222"/>
      <c r="L146" s="221"/>
      <c r="M146" s="222"/>
      <c r="N146" s="75"/>
      <c r="O146" s="219"/>
      <c r="P146" s="219"/>
      <c r="Q146" s="208"/>
      <c r="R146" s="349"/>
      <c r="T146" s="122">
        <v>1</v>
      </c>
      <c r="U146" s="219"/>
      <c r="V146" s="75"/>
      <c r="W146" s="220"/>
      <c r="X146" s="219"/>
      <c r="Y146" s="220"/>
      <c r="Z146" s="221"/>
      <c r="AA146" s="222"/>
      <c r="AB146" s="221"/>
      <c r="AC146" s="222"/>
      <c r="AD146" s="75"/>
      <c r="AE146" s="219"/>
      <c r="AF146" s="219"/>
      <c r="AG146" s="208"/>
      <c r="AH146" s="349"/>
      <c r="AJ146" s="122">
        <v>1</v>
      </c>
      <c r="AK146" s="479">
        <v>0</v>
      </c>
      <c r="AL146" s="466">
        <v>0</v>
      </c>
      <c r="AM146" s="479">
        <v>0</v>
      </c>
      <c r="AN146" s="479">
        <v>0</v>
      </c>
      <c r="AO146" s="479">
        <v>0</v>
      </c>
      <c r="AP146" s="508">
        <v>0</v>
      </c>
      <c r="AQ146" s="508">
        <v>0</v>
      </c>
      <c r="AR146" s="508">
        <v>0</v>
      </c>
      <c r="AS146" s="466">
        <v>0</v>
      </c>
      <c r="AT146" s="508">
        <v>0</v>
      </c>
      <c r="AU146" s="508">
        <v>0</v>
      </c>
      <c r="AV146" s="508">
        <v>0</v>
      </c>
      <c r="AW146" s="508">
        <v>0</v>
      </c>
      <c r="AX146" s="509">
        <v>0</v>
      </c>
      <c r="AZ146" s="122">
        <v>1</v>
      </c>
      <c r="BA146" s="219"/>
      <c r="BB146" s="75"/>
      <c r="BC146" s="220"/>
    </row>
    <row r="147" spans="4:55">
      <c r="D147" s="122">
        <v>2</v>
      </c>
      <c r="E147" s="224"/>
      <c r="F147" s="75"/>
      <c r="G147" s="75"/>
      <c r="H147" s="225"/>
      <c r="I147" s="75"/>
      <c r="J147" s="221"/>
      <c r="K147" s="74"/>
      <c r="L147" s="221"/>
      <c r="M147" s="74"/>
      <c r="N147" s="75"/>
      <c r="O147" s="225"/>
      <c r="P147" s="225"/>
      <c r="Q147" s="75"/>
      <c r="R147" s="350"/>
      <c r="T147" s="122">
        <v>2</v>
      </c>
      <c r="U147" s="224"/>
      <c r="V147" s="75"/>
      <c r="W147" s="75"/>
      <c r="X147" s="225"/>
      <c r="Y147" s="75"/>
      <c r="Z147" s="221"/>
      <c r="AA147" s="74"/>
      <c r="AB147" s="221"/>
      <c r="AC147" s="74"/>
      <c r="AD147" s="75"/>
      <c r="AE147" s="225"/>
      <c r="AF147" s="225"/>
      <c r="AG147" s="75"/>
      <c r="AH147" s="350"/>
      <c r="AJ147" s="122">
        <v>2</v>
      </c>
      <c r="AK147" s="479">
        <v>0</v>
      </c>
      <c r="AL147" s="466">
        <v>0</v>
      </c>
      <c r="AM147" s="479">
        <v>0</v>
      </c>
      <c r="AN147" s="479">
        <v>0</v>
      </c>
      <c r="AO147" s="479">
        <v>0</v>
      </c>
      <c r="AP147" s="508">
        <v>0</v>
      </c>
      <c r="AQ147" s="508">
        <v>0</v>
      </c>
      <c r="AR147" s="508">
        <v>0</v>
      </c>
      <c r="AS147" s="466">
        <v>0</v>
      </c>
      <c r="AT147" s="508">
        <v>0</v>
      </c>
      <c r="AU147" s="508">
        <v>0</v>
      </c>
      <c r="AV147" s="508">
        <v>0</v>
      </c>
      <c r="AW147" s="508">
        <v>0</v>
      </c>
      <c r="AX147" s="509">
        <v>0</v>
      </c>
      <c r="AZ147" s="122">
        <v>2</v>
      </c>
      <c r="BA147" s="224"/>
      <c r="BB147" s="75"/>
      <c r="BC147" s="75"/>
    </row>
    <row r="148" spans="4:55">
      <c r="D148" s="122">
        <v>3</v>
      </c>
      <c r="E148" s="224"/>
      <c r="F148" s="75"/>
      <c r="G148" s="75"/>
      <c r="H148" s="225"/>
      <c r="I148" s="75"/>
      <c r="J148" s="221"/>
      <c r="K148" s="74"/>
      <c r="L148" s="221"/>
      <c r="M148" s="74"/>
      <c r="N148" s="75"/>
      <c r="O148" s="225"/>
      <c r="P148" s="225"/>
      <c r="Q148" s="75"/>
      <c r="R148" s="350"/>
      <c r="T148" s="122">
        <v>3</v>
      </c>
      <c r="U148" s="224"/>
      <c r="V148" s="75"/>
      <c r="W148" s="75"/>
      <c r="X148" s="225"/>
      <c r="Y148" s="75"/>
      <c r="Z148" s="221"/>
      <c r="AA148" s="74"/>
      <c r="AB148" s="221"/>
      <c r="AC148" s="74"/>
      <c r="AD148" s="75"/>
      <c r="AE148" s="225"/>
      <c r="AF148" s="225"/>
      <c r="AG148" s="75"/>
      <c r="AH148" s="350"/>
      <c r="AJ148" s="122">
        <v>3</v>
      </c>
      <c r="AK148" s="479">
        <v>0</v>
      </c>
      <c r="AL148" s="466">
        <v>0</v>
      </c>
      <c r="AM148" s="479">
        <v>0</v>
      </c>
      <c r="AN148" s="479">
        <v>0</v>
      </c>
      <c r="AO148" s="479">
        <v>0</v>
      </c>
      <c r="AP148" s="508">
        <v>0</v>
      </c>
      <c r="AQ148" s="508">
        <v>0</v>
      </c>
      <c r="AR148" s="508">
        <v>0</v>
      </c>
      <c r="AS148" s="466">
        <v>0</v>
      </c>
      <c r="AT148" s="508">
        <v>0</v>
      </c>
      <c r="AU148" s="508">
        <v>0</v>
      </c>
      <c r="AV148" s="508">
        <v>0</v>
      </c>
      <c r="AW148" s="508">
        <v>0</v>
      </c>
      <c r="AX148" s="509">
        <v>0</v>
      </c>
      <c r="AZ148" s="122">
        <v>3</v>
      </c>
      <c r="BA148" s="224"/>
      <c r="BB148" s="75"/>
      <c r="BC148" s="75"/>
    </row>
    <row r="149" spans="4:55">
      <c r="D149" s="122">
        <v>4</v>
      </c>
      <c r="E149" s="224"/>
      <c r="F149" s="75"/>
      <c r="G149" s="75"/>
      <c r="H149" s="225"/>
      <c r="I149" s="75"/>
      <c r="J149" s="221"/>
      <c r="K149" s="74"/>
      <c r="L149" s="221"/>
      <c r="M149" s="74"/>
      <c r="N149" s="75"/>
      <c r="O149" s="225"/>
      <c r="P149" s="225"/>
      <c r="Q149" s="75"/>
      <c r="R149" s="350"/>
      <c r="T149" s="122">
        <v>4</v>
      </c>
      <c r="U149" s="224"/>
      <c r="V149" s="75"/>
      <c r="W149" s="75"/>
      <c r="X149" s="225"/>
      <c r="Y149" s="75"/>
      <c r="Z149" s="221"/>
      <c r="AA149" s="74"/>
      <c r="AB149" s="221"/>
      <c r="AC149" s="74"/>
      <c r="AD149" s="75"/>
      <c r="AE149" s="225"/>
      <c r="AF149" s="225"/>
      <c r="AG149" s="75"/>
      <c r="AH149" s="350"/>
      <c r="AJ149" s="122">
        <v>4</v>
      </c>
      <c r="AK149" s="479">
        <v>0</v>
      </c>
      <c r="AL149" s="466">
        <v>0</v>
      </c>
      <c r="AM149" s="479">
        <v>0</v>
      </c>
      <c r="AN149" s="479">
        <v>0</v>
      </c>
      <c r="AO149" s="479">
        <v>0</v>
      </c>
      <c r="AP149" s="508">
        <v>0</v>
      </c>
      <c r="AQ149" s="508">
        <v>0</v>
      </c>
      <c r="AR149" s="508">
        <v>0</v>
      </c>
      <c r="AS149" s="466">
        <v>0</v>
      </c>
      <c r="AT149" s="508">
        <v>0</v>
      </c>
      <c r="AU149" s="508">
        <v>0</v>
      </c>
      <c r="AV149" s="508">
        <v>0</v>
      </c>
      <c r="AW149" s="508">
        <v>0</v>
      </c>
      <c r="AX149" s="509">
        <v>0</v>
      </c>
      <c r="AZ149" s="122">
        <v>4</v>
      </c>
      <c r="BA149" s="224"/>
      <c r="BB149" s="75"/>
      <c r="BC149" s="75"/>
    </row>
    <row r="150" spans="4:55">
      <c r="D150" s="122">
        <v>5</v>
      </c>
      <c r="E150" s="224"/>
      <c r="F150" s="75"/>
      <c r="G150" s="75"/>
      <c r="H150" s="225"/>
      <c r="I150" s="75"/>
      <c r="J150" s="221"/>
      <c r="K150" s="74"/>
      <c r="L150" s="221"/>
      <c r="M150" s="74"/>
      <c r="N150" s="75"/>
      <c r="O150" s="225"/>
      <c r="P150" s="225"/>
      <c r="Q150" s="75"/>
      <c r="R150" s="350"/>
      <c r="T150" s="122">
        <v>5</v>
      </c>
      <c r="U150" s="224"/>
      <c r="V150" s="75"/>
      <c r="W150" s="75"/>
      <c r="X150" s="225"/>
      <c r="Y150" s="75"/>
      <c r="Z150" s="221"/>
      <c r="AA150" s="74"/>
      <c r="AB150" s="221"/>
      <c r="AC150" s="74"/>
      <c r="AD150" s="75"/>
      <c r="AE150" s="225"/>
      <c r="AF150" s="225"/>
      <c r="AG150" s="75"/>
      <c r="AH150" s="350"/>
      <c r="AJ150" s="122">
        <v>5</v>
      </c>
      <c r="AK150" s="479">
        <v>0</v>
      </c>
      <c r="AL150" s="466">
        <v>0</v>
      </c>
      <c r="AM150" s="479">
        <v>0</v>
      </c>
      <c r="AN150" s="479">
        <v>0</v>
      </c>
      <c r="AO150" s="479">
        <v>0</v>
      </c>
      <c r="AP150" s="508">
        <v>0</v>
      </c>
      <c r="AQ150" s="508">
        <v>0</v>
      </c>
      <c r="AR150" s="508">
        <v>0</v>
      </c>
      <c r="AS150" s="466">
        <v>0</v>
      </c>
      <c r="AT150" s="508">
        <v>0</v>
      </c>
      <c r="AU150" s="508">
        <v>0</v>
      </c>
      <c r="AV150" s="508">
        <v>0</v>
      </c>
      <c r="AW150" s="508">
        <v>0</v>
      </c>
      <c r="AX150" s="509">
        <v>0</v>
      </c>
      <c r="AZ150" s="122">
        <v>5</v>
      </c>
      <c r="BA150" s="224"/>
      <c r="BB150" s="75"/>
      <c r="BC150" s="75"/>
    </row>
    <row r="151" spans="4:55">
      <c r="D151" s="122">
        <v>6</v>
      </c>
      <c r="E151" s="219"/>
      <c r="F151" s="75"/>
      <c r="G151" s="75"/>
      <c r="H151" s="219"/>
      <c r="I151" s="75"/>
      <c r="J151" s="221"/>
      <c r="K151" s="226"/>
      <c r="L151" s="221"/>
      <c r="M151" s="226"/>
      <c r="N151" s="75"/>
      <c r="O151" s="219"/>
      <c r="P151" s="219"/>
      <c r="Q151" s="208"/>
      <c r="R151" s="349"/>
      <c r="T151" s="122">
        <v>6</v>
      </c>
      <c r="U151" s="219"/>
      <c r="V151" s="75"/>
      <c r="W151" s="75"/>
      <c r="X151" s="219"/>
      <c r="Y151" s="75"/>
      <c r="Z151" s="221"/>
      <c r="AA151" s="226"/>
      <c r="AB151" s="221"/>
      <c r="AC151" s="226"/>
      <c r="AD151" s="75"/>
      <c r="AE151" s="219"/>
      <c r="AF151" s="219"/>
      <c r="AG151" s="208"/>
      <c r="AH151" s="349"/>
      <c r="AJ151" s="122">
        <v>6</v>
      </c>
      <c r="AK151" s="479">
        <v>0</v>
      </c>
      <c r="AL151" s="466">
        <v>0</v>
      </c>
      <c r="AM151" s="479">
        <v>0</v>
      </c>
      <c r="AN151" s="479">
        <v>0</v>
      </c>
      <c r="AO151" s="479">
        <v>0</v>
      </c>
      <c r="AP151" s="508">
        <v>4.3893123030198806</v>
      </c>
      <c r="AQ151" s="508">
        <v>4.43326506600319</v>
      </c>
      <c r="AR151" s="508">
        <v>0</v>
      </c>
      <c r="AS151" s="466">
        <v>0</v>
      </c>
      <c r="AT151" s="508">
        <v>0</v>
      </c>
      <c r="AU151" s="508">
        <v>0</v>
      </c>
      <c r="AV151" s="508">
        <v>0</v>
      </c>
      <c r="AW151" s="508">
        <v>0</v>
      </c>
      <c r="AX151" s="509">
        <v>0</v>
      </c>
      <c r="AZ151" s="122">
        <v>6</v>
      </c>
      <c r="BA151" s="219"/>
      <c r="BB151" s="75"/>
      <c r="BC151" s="75"/>
    </row>
    <row r="152" spans="4:55">
      <c r="D152" s="122">
        <v>7</v>
      </c>
      <c r="E152" s="224"/>
      <c r="F152" s="75"/>
      <c r="G152" s="75"/>
      <c r="H152" s="225"/>
      <c r="I152" s="75"/>
      <c r="J152" s="221"/>
      <c r="K152" s="74"/>
      <c r="L152" s="221"/>
      <c r="M152" s="74"/>
      <c r="N152" s="75"/>
      <c r="O152" s="225"/>
      <c r="P152" s="225"/>
      <c r="Q152" s="75"/>
      <c r="R152" s="350"/>
      <c r="T152" s="122">
        <v>7</v>
      </c>
      <c r="U152" s="224"/>
      <c r="V152" s="75"/>
      <c r="W152" s="75"/>
      <c r="X152" s="225"/>
      <c r="Y152" s="75"/>
      <c r="Z152" s="221"/>
      <c r="AA152" s="74"/>
      <c r="AB152" s="221"/>
      <c r="AC152" s="74"/>
      <c r="AD152" s="75"/>
      <c r="AE152" s="225"/>
      <c r="AF152" s="225"/>
      <c r="AG152" s="75"/>
      <c r="AH152" s="350"/>
      <c r="AJ152" s="122">
        <v>7</v>
      </c>
      <c r="AK152" s="479">
        <v>123.907123963497</v>
      </c>
      <c r="AL152" s="466">
        <v>102.223944760666</v>
      </c>
      <c r="AM152" s="479">
        <v>102.209133606371</v>
      </c>
      <c r="AN152" s="479">
        <v>127.257328521658</v>
      </c>
      <c r="AO152" s="479">
        <v>104.00705580245399</v>
      </c>
      <c r="AP152" s="508">
        <v>261.12716749178401</v>
      </c>
      <c r="AQ152" s="508">
        <v>263.74198724233401</v>
      </c>
      <c r="AR152" s="508">
        <v>40.079295296215001</v>
      </c>
      <c r="AS152" s="466">
        <v>33.061320833820496</v>
      </c>
      <c r="AT152" s="508">
        <v>33.060811329837996</v>
      </c>
      <c r="AU152" s="508">
        <v>30.425670358907702</v>
      </c>
      <c r="AV152" s="508">
        <v>41.162960492324295</v>
      </c>
      <c r="AW152" s="508">
        <v>33.642371552619501</v>
      </c>
      <c r="AX152" s="509">
        <v>30.7303404724864</v>
      </c>
      <c r="AZ152" s="122">
        <v>7</v>
      </c>
      <c r="BA152" s="224"/>
      <c r="BB152" s="75"/>
      <c r="BC152" s="75"/>
    </row>
    <row r="153" spans="4:55">
      <c r="D153" s="122">
        <v>8</v>
      </c>
      <c r="E153" s="224"/>
      <c r="F153" s="75"/>
      <c r="G153" s="75"/>
      <c r="H153" s="225"/>
      <c r="I153" s="75"/>
      <c r="J153" s="221"/>
      <c r="K153" s="74"/>
      <c r="L153" s="221"/>
      <c r="M153" s="74"/>
      <c r="N153" s="75"/>
      <c r="O153" s="225"/>
      <c r="P153" s="225"/>
      <c r="Q153" s="75"/>
      <c r="R153" s="350"/>
      <c r="T153" s="122">
        <v>8</v>
      </c>
      <c r="U153" s="224"/>
      <c r="V153" s="75"/>
      <c r="W153" s="75"/>
      <c r="X153" s="225"/>
      <c r="Y153" s="75"/>
      <c r="Z153" s="221"/>
      <c r="AA153" s="74"/>
      <c r="AB153" s="221"/>
      <c r="AC153" s="74"/>
      <c r="AD153" s="75"/>
      <c r="AE153" s="225"/>
      <c r="AF153" s="225"/>
      <c r="AG153" s="75"/>
      <c r="AH153" s="350"/>
      <c r="AJ153" s="122">
        <v>8</v>
      </c>
      <c r="AK153" s="479">
        <v>215.14094984924202</v>
      </c>
      <c r="AL153" s="466">
        <v>177.53994192974801</v>
      </c>
      <c r="AM153" s="479">
        <v>177.46655223650203</v>
      </c>
      <c r="AN153" s="479">
        <v>220.957937345814</v>
      </c>
      <c r="AO153" s="479">
        <v>180.588299208325</v>
      </c>
      <c r="AP153" s="508">
        <v>669.039609243737</v>
      </c>
      <c r="AQ153" s="508">
        <v>675.73909593811197</v>
      </c>
      <c r="AR153" s="508">
        <v>601.32566855369498</v>
      </c>
      <c r="AS153" s="466">
        <v>496.03078763891699</v>
      </c>
      <c r="AT153" s="508">
        <v>496.02455155242797</v>
      </c>
      <c r="AU153" s="508">
        <v>456.48847951406799</v>
      </c>
      <c r="AV153" s="508">
        <v>617.58433013251704</v>
      </c>
      <c r="AW153" s="508">
        <v>504.74993175644101</v>
      </c>
      <c r="AX153" s="509">
        <v>461.05956686433206</v>
      </c>
      <c r="AZ153" s="122">
        <v>8</v>
      </c>
      <c r="BA153" s="224"/>
      <c r="BB153" s="75"/>
      <c r="BC153" s="75"/>
    </row>
    <row r="154" spans="4:55">
      <c r="D154" s="122">
        <v>9</v>
      </c>
      <c r="E154" s="219"/>
      <c r="F154" s="75"/>
      <c r="G154" s="75"/>
      <c r="H154" s="219"/>
      <c r="I154" s="75"/>
      <c r="J154" s="221"/>
      <c r="K154" s="226"/>
      <c r="L154" s="221"/>
      <c r="M154" s="226"/>
      <c r="N154" s="75"/>
      <c r="O154" s="219"/>
      <c r="P154" s="219"/>
      <c r="Q154" s="208"/>
      <c r="R154" s="349"/>
      <c r="T154" s="122">
        <v>9</v>
      </c>
      <c r="U154" s="219"/>
      <c r="V154" s="75"/>
      <c r="W154" s="75"/>
      <c r="X154" s="219"/>
      <c r="Y154" s="75"/>
      <c r="Z154" s="221"/>
      <c r="AA154" s="226"/>
      <c r="AB154" s="221"/>
      <c r="AC154" s="226"/>
      <c r="AD154" s="75"/>
      <c r="AE154" s="219"/>
      <c r="AF154" s="219"/>
      <c r="AG154" s="208"/>
      <c r="AH154" s="349"/>
      <c r="AJ154" s="122">
        <v>9</v>
      </c>
      <c r="AK154" s="479">
        <v>322.72214161813901</v>
      </c>
      <c r="AL154" s="466">
        <v>266.29454261455697</v>
      </c>
      <c r="AM154" s="479">
        <v>266.208668519333</v>
      </c>
      <c r="AN154" s="479">
        <v>331.44791262535699</v>
      </c>
      <c r="AO154" s="479">
        <v>270.89144448105799</v>
      </c>
      <c r="AP154" s="508">
        <v>671.95647062438104</v>
      </c>
      <c r="AQ154" s="508">
        <v>678.68516556553004</v>
      </c>
      <c r="AR154" s="508">
        <v>1150.6135388671598</v>
      </c>
      <c r="AS154" s="466">
        <v>949.13571456065006</v>
      </c>
      <c r="AT154" s="508">
        <v>949.12390152820501</v>
      </c>
      <c r="AU154" s="508">
        <v>873.47314830095706</v>
      </c>
      <c r="AV154" s="508">
        <v>1181.7238624651002</v>
      </c>
      <c r="AW154" s="508">
        <v>965.81958095703601</v>
      </c>
      <c r="AX154" s="509">
        <v>882.21974813463498</v>
      </c>
      <c r="AZ154" s="122">
        <v>9</v>
      </c>
      <c r="BA154" s="219"/>
      <c r="BB154" s="75"/>
      <c r="BC154" s="75"/>
    </row>
    <row r="155" spans="4:55">
      <c r="D155" s="122">
        <v>10</v>
      </c>
      <c r="E155" s="224"/>
      <c r="F155" s="75"/>
      <c r="G155" s="75"/>
      <c r="H155" s="225"/>
      <c r="I155" s="75"/>
      <c r="J155" s="221"/>
      <c r="K155" s="74"/>
      <c r="L155" s="221"/>
      <c r="M155" s="74"/>
      <c r="N155" s="75"/>
      <c r="O155" s="225"/>
      <c r="P155" s="225"/>
      <c r="Q155" s="75"/>
      <c r="R155" s="350"/>
      <c r="T155" s="122">
        <v>10</v>
      </c>
      <c r="U155" s="224"/>
      <c r="V155" s="75"/>
      <c r="W155" s="75"/>
      <c r="X155" s="225"/>
      <c r="Y155" s="75"/>
      <c r="Z155" s="221"/>
      <c r="AA155" s="74"/>
      <c r="AB155" s="221"/>
      <c r="AC155" s="74"/>
      <c r="AD155" s="75"/>
      <c r="AE155" s="225"/>
      <c r="AF155" s="225"/>
      <c r="AG155" s="75"/>
      <c r="AH155" s="350"/>
      <c r="AJ155" s="122">
        <v>10</v>
      </c>
      <c r="AK155" s="479">
        <v>413.45633286649701</v>
      </c>
      <c r="AL155" s="466">
        <v>341.13366104064102</v>
      </c>
      <c r="AM155" s="479">
        <v>341.05394600879703</v>
      </c>
      <c r="AN155" s="479">
        <v>424.63537767571904</v>
      </c>
      <c r="AO155" s="479">
        <v>347.05329692740003</v>
      </c>
      <c r="AP155" s="508">
        <v>1480.4968318454601</v>
      </c>
      <c r="AQ155" s="508">
        <v>1495.3219164726902</v>
      </c>
      <c r="AR155" s="508">
        <v>1638.4961500868401</v>
      </c>
      <c r="AS155" s="466">
        <v>1351.58779208846</v>
      </c>
      <c r="AT155" s="508">
        <v>1351.57097155355</v>
      </c>
      <c r="AU155" s="508">
        <v>1243.8428215475501</v>
      </c>
      <c r="AV155" s="508">
        <v>1682.79785845485</v>
      </c>
      <c r="AW155" s="508">
        <v>1375.34594511605</v>
      </c>
      <c r="AX155" s="509">
        <v>1256.2981505261598</v>
      </c>
      <c r="AZ155" s="122">
        <v>10</v>
      </c>
      <c r="BA155" s="224"/>
      <c r="BB155" s="75"/>
      <c r="BC155" s="75"/>
    </row>
    <row r="156" spans="4:55">
      <c r="D156" s="122">
        <v>11</v>
      </c>
      <c r="E156" s="224"/>
      <c r="F156" s="75"/>
      <c r="G156" s="75"/>
      <c r="H156" s="225"/>
      <c r="I156" s="75"/>
      <c r="J156" s="221"/>
      <c r="K156" s="74"/>
      <c r="L156" s="221"/>
      <c r="M156" s="74"/>
      <c r="N156" s="75"/>
      <c r="O156" s="225"/>
      <c r="P156" s="225"/>
      <c r="Q156" s="75"/>
      <c r="R156" s="350"/>
      <c r="T156" s="122">
        <v>11</v>
      </c>
      <c r="U156" s="224"/>
      <c r="V156" s="75"/>
      <c r="W156" s="75"/>
      <c r="X156" s="225"/>
      <c r="Y156" s="75"/>
      <c r="Z156" s="221"/>
      <c r="AA156" s="74"/>
      <c r="AB156" s="221"/>
      <c r="AC156" s="74"/>
      <c r="AD156" s="75"/>
      <c r="AE156" s="225"/>
      <c r="AF156" s="225"/>
      <c r="AG156" s="75"/>
      <c r="AH156" s="350"/>
      <c r="AJ156" s="122">
        <v>11</v>
      </c>
      <c r="AK156" s="479">
        <v>475.13756429777601</v>
      </c>
      <c r="AL156" s="466">
        <v>391.99520487478901</v>
      </c>
      <c r="AM156" s="479">
        <v>391.93387141342799</v>
      </c>
      <c r="AN156" s="479">
        <v>487.98434810443399</v>
      </c>
      <c r="AO156" s="479">
        <v>398.828231848229</v>
      </c>
      <c r="AP156" s="508">
        <v>1006.3031735569401</v>
      </c>
      <c r="AQ156" s="508">
        <v>1016.37987847636</v>
      </c>
      <c r="AR156" s="508">
        <v>2156.6776381781501</v>
      </c>
      <c r="AS156" s="466">
        <v>1779.03313412544</v>
      </c>
      <c r="AT156" s="508">
        <v>1779.01113201015</v>
      </c>
      <c r="AU156" s="508">
        <v>1637.2134890264101</v>
      </c>
      <c r="AV156" s="508">
        <v>2214.9899532637296</v>
      </c>
      <c r="AW156" s="508">
        <v>1810.3050437033901</v>
      </c>
      <c r="AX156" s="509">
        <v>1653.6078696191901</v>
      </c>
      <c r="AZ156" s="122">
        <v>11</v>
      </c>
      <c r="BA156" s="224"/>
      <c r="BB156" s="75"/>
      <c r="BC156" s="75"/>
    </row>
    <row r="157" spans="4:55">
      <c r="D157" s="122">
        <v>12</v>
      </c>
      <c r="E157" s="219"/>
      <c r="F157" s="75"/>
      <c r="G157" s="75"/>
      <c r="H157" s="219"/>
      <c r="I157" s="75"/>
      <c r="J157" s="221"/>
      <c r="K157" s="226"/>
      <c r="L157" s="221"/>
      <c r="M157" s="226"/>
      <c r="N157" s="75"/>
      <c r="O157" s="219"/>
      <c r="P157" s="219"/>
      <c r="Q157" s="208"/>
      <c r="R157" s="349"/>
      <c r="T157" s="122">
        <v>12</v>
      </c>
      <c r="U157" s="219"/>
      <c r="V157" s="75"/>
      <c r="W157" s="75"/>
      <c r="X157" s="219"/>
      <c r="Y157" s="75"/>
      <c r="Z157" s="221"/>
      <c r="AA157" s="226"/>
      <c r="AB157" s="221"/>
      <c r="AC157" s="226"/>
      <c r="AD157" s="75"/>
      <c r="AE157" s="219"/>
      <c r="AF157" s="219"/>
      <c r="AG157" s="208"/>
      <c r="AH157" s="349"/>
      <c r="AJ157" s="122">
        <v>12</v>
      </c>
      <c r="AK157" s="479">
        <v>506.90553259564098</v>
      </c>
      <c r="AL157" s="466">
        <v>418.097339183835</v>
      </c>
      <c r="AM157" s="479">
        <v>418.13879339286098</v>
      </c>
      <c r="AN157" s="479">
        <v>520.61125968812905</v>
      </c>
      <c r="AO157" s="479">
        <v>425.49411469496499</v>
      </c>
      <c r="AP157" s="508">
        <v>921.35131447800904</v>
      </c>
      <c r="AQ157" s="508">
        <v>930.57734651991893</v>
      </c>
      <c r="AR157" s="508">
        <v>2498.9197887387304</v>
      </c>
      <c r="AS157" s="466">
        <v>2060.5255995243301</v>
      </c>
      <c r="AT157" s="508">
        <v>2061.3215639969499</v>
      </c>
      <c r="AU157" s="508">
        <v>1897.02212036388</v>
      </c>
      <c r="AV157" s="508">
        <v>2566.4856574225701</v>
      </c>
      <c r="AW157" s="508">
        <v>2097.5814916806003</v>
      </c>
      <c r="AX157" s="509">
        <v>1916.0181174299998</v>
      </c>
      <c r="AZ157" s="122">
        <v>12</v>
      </c>
      <c r="BA157" s="219"/>
      <c r="BB157" s="75"/>
      <c r="BC157" s="75"/>
    </row>
    <row r="158" spans="4:55">
      <c r="D158" s="122">
        <v>13</v>
      </c>
      <c r="E158" s="224"/>
      <c r="F158" s="75"/>
      <c r="G158" s="75"/>
      <c r="H158" s="225"/>
      <c r="I158" s="75"/>
      <c r="J158" s="221"/>
      <c r="K158" s="74"/>
      <c r="L158" s="221"/>
      <c r="M158" s="74"/>
      <c r="N158" s="75"/>
      <c r="O158" s="225"/>
      <c r="P158" s="225"/>
      <c r="Q158" s="75"/>
      <c r="R158" s="350"/>
      <c r="T158" s="122">
        <v>13</v>
      </c>
      <c r="U158" s="224"/>
      <c r="V158" s="75"/>
      <c r="W158" s="75"/>
      <c r="X158" s="225"/>
      <c r="Y158" s="75"/>
      <c r="Z158" s="221"/>
      <c r="AA158" s="74"/>
      <c r="AB158" s="221"/>
      <c r="AC158" s="74"/>
      <c r="AD158" s="75"/>
      <c r="AE158" s="225"/>
      <c r="AF158" s="225"/>
      <c r="AG158" s="75"/>
      <c r="AH158" s="350"/>
      <c r="AJ158" s="122">
        <v>13</v>
      </c>
      <c r="AK158" s="479">
        <v>518.71365010745296</v>
      </c>
      <c r="AL158" s="466">
        <v>427.88510917258697</v>
      </c>
      <c r="AM158" s="479">
        <v>427.87913294557399</v>
      </c>
      <c r="AN158" s="479">
        <v>532.73864543768207</v>
      </c>
      <c r="AO158" s="479">
        <v>435.40579287526697</v>
      </c>
      <c r="AP158" s="508">
        <v>1726.65866657621</v>
      </c>
      <c r="AQ158" s="508">
        <v>1743.21771250033</v>
      </c>
      <c r="AR158" s="508">
        <v>1325.1383651997101</v>
      </c>
      <c r="AS158" s="466">
        <v>1092.7941462042402</v>
      </c>
      <c r="AT158" s="508">
        <v>1093.0868208637098</v>
      </c>
      <c r="AU158" s="508">
        <v>1007.5560325866099</v>
      </c>
      <c r="AV158" s="508">
        <v>1361.2173687864599</v>
      </c>
      <c r="AW158" s="508">
        <v>1112.3148975348799</v>
      </c>
      <c r="AX158" s="509">
        <v>1017.6293148948199</v>
      </c>
      <c r="AZ158" s="122">
        <v>13</v>
      </c>
      <c r="BA158" s="224"/>
      <c r="BB158" s="75"/>
      <c r="BC158" s="75"/>
    </row>
    <row r="159" spans="4:55">
      <c r="D159" s="122">
        <v>14</v>
      </c>
      <c r="E159" s="224"/>
      <c r="F159" s="75"/>
      <c r="G159" s="75"/>
      <c r="H159" s="225"/>
      <c r="I159" s="75"/>
      <c r="J159" s="221"/>
      <c r="K159" s="74"/>
      <c r="L159" s="221"/>
      <c r="M159" s="74"/>
      <c r="N159" s="75"/>
      <c r="O159" s="225"/>
      <c r="P159" s="225"/>
      <c r="Q159" s="75"/>
      <c r="R159" s="350"/>
      <c r="T159" s="122">
        <v>14</v>
      </c>
      <c r="U159" s="224"/>
      <c r="V159" s="75"/>
      <c r="W159" s="75"/>
      <c r="X159" s="225"/>
      <c r="Y159" s="75"/>
      <c r="Z159" s="221"/>
      <c r="AA159" s="74"/>
      <c r="AB159" s="221"/>
      <c r="AC159" s="74"/>
      <c r="AD159" s="75"/>
      <c r="AE159" s="225"/>
      <c r="AF159" s="225"/>
      <c r="AG159" s="75"/>
      <c r="AH159" s="350"/>
      <c r="AJ159" s="122">
        <v>14</v>
      </c>
      <c r="AK159" s="479">
        <v>879.58453184534005</v>
      </c>
      <c r="AL159" s="466">
        <v>414.57596834523605</v>
      </c>
      <c r="AM159" s="479">
        <v>414.644022730139</v>
      </c>
      <c r="AN159" s="479">
        <v>3506.3426832823602</v>
      </c>
      <c r="AO159" s="479">
        <v>421.93786884384201</v>
      </c>
      <c r="AP159" s="508">
        <v>2999.84921253126</v>
      </c>
      <c r="AQ159" s="508">
        <v>3011.96791720189</v>
      </c>
      <c r="AR159" s="508">
        <v>2302.6011135829399</v>
      </c>
      <c r="AS159" s="466">
        <v>1899.4047844951501</v>
      </c>
      <c r="AT159" s="508">
        <v>1899.3812246801101</v>
      </c>
      <c r="AU159" s="508">
        <v>1753.5979231077999</v>
      </c>
      <c r="AV159" s="508">
        <v>2365.5301944140201</v>
      </c>
      <c r="AW159" s="508">
        <v>1932.7925211286899</v>
      </c>
      <c r="AX159" s="509">
        <v>1771.1015677606501</v>
      </c>
      <c r="AZ159" s="122">
        <v>14</v>
      </c>
      <c r="BA159" s="224"/>
      <c r="BB159" s="75"/>
      <c r="BC159" s="75"/>
    </row>
    <row r="160" spans="4:55">
      <c r="D160" s="122">
        <v>15</v>
      </c>
      <c r="E160" s="224"/>
      <c r="F160" s="75"/>
      <c r="G160" s="75"/>
      <c r="H160" s="225"/>
      <c r="I160" s="75"/>
      <c r="J160" s="221"/>
      <c r="K160" s="74"/>
      <c r="L160" s="221"/>
      <c r="M160" s="74"/>
      <c r="N160" s="75"/>
      <c r="O160" s="225"/>
      <c r="P160" s="225"/>
      <c r="Q160" s="75"/>
      <c r="R160" s="350"/>
      <c r="T160" s="122">
        <v>15</v>
      </c>
      <c r="U160" s="224"/>
      <c r="V160" s="75"/>
      <c r="W160" s="75"/>
      <c r="X160" s="225"/>
      <c r="Y160" s="75"/>
      <c r="Z160" s="221"/>
      <c r="AA160" s="74"/>
      <c r="AB160" s="221"/>
      <c r="AC160" s="74"/>
      <c r="AD160" s="75"/>
      <c r="AE160" s="225"/>
      <c r="AF160" s="225"/>
      <c r="AG160" s="75"/>
      <c r="AH160" s="350"/>
      <c r="AJ160" s="122">
        <v>15</v>
      </c>
      <c r="AK160" s="479">
        <v>1021.6122407429</v>
      </c>
      <c r="AL160" s="466">
        <v>392.64607380037097</v>
      </c>
      <c r="AM160" s="479">
        <v>392.634808998224</v>
      </c>
      <c r="AN160" s="479">
        <v>5908.8432402796498</v>
      </c>
      <c r="AO160" s="479">
        <v>399.54149936086299</v>
      </c>
      <c r="AP160" s="508">
        <v>6652.886876646</v>
      </c>
      <c r="AQ160" s="508">
        <v>6662.38910630995</v>
      </c>
      <c r="AR160" s="508">
        <v>1748.1672877127401</v>
      </c>
      <c r="AS160" s="466">
        <v>1442.05473702925</v>
      </c>
      <c r="AT160" s="508">
        <v>1442.03705292003</v>
      </c>
      <c r="AU160" s="508">
        <v>1336.3384462314</v>
      </c>
      <c r="AV160" s="508">
        <v>1795.8906540185599</v>
      </c>
      <c r="AW160" s="508">
        <v>1467.40338108992</v>
      </c>
      <c r="AX160" s="509">
        <v>1349.6274604759199</v>
      </c>
      <c r="AZ160" s="122">
        <v>15</v>
      </c>
      <c r="BA160" s="224"/>
      <c r="BB160" s="75"/>
      <c r="BC160" s="75"/>
    </row>
    <row r="161" spans="4:55">
      <c r="D161" s="122">
        <v>16</v>
      </c>
      <c r="E161" s="224"/>
      <c r="F161" s="75"/>
      <c r="G161" s="75"/>
      <c r="H161" s="225"/>
      <c r="I161" s="75"/>
      <c r="J161" s="221"/>
      <c r="K161" s="74"/>
      <c r="L161" s="221"/>
      <c r="M161" s="74"/>
      <c r="N161" s="75"/>
      <c r="O161" s="225"/>
      <c r="P161" s="225"/>
      <c r="Q161" s="75"/>
      <c r="R161" s="350"/>
      <c r="T161" s="122">
        <v>16</v>
      </c>
      <c r="U161" s="224"/>
      <c r="V161" s="75"/>
      <c r="W161" s="75"/>
      <c r="X161" s="225"/>
      <c r="Y161" s="75"/>
      <c r="Z161" s="221"/>
      <c r="AA161" s="74"/>
      <c r="AB161" s="221"/>
      <c r="AC161" s="74"/>
      <c r="AD161" s="75"/>
      <c r="AE161" s="225"/>
      <c r="AF161" s="225"/>
      <c r="AG161" s="75"/>
      <c r="AH161" s="350"/>
      <c r="AJ161" s="122">
        <v>16</v>
      </c>
      <c r="AK161" s="479">
        <v>764.46339690672107</v>
      </c>
      <c r="AL161" s="466">
        <v>338.79692036792096</v>
      </c>
      <c r="AM161" s="479">
        <v>338.784297396451</v>
      </c>
      <c r="AN161" s="479">
        <v>7060.0621021873503</v>
      </c>
      <c r="AO161" s="479">
        <v>344.74372378508701</v>
      </c>
      <c r="AP161" s="508">
        <v>7635.0625936836695</v>
      </c>
      <c r="AQ161" s="508">
        <v>7645.0818071735093</v>
      </c>
      <c r="AR161" s="508">
        <v>774.78499602110696</v>
      </c>
      <c r="AS161" s="466">
        <v>639.11627198976691</v>
      </c>
      <c r="AT161" s="508">
        <v>639.108556807936</v>
      </c>
      <c r="AU161" s="508">
        <v>588.16784860466396</v>
      </c>
      <c r="AV161" s="508">
        <v>795.733656132281</v>
      </c>
      <c r="AW161" s="508">
        <v>650.35087360926104</v>
      </c>
      <c r="AX161" s="509">
        <v>594.05751884442805</v>
      </c>
      <c r="AZ161" s="122">
        <v>16</v>
      </c>
      <c r="BA161" s="224"/>
      <c r="BB161" s="75"/>
      <c r="BC161" s="75"/>
    </row>
    <row r="162" spans="4:55">
      <c r="D162" s="122">
        <v>17</v>
      </c>
      <c r="E162" s="224"/>
      <c r="F162" s="75"/>
      <c r="G162" s="75"/>
      <c r="H162" s="225"/>
      <c r="I162" s="75"/>
      <c r="J162" s="221"/>
      <c r="K162" s="74"/>
      <c r="L162" s="221"/>
      <c r="M162" s="74"/>
      <c r="N162" s="75"/>
      <c r="O162" s="225"/>
      <c r="P162" s="225"/>
      <c r="Q162" s="75"/>
      <c r="R162" s="350"/>
      <c r="T162" s="122">
        <v>17</v>
      </c>
      <c r="U162" s="224"/>
      <c r="V162" s="75"/>
      <c r="W162" s="75"/>
      <c r="X162" s="225"/>
      <c r="Y162" s="75"/>
      <c r="Z162" s="221"/>
      <c r="AA162" s="74"/>
      <c r="AB162" s="221"/>
      <c r="AC162" s="74"/>
      <c r="AD162" s="75"/>
      <c r="AE162" s="225"/>
      <c r="AF162" s="225"/>
      <c r="AG162" s="75"/>
      <c r="AH162" s="350"/>
      <c r="AJ162" s="122">
        <v>17</v>
      </c>
      <c r="AK162" s="479">
        <v>12133.520544808</v>
      </c>
      <c r="AL162" s="466">
        <v>265.19953929808401</v>
      </c>
      <c r="AM162" s="479">
        <v>265.17802501325201</v>
      </c>
      <c r="AN162" s="479">
        <v>12142.2125334472</v>
      </c>
      <c r="AO162" s="479">
        <v>269.84267131502901</v>
      </c>
      <c r="AP162" s="508">
        <v>4252.1105934904499</v>
      </c>
      <c r="AQ162" s="508">
        <v>4301.4135636753399</v>
      </c>
      <c r="AR162" s="508">
        <v>803.07985964303293</v>
      </c>
      <c r="AS162" s="466">
        <v>652.01435004469204</v>
      </c>
      <c r="AT162" s="508">
        <v>652.006272194178</v>
      </c>
      <c r="AU162" s="508">
        <v>614.44741815044006</v>
      </c>
      <c r="AV162" s="508">
        <v>824.45128025859901</v>
      </c>
      <c r="AW162" s="508">
        <v>663.47546782671293</v>
      </c>
      <c r="AX162" s="509">
        <v>620.45594658676794</v>
      </c>
      <c r="AZ162" s="122">
        <v>17</v>
      </c>
      <c r="BA162" s="224"/>
      <c r="BB162" s="75"/>
      <c r="BC162" s="75"/>
    </row>
    <row r="163" spans="4:55">
      <c r="D163" s="122">
        <v>18</v>
      </c>
      <c r="E163" s="219"/>
      <c r="F163" s="75"/>
      <c r="G163" s="75"/>
      <c r="H163" s="219"/>
      <c r="I163" s="75"/>
      <c r="J163" s="221"/>
      <c r="K163" s="226"/>
      <c r="L163" s="221"/>
      <c r="M163" s="226"/>
      <c r="N163" s="75"/>
      <c r="O163" s="219"/>
      <c r="P163" s="219"/>
      <c r="Q163" s="208"/>
      <c r="R163" s="349"/>
      <c r="T163" s="122">
        <v>18</v>
      </c>
      <c r="U163" s="219"/>
      <c r="V163" s="75"/>
      <c r="W163" s="75"/>
      <c r="X163" s="219"/>
      <c r="Y163" s="75"/>
      <c r="Z163" s="221"/>
      <c r="AA163" s="226"/>
      <c r="AB163" s="221"/>
      <c r="AC163" s="226"/>
      <c r="AD163" s="75"/>
      <c r="AE163" s="219"/>
      <c r="AF163" s="219"/>
      <c r="AG163" s="208"/>
      <c r="AH163" s="349"/>
      <c r="AJ163" s="122">
        <v>18</v>
      </c>
      <c r="AK163" s="479">
        <v>10403.3751309005</v>
      </c>
      <c r="AL163" s="466">
        <v>5343.6885358824202</v>
      </c>
      <c r="AM163" s="479">
        <v>5343.6778032555003</v>
      </c>
      <c r="AN163" s="479">
        <v>10409.024007821101</v>
      </c>
      <c r="AO163" s="479">
        <v>5346.7093319345304</v>
      </c>
      <c r="AP163" s="508">
        <v>402.02961129871198</v>
      </c>
      <c r="AQ163" s="508">
        <v>406.05537000481502</v>
      </c>
      <c r="AR163" s="508">
        <v>208.15119296089398</v>
      </c>
      <c r="AS163" s="466">
        <v>171.702819926758</v>
      </c>
      <c r="AT163" s="508">
        <v>171.700806306609</v>
      </c>
      <c r="AU163" s="508">
        <v>158.01524290871498</v>
      </c>
      <c r="AV163" s="508">
        <v>213.77919119971699</v>
      </c>
      <c r="AW163" s="508">
        <v>174.721130223383</v>
      </c>
      <c r="AX163" s="509">
        <v>159.597542376115</v>
      </c>
      <c r="AZ163" s="122">
        <v>18</v>
      </c>
      <c r="BA163" s="219"/>
      <c r="BB163" s="75"/>
      <c r="BC163" s="75"/>
    </row>
    <row r="164" spans="4:55">
      <c r="D164" s="122">
        <v>19</v>
      </c>
      <c r="E164" s="225"/>
      <c r="F164" s="75"/>
      <c r="G164" s="75"/>
      <c r="H164" s="225"/>
      <c r="I164" s="75"/>
      <c r="J164" s="221"/>
      <c r="K164" s="227"/>
      <c r="L164" s="221"/>
      <c r="M164" s="227"/>
      <c r="N164" s="75"/>
      <c r="O164" s="225"/>
      <c r="P164" s="225"/>
      <c r="Q164" s="209"/>
      <c r="R164" s="351"/>
      <c r="T164" s="122">
        <v>19</v>
      </c>
      <c r="U164" s="225"/>
      <c r="V164" s="75"/>
      <c r="W164" s="75"/>
      <c r="X164" s="225"/>
      <c r="Y164" s="75"/>
      <c r="Z164" s="221"/>
      <c r="AA164" s="227"/>
      <c r="AB164" s="221"/>
      <c r="AC164" s="227"/>
      <c r="AD164" s="75"/>
      <c r="AE164" s="225"/>
      <c r="AF164" s="225"/>
      <c r="AG164" s="209"/>
      <c r="AH164" s="351"/>
      <c r="AJ164" s="122">
        <v>19</v>
      </c>
      <c r="AK164" s="479">
        <v>2191.7673539410403</v>
      </c>
      <c r="AL164" s="466">
        <v>2167.7947407238398</v>
      </c>
      <c r="AM164" s="479">
        <v>2167.7943999333997</v>
      </c>
      <c r="AN164" s="479">
        <v>2195.46881654044</v>
      </c>
      <c r="AO164" s="479">
        <v>2169.7808284185498</v>
      </c>
      <c r="AP164" s="508">
        <v>160.651533785086</v>
      </c>
      <c r="AQ164" s="508">
        <v>162.260231981955</v>
      </c>
      <c r="AR164" s="508">
        <v>0</v>
      </c>
      <c r="AS164" s="466">
        <v>0</v>
      </c>
      <c r="AT164" s="508">
        <v>0</v>
      </c>
      <c r="AU164" s="508">
        <v>0</v>
      </c>
      <c r="AV164" s="508">
        <v>0</v>
      </c>
      <c r="AW164" s="508">
        <v>0</v>
      </c>
      <c r="AX164" s="509">
        <v>0</v>
      </c>
      <c r="AZ164" s="122">
        <v>19</v>
      </c>
      <c r="BA164" s="225"/>
      <c r="BB164" s="75"/>
      <c r="BC164" s="75"/>
    </row>
    <row r="165" spans="4:55">
      <c r="D165" s="122">
        <v>20</v>
      </c>
      <c r="E165" s="225"/>
      <c r="F165" s="75"/>
      <c r="G165" s="75"/>
      <c r="H165" s="225"/>
      <c r="I165" s="75"/>
      <c r="J165" s="221"/>
      <c r="K165" s="227"/>
      <c r="L165" s="221"/>
      <c r="M165" s="227"/>
      <c r="N165" s="75"/>
      <c r="O165" s="225"/>
      <c r="P165" s="225"/>
      <c r="Q165" s="209"/>
      <c r="R165" s="351"/>
      <c r="T165" s="122">
        <v>20</v>
      </c>
      <c r="U165" s="225"/>
      <c r="V165" s="75"/>
      <c r="W165" s="75"/>
      <c r="X165" s="225"/>
      <c r="Y165" s="75"/>
      <c r="Z165" s="221"/>
      <c r="AA165" s="227"/>
      <c r="AB165" s="221"/>
      <c r="AC165" s="227"/>
      <c r="AD165" s="75"/>
      <c r="AE165" s="225"/>
      <c r="AF165" s="225"/>
      <c r="AG165" s="209"/>
      <c r="AH165" s="351"/>
      <c r="AJ165" s="122">
        <v>20</v>
      </c>
      <c r="AK165" s="479">
        <v>0</v>
      </c>
      <c r="AL165" s="466">
        <v>0</v>
      </c>
      <c r="AM165" s="479">
        <v>0</v>
      </c>
      <c r="AN165" s="479">
        <v>0</v>
      </c>
      <c r="AO165" s="479">
        <v>0</v>
      </c>
      <c r="AP165" s="508">
        <v>4.00639367679043</v>
      </c>
      <c r="AQ165" s="508">
        <v>4.0465120505895795</v>
      </c>
      <c r="AR165" s="508">
        <v>0</v>
      </c>
      <c r="AS165" s="466">
        <v>0</v>
      </c>
      <c r="AT165" s="508">
        <v>0</v>
      </c>
      <c r="AU165" s="508">
        <v>0</v>
      </c>
      <c r="AV165" s="508">
        <v>0</v>
      </c>
      <c r="AW165" s="508">
        <v>0</v>
      </c>
      <c r="AX165" s="509">
        <v>0</v>
      </c>
      <c r="AZ165" s="122">
        <v>20</v>
      </c>
      <c r="BA165" s="225"/>
      <c r="BB165" s="75"/>
      <c r="BC165" s="75"/>
    </row>
    <row r="166" spans="4:55">
      <c r="D166" s="122">
        <v>21</v>
      </c>
      <c r="E166" s="225"/>
      <c r="F166" s="75"/>
      <c r="G166" s="75"/>
      <c r="H166" s="225"/>
      <c r="I166" s="75"/>
      <c r="J166" s="221"/>
      <c r="K166" s="227"/>
      <c r="L166" s="221"/>
      <c r="M166" s="227"/>
      <c r="N166" s="75"/>
      <c r="O166" s="225"/>
      <c r="P166" s="225"/>
      <c r="Q166" s="209"/>
      <c r="R166" s="351"/>
      <c r="T166" s="122">
        <v>21</v>
      </c>
      <c r="U166" s="225"/>
      <c r="V166" s="75"/>
      <c r="W166" s="75"/>
      <c r="X166" s="225"/>
      <c r="Y166" s="75"/>
      <c r="Z166" s="221"/>
      <c r="AA166" s="227"/>
      <c r="AB166" s="221"/>
      <c r="AC166" s="227"/>
      <c r="AD166" s="75"/>
      <c r="AE166" s="225"/>
      <c r="AF166" s="225"/>
      <c r="AG166" s="209"/>
      <c r="AH166" s="351"/>
      <c r="AJ166" s="122">
        <v>21</v>
      </c>
      <c r="AK166" s="479">
        <v>0</v>
      </c>
      <c r="AL166" s="466">
        <v>0</v>
      </c>
      <c r="AM166" s="479">
        <v>0</v>
      </c>
      <c r="AN166" s="479">
        <v>0</v>
      </c>
      <c r="AO166" s="479">
        <v>0</v>
      </c>
      <c r="AP166" s="508">
        <v>0</v>
      </c>
      <c r="AQ166" s="508">
        <v>0</v>
      </c>
      <c r="AR166" s="508">
        <v>0</v>
      </c>
      <c r="AS166" s="466">
        <v>0</v>
      </c>
      <c r="AT166" s="508">
        <v>0</v>
      </c>
      <c r="AU166" s="508">
        <v>0</v>
      </c>
      <c r="AV166" s="508">
        <v>0</v>
      </c>
      <c r="AW166" s="508">
        <v>0</v>
      </c>
      <c r="AX166" s="509">
        <v>0</v>
      </c>
      <c r="AZ166" s="122">
        <v>21</v>
      </c>
      <c r="BA166" s="225"/>
      <c r="BB166" s="75"/>
      <c r="BC166" s="75"/>
    </row>
    <row r="167" spans="4:55">
      <c r="D167" s="122">
        <v>22</v>
      </c>
      <c r="E167" s="225"/>
      <c r="F167" s="75"/>
      <c r="G167" s="75"/>
      <c r="H167" s="225"/>
      <c r="I167" s="75"/>
      <c r="J167" s="221"/>
      <c r="K167" s="227"/>
      <c r="L167" s="221"/>
      <c r="M167" s="227"/>
      <c r="N167" s="75"/>
      <c r="O167" s="225"/>
      <c r="P167" s="225"/>
      <c r="Q167" s="209"/>
      <c r="R167" s="351"/>
      <c r="T167" s="122">
        <v>22</v>
      </c>
      <c r="U167" s="225"/>
      <c r="V167" s="75"/>
      <c r="W167" s="75"/>
      <c r="X167" s="225"/>
      <c r="Y167" s="75"/>
      <c r="Z167" s="221"/>
      <c r="AA167" s="227"/>
      <c r="AB167" s="221"/>
      <c r="AC167" s="227"/>
      <c r="AD167" s="75"/>
      <c r="AE167" s="225"/>
      <c r="AF167" s="225"/>
      <c r="AG167" s="209"/>
      <c r="AH167" s="351"/>
      <c r="AJ167" s="122">
        <v>22</v>
      </c>
      <c r="AK167" s="479">
        <v>0</v>
      </c>
      <c r="AL167" s="466">
        <v>0</v>
      </c>
      <c r="AM167" s="479">
        <v>0</v>
      </c>
      <c r="AN167" s="479">
        <v>0</v>
      </c>
      <c r="AO167" s="479">
        <v>0</v>
      </c>
      <c r="AP167" s="508">
        <v>0</v>
      </c>
      <c r="AQ167" s="508">
        <v>0</v>
      </c>
      <c r="AR167" s="508">
        <v>0</v>
      </c>
      <c r="AS167" s="466">
        <v>0</v>
      </c>
      <c r="AT167" s="508">
        <v>0</v>
      </c>
      <c r="AU167" s="508">
        <v>0</v>
      </c>
      <c r="AV167" s="508">
        <v>0</v>
      </c>
      <c r="AW167" s="508">
        <v>0</v>
      </c>
      <c r="AX167" s="509">
        <v>0</v>
      </c>
      <c r="AZ167" s="122">
        <v>22</v>
      </c>
      <c r="BA167" s="225"/>
      <c r="BB167" s="75"/>
      <c r="BC167" s="75"/>
    </row>
    <row r="168" spans="4:55">
      <c r="D168" s="122">
        <v>23</v>
      </c>
      <c r="E168" s="229"/>
      <c r="F168" s="75"/>
      <c r="G168" s="75"/>
      <c r="H168" s="219"/>
      <c r="I168" s="75"/>
      <c r="J168" s="221"/>
      <c r="K168" s="230"/>
      <c r="L168" s="221"/>
      <c r="M168" s="230"/>
      <c r="N168" s="75"/>
      <c r="O168" s="219"/>
      <c r="P168" s="219"/>
      <c r="Q168" s="266"/>
      <c r="R168" s="352"/>
      <c r="T168" s="122">
        <v>23</v>
      </c>
      <c r="U168" s="229"/>
      <c r="V168" s="75"/>
      <c r="W168" s="75"/>
      <c r="X168" s="219"/>
      <c r="Y168" s="75"/>
      <c r="Z168" s="221"/>
      <c r="AA168" s="230"/>
      <c r="AB168" s="221"/>
      <c r="AC168" s="230"/>
      <c r="AD168" s="75"/>
      <c r="AE168" s="219"/>
      <c r="AF168" s="219"/>
      <c r="AG168" s="266"/>
      <c r="AH168" s="352"/>
      <c r="AJ168" s="122">
        <v>23</v>
      </c>
      <c r="AK168" s="479">
        <v>0</v>
      </c>
      <c r="AL168" s="466">
        <v>0</v>
      </c>
      <c r="AM168" s="479">
        <v>0</v>
      </c>
      <c r="AN168" s="479">
        <v>0</v>
      </c>
      <c r="AO168" s="479">
        <v>0</v>
      </c>
      <c r="AP168" s="508">
        <v>0</v>
      </c>
      <c r="AQ168" s="508">
        <v>0</v>
      </c>
      <c r="AR168" s="508">
        <v>0</v>
      </c>
      <c r="AS168" s="466">
        <v>0</v>
      </c>
      <c r="AT168" s="508">
        <v>0</v>
      </c>
      <c r="AU168" s="508">
        <v>0</v>
      </c>
      <c r="AV168" s="508">
        <v>0</v>
      </c>
      <c r="AW168" s="508">
        <v>0</v>
      </c>
      <c r="AX168" s="509">
        <v>0</v>
      </c>
      <c r="AZ168" s="122">
        <v>23</v>
      </c>
      <c r="BA168" s="229"/>
      <c r="BB168" s="75"/>
      <c r="BC168" s="75"/>
    </row>
    <row r="169" spans="4:55" ht="15.75" thickBot="1">
      <c r="D169" s="210">
        <v>24</v>
      </c>
      <c r="E169" s="232"/>
      <c r="F169" s="189"/>
      <c r="G169" s="189"/>
      <c r="H169" s="232"/>
      <c r="I169" s="189"/>
      <c r="J169" s="233"/>
      <c r="K169" s="234"/>
      <c r="L169" s="233"/>
      <c r="M169" s="234"/>
      <c r="N169" s="189"/>
      <c r="O169" s="232"/>
      <c r="P169" s="232"/>
      <c r="Q169" s="299"/>
      <c r="R169" s="353"/>
      <c r="T169" s="210">
        <v>24</v>
      </c>
      <c r="U169" s="232"/>
      <c r="V169" s="189"/>
      <c r="W169" s="189"/>
      <c r="X169" s="232"/>
      <c r="Y169" s="189"/>
      <c r="Z169" s="233"/>
      <c r="AA169" s="234"/>
      <c r="AB169" s="233"/>
      <c r="AC169" s="234"/>
      <c r="AD169" s="189"/>
      <c r="AE169" s="232"/>
      <c r="AF169" s="232"/>
      <c r="AG169" s="299"/>
      <c r="AH169" s="353"/>
      <c r="AJ169" s="210">
        <v>24</v>
      </c>
      <c r="AK169" s="480">
        <v>0</v>
      </c>
      <c r="AL169" s="468">
        <v>0</v>
      </c>
      <c r="AM169" s="480">
        <v>0</v>
      </c>
      <c r="AN169" s="480">
        <v>0</v>
      </c>
      <c r="AO169" s="480">
        <v>0</v>
      </c>
      <c r="AP169" s="510">
        <v>0</v>
      </c>
      <c r="AQ169" s="510">
        <v>0</v>
      </c>
      <c r="AR169" s="510">
        <v>0</v>
      </c>
      <c r="AS169" s="468">
        <v>0</v>
      </c>
      <c r="AT169" s="510">
        <v>0</v>
      </c>
      <c r="AU169" s="510">
        <v>0</v>
      </c>
      <c r="AV169" s="510">
        <v>0</v>
      </c>
      <c r="AW169" s="510">
        <v>0</v>
      </c>
      <c r="AX169" s="511">
        <v>0</v>
      </c>
      <c r="AZ169" s="210">
        <v>24</v>
      </c>
      <c r="BA169" s="232"/>
      <c r="BB169" s="189"/>
      <c r="BC169" s="189"/>
    </row>
    <row r="170" spans="4:55"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</row>
    <row r="171" spans="4:55" ht="15.75" thickBot="1"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</row>
    <row r="172" spans="4:55">
      <c r="D172" s="107"/>
      <c r="E172" s="212"/>
      <c r="F172" s="167"/>
      <c r="G172" s="167"/>
      <c r="H172" s="213" t="s">
        <v>173</v>
      </c>
      <c r="I172" s="213"/>
      <c r="J172" s="214"/>
      <c r="K172" s="215"/>
      <c r="L172" s="169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</row>
    <row r="173" spans="4:55">
      <c r="D173" s="199"/>
      <c r="E173" s="200" t="s">
        <v>364</v>
      </c>
      <c r="F173" s="201"/>
      <c r="G173" s="201"/>
      <c r="H173" s="201"/>
      <c r="I173" s="216" t="s">
        <v>365</v>
      </c>
      <c r="J173" s="201"/>
      <c r="K173" s="201"/>
      <c r="L173" s="202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</row>
    <row r="174" spans="4:55">
      <c r="D174" s="203"/>
      <c r="E174" s="170" t="s">
        <v>619</v>
      </c>
      <c r="F174" s="174" t="s">
        <v>622</v>
      </c>
      <c r="G174" s="170" t="s">
        <v>623</v>
      </c>
      <c r="H174" s="174" t="s">
        <v>624</v>
      </c>
      <c r="I174" s="217" t="s">
        <v>619</v>
      </c>
      <c r="J174" s="174" t="s">
        <v>622</v>
      </c>
      <c r="K174" s="170" t="s">
        <v>623</v>
      </c>
      <c r="L174" s="204" t="s">
        <v>624</v>
      </c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</row>
    <row r="175" spans="4:55">
      <c r="D175" s="205" t="s">
        <v>167</v>
      </c>
      <c r="E175" s="119" t="s">
        <v>170</v>
      </c>
      <c r="F175" s="90" t="s">
        <v>170</v>
      </c>
      <c r="G175" s="119" t="s">
        <v>170</v>
      </c>
      <c r="H175" s="90" t="s">
        <v>170</v>
      </c>
      <c r="I175" s="218" t="s">
        <v>170</v>
      </c>
      <c r="J175" s="90" t="s">
        <v>170</v>
      </c>
      <c r="K175" s="119" t="s">
        <v>170</v>
      </c>
      <c r="L175" s="207" t="s">
        <v>170</v>
      </c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</row>
    <row r="176" spans="4:55">
      <c r="D176" s="122">
        <v>1</v>
      </c>
      <c r="E176" s="219"/>
      <c r="F176" s="220"/>
      <c r="G176" s="219"/>
      <c r="H176" s="220"/>
      <c r="I176" s="221"/>
      <c r="J176" s="236"/>
      <c r="K176" s="219"/>
      <c r="L176" s="22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</row>
    <row r="177" spans="4:31">
      <c r="D177" s="122">
        <v>2</v>
      </c>
      <c r="E177" s="224"/>
      <c r="F177" s="75"/>
      <c r="G177" s="225"/>
      <c r="H177" s="75"/>
      <c r="I177" s="221"/>
      <c r="J177" s="224"/>
      <c r="K177" s="225"/>
      <c r="L177" s="184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</row>
    <row r="178" spans="4:31">
      <c r="D178" s="122">
        <v>3</v>
      </c>
      <c r="E178" s="224"/>
      <c r="F178" s="75"/>
      <c r="G178" s="225"/>
      <c r="H178" s="75"/>
      <c r="I178" s="221"/>
      <c r="J178" s="224"/>
      <c r="K178" s="225"/>
      <c r="L178" s="184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</row>
    <row r="179" spans="4:31">
      <c r="D179" s="122">
        <v>4</v>
      </c>
      <c r="E179" s="224"/>
      <c r="F179" s="75"/>
      <c r="G179" s="225"/>
      <c r="H179" s="75"/>
      <c r="I179" s="221"/>
      <c r="J179" s="224"/>
      <c r="K179" s="225"/>
      <c r="L179" s="184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</row>
    <row r="180" spans="4:31">
      <c r="D180" s="122">
        <v>5</v>
      </c>
      <c r="E180" s="224"/>
      <c r="F180" s="75"/>
      <c r="G180" s="225"/>
      <c r="H180" s="75"/>
      <c r="I180" s="221"/>
      <c r="J180" s="224"/>
      <c r="K180" s="225"/>
      <c r="L180" s="184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</row>
    <row r="181" spans="4:31">
      <c r="D181" s="122">
        <v>6</v>
      </c>
      <c r="E181" s="219"/>
      <c r="F181" s="75"/>
      <c r="G181" s="219"/>
      <c r="H181" s="75"/>
      <c r="I181" s="221"/>
      <c r="J181" s="224"/>
      <c r="K181" s="219"/>
      <c r="L181" s="22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</row>
    <row r="182" spans="4:31">
      <c r="D182" s="122">
        <v>7</v>
      </c>
      <c r="E182" s="224"/>
      <c r="F182" s="75"/>
      <c r="G182" s="225"/>
      <c r="H182" s="75"/>
      <c r="I182" s="221"/>
      <c r="J182" s="224"/>
      <c r="K182" s="225"/>
      <c r="L182" s="184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</row>
    <row r="183" spans="4:31">
      <c r="D183" s="122">
        <v>8</v>
      </c>
      <c r="E183" s="224"/>
      <c r="F183" s="75"/>
      <c r="G183" s="225"/>
      <c r="H183" s="75"/>
      <c r="I183" s="221"/>
      <c r="J183" s="224"/>
      <c r="K183" s="225"/>
      <c r="L183" s="184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</row>
    <row r="184" spans="4:31">
      <c r="D184" s="122">
        <v>9</v>
      </c>
      <c r="E184" s="219"/>
      <c r="F184" s="75"/>
      <c r="G184" s="219"/>
      <c r="H184" s="75"/>
      <c r="I184" s="221"/>
      <c r="J184" s="224"/>
      <c r="K184" s="219"/>
      <c r="L184" s="22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</row>
    <row r="185" spans="4:31">
      <c r="D185" s="122">
        <v>10</v>
      </c>
      <c r="E185" s="224"/>
      <c r="F185" s="75"/>
      <c r="G185" s="225"/>
      <c r="H185" s="75"/>
      <c r="I185" s="221"/>
      <c r="J185" s="224"/>
      <c r="K185" s="225"/>
      <c r="L185" s="184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</row>
    <row r="186" spans="4:31">
      <c r="D186" s="122">
        <v>11</v>
      </c>
      <c r="E186" s="224"/>
      <c r="F186" s="75"/>
      <c r="G186" s="225"/>
      <c r="H186" s="75"/>
      <c r="I186" s="221"/>
      <c r="J186" s="224"/>
      <c r="K186" s="225"/>
      <c r="L186" s="184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</row>
    <row r="187" spans="4:31">
      <c r="D187" s="122">
        <v>12</v>
      </c>
      <c r="E187" s="219"/>
      <c r="F187" s="75"/>
      <c r="G187" s="219"/>
      <c r="H187" s="75"/>
      <c r="I187" s="221"/>
      <c r="J187" s="224"/>
      <c r="K187" s="219"/>
      <c r="L187" s="22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</row>
    <row r="188" spans="4:31">
      <c r="D188" s="122">
        <v>13</v>
      </c>
      <c r="E188" s="224"/>
      <c r="F188" s="75"/>
      <c r="G188" s="225"/>
      <c r="H188" s="75"/>
      <c r="I188" s="221"/>
      <c r="J188" s="224"/>
      <c r="K188" s="225"/>
      <c r="L188" s="184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</row>
    <row r="189" spans="4:31">
      <c r="D189" s="122">
        <v>14</v>
      </c>
      <c r="E189" s="224"/>
      <c r="F189" s="75"/>
      <c r="G189" s="225"/>
      <c r="H189" s="75"/>
      <c r="I189" s="221"/>
      <c r="J189" s="224"/>
      <c r="K189" s="225"/>
      <c r="L189" s="184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</row>
    <row r="190" spans="4:31">
      <c r="D190" s="122">
        <v>15</v>
      </c>
      <c r="E190" s="224"/>
      <c r="F190" s="75"/>
      <c r="G190" s="225"/>
      <c r="H190" s="75"/>
      <c r="I190" s="221"/>
      <c r="J190" s="224"/>
      <c r="K190" s="225"/>
      <c r="L190" s="184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</row>
    <row r="191" spans="4:31">
      <c r="D191" s="122">
        <v>16</v>
      </c>
      <c r="E191" s="224"/>
      <c r="F191" s="75"/>
      <c r="G191" s="225"/>
      <c r="H191" s="75"/>
      <c r="I191" s="221"/>
      <c r="J191" s="224"/>
      <c r="K191" s="225"/>
      <c r="L191" s="184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</row>
    <row r="192" spans="4:31">
      <c r="D192" s="122">
        <v>17</v>
      </c>
      <c r="E192" s="224"/>
      <c r="F192" s="75"/>
      <c r="G192" s="225"/>
      <c r="H192" s="75"/>
      <c r="I192" s="221"/>
      <c r="J192" s="224"/>
      <c r="K192" s="225"/>
      <c r="L192" s="184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</row>
    <row r="193" spans="4:31">
      <c r="D193" s="122">
        <v>18</v>
      </c>
      <c r="E193" s="219"/>
      <c r="F193" s="75"/>
      <c r="G193" s="219"/>
      <c r="H193" s="75"/>
      <c r="I193" s="221"/>
      <c r="J193" s="224"/>
      <c r="K193" s="219"/>
      <c r="L193" s="22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</row>
    <row r="194" spans="4:31">
      <c r="D194" s="122">
        <v>19</v>
      </c>
      <c r="E194" s="225"/>
      <c r="F194" s="75"/>
      <c r="G194" s="225"/>
      <c r="H194" s="75"/>
      <c r="I194" s="221"/>
      <c r="J194" s="224"/>
      <c r="K194" s="225"/>
      <c r="L194" s="228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</row>
    <row r="195" spans="4:31">
      <c r="D195" s="122">
        <v>20</v>
      </c>
      <c r="E195" s="225"/>
      <c r="F195" s="75"/>
      <c r="G195" s="225"/>
      <c r="H195" s="75"/>
      <c r="I195" s="221"/>
      <c r="J195" s="224"/>
      <c r="K195" s="225"/>
      <c r="L195" s="228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</row>
    <row r="196" spans="4:31">
      <c r="D196" s="122">
        <v>21</v>
      </c>
      <c r="E196" s="225"/>
      <c r="F196" s="75"/>
      <c r="G196" s="225"/>
      <c r="H196" s="75"/>
      <c r="I196" s="221"/>
      <c r="J196" s="224"/>
      <c r="K196" s="225"/>
      <c r="L196" s="228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</row>
    <row r="197" spans="4:31">
      <c r="D197" s="122">
        <v>22</v>
      </c>
      <c r="E197" s="225"/>
      <c r="F197" s="75"/>
      <c r="G197" s="225"/>
      <c r="H197" s="75"/>
      <c r="I197" s="221"/>
      <c r="J197" s="224"/>
      <c r="K197" s="225"/>
      <c r="L197" s="228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</row>
    <row r="198" spans="4:31">
      <c r="D198" s="122">
        <v>23</v>
      </c>
      <c r="E198" s="229"/>
      <c r="F198" s="75"/>
      <c r="G198" s="219"/>
      <c r="H198" s="75"/>
      <c r="I198" s="221"/>
      <c r="J198" s="224"/>
      <c r="K198" s="219"/>
      <c r="L198" s="231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</row>
    <row r="199" spans="4:31" ht="15.75" thickBot="1">
      <c r="D199" s="210">
        <v>24</v>
      </c>
      <c r="E199" s="232"/>
      <c r="F199" s="189"/>
      <c r="G199" s="232"/>
      <c r="H199" s="189"/>
      <c r="I199" s="233"/>
      <c r="J199" s="237"/>
      <c r="K199" s="232"/>
      <c r="L199" s="235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</row>
    <row r="200" spans="4:31"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</row>
    <row r="201" spans="4:31" ht="15.75" thickBot="1"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</row>
    <row r="202" spans="4:31">
      <c r="D202" s="107"/>
      <c r="E202" s="214"/>
      <c r="F202" s="167"/>
      <c r="G202" s="167"/>
      <c r="H202" s="213" t="s">
        <v>174</v>
      </c>
      <c r="I202" s="214"/>
      <c r="J202" s="167"/>
      <c r="K202" s="213"/>
      <c r="L202" s="169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</row>
    <row r="203" spans="4:31">
      <c r="D203" s="199"/>
      <c r="E203" s="216" t="s">
        <v>364</v>
      </c>
      <c r="F203" s="201"/>
      <c r="G203" s="201"/>
      <c r="H203" s="201"/>
      <c r="I203" s="216" t="s">
        <v>365</v>
      </c>
      <c r="J203" s="201"/>
      <c r="K203" s="201"/>
      <c r="L203" s="202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</row>
    <row r="204" spans="4:31">
      <c r="D204" s="203"/>
      <c r="E204" s="217" t="s">
        <v>619</v>
      </c>
      <c r="F204" s="174" t="s">
        <v>615</v>
      </c>
      <c r="G204" s="174" t="s">
        <v>622</v>
      </c>
      <c r="H204" s="194" t="s">
        <v>625</v>
      </c>
      <c r="I204" s="217" t="s">
        <v>619</v>
      </c>
      <c r="J204" s="174" t="s">
        <v>615</v>
      </c>
      <c r="K204" s="124" t="s">
        <v>622</v>
      </c>
      <c r="L204" s="204" t="s">
        <v>625</v>
      </c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</row>
    <row r="205" spans="4:31">
      <c r="D205" s="205" t="s">
        <v>167</v>
      </c>
      <c r="E205" s="218" t="s">
        <v>170</v>
      </c>
      <c r="F205" s="90" t="s">
        <v>170</v>
      </c>
      <c r="G205" s="90" t="s">
        <v>170</v>
      </c>
      <c r="H205" s="206" t="s">
        <v>170</v>
      </c>
      <c r="I205" s="218" t="s">
        <v>170</v>
      </c>
      <c r="J205" s="90" t="s">
        <v>170</v>
      </c>
      <c r="K205" s="238" t="s">
        <v>170</v>
      </c>
      <c r="L205" s="207" t="s">
        <v>170</v>
      </c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</row>
    <row r="206" spans="4:31">
      <c r="D206" s="122">
        <v>1</v>
      </c>
      <c r="E206" s="512">
        <v>0</v>
      </c>
      <c r="F206" s="414">
        <v>0</v>
      </c>
      <c r="G206" s="512">
        <v>0</v>
      </c>
      <c r="H206" s="512">
        <v>0</v>
      </c>
      <c r="I206" s="512">
        <v>0</v>
      </c>
      <c r="J206" s="414">
        <v>0</v>
      </c>
      <c r="K206" s="512">
        <v>0</v>
      </c>
      <c r="L206" s="513">
        <v>0</v>
      </c>
      <c r="M206" s="481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</row>
    <row r="207" spans="4:31">
      <c r="D207" s="122">
        <v>2</v>
      </c>
      <c r="E207" s="512">
        <v>0</v>
      </c>
      <c r="F207" s="414">
        <v>0</v>
      </c>
      <c r="G207" s="512">
        <v>0</v>
      </c>
      <c r="H207" s="512">
        <v>0</v>
      </c>
      <c r="I207" s="512">
        <v>0</v>
      </c>
      <c r="J207" s="414">
        <v>0</v>
      </c>
      <c r="K207" s="512">
        <v>0</v>
      </c>
      <c r="L207" s="513">
        <v>0</v>
      </c>
      <c r="M207" s="481"/>
      <c r="N207" s="83" t="s">
        <v>366</v>
      </c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</row>
    <row r="208" spans="4:31">
      <c r="D208" s="122">
        <v>3</v>
      </c>
      <c r="E208" s="512">
        <v>0</v>
      </c>
      <c r="F208" s="414">
        <v>0</v>
      </c>
      <c r="G208" s="512">
        <v>0</v>
      </c>
      <c r="H208" s="512">
        <v>0</v>
      </c>
      <c r="I208" s="512">
        <v>0</v>
      </c>
      <c r="J208" s="414">
        <v>0</v>
      </c>
      <c r="K208" s="512">
        <v>0</v>
      </c>
      <c r="L208" s="513">
        <v>0</v>
      </c>
      <c r="M208" s="481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</row>
    <row r="209" spans="4:31">
      <c r="D209" s="122">
        <v>4</v>
      </c>
      <c r="E209" s="512">
        <v>0</v>
      </c>
      <c r="F209" s="414">
        <v>0</v>
      </c>
      <c r="G209" s="512">
        <v>0</v>
      </c>
      <c r="H209" s="512">
        <v>0</v>
      </c>
      <c r="I209" s="512">
        <v>0</v>
      </c>
      <c r="J209" s="414">
        <v>0</v>
      </c>
      <c r="K209" s="512">
        <v>0</v>
      </c>
      <c r="L209" s="513">
        <v>0</v>
      </c>
      <c r="M209" s="481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</row>
    <row r="210" spans="4:31">
      <c r="D210" s="122">
        <v>5</v>
      </c>
      <c r="E210" s="512">
        <v>0</v>
      </c>
      <c r="F210" s="414">
        <v>0</v>
      </c>
      <c r="G210" s="512">
        <v>0</v>
      </c>
      <c r="H210" s="512">
        <v>0</v>
      </c>
      <c r="I210" s="512">
        <v>0</v>
      </c>
      <c r="J210" s="414">
        <v>0</v>
      </c>
      <c r="K210" s="512">
        <v>0</v>
      </c>
      <c r="L210" s="513">
        <v>0</v>
      </c>
      <c r="M210" s="481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</row>
    <row r="211" spans="4:31">
      <c r="D211" s="122">
        <v>6</v>
      </c>
      <c r="E211" s="512">
        <v>0</v>
      </c>
      <c r="F211" s="414">
        <v>0</v>
      </c>
      <c r="G211" s="512">
        <v>0</v>
      </c>
      <c r="H211" s="512">
        <v>0</v>
      </c>
      <c r="I211" s="512">
        <v>0</v>
      </c>
      <c r="J211" s="414">
        <v>0</v>
      </c>
      <c r="K211" s="512">
        <v>0</v>
      </c>
      <c r="L211" s="513">
        <v>0</v>
      </c>
      <c r="M211" s="481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</row>
    <row r="212" spans="4:31">
      <c r="D212" s="122">
        <v>7</v>
      </c>
      <c r="E212" s="512">
        <v>1491.9487755361201</v>
      </c>
      <c r="F212" s="414">
        <v>653.68999023883305</v>
      </c>
      <c r="G212" s="512">
        <v>758.25760203705192</v>
      </c>
      <c r="H212" s="512">
        <v>111.91123948464799</v>
      </c>
      <c r="I212" s="512">
        <v>482.589326818323</v>
      </c>
      <c r="J212" s="414">
        <v>211.434722268375</v>
      </c>
      <c r="K212" s="512">
        <v>245.26782133685703</v>
      </c>
      <c r="L212" s="513">
        <v>36.199077751106699</v>
      </c>
      <c r="M212" s="481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</row>
    <row r="213" spans="4:31">
      <c r="D213" s="122">
        <v>8</v>
      </c>
      <c r="E213" s="512">
        <v>2590.4828263935401</v>
      </c>
      <c r="F213" s="414">
        <v>1135.1294221636199</v>
      </c>
      <c r="G213" s="512">
        <v>1316.56885830646</v>
      </c>
      <c r="H213" s="512">
        <v>194.31239779745098</v>
      </c>
      <c r="I213" s="512">
        <v>7240.4803388175096</v>
      </c>
      <c r="J213" s="414">
        <v>3172.2875408311202</v>
      </c>
      <c r="K213" s="512">
        <v>3679.8510440382397</v>
      </c>
      <c r="L213" s="513">
        <v>543.10921558960399</v>
      </c>
      <c r="M213" s="481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</row>
    <row r="214" spans="4:31">
      <c r="D214" s="122">
        <v>9</v>
      </c>
      <c r="E214" s="512">
        <v>3885.85327965019</v>
      </c>
      <c r="F214" s="414">
        <v>1702.7584406103799</v>
      </c>
      <c r="G214" s="512">
        <v>1974.9188698764499</v>
      </c>
      <c r="H214" s="512">
        <v>291.47827600506599</v>
      </c>
      <c r="I214" s="512">
        <v>13854.3806483142</v>
      </c>
      <c r="J214" s="414">
        <v>6068.5020894173203</v>
      </c>
      <c r="K214" s="512">
        <v>7041.2534400347104</v>
      </c>
      <c r="L214" s="513">
        <v>1039.2185952147199</v>
      </c>
      <c r="M214" s="481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</row>
    <row r="215" spans="4:31">
      <c r="D215" s="122">
        <v>10</v>
      </c>
      <c r="E215" s="512">
        <v>4978.3712980017999</v>
      </c>
      <c r="F215" s="414">
        <v>2180.1578708893298</v>
      </c>
      <c r="G215" s="512">
        <v>2530.1725798973498</v>
      </c>
      <c r="H215" s="512">
        <v>373.42817106705002</v>
      </c>
      <c r="I215" s="512">
        <v>19728.908610314298</v>
      </c>
      <c r="J215" s="414">
        <v>8635.9353933206803</v>
      </c>
      <c r="K215" s="512">
        <v>10026.8824097458</v>
      </c>
      <c r="L215" s="513">
        <v>1479.8675748543899</v>
      </c>
      <c r="M215" s="481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</row>
    <row r="216" spans="4:31">
      <c r="D216" s="122">
        <v>11</v>
      </c>
      <c r="E216" s="512">
        <v>5721.0665907645298</v>
      </c>
      <c r="F216" s="414">
        <v>2505.9958147239699</v>
      </c>
      <c r="G216" s="512">
        <v>2907.63483662403</v>
      </c>
      <c r="H216" s="512">
        <v>429.13782553734001</v>
      </c>
      <c r="I216" s="512">
        <v>25968.261215181999</v>
      </c>
      <c r="J216" s="414">
        <v>11369.1972087171</v>
      </c>
      <c r="K216" s="512">
        <v>13197.9273021756</v>
      </c>
      <c r="L216" s="513">
        <v>1947.88209052809</v>
      </c>
      <c r="M216" s="481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</row>
    <row r="217" spans="4:31">
      <c r="D217" s="122">
        <v>12</v>
      </c>
      <c r="E217" s="512">
        <v>26110.198366656201</v>
      </c>
      <c r="F217" s="414">
        <v>11425.9237392827</v>
      </c>
      <c r="G217" s="512">
        <v>13270.064446480699</v>
      </c>
      <c r="H217" s="512">
        <v>1958.5288116560998</v>
      </c>
      <c r="I217" s="512">
        <v>30129.368107915099</v>
      </c>
      <c r="J217" s="414">
        <v>13197.266833956901</v>
      </c>
      <c r="K217" s="512">
        <v>15312.73914159</v>
      </c>
      <c r="L217" s="513">
        <v>2260.0071699072701</v>
      </c>
      <c r="M217" s="481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</row>
    <row r="218" spans="4:31">
      <c r="D218" s="122">
        <v>13</v>
      </c>
      <c r="E218" s="512">
        <v>53545.114401831597</v>
      </c>
      <c r="F218" s="414">
        <v>23459.7434190719</v>
      </c>
      <c r="G218" s="512">
        <v>27213.394127786098</v>
      </c>
      <c r="H218" s="512">
        <v>4016.42483931995</v>
      </c>
      <c r="I218" s="512">
        <v>16021.7237704531</v>
      </c>
      <c r="J218" s="414">
        <v>7019.6027505223201</v>
      </c>
      <c r="K218" s="512">
        <v>8142.7687370286994</v>
      </c>
      <c r="L218" s="513">
        <v>1201.79123789806</v>
      </c>
      <c r="M218" s="481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</row>
    <row r="219" spans="4:31">
      <c r="D219" s="122">
        <v>14</v>
      </c>
      <c r="E219" s="512">
        <v>77103.046620135501</v>
      </c>
      <c r="F219" s="414">
        <v>33780.990250790404</v>
      </c>
      <c r="G219" s="512">
        <v>39186.312692891297</v>
      </c>
      <c r="H219" s="512">
        <v>5783.5078903438298</v>
      </c>
      <c r="I219" s="512">
        <v>27813.379406712498</v>
      </c>
      <c r="J219" s="414">
        <v>12185.917375872699</v>
      </c>
      <c r="K219" s="512">
        <v>14135.677256011701</v>
      </c>
      <c r="L219" s="513">
        <v>2086.2846062147701</v>
      </c>
      <c r="M219" s="481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</row>
    <row r="220" spans="4:31">
      <c r="D220" s="122">
        <v>15</v>
      </c>
      <c r="E220" s="512">
        <v>94106.9541297861</v>
      </c>
      <c r="F220" s="414">
        <v>41230.766936954999</v>
      </c>
      <c r="G220" s="512">
        <v>47828.259618243501</v>
      </c>
      <c r="H220" s="512">
        <v>7058.9728370565699</v>
      </c>
      <c r="I220" s="512">
        <v>21154.629597212101</v>
      </c>
      <c r="J220" s="414">
        <v>9268.4930552314199</v>
      </c>
      <c r="K220" s="512">
        <v>10751.4808640799</v>
      </c>
      <c r="L220" s="513">
        <v>1586.81106072955</v>
      </c>
      <c r="M220" s="481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</row>
    <row r="221" spans="4:31">
      <c r="D221" s="122">
        <v>16</v>
      </c>
      <c r="E221" s="512">
        <v>102773.56215435099</v>
      </c>
      <c r="F221" s="414">
        <v>45027.826535017099</v>
      </c>
      <c r="G221" s="512">
        <v>52232.915814392698</v>
      </c>
      <c r="H221" s="512">
        <v>7709.0560450462208</v>
      </c>
      <c r="I221" s="512">
        <v>9329.0804365533295</v>
      </c>
      <c r="J221" s="414">
        <v>4087.3493676645498</v>
      </c>
      <c r="K221" s="512">
        <v>4741.3465375108099</v>
      </c>
      <c r="L221" s="513">
        <v>699.77533547121993</v>
      </c>
      <c r="M221" s="481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</row>
    <row r="222" spans="4:31">
      <c r="D222" s="122">
        <v>17</v>
      </c>
      <c r="E222" s="512">
        <v>98797.492533755896</v>
      </c>
      <c r="F222" s="414">
        <v>43285.7880815873</v>
      </c>
      <c r="G222" s="512">
        <v>50212.146022908302</v>
      </c>
      <c r="H222" s="512">
        <v>7410.8106315210398</v>
      </c>
      <c r="I222" s="512">
        <v>9637.3743551409789</v>
      </c>
      <c r="J222" s="414">
        <v>4222.4329383074801</v>
      </c>
      <c r="K222" s="512">
        <v>4898.0316806363599</v>
      </c>
      <c r="L222" s="513">
        <v>722.90049574512102</v>
      </c>
      <c r="M222" s="481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</row>
    <row r="223" spans="4:31">
      <c r="D223" s="122">
        <v>18</v>
      </c>
      <c r="E223" s="512">
        <v>75627.574707268097</v>
      </c>
      <c r="F223" s="414">
        <v>33134.419419532496</v>
      </c>
      <c r="G223" s="512">
        <v>38436.429176199003</v>
      </c>
      <c r="H223" s="512">
        <v>5672.8325821152102</v>
      </c>
      <c r="I223" s="512">
        <v>2506.3201172829799</v>
      </c>
      <c r="J223" s="414">
        <v>1098.08877022397</v>
      </c>
      <c r="K223" s="512">
        <v>1273.7945921670798</v>
      </c>
      <c r="L223" s="513">
        <v>187.99934385793901</v>
      </c>
      <c r="M223" s="481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</row>
    <row r="224" spans="4:31">
      <c r="D224" s="122">
        <v>19</v>
      </c>
      <c r="E224" s="512">
        <v>15311.323091456999</v>
      </c>
      <c r="F224" s="414">
        <v>6708.2880565264404</v>
      </c>
      <c r="G224" s="512">
        <v>7781.7196687404703</v>
      </c>
      <c r="H224" s="512">
        <v>1148.5040059094001</v>
      </c>
      <c r="I224" s="512">
        <v>0</v>
      </c>
      <c r="J224" s="414">
        <v>0</v>
      </c>
      <c r="K224" s="512">
        <v>0</v>
      </c>
      <c r="L224" s="513">
        <v>0</v>
      </c>
      <c r="M224" s="481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</row>
    <row r="225" spans="1:31">
      <c r="D225" s="122">
        <v>20</v>
      </c>
      <c r="E225" s="512">
        <v>0</v>
      </c>
      <c r="F225" s="414">
        <v>0</v>
      </c>
      <c r="G225" s="512">
        <v>0</v>
      </c>
      <c r="H225" s="512">
        <v>0</v>
      </c>
      <c r="I225" s="512">
        <v>0</v>
      </c>
      <c r="J225" s="414">
        <v>0</v>
      </c>
      <c r="K225" s="512">
        <v>0</v>
      </c>
      <c r="L225" s="513">
        <v>0</v>
      </c>
      <c r="M225" s="481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</row>
    <row r="226" spans="1:31">
      <c r="D226" s="122">
        <v>21</v>
      </c>
      <c r="E226" s="512">
        <v>0</v>
      </c>
      <c r="F226" s="414">
        <v>0</v>
      </c>
      <c r="G226" s="512">
        <v>0</v>
      </c>
      <c r="H226" s="512">
        <v>0</v>
      </c>
      <c r="I226" s="512">
        <v>0</v>
      </c>
      <c r="J226" s="414">
        <v>0</v>
      </c>
      <c r="K226" s="512">
        <v>0</v>
      </c>
      <c r="L226" s="513">
        <v>0</v>
      </c>
      <c r="M226" s="481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</row>
    <row r="227" spans="1:31">
      <c r="D227" s="122">
        <v>22</v>
      </c>
      <c r="E227" s="512">
        <v>0</v>
      </c>
      <c r="F227" s="414">
        <v>0</v>
      </c>
      <c r="G227" s="512">
        <v>0</v>
      </c>
      <c r="H227" s="512">
        <v>0</v>
      </c>
      <c r="I227" s="512">
        <v>0</v>
      </c>
      <c r="J227" s="414">
        <v>0</v>
      </c>
      <c r="K227" s="512">
        <v>0</v>
      </c>
      <c r="L227" s="513">
        <v>0</v>
      </c>
      <c r="M227" s="481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</row>
    <row r="228" spans="1:31">
      <c r="D228" s="122">
        <v>23</v>
      </c>
      <c r="E228" s="512">
        <v>0</v>
      </c>
      <c r="F228" s="414">
        <v>0</v>
      </c>
      <c r="G228" s="512">
        <v>0</v>
      </c>
      <c r="H228" s="512">
        <v>0</v>
      </c>
      <c r="I228" s="512">
        <v>0</v>
      </c>
      <c r="J228" s="414">
        <v>0</v>
      </c>
      <c r="K228" s="512">
        <v>0</v>
      </c>
      <c r="L228" s="513">
        <v>0</v>
      </c>
      <c r="M228" s="481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</row>
    <row r="229" spans="1:31" ht="15.75" thickBot="1">
      <c r="D229" s="210">
        <v>24</v>
      </c>
      <c r="E229" s="514">
        <v>0</v>
      </c>
      <c r="F229" s="469">
        <v>0</v>
      </c>
      <c r="G229" s="514">
        <v>0</v>
      </c>
      <c r="H229" s="514">
        <v>0</v>
      </c>
      <c r="I229" s="514">
        <v>0</v>
      </c>
      <c r="J229" s="469">
        <v>0</v>
      </c>
      <c r="K229" s="514">
        <v>0</v>
      </c>
      <c r="L229" s="515">
        <v>0</v>
      </c>
      <c r="M229" s="481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</row>
    <row r="230" spans="1:31"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</row>
    <row r="231" spans="1:31"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</row>
    <row r="232" spans="1:3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</row>
  </sheetData>
  <mergeCells count="3">
    <mergeCell ref="E60:I60"/>
    <mergeCell ref="E61:I61"/>
    <mergeCell ref="E62:I62"/>
  </mergeCells>
  <phoneticPr fontId="0" type="noConversion"/>
  <pageMargins left="0.75" right="0.75" top="1" bottom="1" header="0.5" footer="0.5"/>
  <pageSetup scale="51" orientation="portrait" horizontalDpi="4294967292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N230"/>
  <sheetViews>
    <sheetView topLeftCell="A58" zoomScale="75" workbookViewId="0">
      <selection activeCell="N227" sqref="N227"/>
    </sheetView>
  </sheetViews>
  <sheetFormatPr defaultRowHeight="15"/>
  <cols>
    <col min="2" max="5" width="9" bestFit="1" customWidth="1"/>
    <col min="6" max="7" width="9.88671875" bestFit="1" customWidth="1"/>
    <col min="8" max="9" width="9" bestFit="1" customWidth="1"/>
    <col min="10" max="10" width="12.109375" bestFit="1" customWidth="1"/>
    <col min="11" max="15" width="9" bestFit="1" customWidth="1"/>
    <col min="17" max="34" width="9" bestFit="1" customWidth="1"/>
    <col min="35" max="35" width="10.21875" bestFit="1" customWidth="1"/>
    <col min="36" max="40" width="9" bestFit="1" customWidth="1"/>
  </cols>
  <sheetData>
    <row r="1" spans="1:66">
      <c r="A1" s="482" t="s">
        <v>733</v>
      </c>
      <c r="B1" s="482"/>
      <c r="C1" s="482"/>
      <c r="D1" s="482"/>
      <c r="E1" s="482"/>
      <c r="F1" s="482"/>
      <c r="G1" s="482"/>
      <c r="H1" s="482"/>
      <c r="I1" s="482"/>
      <c r="J1" s="482"/>
      <c r="K1" s="482"/>
      <c r="L1" s="482"/>
      <c r="M1" s="482"/>
      <c r="N1" s="482"/>
      <c r="O1" s="482"/>
      <c r="P1" s="482"/>
      <c r="Q1" s="482"/>
      <c r="R1" s="482"/>
      <c r="S1" s="482"/>
      <c r="T1" s="482"/>
      <c r="U1" s="482"/>
      <c r="V1" s="482"/>
      <c r="W1" s="482"/>
      <c r="X1" s="482"/>
      <c r="Y1" s="482"/>
      <c r="Z1" s="482"/>
      <c r="AA1" s="482"/>
      <c r="AB1" s="482"/>
      <c r="AC1" s="482"/>
      <c r="AD1" s="482"/>
      <c r="AE1" s="482"/>
      <c r="AF1" s="482"/>
      <c r="AG1" s="482"/>
      <c r="AH1" s="482"/>
      <c r="AI1" s="482"/>
      <c r="AJ1" s="482"/>
      <c r="AK1" s="482"/>
      <c r="AL1" s="482"/>
      <c r="AM1" s="482"/>
      <c r="AN1" s="482"/>
      <c r="AO1" s="482"/>
      <c r="AP1" s="482"/>
      <c r="AQ1" s="482"/>
      <c r="AR1" s="482"/>
      <c r="AS1" s="482"/>
      <c r="AT1" s="482"/>
      <c r="AU1" s="482"/>
      <c r="AV1" s="482"/>
      <c r="AW1" s="482"/>
      <c r="AX1" s="482"/>
      <c r="AY1" s="482"/>
      <c r="AZ1" s="482"/>
      <c r="BA1" s="482"/>
      <c r="BB1" s="482"/>
      <c r="BC1" s="482"/>
      <c r="BD1" s="482"/>
      <c r="BE1" s="482"/>
      <c r="BF1" s="482"/>
      <c r="BG1" s="482"/>
      <c r="BH1" s="482"/>
      <c r="BI1" s="482"/>
      <c r="BJ1" s="482"/>
      <c r="BK1" s="482"/>
      <c r="BL1" s="482"/>
      <c r="BM1" s="482"/>
      <c r="BN1" s="482"/>
    </row>
    <row r="2" spans="1:66">
      <c r="A2" s="482" t="s">
        <v>734</v>
      </c>
      <c r="B2" s="482"/>
      <c r="C2" s="482"/>
      <c r="D2" s="482"/>
      <c r="E2" s="482"/>
      <c r="F2" s="482"/>
      <c r="G2" s="482"/>
      <c r="H2" s="482"/>
      <c r="I2" s="482"/>
      <c r="J2" s="482"/>
      <c r="K2" s="482"/>
      <c r="L2" s="482"/>
      <c r="M2" s="482"/>
      <c r="N2" s="482"/>
      <c r="O2" s="482"/>
      <c r="P2" s="482"/>
      <c r="Q2" s="482"/>
      <c r="R2" s="482"/>
      <c r="S2" s="482"/>
      <c r="T2" s="482"/>
      <c r="U2" s="482"/>
      <c r="V2" s="482"/>
      <c r="W2" s="482"/>
      <c r="X2" s="482"/>
      <c r="Y2" s="482"/>
      <c r="Z2" s="482"/>
      <c r="AA2" s="482"/>
      <c r="AB2" s="482"/>
      <c r="AC2" s="482"/>
      <c r="AD2" s="482"/>
      <c r="AE2" s="482"/>
      <c r="AF2" s="482"/>
      <c r="AG2" s="482"/>
      <c r="AH2" s="482"/>
      <c r="AI2" s="482"/>
      <c r="AJ2" s="482"/>
      <c r="AK2" s="482"/>
      <c r="AL2" s="482"/>
      <c r="AM2" s="482"/>
      <c r="AN2" s="482"/>
      <c r="AO2" s="482"/>
      <c r="AP2" s="482"/>
      <c r="AQ2" s="482"/>
      <c r="AR2" s="482"/>
      <c r="AS2" s="482"/>
      <c r="AT2" s="482"/>
      <c r="AU2" s="482"/>
      <c r="AV2" s="482"/>
      <c r="AW2" s="482"/>
      <c r="AX2" s="482"/>
      <c r="AY2" s="482"/>
      <c r="AZ2" s="482"/>
      <c r="BA2" s="482"/>
      <c r="BB2" s="482"/>
      <c r="BC2" s="482"/>
      <c r="BD2" s="482"/>
      <c r="BE2" s="482"/>
      <c r="BF2" s="482"/>
      <c r="BG2" s="482"/>
      <c r="BH2" s="482"/>
      <c r="BI2" s="482"/>
      <c r="BJ2" s="482"/>
      <c r="BK2" s="482"/>
      <c r="BL2" s="482"/>
      <c r="BM2" s="482"/>
      <c r="BN2" s="482"/>
    </row>
    <row r="3" spans="1:66">
      <c r="A3" s="517"/>
      <c r="B3" s="482"/>
      <c r="C3" s="482"/>
      <c r="D3" s="482"/>
      <c r="E3" s="482"/>
      <c r="F3" s="482"/>
      <c r="G3" s="482"/>
      <c r="H3" s="482"/>
      <c r="I3" s="482"/>
      <c r="J3" s="482"/>
      <c r="K3" s="482"/>
      <c r="L3" s="482"/>
      <c r="M3" s="482"/>
      <c r="N3" s="482"/>
      <c r="O3" s="482"/>
      <c r="P3" s="482"/>
      <c r="Q3" s="482"/>
      <c r="R3" s="482"/>
      <c r="S3" s="482"/>
      <c r="T3" s="482"/>
      <c r="U3" s="482"/>
      <c r="V3" s="482"/>
      <c r="W3" s="482"/>
      <c r="X3" s="482"/>
      <c r="Y3" s="482"/>
      <c r="Z3" s="482"/>
      <c r="AA3" s="482"/>
      <c r="AB3" s="482"/>
      <c r="AC3" s="482"/>
      <c r="AD3" s="482"/>
      <c r="AE3" s="482"/>
      <c r="AF3" s="482"/>
      <c r="AG3" s="482"/>
      <c r="AH3" s="482"/>
      <c r="AI3" s="482"/>
      <c r="AJ3" s="482"/>
      <c r="AK3" s="482"/>
      <c r="AL3" s="482"/>
      <c r="AM3" s="482"/>
      <c r="AN3" s="482"/>
      <c r="AO3" s="482"/>
      <c r="AP3" s="482"/>
      <c r="AQ3" s="482"/>
      <c r="AR3" s="482"/>
      <c r="AS3" s="482"/>
      <c r="AT3" s="482"/>
      <c r="AU3" s="482"/>
      <c r="AV3" s="482"/>
      <c r="AW3" s="482"/>
      <c r="AX3" s="482"/>
      <c r="AY3" s="482"/>
      <c r="AZ3" s="482"/>
      <c r="BA3" s="482"/>
      <c r="BB3" s="482"/>
      <c r="BC3" s="482"/>
      <c r="BD3" s="482"/>
      <c r="BE3" s="482"/>
      <c r="BF3" s="482"/>
      <c r="BG3" s="482"/>
      <c r="BH3" s="482"/>
      <c r="BI3" s="482"/>
      <c r="BJ3" s="482"/>
      <c r="BK3" s="482"/>
      <c r="BL3" s="482"/>
      <c r="BM3" s="482"/>
      <c r="BN3" s="482"/>
    </row>
    <row r="4" spans="1:66">
      <c r="A4" s="482" t="s">
        <v>59</v>
      </c>
      <c r="B4" s="482"/>
      <c r="C4" s="482"/>
      <c r="D4" s="482"/>
      <c r="E4" s="482"/>
      <c r="F4" s="482"/>
      <c r="G4" s="482"/>
      <c r="H4" s="482"/>
      <c r="I4" s="482"/>
      <c r="J4" s="482"/>
      <c r="K4" s="482"/>
      <c r="L4" s="482"/>
      <c r="M4" s="482"/>
      <c r="N4" s="482"/>
      <c r="O4" s="482"/>
      <c r="P4" s="482"/>
      <c r="Q4" s="482"/>
      <c r="R4" s="482"/>
      <c r="S4" s="482"/>
      <c r="T4" s="482"/>
      <c r="U4" s="482"/>
      <c r="V4" s="482"/>
      <c r="W4" s="482"/>
      <c r="X4" s="482"/>
      <c r="Y4" s="482"/>
      <c r="Z4" s="482"/>
      <c r="AA4" s="482"/>
      <c r="AB4" s="482"/>
      <c r="AC4" s="482"/>
      <c r="AD4" s="482"/>
      <c r="AE4" s="482"/>
      <c r="AF4" s="482"/>
      <c r="AG4" s="482"/>
      <c r="AH4" s="482"/>
      <c r="AI4" s="482"/>
      <c r="AJ4" s="482"/>
      <c r="AK4" s="482"/>
      <c r="AL4" s="482"/>
      <c r="AM4" s="482"/>
      <c r="AN4" s="482"/>
      <c r="AO4" s="482"/>
      <c r="AP4" s="482"/>
      <c r="AQ4" s="482"/>
      <c r="AR4" s="482"/>
      <c r="AS4" s="482"/>
      <c r="AT4" s="482"/>
      <c r="AU4" s="482"/>
      <c r="AV4" s="482"/>
      <c r="AW4" s="482"/>
      <c r="AX4" s="482"/>
      <c r="AY4" s="482"/>
      <c r="AZ4" s="482"/>
      <c r="BA4" s="482"/>
      <c r="BB4" s="482"/>
      <c r="BC4" s="482"/>
      <c r="BD4" s="482"/>
      <c r="BE4" s="482"/>
      <c r="BF4" s="482"/>
      <c r="BG4" s="482"/>
      <c r="BH4" s="482"/>
      <c r="BI4" s="482"/>
      <c r="BJ4" s="482"/>
      <c r="BK4" s="482"/>
      <c r="BL4" s="482"/>
      <c r="BM4" s="482"/>
      <c r="BN4" s="482"/>
    </row>
    <row r="5" spans="1:66">
      <c r="A5" s="482"/>
      <c r="B5" s="482"/>
      <c r="C5" s="482"/>
      <c r="D5" s="482"/>
      <c r="E5" s="482"/>
      <c r="F5" s="482"/>
      <c r="G5" s="482"/>
      <c r="H5" s="482"/>
      <c r="I5" s="482"/>
      <c r="J5" s="482"/>
      <c r="K5" s="482"/>
      <c r="L5" s="482"/>
      <c r="M5" s="482"/>
      <c r="N5" s="482"/>
      <c r="O5" s="482"/>
      <c r="P5" s="482"/>
      <c r="Q5" s="482"/>
      <c r="R5" s="482"/>
      <c r="S5" s="482"/>
      <c r="T5" s="482"/>
      <c r="U5" s="482"/>
      <c r="V5" s="482"/>
      <c r="W5" s="482"/>
      <c r="X5" s="482"/>
      <c r="Y5" s="482"/>
      <c r="Z5" s="482"/>
      <c r="AA5" s="482"/>
      <c r="AB5" s="482"/>
      <c r="AC5" s="482"/>
      <c r="AD5" s="482"/>
      <c r="AE5" s="482"/>
      <c r="AF5" s="482"/>
      <c r="AG5" s="482"/>
      <c r="AH5" s="482"/>
      <c r="AI5" s="482"/>
      <c r="AJ5" s="482"/>
      <c r="AK5" s="482"/>
      <c r="AL5" s="482"/>
      <c r="AM5" s="482"/>
      <c r="AN5" s="482"/>
      <c r="AO5" s="482"/>
      <c r="AP5" s="482"/>
      <c r="AQ5" s="482"/>
      <c r="AR5" s="482"/>
      <c r="AS5" s="482"/>
      <c r="AT5" s="482"/>
      <c r="AU5" s="482"/>
      <c r="AV5" s="482"/>
      <c r="AW5" s="482"/>
      <c r="AX5" s="482"/>
      <c r="AY5" s="482"/>
      <c r="AZ5" s="482"/>
      <c r="BA5" s="482"/>
      <c r="BB5" s="482"/>
      <c r="BC5" s="482"/>
      <c r="BD5" s="482"/>
      <c r="BE5" s="482"/>
      <c r="BF5" s="482"/>
      <c r="BG5" s="482"/>
      <c r="BH5" s="482"/>
      <c r="BI5" s="482"/>
      <c r="BJ5" s="482"/>
      <c r="BK5" s="482"/>
      <c r="BL5" s="482"/>
      <c r="BM5" s="482"/>
      <c r="BN5" s="482"/>
    </row>
    <row r="6" spans="1:66">
      <c r="A6" s="482" t="s">
        <v>61</v>
      </c>
      <c r="B6" s="482"/>
      <c r="C6" s="482"/>
      <c r="D6" s="482"/>
      <c r="E6" s="482"/>
      <c r="F6" s="482"/>
      <c r="G6" s="482"/>
      <c r="H6" s="482"/>
      <c r="I6" s="482"/>
      <c r="J6" s="482"/>
      <c r="K6" s="482"/>
      <c r="L6" s="482"/>
      <c r="M6" s="482"/>
      <c r="N6" s="482"/>
      <c r="O6" s="482"/>
      <c r="P6" s="482"/>
      <c r="Q6" s="482"/>
      <c r="R6" s="482"/>
      <c r="S6" s="482"/>
      <c r="T6" s="482"/>
      <c r="U6" s="482"/>
      <c r="V6" s="482"/>
      <c r="W6" s="482"/>
      <c r="X6" s="482"/>
      <c r="Y6" s="482"/>
      <c r="Z6" s="482"/>
      <c r="AA6" s="482"/>
      <c r="AB6" s="482"/>
      <c r="AC6" s="482"/>
      <c r="AD6" s="482"/>
      <c r="AE6" s="482"/>
      <c r="AF6" s="482"/>
      <c r="AG6" s="482"/>
      <c r="AH6" s="482"/>
      <c r="AI6" s="482"/>
      <c r="AJ6" s="482"/>
      <c r="AK6" s="482"/>
      <c r="AL6" s="482"/>
      <c r="AM6" s="482"/>
      <c r="AN6" s="482"/>
      <c r="AO6" s="482"/>
      <c r="AP6" s="482"/>
      <c r="AQ6" s="482"/>
      <c r="AR6" s="482"/>
      <c r="AS6" s="482"/>
      <c r="AT6" s="482"/>
      <c r="AU6" s="482"/>
      <c r="AV6" s="482"/>
      <c r="AW6" s="482"/>
      <c r="AX6" s="482"/>
      <c r="AY6" s="482"/>
      <c r="AZ6" s="482"/>
      <c r="BA6" s="482"/>
      <c r="BB6" s="482"/>
      <c r="BC6" s="482"/>
      <c r="BD6" s="482"/>
      <c r="BE6" s="482"/>
      <c r="BF6" s="482"/>
      <c r="BG6" s="482"/>
      <c r="BH6" s="482"/>
      <c r="BI6" s="482"/>
      <c r="BJ6" s="482"/>
      <c r="BK6" s="482"/>
      <c r="BL6" s="482"/>
      <c r="BM6" s="482"/>
      <c r="BN6" s="482"/>
    </row>
    <row r="7" spans="1:66">
      <c r="A7" s="482"/>
      <c r="B7" s="482"/>
      <c r="C7" s="482"/>
      <c r="D7" s="482"/>
      <c r="E7" s="482"/>
      <c r="F7" s="482"/>
      <c r="G7" s="482"/>
      <c r="H7" s="482"/>
      <c r="I7" s="482"/>
      <c r="J7" s="482"/>
      <c r="K7" s="482"/>
      <c r="L7" s="482"/>
      <c r="M7" s="482"/>
      <c r="N7" s="482"/>
      <c r="O7" s="482"/>
      <c r="P7" s="482"/>
      <c r="Q7" s="482"/>
      <c r="R7" s="482"/>
      <c r="S7" s="482"/>
      <c r="T7" s="482"/>
      <c r="U7" s="482"/>
      <c r="V7" s="482"/>
      <c r="W7" s="482"/>
      <c r="X7" s="482"/>
      <c r="Y7" s="482"/>
      <c r="Z7" s="482"/>
      <c r="AA7" s="482"/>
      <c r="AB7" s="482"/>
      <c r="AC7" s="482"/>
      <c r="AD7" s="482"/>
      <c r="AE7" s="482"/>
      <c r="AF7" s="482"/>
      <c r="AG7" s="482"/>
      <c r="AH7" s="482"/>
      <c r="AI7" s="482"/>
      <c r="AJ7" s="482"/>
      <c r="AK7" s="482"/>
      <c r="AL7" s="482"/>
      <c r="AM7" s="482"/>
      <c r="AN7" s="482"/>
      <c r="AO7" s="482"/>
      <c r="AP7" s="482"/>
      <c r="AQ7" s="482"/>
      <c r="AR7" s="482"/>
      <c r="AS7" s="482"/>
      <c r="AT7" s="482"/>
      <c r="AU7" s="482"/>
      <c r="AV7" s="482"/>
      <c r="AW7" s="482"/>
      <c r="AX7" s="482"/>
      <c r="AY7" s="482"/>
      <c r="AZ7" s="482"/>
      <c r="BA7" s="482"/>
      <c r="BB7" s="482"/>
      <c r="BC7" s="482"/>
      <c r="BD7" s="482"/>
      <c r="BE7" s="482"/>
      <c r="BF7" s="482"/>
      <c r="BG7" s="482"/>
      <c r="BH7" s="482"/>
      <c r="BI7" s="482"/>
      <c r="BJ7" s="482"/>
      <c r="BK7" s="482"/>
      <c r="BL7" s="482"/>
      <c r="BM7" s="482"/>
      <c r="BN7" s="482"/>
    </row>
    <row r="8" spans="1:66">
      <c r="A8" s="482" t="s">
        <v>68</v>
      </c>
      <c r="B8" s="482"/>
      <c r="C8" s="482"/>
      <c r="D8" s="482"/>
      <c r="E8" s="482"/>
      <c r="F8" s="482"/>
      <c r="G8" s="482"/>
      <c r="H8" s="482"/>
      <c r="I8" s="482"/>
      <c r="J8" s="482"/>
      <c r="K8" s="482"/>
      <c r="L8" s="482"/>
      <c r="M8" s="482"/>
      <c r="N8" s="482"/>
      <c r="O8" s="482"/>
      <c r="P8" s="482"/>
      <c r="Q8" s="482"/>
      <c r="R8" s="482"/>
      <c r="S8" s="482"/>
      <c r="T8" s="482"/>
      <c r="U8" s="482"/>
      <c r="V8" s="482"/>
      <c r="W8" s="482"/>
      <c r="X8" s="482"/>
      <c r="Y8" s="482"/>
      <c r="Z8" s="482"/>
      <c r="AA8" s="482"/>
      <c r="AB8" s="482"/>
      <c r="AC8" s="482"/>
      <c r="AD8" s="482"/>
      <c r="AE8" s="482"/>
      <c r="AF8" s="482"/>
      <c r="AG8" s="482"/>
      <c r="AH8" s="482"/>
      <c r="AI8" s="482"/>
      <c r="AJ8" s="482"/>
      <c r="AK8" s="482"/>
      <c r="AL8" s="482"/>
      <c r="AM8" s="482"/>
      <c r="AN8" s="482"/>
      <c r="AO8" s="482"/>
      <c r="AP8" s="482"/>
      <c r="AQ8" s="482"/>
      <c r="AR8" s="482"/>
      <c r="AS8" s="482"/>
      <c r="AT8" s="482"/>
      <c r="AU8" s="482"/>
      <c r="AV8" s="482"/>
      <c r="AW8" s="482"/>
      <c r="AX8" s="482"/>
      <c r="AY8" s="482"/>
      <c r="AZ8" s="482"/>
      <c r="BA8" s="482"/>
      <c r="BB8" s="482"/>
      <c r="BC8" s="482"/>
      <c r="BD8" s="482"/>
      <c r="BE8" s="482"/>
      <c r="BF8" s="482"/>
      <c r="BG8" s="482"/>
      <c r="BH8" s="482"/>
      <c r="BI8" s="482"/>
      <c r="BJ8" s="482"/>
      <c r="BK8" s="482"/>
      <c r="BL8" s="482"/>
      <c r="BM8" s="482"/>
      <c r="BN8" s="482"/>
    </row>
    <row r="9" spans="1:66">
      <c r="A9" s="482"/>
      <c r="B9" s="482"/>
      <c r="C9" s="482"/>
      <c r="D9" s="482"/>
      <c r="E9" s="482"/>
      <c r="F9" s="482"/>
      <c r="G9" s="482"/>
      <c r="H9" s="482"/>
      <c r="I9" s="482"/>
      <c r="J9" s="482"/>
      <c r="K9" s="482"/>
      <c r="L9" s="482"/>
      <c r="M9" s="482"/>
      <c r="N9" s="482"/>
      <c r="O9" s="482"/>
      <c r="P9" s="482"/>
      <c r="Q9" s="482"/>
      <c r="R9" s="482"/>
      <c r="S9" s="482"/>
      <c r="T9" s="482"/>
      <c r="U9" s="482"/>
      <c r="V9" s="482"/>
      <c r="W9" s="482"/>
      <c r="X9" s="482"/>
      <c r="Y9" s="482"/>
      <c r="Z9" s="482"/>
      <c r="AA9" s="482"/>
      <c r="AB9" s="482"/>
      <c r="AC9" s="482"/>
      <c r="AD9" s="482"/>
      <c r="AE9" s="482"/>
      <c r="AF9" s="482"/>
      <c r="AG9" s="482"/>
      <c r="AH9" s="482"/>
      <c r="AI9" s="482"/>
      <c r="AJ9" s="482"/>
      <c r="AK9" s="482"/>
      <c r="AL9" s="482"/>
      <c r="AM9" s="482"/>
      <c r="AN9" s="482"/>
      <c r="AO9" s="482"/>
      <c r="AP9" s="482"/>
      <c r="AQ9" s="482"/>
      <c r="AR9" s="482"/>
      <c r="AS9" s="482"/>
      <c r="AT9" s="482"/>
      <c r="AU9" s="482"/>
      <c r="AV9" s="482"/>
      <c r="AW9" s="482"/>
      <c r="AX9" s="482"/>
      <c r="AY9" s="482"/>
      <c r="AZ9" s="482"/>
      <c r="BA9" s="482"/>
      <c r="BB9" s="482"/>
      <c r="BC9" s="482"/>
      <c r="BD9" s="482"/>
      <c r="BE9" s="482"/>
      <c r="BF9" s="482"/>
      <c r="BG9" s="482"/>
      <c r="BH9" s="482"/>
      <c r="BI9" s="482"/>
      <c r="BJ9" s="482"/>
      <c r="BK9" s="482"/>
      <c r="BL9" s="482"/>
      <c r="BM9" s="482"/>
      <c r="BN9" s="482"/>
    </row>
    <row r="10" spans="1:66">
      <c r="A10" s="482"/>
      <c r="B10" s="518" t="s">
        <v>195</v>
      </c>
      <c r="C10" s="482"/>
      <c r="D10" s="482" t="s">
        <v>196</v>
      </c>
      <c r="E10" s="482"/>
      <c r="F10" s="482"/>
      <c r="G10" s="482"/>
      <c r="H10" s="482"/>
      <c r="I10" s="482"/>
      <c r="J10" s="482"/>
      <c r="K10" s="482"/>
      <c r="L10" s="482"/>
      <c r="M10" s="482"/>
      <c r="N10" s="482"/>
      <c r="O10" s="482"/>
      <c r="P10" s="482"/>
      <c r="Q10" s="482"/>
      <c r="R10" s="482"/>
      <c r="S10" s="482"/>
      <c r="T10" s="482"/>
      <c r="U10" s="482"/>
      <c r="V10" s="482"/>
      <c r="W10" s="482"/>
      <c r="X10" s="482"/>
      <c r="Y10" s="482"/>
      <c r="Z10" s="482"/>
      <c r="AA10" s="482"/>
      <c r="AB10" s="482"/>
      <c r="AC10" s="482"/>
      <c r="AD10" s="482"/>
      <c r="AE10" s="482"/>
      <c r="AF10" s="482"/>
      <c r="AG10" s="482"/>
      <c r="AH10" s="482"/>
      <c r="AI10" s="482"/>
      <c r="AJ10" s="482"/>
      <c r="AK10" s="482"/>
      <c r="AL10" s="482"/>
      <c r="AM10" s="482"/>
      <c r="AN10" s="482"/>
      <c r="AO10" s="482"/>
      <c r="AP10" s="482"/>
      <c r="AQ10" s="482"/>
      <c r="AR10" s="482"/>
      <c r="AS10" s="482"/>
      <c r="AT10" s="482"/>
      <c r="AU10" s="482"/>
      <c r="AV10" s="482"/>
      <c r="AW10" s="482"/>
      <c r="AX10" s="482"/>
      <c r="AY10" s="482"/>
      <c r="AZ10" s="482"/>
      <c r="BA10" s="482"/>
      <c r="BB10" s="482"/>
      <c r="BC10" s="482"/>
      <c r="BD10" s="482"/>
      <c r="BE10" s="482"/>
      <c r="BF10" s="482"/>
      <c r="BG10" s="482"/>
      <c r="BH10" s="482"/>
      <c r="BI10" s="482"/>
      <c r="BJ10" s="482"/>
      <c r="BK10" s="482"/>
      <c r="BL10" s="482"/>
      <c r="BM10" s="482"/>
      <c r="BN10" s="482"/>
    </row>
    <row r="11" spans="1:66">
      <c r="A11" s="482"/>
      <c r="B11" s="518" t="s">
        <v>197</v>
      </c>
      <c r="C11" s="518"/>
      <c r="D11" s="482" t="s">
        <v>198</v>
      </c>
      <c r="E11" s="482"/>
      <c r="F11" s="482"/>
      <c r="G11" s="482"/>
      <c r="H11" s="482"/>
      <c r="I11" s="482"/>
      <c r="J11" s="482"/>
      <c r="K11" s="482"/>
      <c r="L11" s="482"/>
      <c r="M11" s="482"/>
      <c r="N11" s="482"/>
      <c r="O11" s="482"/>
      <c r="P11" s="482"/>
      <c r="Q11" s="482"/>
      <c r="R11" s="482"/>
      <c r="S11" s="482"/>
      <c r="T11" s="482"/>
      <c r="U11" s="482"/>
      <c r="V11" s="482"/>
      <c r="W11" s="482"/>
      <c r="X11" s="482"/>
      <c r="Y11" s="482"/>
      <c r="Z11" s="482"/>
      <c r="AA11" s="482"/>
      <c r="AB11" s="482"/>
      <c r="AC11" s="482"/>
      <c r="AD11" s="482"/>
      <c r="AE11" s="482"/>
      <c r="AF11" s="482"/>
      <c r="AG11" s="482"/>
      <c r="AH11" s="482"/>
      <c r="AI11" s="482"/>
      <c r="AJ11" s="482"/>
      <c r="AK11" s="482"/>
      <c r="AL11" s="482"/>
      <c r="AM11" s="482"/>
      <c r="AN11" s="482"/>
      <c r="AO11" s="482"/>
      <c r="AP11" s="482"/>
      <c r="AQ11" s="482"/>
      <c r="AR11" s="482"/>
      <c r="AS11" s="482"/>
      <c r="AT11" s="482"/>
      <c r="AU11" s="482"/>
      <c r="AV11" s="482"/>
      <c r="AW11" s="482"/>
      <c r="AX11" s="482"/>
      <c r="AY11" s="482"/>
      <c r="AZ11" s="482"/>
      <c r="BA11" s="482"/>
      <c r="BB11" s="482"/>
      <c r="BC11" s="482"/>
      <c r="BD11" s="482"/>
      <c r="BE11" s="482"/>
      <c r="BF11" s="482"/>
      <c r="BG11" s="482"/>
      <c r="BH11" s="482"/>
      <c r="BI11" s="482"/>
      <c r="BJ11" s="482"/>
      <c r="BK11" s="482"/>
      <c r="BL11" s="482"/>
      <c r="BM11" s="482"/>
      <c r="BN11" s="482"/>
    </row>
    <row r="12" spans="1:66">
      <c r="A12" s="482"/>
      <c r="B12" s="518" t="s">
        <v>369</v>
      </c>
      <c r="C12" s="518"/>
      <c r="D12" s="482" t="s">
        <v>735</v>
      </c>
      <c r="E12" s="482"/>
      <c r="F12" s="482"/>
      <c r="G12" s="482"/>
      <c r="H12" s="482"/>
      <c r="I12" s="482"/>
      <c r="J12" s="482"/>
      <c r="K12" s="482"/>
      <c r="L12" s="482"/>
      <c r="M12" s="482"/>
      <c r="N12" s="482"/>
      <c r="O12" s="482"/>
      <c r="P12" s="482"/>
      <c r="Q12" s="482"/>
      <c r="R12" s="482"/>
      <c r="S12" s="482"/>
      <c r="T12" s="482"/>
      <c r="U12" s="482"/>
      <c r="V12" s="482"/>
      <c r="W12" s="482"/>
      <c r="X12" s="482"/>
      <c r="Y12" s="482"/>
      <c r="Z12" s="482"/>
      <c r="AA12" s="482"/>
      <c r="AB12" s="482"/>
      <c r="AC12" s="482"/>
      <c r="AD12" s="482"/>
      <c r="AE12" s="482"/>
      <c r="AF12" s="482"/>
      <c r="AG12" s="482"/>
      <c r="AH12" s="482"/>
      <c r="AI12" s="482"/>
      <c r="AJ12" s="482"/>
      <c r="AK12" s="482"/>
      <c r="AL12" s="482"/>
      <c r="AM12" s="482"/>
      <c r="AN12" s="482"/>
      <c r="AO12" s="482"/>
      <c r="AP12" s="482"/>
      <c r="AQ12" s="482"/>
      <c r="AR12" s="482"/>
      <c r="AS12" s="482"/>
      <c r="AT12" s="482"/>
      <c r="AU12" s="482"/>
      <c r="AV12" s="482"/>
      <c r="AW12" s="482"/>
      <c r="AX12" s="482"/>
      <c r="AY12" s="482"/>
      <c r="AZ12" s="482"/>
      <c r="BA12" s="482"/>
      <c r="BB12" s="482"/>
      <c r="BC12" s="482"/>
      <c r="BD12" s="482"/>
      <c r="BE12" s="482"/>
      <c r="BF12" s="482"/>
      <c r="BG12" s="482"/>
      <c r="BH12" s="482"/>
      <c r="BI12" s="482"/>
      <c r="BJ12" s="482"/>
      <c r="BK12" s="482"/>
      <c r="BL12" s="482"/>
      <c r="BM12" s="482"/>
      <c r="BN12" s="482"/>
    </row>
    <row r="13" spans="1:66">
      <c r="A13" s="482"/>
      <c r="B13" s="518" t="s">
        <v>201</v>
      </c>
      <c r="C13" s="518"/>
      <c r="D13" s="482" t="s">
        <v>736</v>
      </c>
      <c r="E13" s="482"/>
      <c r="F13" s="482"/>
      <c r="G13" s="482"/>
      <c r="H13" s="482"/>
      <c r="I13" s="482"/>
      <c r="J13" s="482"/>
      <c r="K13" s="482"/>
      <c r="L13" s="482"/>
      <c r="M13" s="482"/>
      <c r="N13" s="482"/>
      <c r="O13" s="482"/>
      <c r="P13" s="482"/>
      <c r="Q13" s="482"/>
      <c r="R13" s="482"/>
      <c r="S13" s="482"/>
      <c r="T13" s="482"/>
      <c r="U13" s="482"/>
      <c r="V13" s="482"/>
      <c r="W13" s="482"/>
      <c r="X13" s="482"/>
      <c r="Y13" s="482"/>
      <c r="Z13" s="482"/>
      <c r="AA13" s="482"/>
      <c r="AB13" s="482"/>
      <c r="AC13" s="482"/>
      <c r="AD13" s="482"/>
      <c r="AE13" s="482"/>
      <c r="AF13" s="482"/>
      <c r="AG13" s="482"/>
      <c r="AH13" s="482"/>
      <c r="AI13" s="482"/>
      <c r="AJ13" s="482"/>
      <c r="AK13" s="482"/>
      <c r="AL13" s="482"/>
      <c r="AM13" s="482"/>
      <c r="AN13" s="482"/>
      <c r="AO13" s="482"/>
      <c r="AP13" s="482"/>
      <c r="AQ13" s="482"/>
      <c r="AR13" s="482"/>
      <c r="AS13" s="482"/>
      <c r="AT13" s="482"/>
      <c r="AU13" s="482"/>
      <c r="AV13" s="482"/>
      <c r="AW13" s="482"/>
      <c r="AX13" s="482"/>
      <c r="AY13" s="482"/>
      <c r="AZ13" s="482"/>
      <c r="BA13" s="482"/>
      <c r="BB13" s="482"/>
      <c r="BC13" s="482"/>
      <c r="BD13" s="482"/>
      <c r="BE13" s="482"/>
      <c r="BF13" s="482"/>
      <c r="BG13" s="482"/>
      <c r="BH13" s="482"/>
      <c r="BI13" s="482"/>
      <c r="BJ13" s="482"/>
      <c r="BK13" s="482"/>
      <c r="BL13" s="482"/>
      <c r="BM13" s="482"/>
      <c r="BN13" s="482"/>
    </row>
    <row r="14" spans="1:66">
      <c r="A14" s="482"/>
      <c r="B14" s="518" t="s">
        <v>370</v>
      </c>
      <c r="C14" s="518"/>
      <c r="D14" s="482" t="s">
        <v>204</v>
      </c>
      <c r="E14" s="482"/>
      <c r="F14" s="482"/>
      <c r="G14" s="482"/>
      <c r="H14" s="482"/>
      <c r="I14" s="482"/>
      <c r="J14" s="482"/>
      <c r="K14" s="482"/>
      <c r="L14" s="482"/>
      <c r="M14" s="482"/>
      <c r="N14" s="482"/>
      <c r="O14" s="482"/>
      <c r="P14" s="482"/>
      <c r="Q14" s="482"/>
      <c r="R14" s="482"/>
      <c r="S14" s="482"/>
      <c r="T14" s="482"/>
      <c r="U14" s="482"/>
      <c r="V14" s="482"/>
      <c r="W14" s="482"/>
      <c r="X14" s="482"/>
      <c r="Y14" s="482"/>
      <c r="Z14" s="482"/>
      <c r="AA14" s="482"/>
      <c r="AB14" s="482"/>
      <c r="AC14" s="482"/>
      <c r="AD14" s="482"/>
      <c r="AE14" s="482"/>
      <c r="AF14" s="482"/>
      <c r="AG14" s="482"/>
      <c r="AH14" s="482"/>
      <c r="AI14" s="482"/>
      <c r="AJ14" s="482"/>
      <c r="AK14" s="482"/>
      <c r="AL14" s="482"/>
      <c r="AM14" s="482"/>
      <c r="AN14" s="482"/>
      <c r="AO14" s="482"/>
      <c r="AP14" s="482"/>
      <c r="AQ14" s="482"/>
      <c r="AR14" s="482"/>
      <c r="AS14" s="482"/>
      <c r="AT14" s="482"/>
      <c r="AU14" s="482"/>
      <c r="AV14" s="482"/>
      <c r="AW14" s="482"/>
      <c r="AX14" s="482"/>
      <c r="AY14" s="482"/>
      <c r="AZ14" s="482"/>
      <c r="BA14" s="482"/>
      <c r="BB14" s="482"/>
      <c r="BC14" s="482"/>
      <c r="BD14" s="482"/>
      <c r="BE14" s="482"/>
      <c r="BF14" s="482"/>
      <c r="BG14" s="482"/>
      <c r="BH14" s="482"/>
      <c r="BI14" s="482"/>
      <c r="BJ14" s="482"/>
      <c r="BK14" s="482"/>
      <c r="BL14" s="482"/>
      <c r="BM14" s="482"/>
      <c r="BN14" s="482"/>
    </row>
    <row r="15" spans="1:66">
      <c r="A15" s="482"/>
      <c r="B15" s="518" t="s">
        <v>371</v>
      </c>
      <c r="C15" s="518"/>
      <c r="D15" s="482" t="s">
        <v>206</v>
      </c>
      <c r="E15" s="482"/>
      <c r="F15" s="482"/>
      <c r="G15" s="482"/>
      <c r="H15" s="482"/>
      <c r="I15" s="482"/>
      <c r="J15" s="482"/>
      <c r="K15" s="482"/>
      <c r="L15" s="482"/>
      <c r="M15" s="482"/>
      <c r="N15" s="482"/>
      <c r="O15" s="482"/>
      <c r="P15" s="482"/>
      <c r="Q15" s="482"/>
      <c r="R15" s="482"/>
      <c r="S15" s="482"/>
      <c r="T15" s="482"/>
      <c r="U15" s="482"/>
      <c r="V15" s="482"/>
      <c r="W15" s="482"/>
      <c r="X15" s="482"/>
      <c r="Y15" s="482"/>
      <c r="Z15" s="482"/>
      <c r="AA15" s="482"/>
      <c r="AB15" s="482"/>
      <c r="AC15" s="482"/>
      <c r="AD15" s="482"/>
      <c r="AE15" s="482"/>
      <c r="AF15" s="482"/>
      <c r="AG15" s="482"/>
      <c r="AH15" s="482"/>
      <c r="AI15" s="482"/>
      <c r="AJ15" s="482"/>
      <c r="AK15" s="482"/>
      <c r="AL15" s="482"/>
      <c r="AM15" s="482"/>
      <c r="AN15" s="482"/>
      <c r="AO15" s="482"/>
      <c r="AP15" s="482"/>
      <c r="AQ15" s="482"/>
      <c r="AR15" s="482"/>
      <c r="AS15" s="482"/>
      <c r="AT15" s="482"/>
      <c r="AU15" s="482"/>
      <c r="AV15" s="482"/>
      <c r="AW15" s="482"/>
      <c r="AX15" s="482"/>
      <c r="AY15" s="482"/>
      <c r="AZ15" s="482"/>
      <c r="BA15" s="482"/>
      <c r="BB15" s="482"/>
      <c r="BC15" s="482"/>
      <c r="BD15" s="482"/>
      <c r="BE15" s="482"/>
      <c r="BF15" s="482"/>
      <c r="BG15" s="482"/>
      <c r="BH15" s="482"/>
      <c r="BI15" s="482"/>
      <c r="BJ15" s="482"/>
      <c r="BK15" s="482"/>
      <c r="BL15" s="482"/>
      <c r="BM15" s="482"/>
      <c r="BN15" s="482"/>
    </row>
    <row r="16" spans="1:66">
      <c r="A16" s="482"/>
      <c r="B16" s="518" t="s">
        <v>207</v>
      </c>
      <c r="C16" s="518"/>
      <c r="D16" s="482" t="s">
        <v>208</v>
      </c>
      <c r="E16" s="482"/>
      <c r="F16" s="482"/>
      <c r="G16" s="482"/>
      <c r="H16" s="482"/>
      <c r="I16" s="482"/>
      <c r="J16" s="482"/>
      <c r="K16" s="482"/>
      <c r="L16" s="482"/>
      <c r="M16" s="482"/>
      <c r="N16" s="482"/>
      <c r="O16" s="482"/>
      <c r="P16" s="482"/>
      <c r="Q16" s="482"/>
      <c r="R16" s="482"/>
      <c r="S16" s="482"/>
      <c r="T16" s="482"/>
      <c r="U16" s="482"/>
      <c r="V16" s="482"/>
      <c r="W16" s="482"/>
      <c r="X16" s="482"/>
      <c r="Y16" s="482"/>
      <c r="Z16" s="482"/>
      <c r="AA16" s="482"/>
      <c r="AB16" s="482"/>
      <c r="AC16" s="482"/>
      <c r="AD16" s="482"/>
      <c r="AE16" s="482"/>
      <c r="AF16" s="482"/>
      <c r="AG16" s="482"/>
      <c r="AH16" s="482"/>
      <c r="AI16" s="482"/>
      <c r="AJ16" s="482"/>
      <c r="AK16" s="482"/>
      <c r="AL16" s="482"/>
      <c r="AM16" s="482"/>
      <c r="AN16" s="482"/>
      <c r="AO16" s="482"/>
      <c r="AP16" s="482"/>
      <c r="AQ16" s="482"/>
      <c r="AR16" s="482"/>
      <c r="AS16" s="482"/>
      <c r="AT16" s="482"/>
      <c r="AU16" s="482"/>
      <c r="AV16" s="482"/>
      <c r="AW16" s="482"/>
      <c r="AX16" s="482"/>
      <c r="AY16" s="482"/>
      <c r="AZ16" s="482"/>
      <c r="BA16" s="482"/>
      <c r="BB16" s="482"/>
      <c r="BC16" s="482"/>
      <c r="BD16" s="482"/>
      <c r="BE16" s="482"/>
      <c r="BF16" s="482"/>
      <c r="BG16" s="482"/>
      <c r="BH16" s="482"/>
      <c r="BI16" s="482"/>
      <c r="BJ16" s="482"/>
      <c r="BK16" s="482"/>
      <c r="BL16" s="482"/>
      <c r="BM16" s="482"/>
      <c r="BN16" s="482"/>
    </row>
    <row r="17" spans="1:66">
      <c r="A17" s="482"/>
      <c r="B17" s="518" t="s">
        <v>209</v>
      </c>
      <c r="C17" s="518"/>
      <c r="D17" s="482" t="s">
        <v>210</v>
      </c>
      <c r="E17" s="482"/>
      <c r="F17" s="482"/>
      <c r="G17" s="482"/>
      <c r="H17" s="482"/>
      <c r="I17" s="482"/>
      <c r="J17" s="482"/>
      <c r="K17" s="482"/>
      <c r="L17" s="482"/>
      <c r="M17" s="482"/>
      <c r="N17" s="482"/>
      <c r="O17" s="482"/>
      <c r="P17" s="482"/>
      <c r="Q17" s="482"/>
      <c r="R17" s="482"/>
      <c r="S17" s="482"/>
      <c r="T17" s="482"/>
      <c r="U17" s="482"/>
      <c r="V17" s="482"/>
      <c r="W17" s="482"/>
      <c r="X17" s="482"/>
      <c r="Y17" s="482"/>
      <c r="Z17" s="482"/>
      <c r="AA17" s="482"/>
      <c r="AB17" s="482"/>
      <c r="AC17" s="482"/>
      <c r="AD17" s="482"/>
      <c r="AE17" s="482"/>
      <c r="AF17" s="482"/>
      <c r="AG17" s="482"/>
      <c r="AH17" s="482"/>
      <c r="AI17" s="482"/>
      <c r="AJ17" s="482"/>
      <c r="AK17" s="482"/>
      <c r="AL17" s="482"/>
      <c r="AM17" s="482"/>
      <c r="AN17" s="482"/>
      <c r="AO17" s="482"/>
      <c r="AP17" s="482"/>
      <c r="AQ17" s="482"/>
      <c r="AR17" s="482"/>
      <c r="AS17" s="482"/>
      <c r="AT17" s="482"/>
      <c r="AU17" s="482"/>
      <c r="AV17" s="482"/>
      <c r="AW17" s="482"/>
      <c r="AX17" s="482"/>
      <c r="AY17" s="482"/>
      <c r="AZ17" s="482"/>
      <c r="BA17" s="482"/>
      <c r="BB17" s="482"/>
      <c r="BC17" s="482"/>
      <c r="BD17" s="482"/>
      <c r="BE17" s="482"/>
      <c r="BF17" s="482"/>
      <c r="BG17" s="482"/>
      <c r="BH17" s="482"/>
      <c r="BI17" s="482"/>
      <c r="BJ17" s="482"/>
      <c r="BK17" s="482"/>
      <c r="BL17" s="482"/>
      <c r="BM17" s="482"/>
      <c r="BN17" s="482"/>
    </row>
    <row r="18" spans="1:66">
      <c r="A18" s="482"/>
      <c r="B18" s="518"/>
      <c r="C18" s="518"/>
      <c r="D18" s="482"/>
      <c r="E18" s="482"/>
      <c r="F18" s="482"/>
      <c r="G18" s="482"/>
      <c r="H18" s="482"/>
      <c r="I18" s="482"/>
      <c r="J18" s="482"/>
      <c r="K18" s="482"/>
      <c r="L18" s="482"/>
      <c r="M18" s="482"/>
      <c r="N18" s="482"/>
      <c r="O18" s="482"/>
      <c r="P18" s="482"/>
      <c r="Q18" s="482"/>
      <c r="R18" s="482"/>
      <c r="S18" s="482"/>
      <c r="T18" s="482"/>
      <c r="U18" s="482"/>
      <c r="V18" s="482"/>
      <c r="W18" s="482"/>
      <c r="X18" s="482"/>
      <c r="Y18" s="482"/>
      <c r="Z18" s="482"/>
      <c r="AA18" s="482"/>
      <c r="AB18" s="482"/>
      <c r="AC18" s="482"/>
      <c r="AD18" s="482"/>
      <c r="AE18" s="482"/>
      <c r="AF18" s="482"/>
      <c r="AG18" s="482"/>
      <c r="AH18" s="482"/>
      <c r="AI18" s="482"/>
      <c r="AJ18" s="482"/>
      <c r="AK18" s="482"/>
      <c r="AL18" s="482"/>
      <c r="AM18" s="482"/>
      <c r="AN18" s="482"/>
      <c r="AO18" s="482"/>
      <c r="AP18" s="482"/>
      <c r="AQ18" s="482"/>
      <c r="AR18" s="482"/>
      <c r="AS18" s="482"/>
      <c r="AT18" s="482"/>
      <c r="AU18" s="482"/>
      <c r="AV18" s="482"/>
      <c r="AW18" s="482"/>
      <c r="AX18" s="482"/>
      <c r="AY18" s="482"/>
      <c r="AZ18" s="482"/>
      <c r="BA18" s="482"/>
      <c r="BB18" s="482"/>
      <c r="BC18" s="482"/>
      <c r="BD18" s="482"/>
      <c r="BE18" s="482"/>
      <c r="BF18" s="482"/>
      <c r="BG18" s="482"/>
      <c r="BH18" s="482"/>
      <c r="BI18" s="482"/>
      <c r="BJ18" s="482"/>
      <c r="BK18" s="482"/>
      <c r="BL18" s="482"/>
      <c r="BM18" s="482"/>
      <c r="BN18" s="482"/>
    </row>
    <row r="19" spans="1:66">
      <c r="A19" s="482"/>
      <c r="B19" s="482"/>
      <c r="C19" s="482"/>
      <c r="D19" s="482"/>
      <c r="E19" s="482"/>
      <c r="F19" s="482"/>
      <c r="G19" s="482"/>
      <c r="H19" s="482"/>
      <c r="I19" s="482"/>
      <c r="J19" s="482"/>
      <c r="K19" s="482"/>
      <c r="L19" s="482"/>
      <c r="M19" s="482"/>
      <c r="N19" s="482"/>
      <c r="O19" s="482"/>
      <c r="P19" s="482"/>
      <c r="Q19" s="482"/>
      <c r="R19" s="482"/>
      <c r="S19" s="482"/>
      <c r="T19" s="482"/>
      <c r="U19" s="482"/>
      <c r="V19" s="482"/>
      <c r="W19" s="482"/>
      <c r="X19" s="482"/>
      <c r="Y19" s="482"/>
      <c r="Z19" s="482"/>
      <c r="AA19" s="482"/>
      <c r="AB19" s="482"/>
      <c r="AC19" s="482"/>
      <c r="AD19" s="482"/>
      <c r="AE19" s="482"/>
      <c r="AF19" s="482"/>
      <c r="AG19" s="482"/>
      <c r="AH19" s="482"/>
      <c r="AI19" s="482"/>
      <c r="AJ19" s="482"/>
      <c r="AK19" s="482"/>
      <c r="AL19" s="482"/>
      <c r="AM19" s="482"/>
      <c r="AN19" s="482"/>
      <c r="AO19" s="482"/>
      <c r="AP19" s="482"/>
      <c r="AQ19" s="482"/>
      <c r="AR19" s="482"/>
      <c r="AS19" s="482"/>
      <c r="AT19" s="482"/>
      <c r="AU19" s="482"/>
      <c r="AV19" s="482"/>
      <c r="AW19" s="482"/>
      <c r="AX19" s="482"/>
      <c r="AY19" s="482"/>
      <c r="AZ19" s="482"/>
      <c r="BA19" s="482"/>
      <c r="BB19" s="482"/>
      <c r="BC19" s="482"/>
      <c r="BD19" s="482"/>
      <c r="BE19" s="482"/>
      <c r="BF19" s="482"/>
      <c r="BG19" s="482"/>
      <c r="BH19" s="482"/>
      <c r="BI19" s="482"/>
      <c r="BJ19" s="482"/>
      <c r="BK19" s="482"/>
      <c r="BL19" s="482"/>
      <c r="BM19" s="482"/>
      <c r="BN19" s="482"/>
    </row>
    <row r="20" spans="1:66">
      <c r="A20" s="482" t="s">
        <v>211</v>
      </c>
      <c r="B20" s="482"/>
      <c r="C20" s="482"/>
      <c r="D20" s="482"/>
      <c r="E20" s="482"/>
      <c r="F20" s="482"/>
      <c r="G20" s="482"/>
      <c r="H20" s="482"/>
      <c r="I20" s="482"/>
      <c r="J20" s="482"/>
      <c r="K20" s="482"/>
      <c r="L20" s="482"/>
      <c r="M20" s="482"/>
      <c r="N20" s="482"/>
      <c r="O20" s="482"/>
      <c r="P20" s="482"/>
      <c r="Q20" s="482"/>
      <c r="R20" s="482"/>
      <c r="S20" s="482"/>
      <c r="T20" s="482"/>
      <c r="U20" s="482"/>
      <c r="V20" s="482"/>
      <c r="W20" s="482"/>
      <c r="X20" s="482"/>
      <c r="Y20" s="482"/>
      <c r="Z20" s="482"/>
      <c r="AA20" s="482"/>
      <c r="AB20" s="482"/>
      <c r="AC20" s="482"/>
      <c r="AD20" s="482"/>
      <c r="AE20" s="482"/>
      <c r="AF20" s="482"/>
      <c r="AG20" s="482"/>
      <c r="AH20" s="482"/>
      <c r="AI20" s="482"/>
      <c r="AJ20" s="482"/>
      <c r="AK20" s="482"/>
      <c r="AL20" s="482"/>
      <c r="AM20" s="482"/>
      <c r="AN20" s="482"/>
      <c r="AO20" s="482"/>
      <c r="AP20" s="482"/>
      <c r="AQ20" s="482"/>
      <c r="AR20" s="482"/>
      <c r="AS20" s="482"/>
      <c r="AT20" s="482"/>
      <c r="AU20" s="482"/>
      <c r="AV20" s="482"/>
      <c r="AW20" s="482"/>
      <c r="AX20" s="482"/>
      <c r="AY20" s="482"/>
      <c r="AZ20" s="482"/>
      <c r="BA20" s="482"/>
      <c r="BB20" s="482"/>
      <c r="BC20" s="482"/>
      <c r="BD20" s="482"/>
      <c r="BE20" s="482"/>
      <c r="BF20" s="482"/>
      <c r="BG20" s="482"/>
      <c r="BH20" s="482"/>
      <c r="BI20" s="482"/>
      <c r="BJ20" s="482"/>
      <c r="BK20" s="482"/>
      <c r="BL20" s="482"/>
      <c r="BM20" s="482"/>
      <c r="BN20" s="482"/>
    </row>
    <row r="21" spans="1:66">
      <c r="A21" s="482"/>
      <c r="B21" s="482"/>
      <c r="C21" s="482"/>
      <c r="D21" s="482"/>
      <c r="E21" s="482"/>
      <c r="F21" s="482"/>
      <c r="G21" s="482"/>
      <c r="H21" s="482"/>
      <c r="I21" s="482"/>
      <c r="J21" s="482"/>
      <c r="K21" s="482"/>
      <c r="L21" s="482"/>
      <c r="M21" s="482"/>
      <c r="N21" s="482"/>
      <c r="O21" s="482"/>
      <c r="P21" s="482"/>
      <c r="Q21" s="482"/>
      <c r="R21" s="482"/>
      <c r="S21" s="482"/>
      <c r="T21" s="482"/>
      <c r="U21" s="482"/>
      <c r="V21" s="482"/>
      <c r="W21" s="482"/>
      <c r="X21" s="482"/>
      <c r="Y21" s="482"/>
      <c r="Z21" s="482"/>
      <c r="AA21" s="482"/>
      <c r="AB21" s="482"/>
      <c r="AC21" s="482"/>
      <c r="AD21" s="482"/>
      <c r="AE21" s="482"/>
      <c r="AF21" s="482"/>
      <c r="AG21" s="482"/>
      <c r="AH21" s="482"/>
      <c r="AI21" s="482"/>
      <c r="AJ21" s="482"/>
      <c r="AK21" s="482"/>
      <c r="AL21" s="482"/>
      <c r="AM21" s="482"/>
      <c r="AN21" s="482"/>
      <c r="AO21" s="482"/>
      <c r="AP21" s="482"/>
      <c r="AQ21" s="482"/>
      <c r="AR21" s="482"/>
      <c r="AS21" s="482"/>
      <c r="AT21" s="482"/>
      <c r="AU21" s="482"/>
      <c r="AV21" s="482"/>
      <c r="AW21" s="482"/>
      <c r="AX21" s="482"/>
      <c r="AY21" s="482"/>
      <c r="AZ21" s="482"/>
      <c r="BA21" s="482"/>
      <c r="BB21" s="482"/>
      <c r="BC21" s="482"/>
      <c r="BD21" s="482"/>
      <c r="BE21" s="482"/>
      <c r="BF21" s="482"/>
      <c r="BG21" s="482"/>
      <c r="BH21" s="482"/>
      <c r="BI21" s="482"/>
      <c r="BJ21" s="482"/>
      <c r="BK21" s="482"/>
      <c r="BL21" s="482"/>
      <c r="BM21" s="482"/>
      <c r="BN21" s="482"/>
    </row>
    <row r="22" spans="1:66">
      <c r="A22" s="482"/>
      <c r="B22" s="482"/>
      <c r="C22" s="482"/>
      <c r="D22" s="482"/>
      <c r="E22" s="482"/>
      <c r="F22" s="482"/>
      <c r="G22" s="482"/>
      <c r="H22" s="482"/>
      <c r="I22" s="482"/>
      <c r="J22" s="482"/>
      <c r="K22" s="482"/>
      <c r="L22" s="482"/>
      <c r="M22" s="482"/>
      <c r="N22" s="482"/>
      <c r="O22" s="482"/>
      <c r="P22" s="482"/>
      <c r="Q22" s="482"/>
      <c r="R22" s="482"/>
      <c r="S22" s="482"/>
      <c r="T22" s="482"/>
      <c r="U22" s="482"/>
      <c r="V22" s="482"/>
      <c r="W22" s="482"/>
      <c r="X22" s="482"/>
      <c r="Y22" s="482"/>
      <c r="Z22" s="482"/>
      <c r="AA22" s="482"/>
      <c r="AB22" s="482"/>
      <c r="AC22" s="482"/>
      <c r="AD22" s="482"/>
      <c r="AE22" s="482"/>
      <c r="AF22" s="482"/>
      <c r="AG22" s="482"/>
      <c r="AH22" s="482"/>
      <c r="AI22" s="482"/>
      <c r="AJ22" s="482"/>
      <c r="AK22" s="482"/>
      <c r="AL22" s="482"/>
      <c r="AM22" s="482"/>
      <c r="AN22" s="482"/>
      <c r="AO22" s="482"/>
      <c r="AP22" s="482"/>
      <c r="AQ22" s="482"/>
      <c r="AR22" s="482"/>
      <c r="AS22" s="482"/>
      <c r="AT22" s="482"/>
      <c r="AU22" s="482"/>
      <c r="AV22" s="482"/>
      <c r="AW22" s="482"/>
      <c r="AX22" s="482"/>
      <c r="AY22" s="482"/>
      <c r="AZ22" s="482"/>
      <c r="BA22" s="482"/>
      <c r="BB22" s="482"/>
      <c r="BC22" s="482"/>
      <c r="BD22" s="482"/>
      <c r="BE22" s="482"/>
      <c r="BF22" s="482"/>
      <c r="BG22" s="482"/>
      <c r="BH22" s="482"/>
      <c r="BI22" s="482"/>
      <c r="BJ22" s="482"/>
      <c r="BK22" s="482"/>
      <c r="BL22" s="482"/>
      <c r="BM22" s="482"/>
      <c r="BN22" s="482"/>
    </row>
    <row r="23" spans="1:66">
      <c r="A23" s="482" t="s">
        <v>212</v>
      </c>
      <c r="B23" s="482"/>
      <c r="C23" s="482"/>
      <c r="D23" s="482"/>
      <c r="E23" s="482"/>
      <c r="F23" s="482"/>
      <c r="G23" s="482"/>
      <c r="H23" s="482"/>
      <c r="I23" s="482"/>
      <c r="J23" s="482"/>
      <c r="K23" s="482"/>
      <c r="L23" s="482"/>
      <c r="M23" s="482"/>
      <c r="N23" s="482"/>
      <c r="O23" s="482"/>
      <c r="P23" s="482"/>
      <c r="Q23" s="482"/>
      <c r="R23" s="482"/>
      <c r="S23" s="482"/>
      <c r="T23" s="482"/>
      <c r="U23" s="482"/>
      <c r="V23" s="482"/>
      <c r="W23" s="482"/>
      <c r="X23" s="482"/>
      <c r="Y23" s="482"/>
      <c r="Z23" s="482"/>
      <c r="AA23" s="482"/>
      <c r="AB23" s="482"/>
      <c r="AC23" s="482"/>
      <c r="AD23" s="482"/>
      <c r="AE23" s="482"/>
      <c r="AF23" s="482"/>
      <c r="AG23" s="482"/>
      <c r="AH23" s="482"/>
      <c r="AI23" s="482"/>
      <c r="AJ23" s="482"/>
      <c r="AK23" s="482"/>
      <c r="AL23" s="482"/>
      <c r="AM23" s="482"/>
      <c r="AN23" s="482"/>
      <c r="AO23" s="482"/>
      <c r="AP23" s="482"/>
      <c r="AQ23" s="482"/>
      <c r="AR23" s="482"/>
      <c r="AS23" s="482"/>
      <c r="AT23" s="482"/>
      <c r="AU23" s="482"/>
      <c r="AV23" s="482"/>
      <c r="AW23" s="482"/>
      <c r="AX23" s="482"/>
      <c r="AY23" s="482"/>
      <c r="AZ23" s="482"/>
      <c r="BA23" s="482"/>
      <c r="BB23" s="482"/>
      <c r="BC23" s="482"/>
      <c r="BD23" s="482"/>
      <c r="BE23" s="482"/>
      <c r="BF23" s="482"/>
      <c r="BG23" s="482"/>
      <c r="BH23" s="482"/>
      <c r="BI23" s="482"/>
      <c r="BJ23" s="482"/>
      <c r="BK23" s="482"/>
      <c r="BL23" s="482"/>
      <c r="BM23" s="482"/>
      <c r="BN23" s="482"/>
    </row>
    <row r="24" spans="1:66">
      <c r="A24" s="482" t="s">
        <v>213</v>
      </c>
      <c r="B24" s="482"/>
      <c r="C24" s="482"/>
      <c r="D24" s="482"/>
      <c r="E24" s="482"/>
      <c r="F24" s="482"/>
      <c r="G24" s="482"/>
      <c r="H24" s="482"/>
      <c r="I24" s="482"/>
      <c r="J24" s="482"/>
      <c r="K24" s="482"/>
      <c r="L24" s="482"/>
      <c r="M24" s="482"/>
      <c r="N24" s="482"/>
      <c r="O24" s="482"/>
      <c r="P24" s="482"/>
      <c r="Q24" s="482"/>
      <c r="R24" s="482"/>
      <c r="S24" s="482"/>
      <c r="T24" s="482"/>
      <c r="U24" s="482"/>
      <c r="V24" s="482"/>
      <c r="W24" s="482"/>
      <c r="X24" s="482"/>
      <c r="Y24" s="482"/>
      <c r="Z24" s="482"/>
      <c r="AA24" s="482"/>
      <c r="AB24" s="482"/>
      <c r="AC24" s="482"/>
      <c r="AD24" s="482"/>
      <c r="AE24" s="482"/>
      <c r="AF24" s="482"/>
      <c r="AG24" s="482"/>
      <c r="AH24" s="482"/>
      <c r="AI24" s="482"/>
      <c r="AJ24" s="482"/>
      <c r="AK24" s="482"/>
      <c r="AL24" s="482"/>
      <c r="AM24" s="482"/>
      <c r="AN24" s="482"/>
      <c r="AO24" s="482"/>
      <c r="AP24" s="482"/>
      <c r="AQ24" s="482"/>
      <c r="AR24" s="482"/>
      <c r="AS24" s="482"/>
      <c r="AT24" s="482"/>
      <c r="AU24" s="482"/>
      <c r="AV24" s="482"/>
      <c r="AW24" s="482"/>
      <c r="AX24" s="482"/>
      <c r="AY24" s="482"/>
      <c r="AZ24" s="482"/>
      <c r="BA24" s="482"/>
      <c r="BB24" s="482"/>
      <c r="BC24" s="482"/>
      <c r="BD24" s="482"/>
      <c r="BE24" s="482"/>
      <c r="BF24" s="482"/>
      <c r="BG24" s="482"/>
      <c r="BH24" s="482"/>
      <c r="BI24" s="482"/>
      <c r="BJ24" s="482"/>
      <c r="BK24" s="482"/>
      <c r="BL24" s="482"/>
      <c r="BM24" s="482"/>
      <c r="BN24" s="482"/>
    </row>
    <row r="25" spans="1:66">
      <c r="A25" s="482"/>
      <c r="B25" s="482"/>
      <c r="C25" s="482"/>
      <c r="D25" s="482"/>
      <c r="E25" s="482"/>
      <c r="F25" s="482"/>
      <c r="G25" s="482"/>
      <c r="H25" s="482"/>
      <c r="I25" s="482"/>
      <c r="J25" s="482"/>
      <c r="K25" s="482"/>
      <c r="L25" s="482"/>
      <c r="M25" s="482"/>
      <c r="N25" s="482"/>
      <c r="O25" s="482"/>
      <c r="P25" s="482"/>
      <c r="Q25" s="482"/>
      <c r="R25" s="482"/>
      <c r="S25" s="482"/>
      <c r="T25" s="482"/>
      <c r="U25" s="482"/>
      <c r="V25" s="482"/>
      <c r="W25" s="482"/>
      <c r="X25" s="482"/>
      <c r="Y25" s="482"/>
      <c r="Z25" s="482"/>
      <c r="AA25" s="482"/>
      <c r="AB25" s="482"/>
      <c r="AC25" s="482"/>
      <c r="AD25" s="482"/>
      <c r="AE25" s="482"/>
      <c r="AF25" s="482"/>
      <c r="AG25" s="482"/>
      <c r="AH25" s="482"/>
      <c r="AI25" s="482"/>
      <c r="AJ25" s="482"/>
      <c r="AK25" s="482"/>
      <c r="AL25" s="482"/>
      <c r="AM25" s="482"/>
      <c r="AN25" s="482"/>
      <c r="AO25" s="482"/>
      <c r="AP25" s="482"/>
      <c r="AQ25" s="482"/>
      <c r="AR25" s="482"/>
      <c r="AS25" s="482"/>
      <c r="AT25" s="482"/>
      <c r="AU25" s="482"/>
      <c r="AV25" s="482"/>
      <c r="AW25" s="482"/>
      <c r="AX25" s="482"/>
      <c r="AY25" s="482"/>
      <c r="AZ25" s="482"/>
      <c r="BA25" s="482"/>
      <c r="BB25" s="482"/>
      <c r="BC25" s="482"/>
      <c r="BD25" s="482"/>
      <c r="BE25" s="482"/>
      <c r="BF25" s="482"/>
      <c r="BG25" s="482"/>
      <c r="BH25" s="482"/>
      <c r="BI25" s="482"/>
      <c r="BJ25" s="482"/>
      <c r="BK25" s="482"/>
      <c r="BL25" s="482"/>
      <c r="BM25" s="482"/>
      <c r="BN25" s="482"/>
    </row>
    <row r="26" spans="1:66">
      <c r="A26" s="482"/>
      <c r="B26" s="482"/>
      <c r="C26" s="482"/>
      <c r="D26" s="482"/>
      <c r="E26" s="482"/>
      <c r="F26" s="482"/>
      <c r="G26" s="482"/>
      <c r="H26" s="482"/>
      <c r="I26" s="482"/>
      <c r="J26" s="482"/>
      <c r="K26" s="482"/>
      <c r="L26" s="482"/>
      <c r="M26" s="482"/>
      <c r="N26" s="482"/>
      <c r="O26" s="482"/>
      <c r="P26" s="482"/>
      <c r="Q26" s="482"/>
      <c r="R26" s="482"/>
      <c r="S26" s="482"/>
      <c r="T26" s="482"/>
      <c r="U26" s="482"/>
      <c r="V26" s="482"/>
      <c r="W26" s="482"/>
      <c r="X26" s="482"/>
      <c r="Y26" s="482"/>
      <c r="Z26" s="482"/>
      <c r="AA26" s="482"/>
      <c r="AB26" s="482"/>
      <c r="AC26" s="482"/>
      <c r="AD26" s="482"/>
      <c r="AE26" s="482"/>
      <c r="AF26" s="482"/>
      <c r="AG26" s="482"/>
      <c r="AH26" s="482"/>
      <c r="AI26" s="482"/>
      <c r="AJ26" s="482"/>
      <c r="AK26" s="482"/>
      <c r="AL26" s="482"/>
      <c r="AM26" s="482"/>
      <c r="AN26" s="482"/>
      <c r="AO26" s="482"/>
      <c r="AP26" s="482"/>
      <c r="AQ26" s="482"/>
      <c r="AR26" s="482"/>
      <c r="AS26" s="482"/>
      <c r="AT26" s="482"/>
      <c r="AU26" s="482"/>
      <c r="AV26" s="482"/>
      <c r="AW26" s="482"/>
      <c r="AX26" s="482"/>
      <c r="AY26" s="482"/>
      <c r="AZ26" s="482"/>
      <c r="BA26" s="482"/>
      <c r="BB26" s="482"/>
      <c r="BC26" s="482"/>
      <c r="BD26" s="482"/>
      <c r="BE26" s="482"/>
      <c r="BF26" s="482"/>
      <c r="BG26" s="482"/>
      <c r="BH26" s="482"/>
      <c r="BI26" s="482"/>
      <c r="BJ26" s="482"/>
      <c r="BK26" s="482"/>
      <c r="BL26" s="482"/>
      <c r="BM26" s="482"/>
      <c r="BN26" s="482"/>
    </row>
    <row r="27" spans="1:66">
      <c r="A27" s="482" t="s">
        <v>214</v>
      </c>
      <c r="B27" s="482"/>
      <c r="C27" s="482"/>
      <c r="D27" s="482"/>
      <c r="E27" s="482"/>
      <c r="F27" s="482"/>
      <c r="G27" s="482"/>
      <c r="H27" s="482"/>
      <c r="I27" s="482"/>
      <c r="J27" s="482"/>
      <c r="K27" s="482"/>
      <c r="L27" s="482"/>
      <c r="M27" s="482"/>
      <c r="N27" s="482"/>
      <c r="O27" s="482"/>
      <c r="P27" s="482"/>
      <c r="Q27" s="482"/>
      <c r="R27" s="482"/>
      <c r="S27" s="482"/>
      <c r="T27" s="482"/>
      <c r="U27" s="482"/>
      <c r="V27" s="482"/>
      <c r="W27" s="482"/>
      <c r="X27" s="482"/>
      <c r="Y27" s="482"/>
      <c r="Z27" s="482"/>
      <c r="AA27" s="482"/>
      <c r="AB27" s="482"/>
      <c r="AC27" s="482"/>
      <c r="AD27" s="482"/>
      <c r="AE27" s="482"/>
      <c r="AF27" s="482"/>
      <c r="AG27" s="482"/>
      <c r="AH27" s="482"/>
      <c r="AI27" s="482"/>
      <c r="AJ27" s="482"/>
      <c r="AK27" s="482"/>
      <c r="AL27" s="482"/>
      <c r="AM27" s="482"/>
      <c r="AN27" s="482"/>
      <c r="AO27" s="482"/>
      <c r="AP27" s="482"/>
      <c r="AQ27" s="482"/>
      <c r="AR27" s="482"/>
      <c r="AS27" s="482"/>
      <c r="AT27" s="482"/>
      <c r="AU27" s="482"/>
      <c r="AV27" s="482"/>
      <c r="AW27" s="482"/>
      <c r="AX27" s="482"/>
      <c r="AY27" s="482"/>
      <c r="AZ27" s="482"/>
      <c r="BA27" s="482"/>
      <c r="BB27" s="482"/>
      <c r="BC27" s="482"/>
      <c r="BD27" s="482"/>
      <c r="BE27" s="482"/>
      <c r="BF27" s="482"/>
      <c r="BG27" s="482"/>
      <c r="BH27" s="482"/>
      <c r="BI27" s="482"/>
      <c r="BJ27" s="482"/>
      <c r="BK27" s="482"/>
      <c r="BL27" s="482"/>
      <c r="BM27" s="482"/>
      <c r="BN27" s="482"/>
    </row>
    <row r="28" spans="1:66">
      <c r="A28" s="482"/>
      <c r="B28" s="482"/>
      <c r="C28" s="482"/>
      <c r="D28" s="482"/>
      <c r="E28" s="482"/>
      <c r="F28" s="482"/>
      <c r="G28" s="482"/>
      <c r="H28" s="482"/>
      <c r="I28" s="482"/>
      <c r="J28" s="482"/>
      <c r="K28" s="482"/>
      <c r="L28" s="482"/>
      <c r="M28" s="482"/>
      <c r="N28" s="482"/>
      <c r="O28" s="482"/>
      <c r="P28" s="482"/>
      <c r="Q28" s="482"/>
      <c r="R28" s="482"/>
      <c r="S28" s="482"/>
      <c r="T28" s="482"/>
      <c r="U28" s="482"/>
      <c r="V28" s="482"/>
      <c r="W28" s="482"/>
      <c r="X28" s="482"/>
      <c r="Y28" s="482"/>
      <c r="Z28" s="482"/>
      <c r="AA28" s="482"/>
      <c r="AB28" s="482"/>
      <c r="AC28" s="482"/>
      <c r="AD28" s="482"/>
      <c r="AE28" s="482"/>
      <c r="AF28" s="482"/>
      <c r="AG28" s="482"/>
      <c r="AH28" s="482"/>
      <c r="AI28" s="482"/>
      <c r="AJ28" s="482"/>
      <c r="AK28" s="482"/>
      <c r="AL28" s="482"/>
      <c r="AM28" s="482"/>
      <c r="AN28" s="482"/>
      <c r="AO28" s="482"/>
      <c r="AP28" s="482"/>
      <c r="AQ28" s="482"/>
      <c r="AR28" s="482"/>
      <c r="AS28" s="482"/>
      <c r="AT28" s="482"/>
      <c r="AU28" s="482"/>
      <c r="AV28" s="482"/>
      <c r="AW28" s="482"/>
      <c r="AX28" s="482"/>
      <c r="AY28" s="482"/>
      <c r="AZ28" s="482"/>
      <c r="BA28" s="482"/>
      <c r="BB28" s="482"/>
      <c r="BC28" s="482"/>
      <c r="BD28" s="482"/>
      <c r="BE28" s="482"/>
      <c r="BF28" s="482"/>
      <c r="BG28" s="482"/>
      <c r="BH28" s="482"/>
      <c r="BI28" s="482"/>
      <c r="BJ28" s="482"/>
      <c r="BK28" s="482"/>
      <c r="BL28" s="482"/>
      <c r="BM28" s="482"/>
      <c r="BN28" s="482"/>
    </row>
    <row r="29" spans="1:66">
      <c r="A29" s="482"/>
      <c r="B29" s="482"/>
      <c r="C29" s="482"/>
      <c r="D29" s="482"/>
      <c r="E29" s="482"/>
      <c r="F29" s="482"/>
      <c r="G29" s="482"/>
      <c r="H29" s="482"/>
      <c r="I29" s="482"/>
      <c r="J29" s="482"/>
      <c r="K29" s="482"/>
      <c r="L29" s="482"/>
      <c r="M29" s="482"/>
      <c r="N29" s="482"/>
      <c r="O29" s="482"/>
      <c r="P29" s="482"/>
      <c r="Q29" s="482"/>
      <c r="R29" s="482"/>
      <c r="S29" s="482"/>
      <c r="T29" s="482"/>
      <c r="U29" s="482"/>
      <c r="V29" s="482"/>
      <c r="W29" s="482"/>
      <c r="X29" s="482"/>
      <c r="Y29" s="482"/>
      <c r="Z29" s="482"/>
      <c r="AA29" s="482"/>
      <c r="AB29" s="482"/>
      <c r="AC29" s="482"/>
      <c r="AD29" s="482"/>
      <c r="AE29" s="482"/>
      <c r="AF29" s="482"/>
      <c r="AG29" s="482"/>
      <c r="AH29" s="482"/>
      <c r="AI29" s="482"/>
      <c r="AJ29" s="482"/>
      <c r="AK29" s="482"/>
      <c r="AL29" s="482"/>
      <c r="AM29" s="482"/>
      <c r="AN29" s="482"/>
      <c r="AO29" s="482"/>
      <c r="AP29" s="482"/>
      <c r="AQ29" s="482"/>
      <c r="AR29" s="482"/>
      <c r="AS29" s="482"/>
      <c r="AT29" s="482"/>
      <c r="AU29" s="482"/>
      <c r="AV29" s="482"/>
      <c r="AW29" s="482"/>
      <c r="AX29" s="482"/>
      <c r="AY29" s="482"/>
      <c r="AZ29" s="482"/>
      <c r="BA29" s="482"/>
      <c r="BB29" s="482"/>
      <c r="BC29" s="482"/>
      <c r="BD29" s="482"/>
      <c r="BE29" s="482"/>
      <c r="BF29" s="482"/>
      <c r="BG29" s="482"/>
      <c r="BH29" s="482"/>
      <c r="BI29" s="482"/>
      <c r="BJ29" s="482"/>
      <c r="BK29" s="482"/>
      <c r="BL29" s="482"/>
      <c r="BM29" s="482"/>
      <c r="BN29" s="482"/>
    </row>
    <row r="30" spans="1:66">
      <c r="A30" s="482" t="s">
        <v>215</v>
      </c>
      <c r="B30" s="482"/>
      <c r="C30" s="482"/>
      <c r="D30" s="482"/>
      <c r="E30" s="482"/>
      <c r="F30" s="482"/>
      <c r="G30" s="482"/>
      <c r="H30" s="482"/>
      <c r="I30" s="482"/>
      <c r="J30" s="482"/>
      <c r="K30" s="482"/>
      <c r="L30" s="482"/>
      <c r="M30" s="482"/>
      <c r="N30" s="482"/>
      <c r="O30" s="482"/>
      <c r="P30" s="482"/>
      <c r="Q30" s="482"/>
      <c r="R30" s="482"/>
      <c r="S30" s="482"/>
      <c r="T30" s="482"/>
      <c r="U30" s="482"/>
      <c r="V30" s="482"/>
      <c r="W30" s="482"/>
      <c r="X30" s="482"/>
      <c r="Y30" s="482"/>
      <c r="Z30" s="482"/>
      <c r="AA30" s="482"/>
      <c r="AB30" s="482"/>
      <c r="AC30" s="482"/>
      <c r="AD30" s="482"/>
      <c r="AE30" s="482"/>
      <c r="AF30" s="482"/>
      <c r="AG30" s="482"/>
      <c r="AH30" s="482"/>
      <c r="AI30" s="482"/>
      <c r="AJ30" s="482"/>
      <c r="AK30" s="482"/>
      <c r="AL30" s="482"/>
      <c r="AM30" s="482"/>
      <c r="AN30" s="482"/>
      <c r="AO30" s="482"/>
      <c r="AP30" s="482"/>
      <c r="AQ30" s="482"/>
      <c r="AR30" s="482"/>
      <c r="AS30" s="482"/>
      <c r="AT30" s="482"/>
      <c r="AU30" s="482"/>
      <c r="AV30" s="482"/>
      <c r="AW30" s="482"/>
      <c r="AX30" s="482"/>
      <c r="AY30" s="482"/>
      <c r="AZ30" s="482"/>
      <c r="BA30" s="482"/>
      <c r="BB30" s="482"/>
      <c r="BC30" s="482"/>
      <c r="BD30" s="482"/>
      <c r="BE30" s="482"/>
      <c r="BF30" s="482"/>
      <c r="BG30" s="482"/>
      <c r="BH30" s="482"/>
      <c r="BI30" s="482"/>
      <c r="BJ30" s="482"/>
      <c r="BK30" s="482"/>
      <c r="BL30" s="482"/>
      <c r="BM30" s="482"/>
      <c r="BN30" s="482"/>
    </row>
    <row r="31" spans="1:66">
      <c r="A31" s="482" t="s">
        <v>216</v>
      </c>
      <c r="B31" s="482"/>
      <c r="C31" s="482"/>
      <c r="D31" s="482"/>
      <c r="E31" s="482"/>
      <c r="F31" s="482"/>
      <c r="G31" s="482"/>
      <c r="H31" s="482"/>
      <c r="I31" s="482"/>
      <c r="J31" s="482"/>
      <c r="K31" s="482"/>
      <c r="L31" s="482"/>
      <c r="M31" s="482"/>
      <c r="N31" s="482"/>
      <c r="O31" s="482"/>
      <c r="P31" s="482"/>
      <c r="Q31" s="482"/>
      <c r="R31" s="482"/>
      <c r="S31" s="482"/>
      <c r="T31" s="482"/>
      <c r="U31" s="482"/>
      <c r="V31" s="482"/>
      <c r="W31" s="482"/>
      <c r="X31" s="482"/>
      <c r="Y31" s="482"/>
      <c r="Z31" s="482"/>
      <c r="AA31" s="482"/>
      <c r="AB31" s="482"/>
      <c r="AC31" s="482"/>
      <c r="AD31" s="482"/>
      <c r="AE31" s="482"/>
      <c r="AF31" s="482"/>
      <c r="AG31" s="482"/>
      <c r="AH31" s="482"/>
      <c r="AI31" s="482"/>
      <c r="AJ31" s="482"/>
      <c r="AK31" s="482"/>
      <c r="AL31" s="482"/>
      <c r="AM31" s="482"/>
      <c r="AN31" s="482"/>
      <c r="AO31" s="482"/>
      <c r="AP31" s="482"/>
      <c r="AQ31" s="482"/>
      <c r="AR31" s="482"/>
      <c r="AS31" s="482"/>
      <c r="AT31" s="482"/>
      <c r="AU31" s="482"/>
      <c r="AV31" s="482"/>
      <c r="AW31" s="482"/>
      <c r="AX31" s="482"/>
      <c r="AY31" s="482"/>
      <c r="AZ31" s="482"/>
      <c r="BA31" s="482"/>
      <c r="BB31" s="482"/>
      <c r="BC31" s="482"/>
      <c r="BD31" s="482"/>
      <c r="BE31" s="482"/>
      <c r="BF31" s="482"/>
      <c r="BG31" s="482"/>
      <c r="BH31" s="482"/>
      <c r="BI31" s="482"/>
      <c r="BJ31" s="482"/>
      <c r="BK31" s="482"/>
      <c r="BL31" s="482"/>
      <c r="BM31" s="482"/>
      <c r="BN31" s="482"/>
    </row>
    <row r="32" spans="1:66">
      <c r="A32" s="482"/>
      <c r="B32" s="482"/>
      <c r="C32" s="482"/>
      <c r="D32" s="482"/>
      <c r="E32" s="482"/>
      <c r="F32" s="482"/>
      <c r="G32" s="482"/>
      <c r="H32" s="482"/>
      <c r="I32" s="482"/>
      <c r="J32" s="482"/>
      <c r="K32" s="482"/>
      <c r="L32" s="482"/>
      <c r="M32" s="482"/>
      <c r="N32" s="482"/>
      <c r="O32" s="482"/>
      <c r="P32" s="482"/>
      <c r="Q32" s="482"/>
      <c r="R32" s="482"/>
      <c r="S32" s="482"/>
      <c r="T32" s="482"/>
      <c r="U32" s="482"/>
      <c r="V32" s="482"/>
      <c r="W32" s="482"/>
      <c r="X32" s="482"/>
      <c r="Y32" s="482"/>
      <c r="Z32" s="482"/>
      <c r="AA32" s="482"/>
      <c r="AB32" s="482"/>
      <c r="AC32" s="482"/>
      <c r="AD32" s="482"/>
      <c r="AE32" s="482"/>
      <c r="AF32" s="482"/>
      <c r="AG32" s="482"/>
      <c r="AH32" s="482"/>
      <c r="AI32" s="482"/>
      <c r="AJ32" s="482"/>
      <c r="AK32" s="482"/>
      <c r="AL32" s="482"/>
      <c r="AM32" s="482"/>
      <c r="AN32" s="482"/>
      <c r="AO32" s="482"/>
      <c r="AP32" s="482"/>
      <c r="AQ32" s="482"/>
      <c r="AR32" s="482"/>
      <c r="AS32" s="482"/>
      <c r="AT32" s="482"/>
      <c r="AU32" s="482"/>
      <c r="AV32" s="482"/>
      <c r="AW32" s="482"/>
      <c r="AX32" s="482"/>
      <c r="AY32" s="482"/>
      <c r="AZ32" s="482"/>
      <c r="BA32" s="482"/>
      <c r="BB32" s="482"/>
      <c r="BC32" s="482"/>
      <c r="BD32" s="482"/>
      <c r="BE32" s="482"/>
      <c r="BF32" s="482"/>
      <c r="BG32" s="482"/>
      <c r="BH32" s="482"/>
      <c r="BI32" s="482"/>
      <c r="BJ32" s="482"/>
      <c r="BK32" s="482"/>
      <c r="BL32" s="482"/>
      <c r="BM32" s="482"/>
      <c r="BN32" s="482"/>
    </row>
    <row r="33" spans="1:66">
      <c r="A33" s="482" t="s">
        <v>217</v>
      </c>
      <c r="B33" s="482"/>
      <c r="C33" s="482"/>
      <c r="D33" s="482"/>
      <c r="E33" s="482"/>
      <c r="F33" s="482"/>
      <c r="G33" s="482"/>
      <c r="H33" s="482"/>
      <c r="I33" s="482"/>
      <c r="J33" s="482"/>
      <c r="K33" s="482"/>
      <c r="L33" s="482"/>
      <c r="M33" s="482"/>
      <c r="N33" s="482"/>
      <c r="O33" s="482"/>
      <c r="P33" s="482"/>
      <c r="Q33" s="482"/>
      <c r="R33" s="482"/>
      <c r="S33" s="482"/>
      <c r="T33" s="482"/>
      <c r="U33" s="482"/>
      <c r="V33" s="482"/>
      <c r="W33" s="482"/>
      <c r="X33" s="482"/>
      <c r="Y33" s="482"/>
      <c r="Z33" s="482"/>
      <c r="AA33" s="482"/>
      <c r="AB33" s="482"/>
      <c r="AC33" s="482"/>
      <c r="AD33" s="482"/>
      <c r="AE33" s="482"/>
      <c r="AF33" s="482"/>
      <c r="AG33" s="482"/>
      <c r="AH33" s="482"/>
      <c r="AI33" s="482"/>
      <c r="AJ33" s="482"/>
      <c r="AK33" s="482"/>
      <c r="AL33" s="482"/>
      <c r="AM33" s="482"/>
      <c r="AN33" s="482"/>
      <c r="AO33" s="482"/>
      <c r="AP33" s="482"/>
      <c r="AQ33" s="482"/>
      <c r="AR33" s="482"/>
      <c r="AS33" s="482"/>
      <c r="AT33" s="482"/>
      <c r="AU33" s="482"/>
      <c r="AV33" s="482"/>
      <c r="AW33" s="482"/>
      <c r="AX33" s="482"/>
      <c r="AY33" s="482"/>
      <c r="AZ33" s="482"/>
      <c r="BA33" s="482"/>
      <c r="BB33" s="482"/>
      <c r="BC33" s="482"/>
      <c r="BD33" s="482"/>
      <c r="BE33" s="482"/>
      <c r="BF33" s="482"/>
      <c r="BG33" s="482"/>
      <c r="BH33" s="482"/>
      <c r="BI33" s="482"/>
      <c r="BJ33" s="482"/>
      <c r="BK33" s="482"/>
      <c r="BL33" s="482"/>
      <c r="BM33" s="482"/>
      <c r="BN33" s="482"/>
    </row>
    <row r="34" spans="1:66">
      <c r="A34" s="482"/>
      <c r="B34" s="482"/>
      <c r="C34" s="482"/>
      <c r="D34" s="482"/>
      <c r="E34" s="482"/>
      <c r="F34" s="482"/>
      <c r="G34" s="482"/>
      <c r="H34" s="482"/>
      <c r="I34" s="482"/>
      <c r="J34" s="482"/>
      <c r="K34" s="482"/>
      <c r="L34" s="482"/>
      <c r="M34" s="482"/>
      <c r="N34" s="482"/>
      <c r="O34" s="482"/>
      <c r="P34" s="482"/>
      <c r="Q34" s="482"/>
      <c r="R34" s="482"/>
      <c r="S34" s="482"/>
      <c r="T34" s="482"/>
      <c r="U34" s="482"/>
      <c r="V34" s="482"/>
      <c r="W34" s="482"/>
      <c r="X34" s="482"/>
      <c r="Y34" s="482"/>
      <c r="Z34" s="482"/>
      <c r="AA34" s="482"/>
      <c r="AB34" s="482"/>
      <c r="AC34" s="482"/>
      <c r="AD34" s="482"/>
      <c r="AE34" s="482"/>
      <c r="AF34" s="482"/>
      <c r="AG34" s="482"/>
      <c r="AH34" s="482"/>
      <c r="AI34" s="482"/>
      <c r="AJ34" s="482"/>
      <c r="AK34" s="482"/>
      <c r="AL34" s="482"/>
      <c r="AM34" s="482"/>
      <c r="AN34" s="482"/>
      <c r="AO34" s="482"/>
      <c r="AP34" s="482"/>
      <c r="AQ34" s="482"/>
      <c r="AR34" s="482"/>
      <c r="AS34" s="482"/>
      <c r="AT34" s="482"/>
      <c r="AU34" s="482"/>
      <c r="AV34" s="482"/>
      <c r="AW34" s="482"/>
      <c r="AX34" s="482"/>
      <c r="AY34" s="482"/>
      <c r="AZ34" s="482"/>
      <c r="BA34" s="482"/>
      <c r="BB34" s="482"/>
      <c r="BC34" s="482"/>
      <c r="BD34" s="482"/>
      <c r="BE34" s="482"/>
      <c r="BF34" s="482"/>
      <c r="BG34" s="482"/>
      <c r="BH34" s="482"/>
      <c r="BI34" s="482"/>
      <c r="BJ34" s="482"/>
      <c r="BK34" s="482"/>
      <c r="BL34" s="482"/>
      <c r="BM34" s="482"/>
      <c r="BN34" s="482"/>
    </row>
    <row r="35" spans="1:66">
      <c r="A35" s="482"/>
      <c r="B35" s="482" t="s">
        <v>218</v>
      </c>
      <c r="C35" s="482"/>
      <c r="D35" s="624" t="s">
        <v>219</v>
      </c>
      <c r="E35" s="482"/>
      <c r="F35" s="482"/>
      <c r="G35" s="482"/>
      <c r="H35" s="482"/>
      <c r="I35" s="482"/>
      <c r="J35" s="482"/>
      <c r="K35" s="482"/>
      <c r="L35" s="482"/>
      <c r="M35" s="482"/>
      <c r="N35" s="482"/>
      <c r="O35" s="482"/>
      <c r="P35" s="482"/>
      <c r="Q35" s="482"/>
      <c r="R35" s="482"/>
      <c r="S35" s="482"/>
      <c r="T35" s="482"/>
      <c r="U35" s="482"/>
      <c r="V35" s="482"/>
      <c r="W35" s="482"/>
      <c r="X35" s="482"/>
      <c r="Y35" s="482"/>
      <c r="Z35" s="482"/>
      <c r="AA35" s="482"/>
      <c r="AB35" s="482"/>
      <c r="AC35" s="482"/>
      <c r="AD35" s="482"/>
      <c r="AE35" s="482"/>
      <c r="AF35" s="482"/>
      <c r="AG35" s="482"/>
      <c r="AH35" s="482"/>
      <c r="AI35" s="482"/>
      <c r="AJ35" s="482"/>
      <c r="AK35" s="482"/>
      <c r="AL35" s="482"/>
      <c r="AM35" s="482"/>
      <c r="AN35" s="482"/>
      <c r="AO35" s="482"/>
      <c r="AP35" s="482"/>
      <c r="AQ35" s="482"/>
      <c r="AR35" s="482"/>
      <c r="AS35" s="482"/>
      <c r="AT35" s="482"/>
      <c r="AU35" s="482"/>
      <c r="AV35" s="482"/>
      <c r="AW35" s="482"/>
      <c r="AX35" s="482"/>
      <c r="AY35" s="482"/>
      <c r="AZ35" s="482"/>
      <c r="BA35" s="482"/>
      <c r="BB35" s="482"/>
      <c r="BC35" s="482"/>
      <c r="BD35" s="482"/>
      <c r="BE35" s="482"/>
      <c r="BF35" s="482"/>
      <c r="BG35" s="482"/>
      <c r="BH35" s="482"/>
      <c r="BI35" s="482"/>
      <c r="BJ35" s="482"/>
      <c r="BK35" s="482"/>
      <c r="BL35" s="482"/>
      <c r="BM35" s="482"/>
      <c r="BN35" s="482"/>
    </row>
    <row r="36" spans="1:66">
      <c r="A36" s="482"/>
      <c r="B36" s="482"/>
      <c r="C36" s="482"/>
      <c r="D36" s="482"/>
      <c r="E36" s="482"/>
      <c r="F36" s="482"/>
      <c r="G36" s="482"/>
      <c r="H36" s="482"/>
      <c r="I36" s="482"/>
      <c r="J36" s="482"/>
      <c r="K36" s="482"/>
      <c r="L36" s="482"/>
      <c r="M36" s="482"/>
      <c r="N36" s="482"/>
      <c r="O36" s="482"/>
      <c r="P36" s="482"/>
      <c r="Q36" s="482"/>
      <c r="R36" s="482"/>
      <c r="S36" s="482"/>
      <c r="T36" s="482"/>
      <c r="U36" s="482"/>
      <c r="V36" s="482"/>
      <c r="W36" s="482"/>
      <c r="X36" s="482"/>
      <c r="Y36" s="482"/>
      <c r="Z36" s="482"/>
      <c r="AA36" s="482"/>
      <c r="AB36" s="482"/>
      <c r="AC36" s="482"/>
      <c r="AD36" s="482"/>
      <c r="AE36" s="482"/>
      <c r="AF36" s="482"/>
      <c r="AG36" s="482"/>
      <c r="AH36" s="482"/>
      <c r="AI36" s="482"/>
      <c r="AJ36" s="482"/>
      <c r="AK36" s="482"/>
      <c r="AL36" s="482"/>
      <c r="AM36" s="482"/>
      <c r="AN36" s="482"/>
      <c r="AO36" s="482"/>
      <c r="AP36" s="482"/>
      <c r="AQ36" s="482"/>
      <c r="AR36" s="482"/>
      <c r="AS36" s="482"/>
      <c r="AT36" s="482"/>
      <c r="AU36" s="482"/>
      <c r="AV36" s="482"/>
      <c r="AW36" s="482"/>
      <c r="AX36" s="482"/>
      <c r="AY36" s="482"/>
      <c r="AZ36" s="482"/>
      <c r="BA36" s="482"/>
      <c r="BB36" s="482"/>
      <c r="BC36" s="482"/>
      <c r="BD36" s="482"/>
      <c r="BE36" s="482"/>
      <c r="BF36" s="482"/>
      <c r="BG36" s="482"/>
      <c r="BH36" s="482"/>
      <c r="BI36" s="482"/>
      <c r="BJ36" s="482"/>
      <c r="BK36" s="482"/>
      <c r="BL36" s="482"/>
      <c r="BM36" s="482"/>
      <c r="BN36" s="482"/>
    </row>
    <row r="37" spans="1:66">
      <c r="A37" s="482"/>
      <c r="B37" s="482" t="s">
        <v>220</v>
      </c>
      <c r="C37" s="482"/>
      <c r="D37" s="624" t="s">
        <v>221</v>
      </c>
      <c r="E37" s="482"/>
      <c r="F37" s="482"/>
      <c r="G37" s="482"/>
      <c r="H37" s="482"/>
      <c r="I37" s="482"/>
      <c r="J37" s="482"/>
      <c r="K37" s="482"/>
      <c r="L37" s="482"/>
      <c r="M37" s="482"/>
      <c r="N37" s="482"/>
      <c r="O37" s="482"/>
      <c r="P37" s="482"/>
      <c r="Q37" s="482"/>
      <c r="R37" s="482"/>
      <c r="S37" s="482"/>
      <c r="T37" s="482"/>
      <c r="U37" s="482"/>
      <c r="V37" s="482"/>
      <c r="W37" s="482"/>
      <c r="X37" s="482"/>
      <c r="Y37" s="482"/>
      <c r="Z37" s="482"/>
      <c r="AA37" s="482"/>
      <c r="AB37" s="482"/>
      <c r="AC37" s="482"/>
      <c r="AD37" s="482"/>
      <c r="AE37" s="482"/>
      <c r="AF37" s="482"/>
      <c r="AG37" s="482"/>
      <c r="AH37" s="482"/>
      <c r="AI37" s="482"/>
      <c r="AJ37" s="482"/>
      <c r="AK37" s="482"/>
      <c r="AL37" s="482"/>
      <c r="AM37" s="482"/>
      <c r="AN37" s="482"/>
      <c r="AO37" s="482"/>
      <c r="AP37" s="482"/>
      <c r="AQ37" s="482"/>
      <c r="AR37" s="482"/>
      <c r="AS37" s="482"/>
      <c r="AT37" s="482"/>
      <c r="AU37" s="482"/>
      <c r="AV37" s="482"/>
      <c r="AW37" s="482"/>
      <c r="AX37" s="482"/>
      <c r="AY37" s="482"/>
      <c r="AZ37" s="482"/>
      <c r="BA37" s="482"/>
      <c r="BB37" s="482"/>
      <c r="BC37" s="482"/>
      <c r="BD37" s="482"/>
      <c r="BE37" s="482"/>
      <c r="BF37" s="482"/>
      <c r="BG37" s="482"/>
      <c r="BH37" s="482"/>
      <c r="BI37" s="482"/>
      <c r="BJ37" s="482"/>
      <c r="BK37" s="482"/>
      <c r="BL37" s="482"/>
      <c r="BM37" s="482"/>
      <c r="BN37" s="482"/>
    </row>
    <row r="38" spans="1:66">
      <c r="A38" s="482"/>
      <c r="B38" s="482" t="s">
        <v>222</v>
      </c>
      <c r="C38" s="482"/>
      <c r="D38" s="624" t="s">
        <v>737</v>
      </c>
      <c r="E38" s="482"/>
      <c r="F38" s="482"/>
      <c r="G38" s="482"/>
      <c r="H38" s="482"/>
      <c r="I38" s="482"/>
      <c r="J38" s="482"/>
      <c r="K38" s="482"/>
      <c r="L38" s="482"/>
      <c r="M38" s="482"/>
      <c r="N38" s="482"/>
      <c r="O38" s="482"/>
      <c r="P38" s="482"/>
      <c r="Q38" s="482"/>
      <c r="R38" s="482"/>
      <c r="S38" s="482"/>
      <c r="T38" s="482"/>
      <c r="U38" s="482"/>
      <c r="V38" s="482"/>
      <c r="W38" s="482"/>
      <c r="X38" s="482"/>
      <c r="Y38" s="482"/>
      <c r="Z38" s="482"/>
      <c r="AA38" s="482"/>
      <c r="AB38" s="482"/>
      <c r="AC38" s="482"/>
      <c r="AD38" s="482"/>
      <c r="AE38" s="482"/>
      <c r="AF38" s="482"/>
      <c r="AG38" s="482"/>
      <c r="AH38" s="482"/>
      <c r="AI38" s="482"/>
      <c r="AJ38" s="482"/>
      <c r="AK38" s="482"/>
      <c r="AL38" s="482"/>
      <c r="AM38" s="482"/>
      <c r="AN38" s="482"/>
      <c r="AO38" s="482"/>
      <c r="AP38" s="482"/>
      <c r="AQ38" s="482"/>
      <c r="AR38" s="482"/>
      <c r="AS38" s="482"/>
      <c r="AT38" s="482"/>
      <c r="AU38" s="482"/>
      <c r="AV38" s="482"/>
      <c r="AW38" s="482"/>
      <c r="AX38" s="482"/>
      <c r="AY38" s="482"/>
      <c r="AZ38" s="482"/>
      <c r="BA38" s="482"/>
      <c r="BB38" s="482"/>
      <c r="BC38" s="482"/>
      <c r="BD38" s="482"/>
      <c r="BE38" s="482"/>
      <c r="BF38" s="482"/>
      <c r="BG38" s="482"/>
      <c r="BH38" s="482"/>
      <c r="BI38" s="482"/>
      <c r="BJ38" s="482"/>
      <c r="BK38" s="482"/>
      <c r="BL38" s="482"/>
      <c r="BM38" s="482"/>
      <c r="BN38" s="482"/>
    </row>
    <row r="39" spans="1:66">
      <c r="A39" s="482"/>
      <c r="B39" s="482" t="s">
        <v>224</v>
      </c>
      <c r="C39" s="482"/>
      <c r="D39" s="624" t="s">
        <v>225</v>
      </c>
      <c r="E39" s="482"/>
      <c r="F39" s="482"/>
      <c r="G39" s="482"/>
      <c r="H39" s="482"/>
      <c r="I39" s="482"/>
      <c r="J39" s="482"/>
      <c r="K39" s="482"/>
      <c r="L39" s="482"/>
      <c r="M39" s="482"/>
      <c r="N39" s="482"/>
      <c r="O39" s="482"/>
      <c r="P39" s="482"/>
      <c r="Q39" s="482"/>
      <c r="R39" s="482"/>
      <c r="S39" s="482"/>
      <c r="T39" s="482"/>
      <c r="U39" s="482"/>
      <c r="V39" s="482"/>
      <c r="W39" s="482"/>
      <c r="X39" s="482"/>
      <c r="Y39" s="482"/>
      <c r="Z39" s="482"/>
      <c r="AA39" s="482"/>
      <c r="AB39" s="482"/>
      <c r="AC39" s="482"/>
      <c r="AD39" s="482"/>
      <c r="AE39" s="482"/>
      <c r="AF39" s="482"/>
      <c r="AG39" s="482"/>
      <c r="AH39" s="482"/>
      <c r="AI39" s="482"/>
      <c r="AJ39" s="482"/>
      <c r="AK39" s="482"/>
      <c r="AL39" s="482"/>
      <c r="AM39" s="482"/>
      <c r="AN39" s="482"/>
      <c r="AO39" s="482"/>
      <c r="AP39" s="482"/>
      <c r="AQ39" s="482"/>
      <c r="AR39" s="482"/>
      <c r="AS39" s="482"/>
      <c r="AT39" s="482"/>
      <c r="AU39" s="482"/>
      <c r="AV39" s="482"/>
      <c r="AW39" s="482"/>
      <c r="AX39" s="482"/>
      <c r="AY39" s="482"/>
      <c r="AZ39" s="482"/>
      <c r="BA39" s="482"/>
      <c r="BB39" s="482"/>
      <c r="BC39" s="482"/>
      <c r="BD39" s="482"/>
      <c r="BE39" s="482"/>
      <c r="BF39" s="482"/>
      <c r="BG39" s="482"/>
      <c r="BH39" s="482"/>
      <c r="BI39" s="482"/>
      <c r="BJ39" s="482"/>
      <c r="BK39" s="482"/>
      <c r="BL39" s="482"/>
      <c r="BM39" s="482"/>
      <c r="BN39" s="482"/>
    </row>
    <row r="40" spans="1:66">
      <c r="A40" s="482"/>
      <c r="B40" s="482" t="s">
        <v>226</v>
      </c>
      <c r="C40" s="482"/>
      <c r="D40" s="624" t="s">
        <v>738</v>
      </c>
      <c r="E40" s="482"/>
      <c r="F40" s="482"/>
      <c r="G40" s="482"/>
      <c r="H40" s="482"/>
      <c r="I40" s="482"/>
      <c r="J40" s="482"/>
      <c r="K40" s="482"/>
      <c r="L40" s="482"/>
      <c r="M40" s="482"/>
      <c r="N40" s="482"/>
      <c r="O40" s="482"/>
      <c r="P40" s="482"/>
      <c r="Q40" s="482"/>
      <c r="R40" s="482"/>
      <c r="S40" s="482"/>
      <c r="T40" s="482"/>
      <c r="U40" s="482"/>
      <c r="V40" s="482"/>
      <c r="W40" s="482"/>
      <c r="X40" s="482"/>
      <c r="Y40" s="482"/>
      <c r="Z40" s="482"/>
      <c r="AA40" s="482"/>
      <c r="AB40" s="482"/>
      <c r="AC40" s="482"/>
      <c r="AD40" s="482"/>
      <c r="AE40" s="482"/>
      <c r="AF40" s="482"/>
      <c r="AG40" s="482"/>
      <c r="AH40" s="482"/>
      <c r="AI40" s="482"/>
      <c r="AJ40" s="482"/>
      <c r="AK40" s="482"/>
      <c r="AL40" s="482"/>
      <c r="AM40" s="482"/>
      <c r="AN40" s="482"/>
      <c r="AO40" s="482"/>
      <c r="AP40" s="482"/>
      <c r="AQ40" s="482"/>
      <c r="AR40" s="482"/>
      <c r="AS40" s="482"/>
      <c r="AT40" s="482"/>
      <c r="AU40" s="482"/>
      <c r="AV40" s="482"/>
      <c r="AW40" s="482"/>
      <c r="AX40" s="482"/>
      <c r="AY40" s="482"/>
      <c r="AZ40" s="482"/>
      <c r="BA40" s="482"/>
      <c r="BB40" s="482"/>
      <c r="BC40" s="482"/>
      <c r="BD40" s="482"/>
      <c r="BE40" s="482"/>
      <c r="BF40" s="482"/>
      <c r="BG40" s="482"/>
      <c r="BH40" s="482"/>
      <c r="BI40" s="482"/>
      <c r="BJ40" s="482"/>
      <c r="BK40" s="482"/>
      <c r="BL40" s="482"/>
      <c r="BM40" s="482"/>
      <c r="BN40" s="482"/>
    </row>
    <row r="41" spans="1:66">
      <c r="A41" s="482"/>
      <c r="B41" s="482" t="s">
        <v>228</v>
      </c>
      <c r="C41" s="482"/>
      <c r="D41" s="624" t="s">
        <v>229</v>
      </c>
      <c r="E41" s="482"/>
      <c r="F41" s="482"/>
      <c r="G41" s="482"/>
      <c r="H41" s="482"/>
      <c r="I41" s="482"/>
      <c r="J41" s="482"/>
      <c r="K41" s="482"/>
      <c r="L41" s="482"/>
      <c r="M41" s="482"/>
      <c r="N41" s="482"/>
      <c r="O41" s="482"/>
      <c r="P41" s="482"/>
      <c r="Q41" s="482"/>
      <c r="R41" s="482"/>
      <c r="S41" s="482"/>
      <c r="T41" s="482"/>
      <c r="U41" s="482"/>
      <c r="V41" s="482"/>
      <c r="W41" s="482"/>
      <c r="X41" s="482"/>
      <c r="Y41" s="482"/>
      <c r="Z41" s="482"/>
      <c r="AA41" s="482"/>
      <c r="AB41" s="482"/>
      <c r="AC41" s="482"/>
      <c r="AD41" s="482"/>
      <c r="AE41" s="482"/>
      <c r="AF41" s="482"/>
      <c r="AG41" s="482"/>
      <c r="AH41" s="482"/>
      <c r="AI41" s="482"/>
      <c r="AJ41" s="482"/>
      <c r="AK41" s="482"/>
      <c r="AL41" s="482"/>
      <c r="AM41" s="482"/>
      <c r="AN41" s="482"/>
      <c r="AO41" s="482"/>
      <c r="AP41" s="482"/>
      <c r="AQ41" s="482"/>
      <c r="AR41" s="482"/>
      <c r="AS41" s="482"/>
      <c r="AT41" s="482"/>
      <c r="AU41" s="482"/>
      <c r="AV41" s="482"/>
      <c r="AW41" s="482"/>
      <c r="AX41" s="482"/>
      <c r="AY41" s="482"/>
      <c r="AZ41" s="482"/>
      <c r="BA41" s="482"/>
      <c r="BB41" s="482"/>
      <c r="BC41" s="482"/>
      <c r="BD41" s="482"/>
      <c r="BE41" s="482"/>
      <c r="BF41" s="482"/>
      <c r="BG41" s="482"/>
      <c r="BH41" s="482"/>
      <c r="BI41" s="482"/>
      <c r="BJ41" s="482"/>
      <c r="BK41" s="482"/>
      <c r="BL41" s="482"/>
      <c r="BM41" s="482"/>
      <c r="BN41" s="482"/>
    </row>
    <row r="42" spans="1:66">
      <c r="A42" s="482"/>
      <c r="B42" s="482" t="s">
        <v>230</v>
      </c>
      <c r="C42" s="482"/>
      <c r="D42" s="624" t="s">
        <v>739</v>
      </c>
      <c r="E42" s="482"/>
      <c r="F42" s="482"/>
      <c r="G42" s="482"/>
      <c r="H42" s="482"/>
      <c r="I42" s="482"/>
      <c r="J42" s="482"/>
      <c r="K42" s="482"/>
      <c r="L42" s="482"/>
      <c r="M42" s="482"/>
      <c r="N42" s="482"/>
      <c r="O42" s="482"/>
      <c r="P42" s="482"/>
      <c r="Q42" s="482"/>
      <c r="R42" s="482"/>
      <c r="S42" s="482"/>
      <c r="T42" s="482"/>
      <c r="U42" s="482"/>
      <c r="V42" s="482"/>
      <c r="W42" s="482"/>
      <c r="X42" s="482"/>
      <c r="Y42" s="482"/>
      <c r="Z42" s="482"/>
      <c r="AA42" s="482"/>
      <c r="AB42" s="482"/>
      <c r="AC42" s="482"/>
      <c r="AD42" s="482"/>
      <c r="AE42" s="482"/>
      <c r="AF42" s="482"/>
      <c r="AG42" s="482"/>
      <c r="AH42" s="482"/>
      <c r="AI42" s="482"/>
      <c r="AJ42" s="482"/>
      <c r="AK42" s="482"/>
      <c r="AL42" s="482"/>
      <c r="AM42" s="482"/>
      <c r="AN42" s="482"/>
      <c r="AO42" s="482"/>
      <c r="AP42" s="482"/>
      <c r="AQ42" s="482"/>
      <c r="AR42" s="482"/>
      <c r="AS42" s="482"/>
      <c r="AT42" s="482"/>
      <c r="AU42" s="482"/>
      <c r="AV42" s="482"/>
      <c r="AW42" s="482"/>
      <c r="AX42" s="482"/>
      <c r="AY42" s="482"/>
      <c r="AZ42" s="482"/>
      <c r="BA42" s="482"/>
      <c r="BB42" s="482"/>
      <c r="BC42" s="482"/>
      <c r="BD42" s="482"/>
      <c r="BE42" s="482"/>
      <c r="BF42" s="482"/>
      <c r="BG42" s="482"/>
      <c r="BH42" s="482"/>
      <c r="BI42" s="482"/>
      <c r="BJ42" s="482"/>
      <c r="BK42" s="482"/>
      <c r="BL42" s="482"/>
      <c r="BM42" s="482"/>
      <c r="BN42" s="482"/>
    </row>
    <row r="43" spans="1:66">
      <c r="A43" s="482"/>
      <c r="B43" s="482" t="s">
        <v>232</v>
      </c>
      <c r="C43" s="482"/>
      <c r="D43" s="624" t="s">
        <v>740</v>
      </c>
      <c r="E43" s="482"/>
      <c r="F43" s="482"/>
      <c r="G43" s="482"/>
      <c r="H43" s="482"/>
      <c r="I43" s="482"/>
      <c r="J43" s="482"/>
      <c r="K43" s="482"/>
      <c r="L43" s="482"/>
      <c r="M43" s="482"/>
      <c r="N43" s="482"/>
      <c r="O43" s="482"/>
      <c r="P43" s="482"/>
      <c r="Q43" s="482"/>
      <c r="R43" s="482"/>
      <c r="S43" s="482"/>
      <c r="T43" s="482"/>
      <c r="U43" s="482"/>
      <c r="V43" s="482"/>
      <c r="W43" s="482"/>
      <c r="X43" s="482"/>
      <c r="Y43" s="482"/>
      <c r="Z43" s="482"/>
      <c r="AA43" s="482"/>
      <c r="AB43" s="482"/>
      <c r="AC43" s="482"/>
      <c r="AD43" s="482"/>
      <c r="AE43" s="482"/>
      <c r="AF43" s="482"/>
      <c r="AG43" s="482"/>
      <c r="AH43" s="482"/>
      <c r="AI43" s="482"/>
      <c r="AJ43" s="482"/>
      <c r="AK43" s="482"/>
      <c r="AL43" s="482"/>
      <c r="AM43" s="482"/>
      <c r="AN43" s="482"/>
      <c r="AO43" s="482"/>
      <c r="AP43" s="482"/>
      <c r="AQ43" s="482"/>
      <c r="AR43" s="482"/>
      <c r="AS43" s="482"/>
      <c r="AT43" s="482"/>
      <c r="AU43" s="482"/>
      <c r="AV43" s="482"/>
      <c r="AW43" s="482"/>
      <c r="AX43" s="482"/>
      <c r="AY43" s="482"/>
      <c r="AZ43" s="482"/>
      <c r="BA43" s="482"/>
      <c r="BB43" s="482"/>
      <c r="BC43" s="482"/>
      <c r="BD43" s="482"/>
      <c r="BE43" s="482"/>
      <c r="BF43" s="482"/>
      <c r="BG43" s="482"/>
      <c r="BH43" s="482"/>
      <c r="BI43" s="482"/>
      <c r="BJ43" s="482"/>
      <c r="BK43" s="482"/>
      <c r="BL43" s="482"/>
      <c r="BM43" s="482"/>
      <c r="BN43" s="482"/>
    </row>
    <row r="44" spans="1:66">
      <c r="A44" s="482"/>
      <c r="B44" s="482" t="s">
        <v>234</v>
      </c>
      <c r="C44" s="482"/>
      <c r="D44" s="624" t="s">
        <v>741</v>
      </c>
      <c r="E44" s="482"/>
      <c r="F44" s="482"/>
      <c r="G44" s="482"/>
      <c r="H44" s="482"/>
      <c r="I44" s="482"/>
      <c r="J44" s="482"/>
      <c r="K44" s="482"/>
      <c r="L44" s="482"/>
      <c r="M44" s="482"/>
      <c r="N44" s="482"/>
      <c r="O44" s="482"/>
      <c r="P44" s="482"/>
      <c r="Q44" s="482"/>
      <c r="R44" s="482"/>
      <c r="S44" s="482"/>
      <c r="T44" s="482"/>
      <c r="U44" s="482"/>
      <c r="V44" s="482"/>
      <c r="W44" s="482"/>
      <c r="X44" s="482"/>
      <c r="Y44" s="482"/>
      <c r="Z44" s="482"/>
      <c r="AA44" s="482"/>
      <c r="AB44" s="482"/>
      <c r="AC44" s="482"/>
      <c r="AD44" s="482"/>
      <c r="AE44" s="482"/>
      <c r="AF44" s="482"/>
      <c r="AG44" s="482"/>
      <c r="AH44" s="482"/>
      <c r="AI44" s="482"/>
      <c r="AJ44" s="482"/>
      <c r="AK44" s="482"/>
      <c r="AL44" s="482"/>
      <c r="AM44" s="482"/>
      <c r="AN44" s="482"/>
      <c r="AO44" s="482"/>
      <c r="AP44" s="482"/>
      <c r="AQ44" s="482"/>
      <c r="AR44" s="482"/>
      <c r="AS44" s="482"/>
      <c r="AT44" s="482"/>
      <c r="AU44" s="482"/>
      <c r="AV44" s="482"/>
      <c r="AW44" s="482"/>
      <c r="AX44" s="482"/>
      <c r="AY44" s="482"/>
      <c r="AZ44" s="482"/>
      <c r="BA44" s="482"/>
      <c r="BB44" s="482"/>
      <c r="BC44" s="482"/>
      <c r="BD44" s="482"/>
      <c r="BE44" s="482"/>
      <c r="BF44" s="482"/>
      <c r="BG44" s="482"/>
      <c r="BH44" s="482"/>
      <c r="BI44" s="482"/>
      <c r="BJ44" s="482"/>
      <c r="BK44" s="482"/>
      <c r="BL44" s="482"/>
      <c r="BM44" s="482"/>
      <c r="BN44" s="482"/>
    </row>
    <row r="45" spans="1:66">
      <c r="A45" s="482"/>
      <c r="B45" s="482" t="s">
        <v>236</v>
      </c>
      <c r="C45" s="482"/>
      <c r="D45" s="624" t="s">
        <v>742</v>
      </c>
      <c r="E45" s="482"/>
      <c r="F45" s="482"/>
      <c r="G45" s="482"/>
      <c r="H45" s="482"/>
      <c r="I45" s="482"/>
      <c r="J45" s="482"/>
      <c r="K45" s="482"/>
      <c r="L45" s="482"/>
      <c r="M45" s="482"/>
      <c r="N45" s="482"/>
      <c r="O45" s="482"/>
      <c r="P45" s="482"/>
      <c r="Q45" s="482"/>
      <c r="R45" s="482"/>
      <c r="S45" s="482"/>
      <c r="T45" s="482"/>
      <c r="U45" s="482"/>
      <c r="V45" s="482"/>
      <c r="W45" s="482"/>
      <c r="X45" s="482"/>
      <c r="Y45" s="482"/>
      <c r="Z45" s="482"/>
      <c r="AA45" s="482"/>
      <c r="AB45" s="482"/>
      <c r="AC45" s="482"/>
      <c r="AD45" s="482"/>
      <c r="AE45" s="482"/>
      <c r="AF45" s="482"/>
      <c r="AG45" s="482"/>
      <c r="AH45" s="482"/>
      <c r="AI45" s="482"/>
      <c r="AJ45" s="482"/>
      <c r="AK45" s="482"/>
      <c r="AL45" s="482"/>
      <c r="AM45" s="482"/>
      <c r="AN45" s="482"/>
      <c r="AO45" s="482"/>
      <c r="AP45" s="482"/>
      <c r="AQ45" s="482"/>
      <c r="AR45" s="482"/>
      <c r="AS45" s="482"/>
      <c r="AT45" s="482"/>
      <c r="AU45" s="482"/>
      <c r="AV45" s="482"/>
      <c r="AW45" s="482"/>
      <c r="AX45" s="482"/>
      <c r="AY45" s="482"/>
      <c r="AZ45" s="482"/>
      <c r="BA45" s="482"/>
      <c r="BB45" s="482"/>
      <c r="BC45" s="482"/>
      <c r="BD45" s="482"/>
      <c r="BE45" s="482"/>
      <c r="BF45" s="482"/>
      <c r="BG45" s="482"/>
      <c r="BH45" s="482"/>
      <c r="BI45" s="482"/>
      <c r="BJ45" s="482"/>
      <c r="BK45" s="482"/>
      <c r="BL45" s="482"/>
      <c r="BM45" s="482"/>
      <c r="BN45" s="482"/>
    </row>
    <row r="46" spans="1:66">
      <c r="A46" s="482"/>
      <c r="B46" s="482" t="s">
        <v>238</v>
      </c>
      <c r="C46" s="482"/>
      <c r="D46" s="624" t="s">
        <v>743</v>
      </c>
      <c r="E46" s="482"/>
      <c r="F46" s="482"/>
      <c r="G46" s="482"/>
      <c r="H46" s="482"/>
      <c r="I46" s="482"/>
      <c r="J46" s="482"/>
      <c r="K46" s="482"/>
      <c r="L46" s="482"/>
      <c r="M46" s="482"/>
      <c r="N46" s="482"/>
      <c r="O46" s="482"/>
      <c r="P46" s="482"/>
      <c r="Q46" s="482"/>
      <c r="R46" s="482"/>
      <c r="S46" s="482"/>
      <c r="T46" s="482"/>
      <c r="U46" s="482"/>
      <c r="V46" s="482"/>
      <c r="W46" s="482"/>
      <c r="X46" s="482"/>
      <c r="Y46" s="482"/>
      <c r="Z46" s="482"/>
      <c r="AA46" s="482"/>
      <c r="AB46" s="482"/>
      <c r="AC46" s="482"/>
      <c r="AD46" s="482"/>
      <c r="AE46" s="482"/>
      <c r="AF46" s="482"/>
      <c r="AG46" s="482"/>
      <c r="AH46" s="482"/>
      <c r="AI46" s="482"/>
      <c r="AJ46" s="482"/>
      <c r="AK46" s="482"/>
      <c r="AL46" s="482"/>
      <c r="AM46" s="482"/>
      <c r="AN46" s="482"/>
      <c r="AO46" s="482"/>
      <c r="AP46" s="482"/>
      <c r="AQ46" s="482"/>
      <c r="AR46" s="482"/>
      <c r="AS46" s="482"/>
      <c r="AT46" s="482"/>
      <c r="AU46" s="482"/>
      <c r="AV46" s="482"/>
      <c r="AW46" s="482"/>
      <c r="AX46" s="482"/>
      <c r="AY46" s="482"/>
      <c r="AZ46" s="482"/>
      <c r="BA46" s="482"/>
      <c r="BB46" s="482"/>
      <c r="BC46" s="482"/>
      <c r="BD46" s="482"/>
      <c r="BE46" s="482"/>
      <c r="BF46" s="482"/>
      <c r="BG46" s="482"/>
      <c r="BH46" s="482"/>
      <c r="BI46" s="482"/>
      <c r="BJ46" s="482"/>
      <c r="BK46" s="482"/>
      <c r="BL46" s="482"/>
      <c r="BM46" s="482"/>
      <c r="BN46" s="482"/>
    </row>
    <row r="47" spans="1:66">
      <c r="A47" s="482"/>
      <c r="B47" s="482" t="s">
        <v>240</v>
      </c>
      <c r="C47" s="482"/>
      <c r="D47" s="624" t="s">
        <v>744</v>
      </c>
      <c r="E47" s="482"/>
      <c r="F47" s="482"/>
      <c r="G47" s="482"/>
      <c r="H47" s="482"/>
      <c r="I47" s="482"/>
      <c r="J47" s="482"/>
      <c r="K47" s="482"/>
      <c r="L47" s="482"/>
      <c r="M47" s="482"/>
      <c r="N47" s="482"/>
      <c r="O47" s="482"/>
      <c r="P47" s="482"/>
      <c r="Q47" s="482"/>
      <c r="R47" s="482"/>
      <c r="S47" s="482"/>
      <c r="T47" s="482"/>
      <c r="U47" s="482"/>
      <c r="V47" s="482"/>
      <c r="W47" s="482"/>
      <c r="X47" s="482"/>
      <c r="Y47" s="482"/>
      <c r="Z47" s="482"/>
      <c r="AA47" s="482"/>
      <c r="AB47" s="482"/>
      <c r="AC47" s="482"/>
      <c r="AD47" s="482"/>
      <c r="AE47" s="482"/>
      <c r="AF47" s="482"/>
      <c r="AG47" s="482"/>
      <c r="AH47" s="482"/>
      <c r="AI47" s="482"/>
      <c r="AJ47" s="482"/>
      <c r="AK47" s="482"/>
      <c r="AL47" s="482"/>
      <c r="AM47" s="482"/>
      <c r="AN47" s="482"/>
      <c r="AO47" s="482"/>
      <c r="AP47" s="482"/>
      <c r="AQ47" s="482"/>
      <c r="AR47" s="482"/>
      <c r="AS47" s="482"/>
      <c r="AT47" s="482"/>
      <c r="AU47" s="482"/>
      <c r="AV47" s="482"/>
      <c r="AW47" s="482"/>
      <c r="AX47" s="482"/>
      <c r="AY47" s="482"/>
      <c r="AZ47" s="482"/>
      <c r="BA47" s="482"/>
      <c r="BB47" s="482"/>
      <c r="BC47" s="482"/>
      <c r="BD47" s="482"/>
      <c r="BE47" s="482"/>
      <c r="BF47" s="482"/>
      <c r="BG47" s="482"/>
      <c r="BH47" s="482"/>
      <c r="BI47" s="482"/>
      <c r="BJ47" s="482"/>
      <c r="BK47" s="482"/>
      <c r="BL47" s="482"/>
      <c r="BM47" s="482"/>
      <c r="BN47" s="482"/>
    </row>
    <row r="48" spans="1:66">
      <c r="A48" s="482"/>
      <c r="B48" s="482" t="s">
        <v>242</v>
      </c>
      <c r="C48" s="482"/>
      <c r="D48" s="624" t="s">
        <v>745</v>
      </c>
      <c r="E48" s="482"/>
      <c r="F48" s="482"/>
      <c r="G48" s="482"/>
      <c r="H48" s="482"/>
      <c r="I48" s="482"/>
      <c r="J48" s="482"/>
      <c r="K48" s="482"/>
      <c r="L48" s="482"/>
      <c r="M48" s="482"/>
      <c r="N48" s="482"/>
      <c r="O48" s="482"/>
      <c r="P48" s="482"/>
      <c r="Q48" s="482"/>
      <c r="R48" s="482"/>
      <c r="S48" s="482"/>
      <c r="T48" s="482"/>
      <c r="U48" s="482"/>
      <c r="V48" s="482"/>
      <c r="W48" s="482"/>
      <c r="X48" s="482"/>
      <c r="Y48" s="482"/>
      <c r="Z48" s="482"/>
      <c r="AA48" s="482"/>
      <c r="AB48" s="482"/>
      <c r="AC48" s="482"/>
      <c r="AD48" s="482"/>
      <c r="AE48" s="482"/>
      <c r="AF48" s="482"/>
      <c r="AG48" s="482"/>
      <c r="AH48" s="482"/>
      <c r="AI48" s="482"/>
      <c r="AJ48" s="482"/>
      <c r="AK48" s="482"/>
      <c r="AL48" s="482"/>
      <c r="AM48" s="482"/>
      <c r="AN48" s="482"/>
      <c r="AO48" s="482"/>
      <c r="AP48" s="482"/>
      <c r="AQ48" s="482"/>
      <c r="AR48" s="482"/>
      <c r="AS48" s="482"/>
      <c r="AT48" s="482"/>
      <c r="AU48" s="482"/>
      <c r="AV48" s="482"/>
      <c r="AW48" s="482"/>
      <c r="AX48" s="482"/>
      <c r="AY48" s="482"/>
      <c r="AZ48" s="482"/>
      <c r="BA48" s="482"/>
      <c r="BB48" s="482"/>
      <c r="BC48" s="482"/>
      <c r="BD48" s="482"/>
      <c r="BE48" s="482"/>
      <c r="BF48" s="482"/>
      <c r="BG48" s="482"/>
      <c r="BH48" s="482"/>
      <c r="BI48" s="482"/>
      <c r="BJ48" s="482"/>
      <c r="BK48" s="482"/>
      <c r="BL48" s="482"/>
      <c r="BM48" s="482"/>
      <c r="BN48" s="482"/>
    </row>
    <row r="49" spans="1:66">
      <c r="A49" s="482"/>
      <c r="B49" s="482"/>
      <c r="C49" s="482"/>
      <c r="D49" s="482"/>
      <c r="E49" s="482"/>
      <c r="F49" s="482"/>
      <c r="G49" s="482"/>
      <c r="H49" s="482"/>
      <c r="I49" s="482"/>
      <c r="J49" s="482"/>
      <c r="K49" s="482"/>
      <c r="L49" s="482"/>
      <c r="M49" s="482"/>
      <c r="N49" s="482"/>
      <c r="O49" s="482"/>
      <c r="P49" s="482"/>
      <c r="Q49" s="482"/>
      <c r="R49" s="482"/>
      <c r="S49" s="482"/>
      <c r="T49" s="482"/>
      <c r="U49" s="482"/>
      <c r="V49" s="482"/>
      <c r="W49" s="482"/>
      <c r="X49" s="482"/>
      <c r="Y49" s="482"/>
      <c r="Z49" s="482"/>
      <c r="AA49" s="482"/>
      <c r="AB49" s="482"/>
      <c r="AC49" s="482"/>
      <c r="AD49" s="482"/>
      <c r="AE49" s="482"/>
      <c r="AF49" s="482"/>
      <c r="AG49" s="482"/>
      <c r="AH49" s="482"/>
      <c r="AI49" s="482"/>
      <c r="AJ49" s="482"/>
      <c r="AK49" s="482"/>
      <c r="AL49" s="482"/>
      <c r="AM49" s="482"/>
      <c r="AN49" s="482"/>
      <c r="AO49" s="482"/>
      <c r="AP49" s="482"/>
      <c r="AQ49" s="482"/>
      <c r="AR49" s="482"/>
      <c r="AS49" s="482"/>
      <c r="AT49" s="482"/>
      <c r="AU49" s="482"/>
      <c r="AV49" s="482"/>
      <c r="AW49" s="482"/>
      <c r="AX49" s="482"/>
      <c r="AY49" s="482"/>
      <c r="AZ49" s="482"/>
      <c r="BA49" s="482"/>
      <c r="BB49" s="482"/>
      <c r="BC49" s="482"/>
      <c r="BD49" s="482"/>
      <c r="BE49" s="482"/>
      <c r="BF49" s="482"/>
      <c r="BG49" s="482"/>
      <c r="BH49" s="482"/>
      <c r="BI49" s="482"/>
      <c r="BJ49" s="482"/>
      <c r="BK49" s="482"/>
      <c r="BL49" s="482"/>
      <c r="BM49" s="482"/>
      <c r="BN49" s="482"/>
    </row>
    <row r="50" spans="1:66">
      <c r="A50" s="482" t="s">
        <v>746</v>
      </c>
      <c r="B50" s="482"/>
      <c r="C50" s="482"/>
      <c r="D50" s="482"/>
      <c r="E50" s="482"/>
      <c r="F50" s="482"/>
      <c r="G50" s="482"/>
      <c r="H50" s="482"/>
      <c r="I50" s="482"/>
      <c r="J50" s="482"/>
      <c r="K50" s="482"/>
      <c r="L50" s="482"/>
      <c r="M50" s="482"/>
      <c r="N50" s="482"/>
      <c r="O50" s="482"/>
      <c r="P50" s="482"/>
      <c r="Q50" s="482"/>
      <c r="R50" s="482"/>
      <c r="S50" s="482"/>
      <c r="T50" s="482"/>
      <c r="U50" s="482"/>
      <c r="V50" s="482"/>
      <c r="W50" s="482"/>
      <c r="X50" s="482"/>
      <c r="Y50" s="482"/>
      <c r="Z50" s="482"/>
      <c r="AA50" s="482"/>
      <c r="AB50" s="482"/>
      <c r="AC50" s="482"/>
      <c r="AD50" s="482"/>
      <c r="AE50" s="482"/>
      <c r="AF50" s="482"/>
      <c r="AG50" s="482"/>
      <c r="AH50" s="482"/>
      <c r="AI50" s="482"/>
      <c r="AJ50" s="482"/>
      <c r="AK50" s="482"/>
      <c r="AL50" s="482"/>
      <c r="AM50" s="482"/>
      <c r="AN50" s="482"/>
      <c r="AO50" s="482"/>
      <c r="AP50" s="482"/>
      <c r="AQ50" s="482"/>
      <c r="AR50" s="482"/>
      <c r="AS50" s="482"/>
      <c r="AT50" s="482"/>
      <c r="AU50" s="482"/>
      <c r="AV50" s="482"/>
      <c r="AW50" s="482"/>
      <c r="AX50" s="482"/>
      <c r="AY50" s="482"/>
      <c r="AZ50" s="482"/>
      <c r="BA50" s="482"/>
      <c r="BB50" s="482"/>
      <c r="BC50" s="482"/>
      <c r="BD50" s="482"/>
      <c r="BE50" s="482"/>
      <c r="BF50" s="482"/>
      <c r="BG50" s="482"/>
      <c r="BH50" s="482"/>
      <c r="BI50" s="482"/>
      <c r="BJ50" s="482"/>
      <c r="BK50" s="482"/>
      <c r="BL50" s="482"/>
      <c r="BM50" s="482"/>
      <c r="BN50" s="482"/>
    </row>
    <row r="51" spans="1:66">
      <c r="A51" s="482" t="s">
        <v>245</v>
      </c>
      <c r="B51" s="482"/>
      <c r="C51" s="482"/>
      <c r="D51" s="482"/>
      <c r="E51" s="482"/>
      <c r="F51" s="482"/>
      <c r="G51" s="482"/>
      <c r="H51" s="482"/>
      <c r="I51" s="482"/>
      <c r="J51" s="482"/>
      <c r="K51" s="482"/>
      <c r="L51" s="482"/>
      <c r="M51" s="482"/>
      <c r="N51" s="482"/>
      <c r="O51" s="482"/>
      <c r="P51" s="482"/>
      <c r="Q51" s="482"/>
      <c r="R51" s="482"/>
      <c r="S51" s="482"/>
      <c r="T51" s="482"/>
      <c r="U51" s="482"/>
      <c r="V51" s="482"/>
      <c r="W51" s="482"/>
      <c r="X51" s="482"/>
      <c r="Y51" s="482"/>
      <c r="Z51" s="482"/>
      <c r="AA51" s="482"/>
      <c r="AB51" s="482"/>
      <c r="AC51" s="482"/>
      <c r="AD51" s="482"/>
      <c r="AE51" s="482"/>
      <c r="AF51" s="482"/>
      <c r="AG51" s="482"/>
      <c r="AH51" s="482"/>
      <c r="AI51" s="482"/>
      <c r="AJ51" s="482"/>
      <c r="AK51" s="482"/>
      <c r="AL51" s="482"/>
      <c r="AM51" s="482"/>
      <c r="AN51" s="482"/>
      <c r="AO51" s="482"/>
      <c r="AP51" s="482"/>
      <c r="AQ51" s="482"/>
      <c r="AR51" s="482"/>
      <c r="AS51" s="482"/>
      <c r="AT51" s="482"/>
      <c r="AU51" s="482"/>
      <c r="AV51" s="482"/>
      <c r="AW51" s="482"/>
      <c r="AX51" s="482"/>
      <c r="AY51" s="482"/>
      <c r="AZ51" s="482"/>
      <c r="BA51" s="482"/>
      <c r="BB51" s="482"/>
      <c r="BC51" s="482"/>
      <c r="BD51" s="482"/>
      <c r="BE51" s="482"/>
      <c r="BF51" s="482"/>
      <c r="BG51" s="482"/>
      <c r="BH51" s="482"/>
      <c r="BI51" s="482"/>
      <c r="BJ51" s="482"/>
      <c r="BK51" s="482"/>
      <c r="BL51" s="482"/>
      <c r="BM51" s="482"/>
      <c r="BN51" s="482"/>
    </row>
    <row r="52" spans="1:66">
      <c r="A52" s="482"/>
      <c r="B52" s="518" t="s">
        <v>166</v>
      </c>
      <c r="C52" s="518"/>
      <c r="D52" s="624" t="s">
        <v>167</v>
      </c>
      <c r="E52" s="482"/>
      <c r="F52" s="482"/>
      <c r="G52" s="482"/>
      <c r="H52" s="482"/>
      <c r="I52" s="482"/>
      <c r="J52" s="482"/>
      <c r="K52" s="482"/>
      <c r="L52" s="482"/>
      <c r="M52" s="482"/>
      <c r="N52" s="482"/>
      <c r="O52" s="482"/>
      <c r="P52" s="482"/>
      <c r="Q52" s="482"/>
      <c r="R52" s="482"/>
      <c r="S52" s="482"/>
      <c r="T52" s="482"/>
      <c r="U52" s="482"/>
      <c r="V52" s="482"/>
      <c r="W52" s="482"/>
      <c r="X52" s="482"/>
      <c r="Y52" s="482"/>
      <c r="Z52" s="482"/>
      <c r="AA52" s="482"/>
      <c r="AB52" s="482"/>
      <c r="AC52" s="482"/>
      <c r="AD52" s="482"/>
      <c r="AE52" s="482"/>
      <c r="AF52" s="482"/>
      <c r="AG52" s="482"/>
      <c r="AH52" s="482"/>
      <c r="AI52" s="482"/>
      <c r="AJ52" s="482"/>
      <c r="AK52" s="482"/>
      <c r="AL52" s="482"/>
      <c r="AM52" s="482"/>
      <c r="AN52" s="482"/>
      <c r="AO52" s="482"/>
      <c r="AP52" s="482"/>
      <c r="AQ52" s="482"/>
      <c r="AR52" s="482"/>
      <c r="AS52" s="482"/>
      <c r="AT52" s="482"/>
      <c r="AU52" s="482"/>
      <c r="AV52" s="482"/>
      <c r="AW52" s="482"/>
      <c r="AX52" s="482"/>
      <c r="AY52" s="482"/>
      <c r="AZ52" s="482"/>
      <c r="BA52" s="482"/>
      <c r="BB52" s="482"/>
      <c r="BC52" s="482"/>
      <c r="BD52" s="482"/>
      <c r="BE52" s="482"/>
      <c r="BF52" s="482"/>
      <c r="BG52" s="482"/>
      <c r="BH52" s="482"/>
      <c r="BI52" s="482"/>
      <c r="BJ52" s="482"/>
      <c r="BK52" s="482"/>
      <c r="BL52" s="482"/>
      <c r="BM52" s="482"/>
      <c r="BN52" s="482"/>
    </row>
    <row r="53" spans="1:66">
      <c r="A53" s="482"/>
      <c r="B53" s="482"/>
      <c r="C53" s="482"/>
      <c r="D53" s="482"/>
      <c r="E53" s="482"/>
      <c r="F53" s="482"/>
      <c r="G53" s="482"/>
      <c r="H53" s="482"/>
      <c r="I53" s="482"/>
      <c r="J53" s="482"/>
      <c r="K53" s="482"/>
      <c r="L53" s="482"/>
      <c r="M53" s="482"/>
      <c r="N53" s="482"/>
      <c r="O53" s="482"/>
      <c r="P53" s="482"/>
      <c r="Q53" s="482"/>
      <c r="R53" s="482"/>
      <c r="S53" s="482"/>
      <c r="T53" s="482"/>
      <c r="U53" s="482"/>
      <c r="V53" s="482"/>
      <c r="W53" s="482"/>
      <c r="X53" s="482"/>
      <c r="Y53" s="482"/>
      <c r="Z53" s="482"/>
      <c r="AA53" s="482"/>
      <c r="AB53" s="482"/>
      <c r="AC53" s="482"/>
      <c r="AD53" s="482"/>
      <c r="AE53" s="482"/>
      <c r="AF53" s="482"/>
      <c r="AG53" s="482"/>
      <c r="AH53" s="482"/>
      <c r="AI53" s="482"/>
      <c r="AJ53" s="482"/>
      <c r="AK53" s="482"/>
      <c r="AL53" s="482"/>
      <c r="AM53" s="482"/>
      <c r="AN53" s="482"/>
      <c r="AO53" s="482"/>
      <c r="AP53" s="482"/>
      <c r="AQ53" s="482"/>
      <c r="AR53" s="482"/>
      <c r="AS53" s="482"/>
      <c r="AT53" s="482"/>
      <c r="AU53" s="482"/>
      <c r="AV53" s="482"/>
      <c r="AW53" s="482"/>
      <c r="AX53" s="482"/>
      <c r="AY53" s="482"/>
      <c r="AZ53" s="482"/>
      <c r="BA53" s="482"/>
      <c r="BB53" s="482"/>
      <c r="BC53" s="482"/>
      <c r="BD53" s="482"/>
      <c r="BE53" s="482"/>
      <c r="BF53" s="482"/>
      <c r="BG53" s="482"/>
      <c r="BH53" s="482"/>
      <c r="BI53" s="482"/>
      <c r="BJ53" s="482"/>
      <c r="BK53" s="482"/>
      <c r="BL53" s="482"/>
      <c r="BM53" s="482"/>
      <c r="BN53" s="482"/>
    </row>
    <row r="54" spans="1:66">
      <c r="A54" s="482"/>
      <c r="B54" s="519">
        <v>36388</v>
      </c>
      <c r="C54" s="519"/>
      <c r="D54" s="624" t="s">
        <v>246</v>
      </c>
      <c r="E54" s="482"/>
      <c r="F54" s="482"/>
      <c r="G54" s="482"/>
      <c r="H54" s="482"/>
      <c r="I54" s="482"/>
      <c r="J54" s="482"/>
      <c r="K54" s="482"/>
      <c r="L54" s="482"/>
      <c r="M54" s="482"/>
      <c r="N54" s="482"/>
      <c r="O54" s="482"/>
      <c r="P54" s="482"/>
      <c r="Q54" s="482"/>
      <c r="R54" s="482"/>
      <c r="S54" s="482"/>
      <c r="T54" s="482"/>
      <c r="U54" s="482"/>
      <c r="V54" s="482"/>
      <c r="W54" s="482"/>
      <c r="X54" s="482"/>
      <c r="Y54" s="482"/>
      <c r="Z54" s="482"/>
      <c r="AA54" s="482"/>
      <c r="AB54" s="482"/>
      <c r="AC54" s="482"/>
      <c r="AD54" s="482"/>
      <c r="AE54" s="482"/>
      <c r="AF54" s="482"/>
      <c r="AG54" s="482"/>
      <c r="AH54" s="482"/>
      <c r="AI54" s="482"/>
      <c r="AJ54" s="482"/>
      <c r="AK54" s="482"/>
      <c r="AL54" s="482"/>
      <c r="AM54" s="482"/>
      <c r="AN54" s="482"/>
      <c r="AO54" s="482"/>
      <c r="AP54" s="482"/>
      <c r="AQ54" s="482"/>
      <c r="AR54" s="482"/>
      <c r="AS54" s="482"/>
      <c r="AT54" s="482"/>
      <c r="AU54" s="482"/>
      <c r="AV54" s="482"/>
      <c r="AW54" s="482"/>
      <c r="AX54" s="482"/>
      <c r="AY54" s="482"/>
      <c r="AZ54" s="482"/>
      <c r="BA54" s="482"/>
      <c r="BB54" s="482"/>
      <c r="BC54" s="482"/>
      <c r="BD54" s="482"/>
      <c r="BE54" s="482"/>
      <c r="BF54" s="482"/>
      <c r="BG54" s="482"/>
      <c r="BH54" s="482"/>
      <c r="BI54" s="482"/>
      <c r="BJ54" s="482"/>
      <c r="BK54" s="482"/>
      <c r="BL54" s="482"/>
      <c r="BM54" s="482"/>
      <c r="BN54" s="482"/>
    </row>
    <row r="55" spans="1:66">
      <c r="A55" s="482"/>
      <c r="B55" s="482"/>
      <c r="C55" s="482"/>
      <c r="D55" s="482"/>
      <c r="E55" s="482"/>
      <c r="F55" s="482"/>
      <c r="G55" s="482"/>
      <c r="H55" s="482"/>
      <c r="I55" s="482"/>
      <c r="J55" s="482"/>
      <c r="K55" s="482"/>
      <c r="L55" s="482"/>
      <c r="M55" s="482"/>
      <c r="N55" s="482"/>
      <c r="O55" s="482"/>
      <c r="P55" s="482"/>
      <c r="Q55" s="482"/>
      <c r="R55" s="482"/>
      <c r="S55" s="482"/>
      <c r="T55" s="482"/>
      <c r="U55" s="482"/>
      <c r="V55" s="482"/>
      <c r="W55" s="482"/>
      <c r="X55" s="482"/>
      <c r="Y55" s="482"/>
      <c r="Z55" s="482"/>
      <c r="AA55" s="482"/>
      <c r="AB55" s="482"/>
      <c r="AC55" s="482"/>
      <c r="AD55" s="482"/>
      <c r="AE55" s="482"/>
      <c r="AF55" s="482"/>
      <c r="AG55" s="482"/>
      <c r="AH55" s="482"/>
      <c r="AI55" s="482"/>
      <c r="AJ55" s="482"/>
      <c r="AK55" s="482"/>
      <c r="AL55" s="482"/>
      <c r="AM55" s="482"/>
      <c r="AN55" s="482"/>
      <c r="AO55" s="482"/>
      <c r="AP55" s="482"/>
      <c r="AQ55" s="482"/>
      <c r="AR55" s="482"/>
      <c r="AS55" s="482"/>
      <c r="AT55" s="482"/>
      <c r="AU55" s="482"/>
      <c r="AV55" s="482"/>
      <c r="AW55" s="482"/>
      <c r="AX55" s="482"/>
      <c r="AY55" s="482"/>
      <c r="AZ55" s="482"/>
      <c r="BA55" s="482"/>
      <c r="BB55" s="482"/>
      <c r="BC55" s="482"/>
      <c r="BD55" s="482"/>
      <c r="BE55" s="482"/>
      <c r="BF55" s="482"/>
      <c r="BG55" s="482"/>
      <c r="BH55" s="482"/>
      <c r="BI55" s="482"/>
      <c r="BJ55" s="482"/>
      <c r="BK55" s="482"/>
      <c r="BL55" s="482"/>
      <c r="BM55" s="482"/>
      <c r="BN55" s="482"/>
    </row>
    <row r="56" spans="1:66">
      <c r="A56" s="482"/>
      <c r="B56" s="482"/>
      <c r="C56" s="482"/>
      <c r="D56" s="482"/>
      <c r="E56" s="482"/>
      <c r="F56" s="482"/>
      <c r="G56" s="482"/>
      <c r="H56" s="482"/>
      <c r="I56" s="482"/>
      <c r="J56" s="482"/>
      <c r="K56" s="482"/>
      <c r="L56" s="482"/>
      <c r="M56" s="482"/>
      <c r="N56" s="482"/>
      <c r="O56" s="482"/>
      <c r="P56" s="482"/>
      <c r="Q56" s="482"/>
      <c r="R56" s="482"/>
      <c r="S56" s="482"/>
      <c r="T56" s="482"/>
      <c r="U56" s="482"/>
      <c r="V56" s="482"/>
      <c r="W56" s="482"/>
      <c r="X56" s="482"/>
      <c r="Y56" s="482"/>
      <c r="Z56" s="482"/>
      <c r="AA56" s="482"/>
      <c r="AB56" s="482"/>
      <c r="AC56" s="482"/>
      <c r="AD56" s="482"/>
      <c r="AE56" s="482"/>
      <c r="AF56" s="482"/>
      <c r="AG56" s="482"/>
      <c r="AH56" s="482"/>
      <c r="AI56" s="482"/>
      <c r="AJ56" s="482"/>
      <c r="AK56" s="482"/>
      <c r="AL56" s="482"/>
      <c r="AM56" s="482"/>
      <c r="AN56" s="482"/>
      <c r="AO56" s="482"/>
      <c r="AP56" s="482"/>
      <c r="AQ56" s="482"/>
      <c r="AR56" s="482"/>
      <c r="AS56" s="482"/>
      <c r="AT56" s="482"/>
      <c r="AU56" s="482"/>
      <c r="AV56" s="482"/>
      <c r="AW56" s="482"/>
      <c r="AX56" s="482"/>
      <c r="AY56" s="482"/>
      <c r="AZ56" s="482"/>
      <c r="BA56" s="482"/>
      <c r="BB56" s="482"/>
      <c r="BC56" s="482"/>
      <c r="BD56" s="482"/>
      <c r="BE56" s="482"/>
      <c r="BF56" s="482"/>
      <c r="BG56" s="482"/>
      <c r="BH56" s="482"/>
      <c r="BI56" s="482"/>
      <c r="BJ56" s="482"/>
      <c r="BK56" s="482"/>
      <c r="BL56" s="482"/>
      <c r="BM56" s="482"/>
      <c r="BN56" s="482"/>
    </row>
    <row r="57" spans="1:66">
      <c r="A57" s="482"/>
      <c r="B57" s="482"/>
      <c r="C57" s="482"/>
      <c r="D57" s="482"/>
      <c r="E57" s="482"/>
      <c r="F57" s="482"/>
      <c r="G57" s="482"/>
      <c r="H57" s="482"/>
      <c r="I57" s="482"/>
      <c r="J57" s="482"/>
      <c r="K57" s="482"/>
      <c r="L57" s="482"/>
      <c r="M57" s="482"/>
      <c r="N57" s="482"/>
      <c r="O57" s="482"/>
      <c r="P57" s="482"/>
      <c r="Q57" s="482"/>
      <c r="R57" s="482"/>
      <c r="S57" s="482"/>
      <c r="T57" s="482"/>
      <c r="U57" s="482"/>
      <c r="V57" s="482"/>
      <c r="W57" s="482"/>
      <c r="X57" s="482"/>
      <c r="Y57" s="482"/>
      <c r="Z57" s="482"/>
      <c r="AA57" s="482"/>
      <c r="AB57" s="482"/>
      <c r="AC57" s="482"/>
      <c r="AD57" s="482"/>
      <c r="AE57" s="482"/>
      <c r="AF57" s="482"/>
      <c r="AG57" s="482"/>
      <c r="AH57" s="482"/>
      <c r="AI57" s="482"/>
      <c r="AJ57" s="482"/>
      <c r="AK57" s="482"/>
      <c r="AL57" s="482"/>
      <c r="AM57" s="482"/>
      <c r="AN57" s="482"/>
      <c r="AO57" s="482"/>
      <c r="AP57" s="482"/>
      <c r="AQ57" s="482"/>
      <c r="AR57" s="482"/>
      <c r="AS57" s="482"/>
      <c r="AT57" s="482"/>
      <c r="AU57" s="482"/>
      <c r="AV57" s="482"/>
      <c r="AW57" s="482"/>
      <c r="AX57" s="482"/>
      <c r="AY57" s="482"/>
      <c r="AZ57" s="482"/>
      <c r="BA57" s="482"/>
      <c r="BB57" s="482"/>
      <c r="BC57" s="482"/>
      <c r="BD57" s="482"/>
      <c r="BE57" s="482"/>
      <c r="BF57" s="482"/>
      <c r="BG57" s="482"/>
      <c r="BH57" s="482"/>
      <c r="BI57" s="482"/>
      <c r="BJ57" s="482"/>
      <c r="BK57" s="482"/>
      <c r="BL57" s="482"/>
      <c r="BM57" s="482"/>
      <c r="BN57" s="482"/>
    </row>
    <row r="58" spans="1:66">
      <c r="A58" s="482"/>
      <c r="B58" s="482"/>
      <c r="C58" s="482"/>
      <c r="D58" s="482"/>
      <c r="E58" s="482"/>
      <c r="F58" s="482"/>
      <c r="G58" s="482"/>
      <c r="H58" s="482"/>
      <c r="I58" s="482"/>
      <c r="J58" s="482"/>
      <c r="K58" s="482"/>
      <c r="L58" s="482"/>
      <c r="M58" s="482"/>
      <c r="N58" s="482"/>
      <c r="O58" s="482"/>
      <c r="P58" s="482"/>
      <c r="Q58" s="482"/>
      <c r="R58" s="482"/>
      <c r="S58" s="482"/>
      <c r="T58" s="482"/>
      <c r="U58" s="482"/>
      <c r="V58" s="482"/>
      <c r="W58" s="482"/>
      <c r="X58" s="482"/>
      <c r="Y58" s="482"/>
      <c r="Z58" s="482"/>
      <c r="AA58" s="482"/>
      <c r="AB58" s="482"/>
      <c r="AC58" s="482"/>
      <c r="AD58" s="482"/>
      <c r="AE58" s="482"/>
      <c r="AF58" s="482"/>
      <c r="AG58" s="482"/>
      <c r="AH58" s="482"/>
      <c r="AI58" s="482"/>
      <c r="AJ58" s="482"/>
      <c r="AK58" s="482"/>
      <c r="AL58" s="482"/>
      <c r="AM58" s="482"/>
      <c r="AN58" s="482"/>
      <c r="AO58" s="482"/>
      <c r="AP58" s="482"/>
      <c r="AQ58" s="482"/>
      <c r="AR58" s="482"/>
      <c r="AS58" s="482"/>
      <c r="AT58" s="482"/>
      <c r="AU58" s="482"/>
      <c r="AV58" s="482"/>
      <c r="AW58" s="482"/>
      <c r="AX58" s="482"/>
      <c r="AY58" s="482"/>
      <c r="AZ58" s="482"/>
      <c r="BA58" s="482"/>
      <c r="BB58" s="482"/>
      <c r="BC58" s="482"/>
      <c r="BD58" s="482"/>
      <c r="BE58" s="482"/>
      <c r="BF58" s="482"/>
      <c r="BG58" s="482"/>
      <c r="BH58" s="482"/>
      <c r="BI58" s="482"/>
      <c r="BJ58" s="482"/>
      <c r="BK58" s="482"/>
      <c r="BL58" s="482"/>
      <c r="BM58" s="482"/>
      <c r="BN58" s="482"/>
    </row>
    <row r="59" spans="1:66" ht="15.75" thickBot="1">
      <c r="A59" s="482"/>
      <c r="B59" s="482"/>
      <c r="C59" s="482"/>
      <c r="D59" s="482"/>
      <c r="E59" s="482"/>
      <c r="F59" s="482"/>
      <c r="G59" s="482"/>
      <c r="H59" s="482"/>
      <c r="I59" s="482"/>
      <c r="J59" s="482"/>
      <c r="K59" s="482"/>
      <c r="L59" s="482"/>
      <c r="M59" s="482"/>
      <c r="N59" s="482"/>
      <c r="O59" s="482"/>
      <c r="P59" s="482"/>
      <c r="Q59" s="482"/>
      <c r="R59" s="482"/>
      <c r="S59" s="482"/>
      <c r="T59" s="482"/>
      <c r="U59" s="482"/>
      <c r="V59" s="482"/>
      <c r="W59" s="482"/>
      <c r="X59" s="482"/>
      <c r="Y59" s="482"/>
      <c r="Z59" s="482"/>
      <c r="AA59" s="482"/>
      <c r="AB59" s="482"/>
      <c r="AC59" s="482"/>
      <c r="AD59" s="482"/>
      <c r="AE59" s="482"/>
      <c r="AF59" s="482"/>
      <c r="AG59" s="482"/>
      <c r="AH59" s="482"/>
      <c r="AI59" s="482"/>
      <c r="AJ59" s="482"/>
      <c r="AK59" s="482"/>
      <c r="AL59" s="482"/>
      <c r="AM59" s="482"/>
      <c r="AN59" s="482"/>
      <c r="AO59" s="482"/>
      <c r="AP59" s="482"/>
      <c r="AQ59" s="482"/>
      <c r="AR59" s="482"/>
      <c r="AS59" s="482"/>
      <c r="AT59" s="482"/>
      <c r="AU59" s="482"/>
      <c r="AV59" s="482"/>
      <c r="AW59" s="482"/>
      <c r="AX59" s="482"/>
      <c r="AY59" s="482"/>
      <c r="AZ59" s="482"/>
      <c r="BA59" s="482"/>
      <c r="BB59" s="482"/>
      <c r="BC59" s="482"/>
      <c r="BD59" s="482"/>
      <c r="BE59" s="482"/>
      <c r="BF59" s="482"/>
      <c r="BG59" s="482"/>
      <c r="BH59" s="482"/>
      <c r="BI59" s="482"/>
      <c r="BJ59" s="482"/>
      <c r="BK59" s="482"/>
      <c r="BL59" s="482"/>
      <c r="BM59" s="482"/>
      <c r="BN59" s="482"/>
    </row>
    <row r="60" spans="1:66">
      <c r="A60" s="482"/>
      <c r="B60" s="482"/>
      <c r="C60" s="482"/>
      <c r="D60" s="520" t="s">
        <v>82</v>
      </c>
      <c r="E60" s="966" t="s">
        <v>96</v>
      </c>
      <c r="F60" s="966"/>
      <c r="G60" s="966"/>
      <c r="H60" s="966"/>
      <c r="I60" s="966"/>
      <c r="J60" s="482"/>
      <c r="K60" s="482"/>
      <c r="L60" s="482"/>
      <c r="M60" s="482"/>
      <c r="N60" s="482"/>
      <c r="O60" s="482"/>
      <c r="P60" s="482"/>
      <c r="Q60" s="482"/>
      <c r="R60" s="482"/>
      <c r="S60" s="482"/>
      <c r="T60" s="482"/>
      <c r="U60" s="482"/>
      <c r="V60" s="482"/>
      <c r="W60" s="482"/>
      <c r="X60" s="482"/>
      <c r="Y60" s="482"/>
      <c r="Z60" s="482"/>
      <c r="AA60" s="482"/>
      <c r="AB60" s="482"/>
      <c r="AC60" s="482"/>
      <c r="AD60" s="482"/>
      <c r="AE60" s="482"/>
      <c r="AF60" s="482"/>
      <c r="AG60" s="482"/>
      <c r="AH60" s="482"/>
      <c r="AI60" s="482"/>
      <c r="AJ60" s="482"/>
      <c r="AK60" s="482"/>
      <c r="AL60" s="482"/>
      <c r="AM60" s="482"/>
      <c r="AN60" s="482"/>
      <c r="AO60" s="482"/>
      <c r="AP60" s="482"/>
      <c r="AQ60" s="482"/>
      <c r="AR60" s="482"/>
      <c r="AS60" s="482"/>
      <c r="AT60" s="482"/>
      <c r="AU60" s="482"/>
      <c r="AV60" s="482"/>
      <c r="AW60" s="482"/>
      <c r="AX60" s="482"/>
      <c r="AY60" s="482"/>
      <c r="AZ60" s="482"/>
      <c r="BA60" s="482"/>
      <c r="BB60" s="482"/>
      <c r="BC60" s="482"/>
      <c r="BD60" s="482"/>
      <c r="BE60" s="482"/>
      <c r="BF60" s="482"/>
      <c r="BG60" s="482"/>
      <c r="BH60" s="482"/>
      <c r="BI60" s="482"/>
      <c r="BJ60" s="482"/>
      <c r="BK60" s="482"/>
      <c r="BL60" s="482"/>
      <c r="BM60" s="482"/>
      <c r="BN60" s="482"/>
    </row>
    <row r="61" spans="1:66">
      <c r="A61" s="482"/>
      <c r="B61" s="482"/>
      <c r="C61" s="482"/>
      <c r="D61" s="521" t="s">
        <v>84</v>
      </c>
      <c r="E61" s="967">
        <v>11.5</v>
      </c>
      <c r="F61" s="967"/>
      <c r="G61" s="967"/>
      <c r="H61" s="967"/>
      <c r="I61" s="967"/>
      <c r="J61" s="482"/>
      <c r="K61" s="482"/>
      <c r="L61" s="482"/>
      <c r="M61" s="482"/>
      <c r="N61" s="482"/>
      <c r="O61" s="482"/>
      <c r="P61" s="482"/>
      <c r="Q61" s="482"/>
      <c r="R61" s="482"/>
      <c r="S61" s="482"/>
      <c r="T61" s="482"/>
      <c r="U61" s="482"/>
      <c r="V61" s="482"/>
      <c r="W61" s="482"/>
      <c r="X61" s="482"/>
      <c r="Y61" s="482"/>
      <c r="Z61" s="482"/>
      <c r="AA61" s="482"/>
      <c r="AB61" s="482"/>
      <c r="AC61" s="482"/>
      <c r="AD61" s="482"/>
      <c r="AE61" s="482"/>
      <c r="AF61" s="482"/>
      <c r="AG61" s="482"/>
      <c r="AH61" s="482"/>
      <c r="AI61" s="482"/>
      <c r="AJ61" s="482"/>
      <c r="AK61" s="482"/>
      <c r="AL61" s="482"/>
      <c r="AM61" s="482"/>
      <c r="AN61" s="482"/>
      <c r="AO61" s="482"/>
      <c r="AP61" s="482"/>
      <c r="AQ61" s="482"/>
      <c r="AR61" s="482"/>
      <c r="AS61" s="482"/>
      <c r="AT61" s="482"/>
      <c r="AU61" s="482"/>
      <c r="AV61" s="482"/>
      <c r="AW61" s="482"/>
      <c r="AX61" s="482"/>
      <c r="AY61" s="482"/>
      <c r="AZ61" s="482"/>
      <c r="BA61" s="482"/>
      <c r="BB61" s="482"/>
      <c r="BC61" s="482"/>
      <c r="BD61" s="482"/>
      <c r="BE61" s="482"/>
      <c r="BF61" s="482"/>
      <c r="BG61" s="482"/>
      <c r="BH61" s="482"/>
      <c r="BI61" s="482"/>
      <c r="BJ61" s="482"/>
      <c r="BK61" s="482"/>
      <c r="BL61" s="482"/>
      <c r="BM61" s="482"/>
      <c r="BN61" s="482"/>
    </row>
    <row r="62" spans="1:66" ht="15.75" thickBot="1">
      <c r="A62" s="482"/>
      <c r="B62" s="482"/>
      <c r="C62" s="482"/>
      <c r="D62" s="522" t="s">
        <v>85</v>
      </c>
      <c r="E62" s="968">
        <v>39538</v>
      </c>
      <c r="F62" s="968"/>
      <c r="G62" s="968"/>
      <c r="H62" s="968"/>
      <c r="I62" s="968"/>
      <c r="J62" s="482"/>
      <c r="K62" s="482"/>
      <c r="L62" s="482"/>
      <c r="M62" s="482"/>
      <c r="N62" s="482"/>
      <c r="O62" s="482"/>
      <c r="P62" s="482"/>
      <c r="Q62" s="482"/>
      <c r="R62" s="482"/>
      <c r="S62" s="482"/>
      <c r="T62" s="482"/>
      <c r="U62" s="482"/>
      <c r="V62" s="482"/>
      <c r="W62" s="482"/>
      <c r="X62" s="482"/>
      <c r="Y62" s="482"/>
      <c r="Z62" s="482"/>
      <c r="AA62" s="482"/>
      <c r="AB62" s="482"/>
      <c r="AC62" s="482"/>
      <c r="AD62" s="482"/>
      <c r="AE62" s="482"/>
      <c r="AF62" s="482"/>
      <c r="AG62" s="482"/>
      <c r="AH62" s="482"/>
      <c r="AI62" s="482"/>
      <c r="AJ62" s="482"/>
      <c r="AK62" s="482"/>
      <c r="AL62" s="482"/>
      <c r="AM62" s="482"/>
      <c r="AN62" s="482"/>
      <c r="AO62" s="482"/>
      <c r="AP62" s="482"/>
      <c r="AQ62" s="482"/>
      <c r="AR62" s="482"/>
      <c r="AS62" s="482"/>
      <c r="AT62" s="482"/>
      <c r="AU62" s="482"/>
      <c r="AV62" s="482"/>
      <c r="AW62" s="482"/>
      <c r="AX62" s="482"/>
      <c r="AY62" s="482"/>
      <c r="AZ62" s="482"/>
      <c r="BA62" s="482"/>
      <c r="BB62" s="482"/>
      <c r="BC62" s="482"/>
      <c r="BD62" s="482"/>
      <c r="BE62" s="482"/>
      <c r="BF62" s="482"/>
      <c r="BG62" s="482"/>
      <c r="BH62" s="482"/>
      <c r="BI62" s="482"/>
      <c r="BJ62" s="482"/>
      <c r="BK62" s="482"/>
      <c r="BL62" s="482"/>
      <c r="BM62" s="482"/>
      <c r="BN62" s="482"/>
    </row>
    <row r="63" spans="1:66">
      <c r="A63" s="482"/>
      <c r="B63" s="482"/>
      <c r="C63" s="482"/>
      <c r="D63" s="625"/>
      <c r="E63" s="626"/>
      <c r="F63" s="626"/>
      <c r="G63" s="626"/>
      <c r="H63" s="626"/>
      <c r="I63" s="626"/>
      <c r="J63" s="482"/>
      <c r="K63" s="482"/>
      <c r="L63" s="482"/>
      <c r="M63" s="482"/>
      <c r="N63" s="482"/>
      <c r="O63" s="482"/>
      <c r="P63" s="482"/>
      <c r="Q63" s="482"/>
      <c r="R63" s="482"/>
      <c r="S63" s="482"/>
      <c r="T63" s="482"/>
      <c r="U63" s="482"/>
      <c r="V63" s="482"/>
      <c r="W63" s="482"/>
      <c r="X63" s="482"/>
      <c r="Y63" s="482"/>
      <c r="Z63" s="482"/>
      <c r="AA63" s="482"/>
      <c r="AB63" s="482"/>
      <c r="AC63" s="482"/>
      <c r="AD63" s="482"/>
      <c r="AE63" s="482"/>
      <c r="AF63" s="482"/>
      <c r="AG63" s="482"/>
      <c r="AH63" s="482"/>
      <c r="AI63" s="482"/>
      <c r="AJ63" s="482"/>
      <c r="AK63" s="482"/>
      <c r="AL63" s="482"/>
      <c r="AM63" s="482"/>
      <c r="AN63" s="482"/>
      <c r="AO63" s="482"/>
      <c r="AP63" s="482"/>
      <c r="AQ63" s="482"/>
      <c r="AR63" s="482"/>
      <c r="AS63" s="482"/>
      <c r="AT63" s="482"/>
      <c r="AU63" s="482"/>
      <c r="AV63" s="482"/>
      <c r="AW63" s="482"/>
      <c r="AX63" s="482"/>
      <c r="AY63" s="482"/>
      <c r="AZ63" s="482"/>
      <c r="BA63" s="482"/>
      <c r="BB63" s="482"/>
      <c r="BC63" s="482"/>
      <c r="BD63" s="482"/>
      <c r="BE63" s="482"/>
      <c r="BF63" s="482"/>
      <c r="BG63" s="482"/>
      <c r="BH63" s="482"/>
      <c r="BI63" s="482"/>
      <c r="BJ63" s="482"/>
      <c r="BK63" s="482"/>
      <c r="BL63" s="482"/>
      <c r="BM63" s="482"/>
      <c r="BN63" s="482"/>
    </row>
    <row r="64" spans="1:66" ht="15.75" thickBot="1">
      <c r="A64" s="482"/>
      <c r="B64" s="482"/>
      <c r="C64" s="482"/>
      <c r="D64" s="482"/>
      <c r="E64" s="482"/>
      <c r="F64" s="482"/>
      <c r="G64" s="482"/>
      <c r="H64" s="482"/>
      <c r="I64" s="482"/>
      <c r="J64" s="482"/>
      <c r="K64" s="482"/>
      <c r="L64" s="482"/>
      <c r="M64" s="482"/>
      <c r="N64" s="482"/>
      <c r="O64" s="482"/>
      <c r="P64" s="482"/>
      <c r="Q64" s="482"/>
      <c r="R64" s="482"/>
      <c r="S64" s="482"/>
      <c r="T64" s="482"/>
      <c r="U64" s="482"/>
      <c r="V64" s="482"/>
      <c r="W64" s="482"/>
      <c r="X64" s="482"/>
      <c r="Y64" s="482"/>
      <c r="Z64" s="482"/>
      <c r="AA64" s="482"/>
      <c r="AB64" s="482"/>
      <c r="AC64" s="482"/>
      <c r="AD64" s="482"/>
      <c r="AE64" s="482"/>
      <c r="AF64" s="482"/>
      <c r="AG64" s="482"/>
      <c r="AH64" s="482"/>
      <c r="AI64" s="482"/>
      <c r="AJ64" s="482"/>
      <c r="AK64" s="482"/>
      <c r="AL64" s="482"/>
      <c r="AM64" s="482"/>
      <c r="AN64" s="482"/>
      <c r="AO64" s="482"/>
      <c r="AP64" s="482"/>
      <c r="AQ64" s="482"/>
      <c r="AR64" s="482"/>
      <c r="AS64" s="482"/>
      <c r="AT64" s="482"/>
      <c r="AU64" s="482"/>
      <c r="AV64" s="482"/>
      <c r="AW64" s="482"/>
      <c r="AX64" s="482"/>
      <c r="AY64" s="482"/>
      <c r="AZ64" s="482"/>
      <c r="BA64" s="482"/>
      <c r="BB64" s="482"/>
      <c r="BC64" s="482"/>
      <c r="BD64" s="482"/>
      <c r="BE64" s="482"/>
      <c r="BF64" s="482"/>
      <c r="BG64" s="482"/>
      <c r="BH64" s="482"/>
      <c r="BI64" s="482"/>
      <c r="BJ64" s="482"/>
      <c r="BK64" s="482"/>
      <c r="BL64" s="482"/>
      <c r="BM64" s="482"/>
      <c r="BN64" s="482"/>
    </row>
    <row r="65" spans="1:66">
      <c r="A65" s="482"/>
      <c r="B65" s="482"/>
      <c r="C65" s="482"/>
      <c r="D65" s="523"/>
      <c r="E65" s="524"/>
      <c r="F65" s="525" t="s">
        <v>120</v>
      </c>
      <c r="G65" s="524"/>
      <c r="H65" s="526"/>
      <c r="I65" s="482"/>
      <c r="J65" s="482"/>
      <c r="K65" s="482"/>
      <c r="L65" s="482"/>
      <c r="M65" s="482"/>
      <c r="N65" s="482"/>
      <c r="O65" s="482"/>
      <c r="P65" s="482"/>
      <c r="Q65" s="482"/>
      <c r="R65" s="482"/>
      <c r="S65" s="482"/>
      <c r="T65" s="482"/>
      <c r="U65" s="482"/>
      <c r="V65" s="482"/>
      <c r="W65" s="482"/>
      <c r="X65" s="482"/>
      <c r="Y65" s="482"/>
      <c r="Z65" s="482"/>
      <c r="AA65" s="482"/>
      <c r="AB65" s="482"/>
      <c r="AC65" s="482"/>
      <c r="AD65" s="482"/>
      <c r="AE65" s="482"/>
      <c r="AF65" s="482"/>
      <c r="AG65" s="482"/>
      <c r="AH65" s="482"/>
      <c r="AI65" s="482"/>
      <c r="AJ65" s="482"/>
      <c r="AK65" s="482"/>
      <c r="AL65" s="482"/>
      <c r="AM65" s="482"/>
      <c r="AN65" s="482"/>
      <c r="AO65" s="482"/>
      <c r="AP65" s="482"/>
      <c r="AQ65" s="482"/>
      <c r="AR65" s="482"/>
      <c r="AS65" s="482"/>
      <c r="AT65" s="482"/>
      <c r="AU65" s="482"/>
      <c r="AV65" s="482"/>
      <c r="AW65" s="482"/>
      <c r="AX65" s="482"/>
      <c r="AY65" s="482"/>
      <c r="AZ65" s="482"/>
      <c r="BA65" s="482"/>
      <c r="BB65" s="482"/>
      <c r="BC65" s="482"/>
      <c r="BD65" s="482"/>
      <c r="BE65" s="482"/>
      <c r="BF65" s="482"/>
      <c r="BG65" s="482"/>
      <c r="BH65" s="482"/>
      <c r="BI65" s="482"/>
      <c r="BJ65" s="482"/>
      <c r="BK65" s="482"/>
      <c r="BL65" s="482"/>
      <c r="BM65" s="482"/>
      <c r="BN65" s="482"/>
    </row>
    <row r="66" spans="1:66">
      <c r="A66" s="482"/>
      <c r="B66" s="482"/>
      <c r="C66" s="482"/>
      <c r="D66" s="527"/>
      <c r="E66" s="528"/>
      <c r="F66" s="529"/>
      <c r="G66" s="529"/>
      <c r="H66" s="530" t="s">
        <v>121</v>
      </c>
      <c r="I66" s="624"/>
      <c r="J66" s="482"/>
      <c r="K66" s="482"/>
      <c r="L66" s="482"/>
      <c r="M66" s="482"/>
      <c r="N66" s="482"/>
      <c r="O66" s="482"/>
      <c r="P66" s="482"/>
      <c r="Q66" s="482"/>
      <c r="R66" s="482"/>
      <c r="S66" s="482"/>
      <c r="T66" s="482"/>
      <c r="U66" s="482"/>
      <c r="V66" s="482"/>
      <c r="W66" s="482"/>
      <c r="X66" s="482"/>
      <c r="Y66" s="482"/>
      <c r="Z66" s="482"/>
      <c r="AA66" s="482"/>
      <c r="AB66" s="482"/>
      <c r="AC66" s="482"/>
      <c r="AD66" s="482"/>
      <c r="AE66" s="482"/>
      <c r="AF66" s="482"/>
      <c r="AG66" s="482"/>
      <c r="AH66" s="482"/>
      <c r="AI66" s="482"/>
      <c r="AJ66" s="482"/>
      <c r="AK66" s="482"/>
      <c r="AL66" s="482"/>
      <c r="AM66" s="482"/>
      <c r="AN66" s="482"/>
      <c r="AO66" s="482"/>
      <c r="AP66" s="482"/>
      <c r="AQ66" s="482"/>
      <c r="AR66" s="482"/>
      <c r="AS66" s="482"/>
      <c r="AT66" s="482"/>
      <c r="AU66" s="482"/>
      <c r="AV66" s="482"/>
      <c r="AW66" s="482"/>
      <c r="AX66" s="482"/>
      <c r="AY66" s="482"/>
      <c r="AZ66" s="482"/>
      <c r="BA66" s="482"/>
      <c r="BB66" s="482"/>
      <c r="BC66" s="482"/>
      <c r="BD66" s="482"/>
      <c r="BE66" s="482"/>
      <c r="BF66" s="482"/>
      <c r="BG66" s="482"/>
      <c r="BH66" s="482"/>
      <c r="BI66" s="482"/>
      <c r="BJ66" s="482"/>
      <c r="BK66" s="482"/>
      <c r="BL66" s="482"/>
      <c r="BM66" s="482"/>
      <c r="BN66" s="482"/>
    </row>
    <row r="67" spans="1:66">
      <c r="A67" s="482"/>
      <c r="B67" s="482"/>
      <c r="C67" s="482"/>
      <c r="D67" s="521"/>
      <c r="E67" s="531"/>
      <c r="F67" s="532" t="s">
        <v>86</v>
      </c>
      <c r="G67" s="533"/>
      <c r="H67" s="534" t="s">
        <v>122</v>
      </c>
      <c r="I67" s="482"/>
      <c r="J67" s="482"/>
      <c r="K67" s="482"/>
      <c r="L67" s="482"/>
      <c r="M67" s="482"/>
      <c r="N67" s="482"/>
      <c r="O67" s="482"/>
      <c r="P67" s="482"/>
      <c r="Q67" s="482"/>
      <c r="R67" s="482"/>
      <c r="S67" s="482"/>
      <c r="T67" s="482"/>
      <c r="U67" s="482"/>
      <c r="V67" s="482"/>
      <c r="W67" s="482"/>
      <c r="X67" s="482"/>
      <c r="Y67" s="482"/>
      <c r="Z67" s="482"/>
      <c r="AA67" s="482"/>
      <c r="AB67" s="482"/>
      <c r="AC67" s="482"/>
      <c r="AD67" s="482"/>
      <c r="AE67" s="482"/>
      <c r="AF67" s="482"/>
      <c r="AG67" s="482"/>
      <c r="AH67" s="482"/>
      <c r="AI67" s="482"/>
      <c r="AJ67" s="482"/>
      <c r="AK67" s="482"/>
      <c r="AL67" s="482"/>
      <c r="AM67" s="482"/>
      <c r="AN67" s="482"/>
      <c r="AO67" s="482"/>
      <c r="AP67" s="482"/>
      <c r="AQ67" s="482"/>
      <c r="AR67" s="482"/>
      <c r="AS67" s="482"/>
      <c r="AT67" s="482"/>
      <c r="AU67" s="482"/>
      <c r="AV67" s="482"/>
      <c r="AW67" s="482"/>
      <c r="AX67" s="482"/>
      <c r="AY67" s="482"/>
      <c r="AZ67" s="482"/>
      <c r="BA67" s="482"/>
      <c r="BB67" s="482"/>
      <c r="BC67" s="482"/>
      <c r="BD67" s="482"/>
      <c r="BE67" s="482"/>
      <c r="BF67" s="482"/>
      <c r="BG67" s="482"/>
      <c r="BH67" s="482"/>
      <c r="BI67" s="482"/>
      <c r="BJ67" s="482"/>
      <c r="BK67" s="482"/>
      <c r="BL67" s="482"/>
      <c r="BM67" s="482"/>
      <c r="BN67" s="482"/>
    </row>
    <row r="68" spans="1:66">
      <c r="A68" s="482"/>
      <c r="B68" s="482"/>
      <c r="C68" s="482"/>
      <c r="D68" s="627"/>
      <c r="E68" s="628" t="s">
        <v>629</v>
      </c>
      <c r="F68" s="629" t="s">
        <v>569</v>
      </c>
      <c r="G68" s="630" t="s">
        <v>630</v>
      </c>
      <c r="H68" s="631" t="s">
        <v>631</v>
      </c>
      <c r="I68" s="482"/>
      <c r="J68" s="482"/>
      <c r="K68" s="482"/>
      <c r="L68" s="482"/>
      <c r="M68" s="482"/>
      <c r="N68" s="482"/>
      <c r="O68" s="482"/>
      <c r="P68" s="482"/>
      <c r="Q68" s="482"/>
      <c r="R68" s="482"/>
      <c r="S68" s="482"/>
      <c r="T68" s="482"/>
      <c r="U68" s="482"/>
      <c r="V68" s="482"/>
      <c r="W68" s="482"/>
      <c r="X68" s="482"/>
      <c r="Y68" s="482"/>
      <c r="Z68" s="482"/>
      <c r="AA68" s="482"/>
      <c r="AB68" s="482"/>
      <c r="AC68" s="482"/>
      <c r="AD68" s="482"/>
      <c r="AE68" s="482"/>
      <c r="AF68" s="482"/>
      <c r="AG68" s="482"/>
      <c r="AH68" s="482"/>
      <c r="AI68" s="482"/>
      <c r="AJ68" s="482"/>
      <c r="AK68" s="482"/>
      <c r="AL68" s="482"/>
      <c r="AM68" s="482"/>
      <c r="AN68" s="482"/>
      <c r="AO68" s="482"/>
      <c r="AP68" s="482"/>
      <c r="AQ68" s="482"/>
      <c r="AR68" s="482"/>
      <c r="AS68" s="482"/>
      <c r="AT68" s="482"/>
      <c r="AU68" s="482"/>
      <c r="AV68" s="482"/>
      <c r="AW68" s="482"/>
      <c r="AX68" s="482"/>
      <c r="AY68" s="482"/>
      <c r="AZ68" s="482"/>
      <c r="BA68" s="482"/>
      <c r="BB68" s="482"/>
      <c r="BC68" s="482"/>
      <c r="BD68" s="482"/>
      <c r="BE68" s="482"/>
      <c r="BF68" s="482"/>
      <c r="BG68" s="482"/>
      <c r="BH68" s="482"/>
      <c r="BI68" s="482"/>
      <c r="BJ68" s="482"/>
      <c r="BK68" s="482"/>
      <c r="BL68" s="482"/>
      <c r="BM68" s="482"/>
      <c r="BN68" s="482"/>
    </row>
    <row r="69" spans="1:66">
      <c r="A69" s="482"/>
      <c r="B69" s="482"/>
      <c r="C69" s="482"/>
      <c r="D69" s="521" t="s">
        <v>124</v>
      </c>
      <c r="E69" s="632" t="s">
        <v>60</v>
      </c>
      <c r="F69" s="483" t="s">
        <v>60</v>
      </c>
      <c r="G69" s="484" t="s">
        <v>60</v>
      </c>
      <c r="H69" s="540" t="s">
        <v>747</v>
      </c>
      <c r="I69" s="482"/>
      <c r="J69" s="482"/>
      <c r="K69" s="482"/>
      <c r="L69" s="482" t="s">
        <v>127</v>
      </c>
      <c r="M69" s="482"/>
      <c r="N69" s="482"/>
      <c r="O69" s="482"/>
      <c r="P69" s="482"/>
      <c r="Q69" s="482"/>
      <c r="R69" s="482"/>
      <c r="S69" s="482"/>
      <c r="T69" s="482"/>
      <c r="U69" s="482"/>
      <c r="V69" s="482"/>
      <c r="W69" s="482"/>
      <c r="X69" s="482"/>
      <c r="Y69" s="482"/>
      <c r="Z69" s="482"/>
      <c r="AA69" s="482"/>
      <c r="AB69" s="482"/>
      <c r="AC69" s="482"/>
      <c r="AD69" s="482"/>
      <c r="AE69" s="482"/>
      <c r="AF69" s="482"/>
      <c r="AG69" s="482"/>
      <c r="AH69" s="482"/>
      <c r="AI69" s="482"/>
      <c r="AJ69" s="482"/>
      <c r="AK69" s="482"/>
      <c r="AL69" s="482"/>
      <c r="AM69" s="482"/>
      <c r="AN69" s="482"/>
      <c r="AO69" s="482"/>
      <c r="AP69" s="482"/>
      <c r="AQ69" s="482"/>
      <c r="AR69" s="482"/>
      <c r="AS69" s="482"/>
      <c r="AT69" s="482"/>
      <c r="AU69" s="482"/>
      <c r="AV69" s="482"/>
      <c r="AW69" s="482"/>
      <c r="AX69" s="482"/>
      <c r="AY69" s="482"/>
      <c r="AZ69" s="482"/>
      <c r="BA69" s="482"/>
      <c r="BB69" s="482"/>
      <c r="BC69" s="482"/>
      <c r="BD69" s="482"/>
      <c r="BE69" s="482"/>
      <c r="BF69" s="482"/>
      <c r="BG69" s="482"/>
      <c r="BH69" s="482"/>
      <c r="BI69" s="482"/>
      <c r="BJ69" s="482"/>
      <c r="BK69" s="482"/>
      <c r="BL69" s="482"/>
      <c r="BM69" s="482"/>
      <c r="BN69" s="482"/>
    </row>
    <row r="70" spans="1:66" ht="15.75" thickBot="1">
      <c r="A70" s="482"/>
      <c r="B70" s="482"/>
      <c r="C70" s="482"/>
      <c r="D70" s="541" t="s">
        <v>126</v>
      </c>
      <c r="E70" s="633">
        <v>31.058</v>
      </c>
      <c r="F70" s="634">
        <v>24.797000000000001</v>
      </c>
      <c r="G70" s="635">
        <v>15</v>
      </c>
      <c r="H70" s="636">
        <v>1541.2</v>
      </c>
      <c r="I70" s="482"/>
      <c r="J70" s="482"/>
      <c r="K70" s="482"/>
      <c r="L70" s="482"/>
      <c r="M70" s="482" t="s">
        <v>128</v>
      </c>
      <c r="N70" s="482"/>
      <c r="O70" s="482"/>
      <c r="P70" s="482"/>
      <c r="Q70" s="482"/>
      <c r="R70" s="482"/>
      <c r="S70" s="482"/>
      <c r="T70" s="482"/>
      <c r="U70" s="482"/>
      <c r="V70" s="482"/>
      <c r="W70" s="482" t="s">
        <v>748</v>
      </c>
      <c r="X70" s="482"/>
      <c r="Y70" s="482"/>
      <c r="Z70" s="482"/>
      <c r="AA70" s="482"/>
      <c r="AB70" s="482"/>
      <c r="AC70" s="482"/>
      <c r="AD70" s="482"/>
      <c r="AE70" s="482"/>
      <c r="AF70" s="482"/>
      <c r="AG70" s="482"/>
      <c r="AH70" s="482"/>
      <c r="AI70" s="482"/>
      <c r="AJ70" s="482"/>
      <c r="AK70" s="482"/>
      <c r="AL70" s="482"/>
      <c r="AM70" s="482"/>
      <c r="AN70" s="482"/>
      <c r="AO70" s="482"/>
      <c r="AP70" s="482"/>
      <c r="AQ70" s="482"/>
      <c r="AR70" s="482"/>
      <c r="AS70" s="482"/>
      <c r="AT70" s="482"/>
      <c r="AU70" s="482"/>
      <c r="AV70" s="482"/>
      <c r="AW70" s="482"/>
      <c r="AX70" s="482"/>
      <c r="AY70" s="482"/>
      <c r="AZ70" s="482"/>
      <c r="BA70" s="482"/>
      <c r="BB70" s="482"/>
      <c r="BC70" s="482"/>
      <c r="BD70" s="482"/>
      <c r="BE70" s="482"/>
      <c r="BF70" s="482"/>
      <c r="BG70" s="482"/>
      <c r="BH70" s="482"/>
      <c r="BI70" s="482"/>
      <c r="BJ70" s="482"/>
      <c r="BK70" s="482"/>
      <c r="BL70" s="482"/>
      <c r="BM70" s="482"/>
      <c r="BN70" s="482"/>
    </row>
    <row r="71" spans="1:66">
      <c r="A71" s="482"/>
      <c r="B71" s="482"/>
      <c r="C71" s="482"/>
      <c r="D71" s="482"/>
      <c r="E71" s="624"/>
      <c r="F71" s="624"/>
      <c r="G71" s="624"/>
      <c r="H71" s="624"/>
      <c r="I71" s="482"/>
      <c r="J71" s="482"/>
      <c r="K71" s="482"/>
      <c r="L71" s="482"/>
      <c r="M71" s="482" t="s">
        <v>749</v>
      </c>
      <c r="N71" s="482"/>
      <c r="O71" s="482"/>
      <c r="P71" s="482"/>
      <c r="Q71" s="482"/>
      <c r="R71" s="482"/>
      <c r="S71" s="482"/>
      <c r="T71" s="482"/>
      <c r="U71" s="482"/>
      <c r="V71" s="482"/>
      <c r="W71" s="482"/>
      <c r="X71" s="482" t="s">
        <v>323</v>
      </c>
      <c r="Y71" s="482"/>
      <c r="Z71" s="482"/>
      <c r="AA71" s="482"/>
      <c r="AB71" s="482"/>
      <c r="AC71" s="482"/>
      <c r="AD71" s="482"/>
      <c r="AE71" s="482"/>
      <c r="AF71" s="482"/>
      <c r="AG71" s="482"/>
      <c r="AH71" s="482"/>
      <c r="AI71" s="482"/>
      <c r="AJ71" s="482"/>
      <c r="AK71" s="482"/>
      <c r="AL71" s="482"/>
      <c r="AM71" s="482"/>
      <c r="AN71" s="482"/>
      <c r="AO71" s="482"/>
      <c r="AP71" s="482"/>
      <c r="AQ71" s="482"/>
      <c r="AR71" s="482"/>
      <c r="AS71" s="482"/>
      <c r="AT71" s="482"/>
      <c r="AU71" s="482"/>
      <c r="AV71" s="482"/>
      <c r="AW71" s="482"/>
      <c r="AX71" s="482"/>
      <c r="AY71" s="482"/>
      <c r="AZ71" s="482"/>
      <c r="BA71" s="482"/>
      <c r="BB71" s="482"/>
      <c r="BC71" s="482"/>
      <c r="BD71" s="482"/>
      <c r="BE71" s="482"/>
      <c r="BF71" s="482"/>
      <c r="BG71" s="482"/>
      <c r="BH71" s="482"/>
      <c r="BI71" s="482"/>
      <c r="BJ71" s="482"/>
      <c r="BK71" s="482"/>
      <c r="BL71" s="482"/>
      <c r="BM71" s="482"/>
      <c r="BN71" s="482"/>
    </row>
    <row r="72" spans="1:66" ht="15.75" thickBot="1">
      <c r="A72" s="482"/>
      <c r="B72" s="482"/>
      <c r="C72" s="482"/>
      <c r="D72" s="482"/>
      <c r="E72" s="624"/>
      <c r="F72" s="624"/>
      <c r="G72" s="624"/>
      <c r="H72" s="624"/>
      <c r="I72" s="482"/>
      <c r="J72" s="482"/>
      <c r="K72" s="482"/>
      <c r="L72" s="482" t="s">
        <v>750</v>
      </c>
      <c r="M72" s="482"/>
      <c r="N72" s="482"/>
      <c r="O72" s="482"/>
      <c r="P72" s="482"/>
      <c r="Q72" s="482"/>
      <c r="R72" s="482"/>
      <c r="S72" s="482"/>
      <c r="T72" s="482"/>
      <c r="U72" s="482"/>
      <c r="V72" s="482"/>
      <c r="W72" s="482"/>
      <c r="X72" s="482"/>
      <c r="Y72" s="482"/>
      <c r="Z72" s="482"/>
      <c r="AA72" s="482"/>
      <c r="AB72" s="482"/>
      <c r="AC72" s="482"/>
      <c r="AD72" s="482"/>
      <c r="AE72" s="482"/>
      <c r="AF72" s="482"/>
      <c r="AG72" s="482"/>
      <c r="AH72" s="482"/>
      <c r="AI72" s="482"/>
      <c r="AJ72" s="482"/>
      <c r="AK72" s="482"/>
      <c r="AL72" s="482"/>
      <c r="AM72" s="482"/>
      <c r="AN72" s="482"/>
      <c r="AO72" s="482"/>
      <c r="AP72" s="482"/>
      <c r="AQ72" s="482"/>
      <c r="AR72" s="482"/>
      <c r="AS72" s="482"/>
      <c r="AT72" s="482"/>
      <c r="AU72" s="482"/>
      <c r="AV72" s="482"/>
      <c r="AW72" s="482"/>
      <c r="AX72" s="482"/>
      <c r="AY72" s="482"/>
      <c r="AZ72" s="482"/>
      <c r="BA72" s="482"/>
      <c r="BB72" s="482"/>
      <c r="BC72" s="482"/>
      <c r="BD72" s="482"/>
      <c r="BE72" s="482"/>
      <c r="BF72" s="482"/>
      <c r="BG72" s="482"/>
      <c r="BH72" s="482"/>
      <c r="BI72" s="482"/>
      <c r="BJ72" s="482"/>
      <c r="BK72" s="482"/>
      <c r="BL72" s="482"/>
      <c r="BM72" s="482"/>
      <c r="BN72" s="482"/>
    </row>
    <row r="73" spans="1:66">
      <c r="A73" s="482"/>
      <c r="B73" s="482"/>
      <c r="C73" s="482"/>
      <c r="D73" s="523"/>
      <c r="E73" s="524"/>
      <c r="F73" s="525"/>
      <c r="G73" s="525" t="s">
        <v>751</v>
      </c>
      <c r="H73" s="525"/>
      <c r="I73" s="637"/>
      <c r="J73" s="638"/>
      <c r="K73" s="637"/>
      <c r="L73" s="637"/>
      <c r="M73" s="637"/>
      <c r="N73" s="637"/>
      <c r="O73" s="637"/>
      <c r="P73" s="637"/>
      <c r="Q73" s="637"/>
      <c r="R73" s="637"/>
      <c r="S73" s="637"/>
      <c r="T73" s="637"/>
      <c r="U73" s="637"/>
      <c r="V73" s="637"/>
      <c r="W73" s="637"/>
      <c r="X73" s="637"/>
      <c r="Y73" s="637"/>
      <c r="Z73" s="637"/>
      <c r="AA73" s="637"/>
      <c r="AB73" s="637"/>
      <c r="AC73" s="637"/>
      <c r="AD73" s="637"/>
      <c r="AE73" s="637"/>
      <c r="AF73" s="637"/>
      <c r="AG73" s="637"/>
      <c r="AH73" s="637"/>
      <c r="AI73" s="637"/>
      <c r="AJ73" s="637"/>
      <c r="AK73" s="637"/>
      <c r="AL73" s="639"/>
      <c r="AM73" s="482"/>
      <c r="AN73" s="482"/>
      <c r="AO73" s="482"/>
      <c r="AP73" s="482"/>
      <c r="AQ73" s="482"/>
      <c r="AR73" s="482"/>
      <c r="AS73" s="482"/>
      <c r="AT73" s="482"/>
      <c r="AU73" s="482"/>
      <c r="AV73" s="482"/>
      <c r="AW73" s="482"/>
      <c r="AX73" s="482"/>
      <c r="AY73" s="482"/>
      <c r="AZ73" s="482"/>
      <c r="BA73" s="482"/>
      <c r="BB73" s="482"/>
      <c r="BC73" s="482"/>
      <c r="BD73" s="482"/>
      <c r="BE73" s="482"/>
      <c r="BF73" s="482"/>
      <c r="BG73" s="482"/>
      <c r="BH73" s="482"/>
      <c r="BI73" s="482"/>
      <c r="BJ73" s="482"/>
      <c r="BK73" s="482"/>
      <c r="BL73" s="482"/>
      <c r="BM73" s="482"/>
      <c r="BN73" s="482"/>
    </row>
    <row r="74" spans="1:66">
      <c r="A74" s="482"/>
      <c r="B74" s="482"/>
      <c r="C74" s="482"/>
      <c r="D74" s="627"/>
      <c r="E74" s="482"/>
      <c r="F74" s="482"/>
      <c r="G74" s="482"/>
      <c r="H74" s="482"/>
      <c r="I74" s="482"/>
      <c r="J74" s="482"/>
      <c r="K74" s="482"/>
      <c r="L74" s="544"/>
      <c r="M74" s="533"/>
      <c r="N74" s="533"/>
      <c r="O74" s="545"/>
      <c r="P74" s="546"/>
      <c r="Q74" s="546"/>
      <c r="R74" s="547"/>
      <c r="S74" s="546"/>
      <c r="T74" s="546"/>
      <c r="U74" s="547" t="s">
        <v>325</v>
      </c>
      <c r="V74" s="547"/>
      <c r="W74" s="546"/>
      <c r="X74" s="547"/>
      <c r="Y74" s="546"/>
      <c r="Z74" s="546"/>
      <c r="AA74" s="546"/>
      <c r="AB74" s="546"/>
      <c r="AC74" s="546"/>
      <c r="AD74" s="546"/>
      <c r="AE74" s="546"/>
      <c r="AF74" s="548"/>
      <c r="AG74" s="482"/>
      <c r="AH74" s="482"/>
      <c r="AI74" s="482"/>
      <c r="AJ74" s="482"/>
      <c r="AK74" s="482"/>
      <c r="AL74" s="640"/>
      <c r="AM74" s="482"/>
      <c r="AN74" s="482"/>
      <c r="AO74" s="482"/>
      <c r="AP74" s="482"/>
      <c r="AQ74" s="482"/>
      <c r="AR74" s="482"/>
      <c r="AS74" s="482"/>
      <c r="AT74" s="482"/>
      <c r="AU74" s="482"/>
      <c r="AV74" s="482"/>
      <c r="AW74" s="482"/>
      <c r="AX74" s="482"/>
      <c r="AY74" s="482"/>
      <c r="AZ74" s="482"/>
      <c r="BA74" s="482"/>
      <c r="BB74" s="482"/>
      <c r="BC74" s="482"/>
      <c r="BD74" s="482"/>
      <c r="BE74" s="482"/>
      <c r="BF74" s="482"/>
      <c r="BG74" s="482"/>
      <c r="BH74" s="482"/>
      <c r="BI74" s="482"/>
      <c r="BJ74" s="482"/>
      <c r="BK74" s="482"/>
      <c r="BL74" s="482"/>
      <c r="BM74" s="482"/>
      <c r="BN74" s="482"/>
    </row>
    <row r="75" spans="1:66">
      <c r="A75" s="482"/>
      <c r="B75" s="482"/>
      <c r="C75" s="482"/>
      <c r="D75" s="527"/>
      <c r="E75" s="624"/>
      <c r="F75" s="624"/>
      <c r="G75" s="624"/>
      <c r="H75" s="629"/>
      <c r="I75" s="482"/>
      <c r="J75" s="482"/>
      <c r="K75" s="482"/>
      <c r="L75" s="628"/>
      <c r="M75" s="629" t="s">
        <v>326</v>
      </c>
      <c r="N75" s="550"/>
      <c r="O75" s="482"/>
      <c r="P75" s="629" t="s">
        <v>327</v>
      </c>
      <c r="Q75" s="482"/>
      <c r="R75" s="551"/>
      <c r="S75" s="629" t="s">
        <v>328</v>
      </c>
      <c r="T75" s="550"/>
      <c r="U75" s="482"/>
      <c r="V75" s="629" t="s">
        <v>329</v>
      </c>
      <c r="W75" s="482"/>
      <c r="X75" s="551"/>
      <c r="Y75" s="629" t="s">
        <v>330</v>
      </c>
      <c r="Z75" s="550"/>
      <c r="AA75" s="482"/>
      <c r="AB75" s="629" t="s">
        <v>331</v>
      </c>
      <c r="AC75" s="482"/>
      <c r="AD75" s="551"/>
      <c r="AE75" s="629" t="s">
        <v>332</v>
      </c>
      <c r="AF75" s="550"/>
      <c r="AG75" s="482"/>
      <c r="AH75" s="482"/>
      <c r="AI75" s="482"/>
      <c r="AJ75" s="482"/>
      <c r="AK75" s="482"/>
      <c r="AL75" s="640"/>
      <c r="AM75" s="482"/>
      <c r="AN75" s="482"/>
      <c r="AO75" s="482"/>
      <c r="AP75" s="482"/>
      <c r="AQ75" s="482"/>
      <c r="AR75" s="482"/>
      <c r="AS75" s="482"/>
      <c r="AT75" s="482"/>
      <c r="AU75" s="482"/>
      <c r="AV75" s="482"/>
      <c r="AW75" s="482"/>
      <c r="AX75" s="482"/>
      <c r="AY75" s="482"/>
      <c r="AZ75" s="482"/>
      <c r="BA75" s="482"/>
      <c r="BB75" s="482"/>
      <c r="BC75" s="482"/>
      <c r="BD75" s="482"/>
      <c r="BE75" s="482"/>
      <c r="BF75" s="482"/>
      <c r="BG75" s="482"/>
      <c r="BH75" s="482"/>
      <c r="BI75" s="482"/>
      <c r="BJ75" s="482"/>
      <c r="BK75" s="482"/>
      <c r="BL75" s="482"/>
      <c r="BM75" s="482"/>
      <c r="BN75" s="482"/>
    </row>
    <row r="76" spans="1:66">
      <c r="A76" s="482"/>
      <c r="B76" s="482"/>
      <c r="C76" s="482"/>
      <c r="D76" s="521"/>
      <c r="E76" s="641" t="s">
        <v>131</v>
      </c>
      <c r="F76" s="546"/>
      <c r="G76" s="546"/>
      <c r="H76" s="642"/>
      <c r="I76" s="546"/>
      <c r="J76" s="546"/>
      <c r="K76" s="548"/>
      <c r="L76" s="628" t="s">
        <v>252</v>
      </c>
      <c r="M76" s="629" t="s">
        <v>333</v>
      </c>
      <c r="N76" s="643" t="s">
        <v>334</v>
      </c>
      <c r="O76" s="629" t="s">
        <v>252</v>
      </c>
      <c r="P76" s="629" t="s">
        <v>333</v>
      </c>
      <c r="Q76" s="629" t="s">
        <v>334</v>
      </c>
      <c r="R76" s="628" t="s">
        <v>252</v>
      </c>
      <c r="S76" s="629" t="s">
        <v>333</v>
      </c>
      <c r="T76" s="643" t="s">
        <v>334</v>
      </c>
      <c r="U76" s="629" t="s">
        <v>252</v>
      </c>
      <c r="V76" s="629" t="s">
        <v>333</v>
      </c>
      <c r="W76" s="629" t="s">
        <v>334</v>
      </c>
      <c r="X76" s="628" t="s">
        <v>252</v>
      </c>
      <c r="Y76" s="629" t="s">
        <v>333</v>
      </c>
      <c r="Z76" s="643" t="s">
        <v>334</v>
      </c>
      <c r="AA76" s="629" t="s">
        <v>252</v>
      </c>
      <c r="AB76" s="629" t="s">
        <v>333</v>
      </c>
      <c r="AC76" s="629" t="s">
        <v>334</v>
      </c>
      <c r="AD76" s="628" t="s">
        <v>252</v>
      </c>
      <c r="AE76" s="629" t="s">
        <v>333</v>
      </c>
      <c r="AF76" s="643" t="s">
        <v>334</v>
      </c>
      <c r="AG76" s="546"/>
      <c r="AH76" s="546"/>
      <c r="AI76" s="642" t="s">
        <v>132</v>
      </c>
      <c r="AJ76" s="546"/>
      <c r="AK76" s="546"/>
      <c r="AL76" s="644"/>
      <c r="AM76" s="482"/>
      <c r="AN76" s="482"/>
      <c r="AO76" s="482"/>
      <c r="AP76" s="482"/>
      <c r="AQ76" s="482"/>
      <c r="AR76" s="482"/>
      <c r="AS76" s="482"/>
      <c r="AT76" s="482"/>
      <c r="AU76" s="482"/>
      <c r="AV76" s="482"/>
      <c r="AW76" s="482"/>
      <c r="AX76" s="482"/>
      <c r="AY76" s="482"/>
      <c r="AZ76" s="482"/>
      <c r="BA76" s="482"/>
      <c r="BB76" s="482"/>
      <c r="BC76" s="482"/>
      <c r="BD76" s="482"/>
      <c r="BE76" s="482"/>
      <c r="BF76" s="482"/>
      <c r="BG76" s="482"/>
      <c r="BH76" s="482"/>
      <c r="BI76" s="482"/>
      <c r="BJ76" s="482"/>
      <c r="BK76" s="482"/>
      <c r="BL76" s="482"/>
      <c r="BM76" s="482"/>
      <c r="BN76" s="482"/>
    </row>
    <row r="77" spans="1:66">
      <c r="A77" s="482"/>
      <c r="B77" s="482"/>
      <c r="C77" s="482"/>
      <c r="D77" s="627"/>
      <c r="E77" s="628" t="s">
        <v>632</v>
      </c>
      <c r="F77" s="628" t="s">
        <v>563</v>
      </c>
      <c r="G77" s="629" t="s">
        <v>752</v>
      </c>
      <c r="H77" s="629" t="s">
        <v>753</v>
      </c>
      <c r="I77" s="629" t="s">
        <v>754</v>
      </c>
      <c r="J77" s="629" t="s">
        <v>755</v>
      </c>
      <c r="K77" s="629" t="s">
        <v>756</v>
      </c>
      <c r="L77" s="628" t="s">
        <v>757</v>
      </c>
      <c r="M77" s="629" t="s">
        <v>633</v>
      </c>
      <c r="N77" s="643" t="s">
        <v>758</v>
      </c>
      <c r="O77" s="629" t="s">
        <v>634</v>
      </c>
      <c r="P77" s="629" t="s">
        <v>759</v>
      </c>
      <c r="Q77" s="629" t="s">
        <v>635</v>
      </c>
      <c r="R77" s="628" t="s">
        <v>636</v>
      </c>
      <c r="S77" s="629" t="s">
        <v>760</v>
      </c>
      <c r="T77" s="643" t="s">
        <v>761</v>
      </c>
      <c r="U77" s="629" t="s">
        <v>762</v>
      </c>
      <c r="V77" s="629" t="s">
        <v>763</v>
      </c>
      <c r="W77" s="629" t="s">
        <v>637</v>
      </c>
      <c r="X77" s="628" t="s">
        <v>764</v>
      </c>
      <c r="Y77" s="629" t="s">
        <v>765</v>
      </c>
      <c r="Z77" s="643" t="s">
        <v>564</v>
      </c>
      <c r="AA77" s="629" t="s">
        <v>766</v>
      </c>
      <c r="AB77" s="629" t="s">
        <v>767</v>
      </c>
      <c r="AC77" s="629" t="s">
        <v>638</v>
      </c>
      <c r="AD77" s="628" t="s">
        <v>639</v>
      </c>
      <c r="AE77" s="629" t="s">
        <v>640</v>
      </c>
      <c r="AF77" s="643" t="s">
        <v>768</v>
      </c>
      <c r="AG77" s="629" t="s">
        <v>629</v>
      </c>
      <c r="AH77" s="629" t="s">
        <v>769</v>
      </c>
      <c r="AI77" s="629" t="s">
        <v>630</v>
      </c>
      <c r="AJ77" s="629" t="s">
        <v>770</v>
      </c>
      <c r="AK77" s="629" t="s">
        <v>565</v>
      </c>
      <c r="AL77" s="645" t="s">
        <v>641</v>
      </c>
      <c r="AM77" s="482"/>
      <c r="AN77" s="482"/>
      <c r="AO77" s="482"/>
      <c r="AP77" s="482"/>
      <c r="AQ77" s="482"/>
      <c r="AR77" s="482"/>
      <c r="AS77" s="482"/>
      <c r="AT77" s="482"/>
      <c r="AU77" s="482"/>
      <c r="AV77" s="482"/>
      <c r="AW77" s="482"/>
      <c r="AX77" s="482"/>
      <c r="AY77" s="482"/>
      <c r="AZ77" s="482"/>
      <c r="BA77" s="482"/>
      <c r="BB77" s="482"/>
      <c r="BC77" s="482"/>
      <c r="BD77" s="482"/>
      <c r="BE77" s="482"/>
      <c r="BF77" s="482"/>
      <c r="BG77" s="482"/>
      <c r="BH77" s="482"/>
      <c r="BI77" s="482"/>
      <c r="BJ77" s="482"/>
      <c r="BK77" s="482"/>
      <c r="BL77" s="482"/>
      <c r="BM77" s="482"/>
      <c r="BN77" s="482"/>
    </row>
    <row r="78" spans="1:66">
      <c r="A78" s="482"/>
      <c r="B78" s="482"/>
      <c r="C78" s="482"/>
      <c r="D78" s="485" t="s">
        <v>124</v>
      </c>
      <c r="E78" s="632" t="s">
        <v>150</v>
      </c>
      <c r="F78" s="632" t="s">
        <v>150</v>
      </c>
      <c r="G78" s="483" t="s">
        <v>150</v>
      </c>
      <c r="H78" s="483" t="s">
        <v>150</v>
      </c>
      <c r="I78" s="483" t="s">
        <v>150</v>
      </c>
      <c r="J78" s="483" t="s">
        <v>150</v>
      </c>
      <c r="K78" s="483" t="s">
        <v>150</v>
      </c>
      <c r="L78" s="632" t="s">
        <v>642</v>
      </c>
      <c r="M78" s="483" t="s">
        <v>771</v>
      </c>
      <c r="N78" s="484" t="s">
        <v>642</v>
      </c>
      <c r="O78" s="483" t="s">
        <v>566</v>
      </c>
      <c r="P78" s="483" t="s">
        <v>772</v>
      </c>
      <c r="Q78" s="483" t="s">
        <v>566</v>
      </c>
      <c r="R78" s="632" t="s">
        <v>772</v>
      </c>
      <c r="S78" s="483" t="s">
        <v>567</v>
      </c>
      <c r="T78" s="484" t="s">
        <v>566</v>
      </c>
      <c r="U78" s="483" t="s">
        <v>566</v>
      </c>
      <c r="V78" s="483" t="s">
        <v>773</v>
      </c>
      <c r="W78" s="483" t="s">
        <v>566</v>
      </c>
      <c r="X78" s="632" t="s">
        <v>566</v>
      </c>
      <c r="Y78" s="483" t="s">
        <v>566</v>
      </c>
      <c r="Z78" s="484" t="s">
        <v>566</v>
      </c>
      <c r="AA78" s="483" t="s">
        <v>772</v>
      </c>
      <c r="AB78" s="483" t="s">
        <v>566</v>
      </c>
      <c r="AC78" s="483" t="s">
        <v>566</v>
      </c>
      <c r="AD78" s="632" t="s">
        <v>567</v>
      </c>
      <c r="AE78" s="483" t="s">
        <v>566</v>
      </c>
      <c r="AF78" s="484" t="s">
        <v>774</v>
      </c>
      <c r="AG78" s="483" t="s">
        <v>60</v>
      </c>
      <c r="AH78" s="483" t="s">
        <v>60</v>
      </c>
      <c r="AI78" s="483" t="s">
        <v>60</v>
      </c>
      <c r="AJ78" s="483" t="s">
        <v>60</v>
      </c>
      <c r="AK78" s="483" t="s">
        <v>60</v>
      </c>
      <c r="AL78" s="646" t="s">
        <v>60</v>
      </c>
      <c r="AM78" s="482"/>
      <c r="AN78" s="482"/>
      <c r="AO78" s="482"/>
      <c r="AP78" s="482"/>
      <c r="AQ78" s="482"/>
      <c r="AR78" s="482"/>
      <c r="AS78" s="482"/>
      <c r="AT78" s="482"/>
      <c r="AU78" s="482"/>
      <c r="AV78" s="482"/>
      <c r="AW78" s="482"/>
      <c r="AX78" s="482"/>
      <c r="AY78" s="482"/>
      <c r="AZ78" s="482"/>
      <c r="BA78" s="482"/>
      <c r="BB78" s="482"/>
      <c r="BC78" s="482"/>
      <c r="BD78" s="482"/>
      <c r="BE78" s="482"/>
      <c r="BF78" s="482"/>
      <c r="BG78" s="482"/>
      <c r="BH78" s="482"/>
      <c r="BI78" s="482"/>
      <c r="BJ78" s="482"/>
      <c r="BK78" s="482"/>
      <c r="BL78" s="482"/>
      <c r="BM78" s="482"/>
      <c r="BN78" s="482"/>
    </row>
    <row r="79" spans="1:66">
      <c r="A79" s="482"/>
      <c r="B79" s="482"/>
      <c r="C79" s="482"/>
      <c r="D79" s="627" t="s">
        <v>152</v>
      </c>
      <c r="E79" s="647">
        <v>73741</v>
      </c>
      <c r="F79" s="647">
        <v>12290</v>
      </c>
      <c r="G79" s="648">
        <v>12290</v>
      </c>
      <c r="H79" s="647">
        <v>12290</v>
      </c>
      <c r="I79" s="648">
        <v>12290</v>
      </c>
      <c r="J79" s="649">
        <v>12290</v>
      </c>
      <c r="K79" s="649">
        <v>12290</v>
      </c>
      <c r="L79" s="650">
        <v>768.1</v>
      </c>
      <c r="M79" s="482">
        <v>360.5</v>
      </c>
      <c r="N79" s="550">
        <v>407.6</v>
      </c>
      <c r="O79" s="555">
        <v>12290</v>
      </c>
      <c r="P79" s="482">
        <v>5768</v>
      </c>
      <c r="Q79" s="482">
        <v>6522</v>
      </c>
      <c r="R79" s="555">
        <v>12290</v>
      </c>
      <c r="S79" s="482">
        <v>5768</v>
      </c>
      <c r="T79" s="482">
        <v>6522</v>
      </c>
      <c r="U79" s="555">
        <v>12290</v>
      </c>
      <c r="V79" s="482">
        <v>5768</v>
      </c>
      <c r="W79" s="482">
        <v>6522</v>
      </c>
      <c r="X79" s="555">
        <v>12290</v>
      </c>
      <c r="Y79" s="482">
        <v>5768</v>
      </c>
      <c r="Z79" s="482">
        <v>6522</v>
      </c>
      <c r="AA79" s="555">
        <v>12290</v>
      </c>
      <c r="AB79" s="482">
        <v>5768</v>
      </c>
      <c r="AC79" s="482">
        <v>6522</v>
      </c>
      <c r="AD79" s="555">
        <v>12290</v>
      </c>
      <c r="AE79" s="482">
        <v>5768</v>
      </c>
      <c r="AF79" s="482">
        <v>6522</v>
      </c>
      <c r="AG79" s="556">
        <v>20</v>
      </c>
      <c r="AH79" s="556">
        <v>20</v>
      </c>
      <c r="AI79" s="556">
        <v>20</v>
      </c>
      <c r="AJ79" s="556">
        <v>20</v>
      </c>
      <c r="AK79" s="556">
        <v>20</v>
      </c>
      <c r="AL79" s="557">
        <v>20</v>
      </c>
      <c r="AM79" s="482"/>
      <c r="AN79" s="482"/>
      <c r="AO79" s="482"/>
      <c r="AP79" s="482"/>
      <c r="AQ79" s="482"/>
      <c r="AR79" s="482"/>
      <c r="AS79" s="482"/>
      <c r="AT79" s="482"/>
      <c r="AU79" s="482"/>
      <c r="AV79" s="482"/>
      <c r="AW79" s="482"/>
      <c r="AX79" s="482"/>
      <c r="AY79" s="482"/>
      <c r="AZ79" s="482"/>
      <c r="BA79" s="482"/>
      <c r="BB79" s="482"/>
      <c r="BC79" s="482"/>
      <c r="BD79" s="482"/>
      <c r="BE79" s="482"/>
      <c r="BF79" s="482"/>
      <c r="BG79" s="482"/>
      <c r="BH79" s="482"/>
      <c r="BI79" s="482"/>
      <c r="BJ79" s="482"/>
      <c r="BK79" s="482"/>
      <c r="BL79" s="482"/>
      <c r="BM79" s="482"/>
      <c r="BN79" s="482"/>
    </row>
    <row r="80" spans="1:66">
      <c r="A80" s="482"/>
      <c r="B80" s="482"/>
      <c r="C80" s="482"/>
      <c r="D80" s="627" t="s">
        <v>153</v>
      </c>
      <c r="E80" s="651"/>
      <c r="F80" s="651"/>
      <c r="G80" s="652"/>
      <c r="H80" s="651"/>
      <c r="I80" s="652"/>
      <c r="J80" s="653"/>
      <c r="K80" s="653"/>
      <c r="L80" s="654" t="s">
        <v>92</v>
      </c>
      <c r="M80" s="654" t="s">
        <v>92</v>
      </c>
      <c r="N80" s="654" t="s">
        <v>92</v>
      </c>
      <c r="O80" s="655"/>
      <c r="P80" s="482"/>
      <c r="Q80" s="482"/>
      <c r="R80" s="655"/>
      <c r="S80" s="482"/>
      <c r="T80" s="550"/>
      <c r="U80" s="650"/>
      <c r="V80" s="482"/>
      <c r="W80" s="482"/>
      <c r="X80" s="555"/>
      <c r="Y80" s="482"/>
      <c r="Z80" s="550"/>
      <c r="AA80" s="650"/>
      <c r="AB80" s="482"/>
      <c r="AC80" s="482"/>
      <c r="AD80" s="655"/>
      <c r="AE80" s="482"/>
      <c r="AF80" s="550"/>
      <c r="AG80" s="654"/>
      <c r="AH80" s="654"/>
      <c r="AI80" s="654"/>
      <c r="AJ80" s="654"/>
      <c r="AK80" s="650"/>
      <c r="AL80" s="656"/>
      <c r="AM80" s="482"/>
      <c r="AN80" s="482"/>
      <c r="AO80" s="482"/>
      <c r="AP80" s="482"/>
      <c r="AQ80" s="482"/>
      <c r="AR80" s="482"/>
      <c r="AS80" s="482"/>
      <c r="AT80" s="482"/>
      <c r="AU80" s="482"/>
      <c r="AV80" s="482"/>
      <c r="AW80" s="482"/>
      <c r="AX80" s="482"/>
      <c r="AY80" s="482"/>
      <c r="AZ80" s="482"/>
      <c r="BA80" s="482"/>
      <c r="BB80" s="482"/>
      <c r="BC80" s="482"/>
      <c r="BD80" s="482"/>
      <c r="BE80" s="482"/>
      <c r="BF80" s="482"/>
      <c r="BG80" s="482"/>
      <c r="BH80" s="482"/>
      <c r="BI80" s="482"/>
      <c r="BJ80" s="482"/>
      <c r="BK80" s="482"/>
      <c r="BL80" s="482"/>
      <c r="BM80" s="482"/>
      <c r="BN80" s="482"/>
    </row>
    <row r="81" spans="1:66">
      <c r="A81" s="482"/>
      <c r="B81" s="482"/>
      <c r="C81" s="482"/>
      <c r="D81" s="627" t="s">
        <v>154</v>
      </c>
      <c r="E81" s="555"/>
      <c r="F81" s="555"/>
      <c r="G81" s="657"/>
      <c r="H81" s="555"/>
      <c r="I81" s="657"/>
      <c r="J81" s="658"/>
      <c r="K81" s="658"/>
      <c r="L81" s="654" t="s">
        <v>92</v>
      </c>
      <c r="M81" s="654" t="s">
        <v>92</v>
      </c>
      <c r="N81" s="654" t="s">
        <v>92</v>
      </c>
      <c r="O81" s="655"/>
      <c r="P81" s="482"/>
      <c r="Q81" s="482"/>
      <c r="R81" s="655"/>
      <c r="S81" s="482"/>
      <c r="T81" s="550"/>
      <c r="U81" s="650"/>
      <c r="V81" s="482"/>
      <c r="W81" s="482"/>
      <c r="X81" s="555"/>
      <c r="Y81" s="482"/>
      <c r="Z81" s="550"/>
      <c r="AA81" s="650"/>
      <c r="AB81" s="482"/>
      <c r="AC81" s="482"/>
      <c r="AD81" s="655"/>
      <c r="AE81" s="482"/>
      <c r="AF81" s="550"/>
      <c r="AG81" s="654"/>
      <c r="AH81" s="654"/>
      <c r="AI81" s="654"/>
      <c r="AJ81" s="654"/>
      <c r="AK81" s="650"/>
      <c r="AL81" s="656"/>
      <c r="AM81" s="482"/>
      <c r="AN81" s="482"/>
      <c r="AO81" s="482"/>
      <c r="AP81" s="482"/>
      <c r="AQ81" s="482"/>
      <c r="AR81" s="482"/>
      <c r="AS81" s="482"/>
      <c r="AT81" s="482"/>
      <c r="AU81" s="482"/>
      <c r="AV81" s="482"/>
      <c r="AW81" s="482"/>
      <c r="AX81" s="482"/>
      <c r="AY81" s="482"/>
      <c r="AZ81" s="482"/>
      <c r="BA81" s="482"/>
      <c r="BB81" s="482"/>
      <c r="BC81" s="482"/>
      <c r="BD81" s="482"/>
      <c r="BE81" s="482"/>
      <c r="BF81" s="482"/>
      <c r="BG81" s="482"/>
      <c r="BH81" s="482"/>
      <c r="BI81" s="482"/>
      <c r="BJ81" s="482"/>
      <c r="BK81" s="482"/>
      <c r="BL81" s="482"/>
      <c r="BM81" s="482"/>
      <c r="BN81" s="482"/>
    </row>
    <row r="82" spans="1:66">
      <c r="A82" s="482"/>
      <c r="B82" s="482"/>
      <c r="C82" s="482"/>
      <c r="D82" s="627" t="s">
        <v>155</v>
      </c>
      <c r="E82" s="555">
        <v>45447</v>
      </c>
      <c r="F82" s="555">
        <v>8011</v>
      </c>
      <c r="G82" s="657">
        <v>5867</v>
      </c>
      <c r="H82" s="555">
        <v>8485</v>
      </c>
      <c r="I82" s="657">
        <v>8404</v>
      </c>
      <c r="J82" s="658">
        <v>6098</v>
      </c>
      <c r="K82" s="658">
        <v>8582</v>
      </c>
      <c r="L82" s="654" t="s">
        <v>92</v>
      </c>
      <c r="M82" s="654" t="s">
        <v>92</v>
      </c>
      <c r="N82" s="654" t="s">
        <v>92</v>
      </c>
      <c r="O82" s="555">
        <v>8011</v>
      </c>
      <c r="P82" s="482">
        <v>3556</v>
      </c>
      <c r="Q82" s="482">
        <v>4455</v>
      </c>
      <c r="R82" s="654">
        <v>5867</v>
      </c>
      <c r="S82" s="482">
        <v>2397</v>
      </c>
      <c r="T82" s="550">
        <v>3470</v>
      </c>
      <c r="U82" s="654">
        <v>8485</v>
      </c>
      <c r="V82" s="482">
        <v>4602</v>
      </c>
      <c r="W82" s="482">
        <v>3883</v>
      </c>
      <c r="X82" s="654">
        <v>8404</v>
      </c>
      <c r="Y82" s="482">
        <v>3796</v>
      </c>
      <c r="Z82" s="550">
        <v>4608</v>
      </c>
      <c r="AA82" s="654">
        <v>6098</v>
      </c>
      <c r="AB82" s="482">
        <v>2541</v>
      </c>
      <c r="AC82" s="482">
        <v>3557</v>
      </c>
      <c r="AD82" s="654">
        <v>8582</v>
      </c>
      <c r="AE82" s="482">
        <v>4631</v>
      </c>
      <c r="AF82" s="550">
        <v>3951</v>
      </c>
      <c r="AG82" s="556">
        <v>20</v>
      </c>
      <c r="AH82" s="556">
        <v>20</v>
      </c>
      <c r="AI82" s="556">
        <v>20</v>
      </c>
      <c r="AJ82" s="556">
        <v>20</v>
      </c>
      <c r="AK82" s="556">
        <v>20</v>
      </c>
      <c r="AL82" s="557">
        <v>20</v>
      </c>
      <c r="AM82" s="482"/>
      <c r="AN82" s="482"/>
      <c r="AO82" s="482"/>
      <c r="AP82" s="482"/>
      <c r="AQ82" s="482"/>
      <c r="AR82" s="482"/>
      <c r="AS82" s="482"/>
      <c r="AT82" s="482"/>
      <c r="AU82" s="482"/>
      <c r="AV82" s="482"/>
      <c r="AW82" s="482"/>
      <c r="AX82" s="482"/>
      <c r="AY82" s="482"/>
      <c r="AZ82" s="482"/>
      <c r="BA82" s="482"/>
      <c r="BB82" s="482"/>
      <c r="BC82" s="482"/>
      <c r="BD82" s="482"/>
      <c r="BE82" s="482"/>
      <c r="BF82" s="482"/>
      <c r="BG82" s="482"/>
      <c r="BH82" s="482"/>
      <c r="BI82" s="482"/>
      <c r="BJ82" s="482"/>
      <c r="BK82" s="482"/>
      <c r="BL82" s="482"/>
      <c r="BM82" s="482"/>
      <c r="BN82" s="482"/>
    </row>
    <row r="83" spans="1:66">
      <c r="A83" s="482"/>
      <c r="B83" s="482"/>
      <c r="C83" s="482"/>
      <c r="D83" s="627" t="s">
        <v>156</v>
      </c>
      <c r="E83" s="651"/>
      <c r="F83" s="651"/>
      <c r="G83" s="652"/>
      <c r="H83" s="651"/>
      <c r="I83" s="652"/>
      <c r="J83" s="653"/>
      <c r="K83" s="653"/>
      <c r="L83" s="654" t="s">
        <v>92</v>
      </c>
      <c r="M83" s="654" t="s">
        <v>92</v>
      </c>
      <c r="N83" s="654" t="s">
        <v>92</v>
      </c>
      <c r="O83" s="655"/>
      <c r="P83" s="482"/>
      <c r="Q83" s="482"/>
      <c r="R83" s="655"/>
      <c r="S83" s="482"/>
      <c r="T83" s="550"/>
      <c r="U83" s="650"/>
      <c r="V83" s="482"/>
      <c r="W83" s="482"/>
      <c r="X83" s="555"/>
      <c r="Y83" s="482"/>
      <c r="Z83" s="550"/>
      <c r="AA83" s="650"/>
      <c r="AB83" s="482"/>
      <c r="AC83" s="482"/>
      <c r="AD83" s="655"/>
      <c r="AE83" s="482"/>
      <c r="AF83" s="550"/>
      <c r="AG83" s="654"/>
      <c r="AH83" s="654"/>
      <c r="AI83" s="654"/>
      <c r="AJ83" s="654"/>
      <c r="AK83" s="650"/>
      <c r="AL83" s="656"/>
      <c r="AM83" s="482"/>
      <c r="AN83" s="482"/>
      <c r="AO83" s="482"/>
      <c r="AP83" s="482"/>
      <c r="AQ83" s="482"/>
      <c r="AR83" s="482"/>
      <c r="AS83" s="482"/>
      <c r="AT83" s="482"/>
      <c r="AU83" s="482"/>
      <c r="AV83" s="482"/>
      <c r="AW83" s="482"/>
      <c r="AX83" s="482"/>
      <c r="AY83" s="482"/>
      <c r="AZ83" s="482"/>
      <c r="BA83" s="482"/>
      <c r="BB83" s="482"/>
      <c r="BC83" s="482"/>
      <c r="BD83" s="482"/>
      <c r="BE83" s="482"/>
      <c r="BF83" s="482"/>
      <c r="BG83" s="482"/>
      <c r="BH83" s="482"/>
      <c r="BI83" s="482"/>
      <c r="BJ83" s="482"/>
      <c r="BK83" s="482"/>
      <c r="BL83" s="482"/>
      <c r="BM83" s="482"/>
      <c r="BN83" s="482"/>
    </row>
    <row r="84" spans="1:66">
      <c r="A84" s="482"/>
      <c r="B84" s="482"/>
      <c r="C84" s="482"/>
      <c r="D84" s="627" t="s">
        <v>157</v>
      </c>
      <c r="E84" s="555"/>
      <c r="F84" s="555"/>
      <c r="G84" s="657"/>
      <c r="H84" s="555" t="s">
        <v>92</v>
      </c>
      <c r="I84" s="657"/>
      <c r="J84" s="658"/>
      <c r="K84" s="658" t="s">
        <v>92</v>
      </c>
      <c r="L84" s="654" t="s">
        <v>92</v>
      </c>
      <c r="M84" s="654" t="s">
        <v>92</v>
      </c>
      <c r="N84" s="654" t="s">
        <v>92</v>
      </c>
      <c r="O84" s="655"/>
      <c r="P84" s="482"/>
      <c r="Q84" s="482"/>
      <c r="R84" s="655"/>
      <c r="S84" s="482"/>
      <c r="T84" s="550"/>
      <c r="U84" s="654" t="s">
        <v>92</v>
      </c>
      <c r="V84" s="654" t="s">
        <v>92</v>
      </c>
      <c r="W84" s="654" t="s">
        <v>92</v>
      </c>
      <c r="X84" s="555"/>
      <c r="Y84" s="482"/>
      <c r="Z84" s="550"/>
      <c r="AA84" s="654"/>
      <c r="AB84" s="482"/>
      <c r="AC84" s="482"/>
      <c r="AD84" s="555" t="s">
        <v>92</v>
      </c>
      <c r="AE84" s="654" t="s">
        <v>92</v>
      </c>
      <c r="AF84" s="658" t="s">
        <v>92</v>
      </c>
      <c r="AG84" s="654"/>
      <c r="AH84" s="654"/>
      <c r="AI84" s="654" t="s">
        <v>92</v>
      </c>
      <c r="AJ84" s="654"/>
      <c r="AK84" s="650"/>
      <c r="AL84" s="659" t="s">
        <v>92</v>
      </c>
      <c r="AM84" s="482"/>
      <c r="AN84" s="482"/>
      <c r="AO84" s="482"/>
      <c r="AP84" s="482"/>
      <c r="AQ84" s="482"/>
      <c r="AR84" s="482"/>
      <c r="AS84" s="482"/>
      <c r="AT84" s="482"/>
      <c r="AU84" s="482"/>
      <c r="AV84" s="482"/>
      <c r="AW84" s="482"/>
      <c r="AX84" s="482"/>
      <c r="AY84" s="482"/>
      <c r="AZ84" s="482"/>
      <c r="BA84" s="482"/>
      <c r="BB84" s="482"/>
      <c r="BC84" s="482"/>
      <c r="BD84" s="482"/>
      <c r="BE84" s="482"/>
      <c r="BF84" s="482"/>
      <c r="BG84" s="482"/>
      <c r="BH84" s="482"/>
      <c r="BI84" s="482"/>
      <c r="BJ84" s="482"/>
      <c r="BK84" s="482"/>
      <c r="BL84" s="482"/>
      <c r="BM84" s="482"/>
      <c r="BN84" s="482"/>
    </row>
    <row r="85" spans="1:66" ht="15.75" thickBot="1">
      <c r="A85" s="482"/>
      <c r="B85" s="482"/>
      <c r="C85" s="482"/>
      <c r="D85" s="660" t="s">
        <v>158</v>
      </c>
      <c r="E85" s="661">
        <v>125312</v>
      </c>
      <c r="F85" s="661">
        <v>47177</v>
      </c>
      <c r="G85" s="662">
        <v>57988</v>
      </c>
      <c r="H85" s="661">
        <v>20147</v>
      </c>
      <c r="I85" s="662" t="s">
        <v>92</v>
      </c>
      <c r="J85" s="663" t="s">
        <v>92</v>
      </c>
      <c r="K85" s="663" t="s">
        <v>92</v>
      </c>
      <c r="L85" s="482">
        <v>904.6</v>
      </c>
      <c r="M85" s="560">
        <v>466.4</v>
      </c>
      <c r="N85" s="560">
        <v>438.2</v>
      </c>
      <c r="O85" s="561">
        <v>125312</v>
      </c>
      <c r="P85" s="487">
        <v>64605</v>
      </c>
      <c r="Q85" s="487">
        <v>60707</v>
      </c>
      <c r="R85" s="561">
        <v>78135</v>
      </c>
      <c r="S85" s="487">
        <v>46668</v>
      </c>
      <c r="T85" s="664">
        <v>31467</v>
      </c>
      <c r="U85" s="665">
        <v>20147</v>
      </c>
      <c r="V85" s="487">
        <v>15505</v>
      </c>
      <c r="W85" s="487">
        <v>4642</v>
      </c>
      <c r="X85" s="661" t="s">
        <v>92</v>
      </c>
      <c r="Y85" s="666" t="s">
        <v>92</v>
      </c>
      <c r="Z85" s="663" t="s">
        <v>92</v>
      </c>
      <c r="AA85" s="666" t="s">
        <v>92</v>
      </c>
      <c r="AB85" s="666" t="s">
        <v>92</v>
      </c>
      <c r="AC85" s="666" t="s">
        <v>92</v>
      </c>
      <c r="AD85" s="661" t="s">
        <v>92</v>
      </c>
      <c r="AE85" s="666" t="s">
        <v>92</v>
      </c>
      <c r="AF85" s="663" t="s">
        <v>92</v>
      </c>
      <c r="AG85" s="556">
        <v>20</v>
      </c>
      <c r="AH85" s="556">
        <v>20</v>
      </c>
      <c r="AI85" s="556">
        <v>20</v>
      </c>
      <c r="AJ85" s="666" t="s">
        <v>92</v>
      </c>
      <c r="AK85" s="666" t="s">
        <v>92</v>
      </c>
      <c r="AL85" s="667" t="s">
        <v>92</v>
      </c>
      <c r="AM85" s="482"/>
      <c r="AN85" s="482"/>
      <c r="AO85" s="482"/>
      <c r="AP85" s="482"/>
      <c r="AQ85" s="482"/>
      <c r="AR85" s="482"/>
      <c r="AS85" s="482"/>
      <c r="AT85" s="482"/>
      <c r="AU85" s="482"/>
      <c r="AV85" s="482"/>
      <c r="AW85" s="482"/>
      <c r="AX85" s="482"/>
      <c r="AY85" s="482"/>
      <c r="AZ85" s="482"/>
      <c r="BA85" s="482"/>
      <c r="BB85" s="482"/>
      <c r="BC85" s="482"/>
      <c r="BD85" s="482"/>
      <c r="BE85" s="482"/>
      <c r="BF85" s="482"/>
      <c r="BG85" s="482"/>
      <c r="BH85" s="482"/>
      <c r="BI85" s="482"/>
      <c r="BJ85" s="482"/>
      <c r="BK85" s="482"/>
      <c r="BL85" s="482"/>
      <c r="BM85" s="482"/>
      <c r="BN85" s="482"/>
    </row>
    <row r="86" spans="1:66">
      <c r="A86" s="482"/>
      <c r="B86" s="482"/>
      <c r="C86" s="482"/>
      <c r="D86" s="482"/>
      <c r="E86" s="624"/>
      <c r="F86" s="624"/>
      <c r="G86" s="624"/>
      <c r="H86" s="624"/>
      <c r="I86" s="624"/>
      <c r="J86" s="624"/>
      <c r="K86" s="624"/>
      <c r="L86" s="625" t="s">
        <v>775</v>
      </c>
      <c r="M86" s="482"/>
      <c r="N86" s="482"/>
      <c r="O86" s="624"/>
      <c r="P86" s="624"/>
      <c r="Q86" s="624"/>
      <c r="R86" s="624"/>
      <c r="S86" s="624"/>
      <c r="T86" s="482"/>
      <c r="U86" s="482"/>
      <c r="V86" s="482"/>
      <c r="W86" s="482"/>
      <c r="X86" s="482"/>
      <c r="Y86" s="482"/>
      <c r="Z86" s="482"/>
      <c r="AA86" s="482"/>
      <c r="AB86" s="482"/>
      <c r="AC86" s="482"/>
      <c r="AD86" s="482"/>
      <c r="AE86" s="482"/>
      <c r="AF86" s="482"/>
      <c r="AG86" s="482"/>
      <c r="AH86" s="482"/>
      <c r="AI86" s="482"/>
      <c r="AJ86" s="482"/>
      <c r="AK86" s="482"/>
      <c r="AL86" s="482"/>
      <c r="AM86" s="482"/>
      <c r="AN86" s="482"/>
      <c r="AO86" s="482"/>
      <c r="AP86" s="482"/>
      <c r="AQ86" s="482"/>
      <c r="AR86" s="482"/>
      <c r="AS86" s="482"/>
      <c r="AT86" s="482"/>
      <c r="AU86" s="482"/>
      <c r="AV86" s="482"/>
      <c r="AW86" s="482"/>
      <c r="AX86" s="482"/>
      <c r="AY86" s="482"/>
      <c r="AZ86" s="482"/>
      <c r="BA86" s="482"/>
      <c r="BB86" s="482"/>
      <c r="BC86" s="482"/>
      <c r="BD86" s="482"/>
      <c r="BE86" s="482"/>
      <c r="BF86" s="482"/>
      <c r="BG86" s="482"/>
      <c r="BH86" s="482"/>
      <c r="BI86" s="482"/>
      <c r="BJ86" s="482"/>
      <c r="BK86" s="482"/>
      <c r="BL86" s="482"/>
      <c r="BM86" s="482"/>
      <c r="BN86" s="482"/>
    </row>
    <row r="87" spans="1:66">
      <c r="A87" s="482"/>
      <c r="B87" s="482"/>
      <c r="C87" s="482"/>
      <c r="D87" s="625"/>
      <c r="E87" s="624"/>
      <c r="F87" s="624"/>
      <c r="G87" s="624"/>
      <c r="H87" s="624"/>
      <c r="I87" s="624"/>
      <c r="J87" s="624"/>
      <c r="K87" s="624"/>
      <c r="L87" s="624"/>
      <c r="M87" s="624"/>
      <c r="N87" s="624"/>
      <c r="O87" s="624"/>
      <c r="P87" s="624"/>
      <c r="Q87" s="624"/>
      <c r="R87" s="482"/>
      <c r="S87" s="482"/>
      <c r="T87" s="482"/>
      <c r="U87" s="482"/>
      <c r="V87" s="482"/>
      <c r="W87" s="482"/>
      <c r="X87" s="482"/>
      <c r="Y87" s="482"/>
      <c r="Z87" s="482"/>
      <c r="AA87" s="482"/>
      <c r="AB87" s="482"/>
      <c r="AC87" s="482"/>
      <c r="AD87" s="482"/>
      <c r="AE87" s="482"/>
      <c r="AF87" s="482"/>
      <c r="AG87" s="482"/>
      <c r="AH87" s="482"/>
      <c r="AI87" s="482"/>
      <c r="AJ87" s="482"/>
      <c r="AK87" s="482"/>
      <c r="AL87" s="482"/>
      <c r="AM87" s="482"/>
      <c r="AN87" s="482"/>
      <c r="AO87" s="482"/>
      <c r="AP87" s="482"/>
      <c r="AQ87" s="482"/>
      <c r="AR87" s="482"/>
      <c r="AS87" s="482"/>
      <c r="AT87" s="482"/>
      <c r="AU87" s="482"/>
      <c r="AV87" s="482"/>
      <c r="AW87" s="482"/>
      <c r="AX87" s="482"/>
      <c r="AY87" s="482"/>
      <c r="AZ87" s="482"/>
      <c r="BA87" s="482"/>
      <c r="BB87" s="482"/>
      <c r="BC87" s="482"/>
      <c r="BD87" s="482"/>
      <c r="BE87" s="482"/>
      <c r="BF87" s="482"/>
      <c r="BG87" s="482"/>
      <c r="BH87" s="482"/>
      <c r="BI87" s="482"/>
      <c r="BJ87" s="482"/>
      <c r="BK87" s="482"/>
      <c r="BL87" s="482"/>
      <c r="BM87" s="482"/>
      <c r="BN87" s="482"/>
    </row>
    <row r="88" spans="1:66" ht="15.75" thickBot="1">
      <c r="A88" s="482"/>
      <c r="B88" s="482"/>
      <c r="C88" s="482"/>
      <c r="D88" s="482"/>
      <c r="E88" s="482"/>
      <c r="F88" s="482"/>
      <c r="G88" s="482"/>
      <c r="H88" s="482"/>
      <c r="I88" s="482"/>
      <c r="J88" s="482"/>
      <c r="K88" s="482"/>
      <c r="L88" s="482"/>
      <c r="M88" s="482"/>
      <c r="N88" s="482"/>
      <c r="O88" s="482"/>
      <c r="P88" s="482"/>
      <c r="Q88" s="482"/>
      <c r="R88" s="482"/>
      <c r="S88" s="482"/>
      <c r="T88" s="482"/>
      <c r="U88" s="482"/>
      <c r="V88" s="482"/>
      <c r="W88" s="482"/>
      <c r="X88" s="482"/>
      <c r="Y88" s="482"/>
      <c r="Z88" s="482"/>
      <c r="AA88" s="482"/>
      <c r="AB88" s="482"/>
      <c r="AC88" s="482"/>
      <c r="AD88" s="482"/>
      <c r="AE88" s="482"/>
      <c r="AF88" s="482"/>
      <c r="AG88" s="482"/>
      <c r="AH88" s="482"/>
      <c r="AI88" s="482"/>
      <c r="AJ88" s="482"/>
      <c r="AK88" s="482"/>
      <c r="AL88" s="482"/>
      <c r="AM88" s="482"/>
      <c r="AN88" s="482"/>
      <c r="AO88" s="482"/>
      <c r="AP88" s="482"/>
      <c r="AQ88" s="482"/>
      <c r="AR88" s="482"/>
      <c r="AS88" s="482"/>
      <c r="AT88" s="482"/>
      <c r="AU88" s="482"/>
      <c r="AV88" s="482"/>
      <c r="AW88" s="482"/>
      <c r="AX88" s="482"/>
      <c r="AY88" s="482"/>
      <c r="AZ88" s="482"/>
      <c r="BA88" s="482"/>
      <c r="BB88" s="482"/>
      <c r="BC88" s="482"/>
      <c r="BD88" s="482"/>
      <c r="BE88" s="482"/>
      <c r="BF88" s="482"/>
      <c r="BG88" s="482"/>
      <c r="BH88" s="482"/>
      <c r="BI88" s="482"/>
      <c r="BJ88" s="482"/>
      <c r="BK88" s="482"/>
      <c r="BL88" s="482"/>
      <c r="BM88" s="482"/>
      <c r="BN88" s="482"/>
    </row>
    <row r="89" spans="1:66">
      <c r="A89" s="482"/>
      <c r="B89" s="482"/>
      <c r="C89" s="482"/>
      <c r="D89" s="520"/>
      <c r="E89" s="637"/>
      <c r="F89" s="637"/>
      <c r="G89" s="637"/>
      <c r="H89" s="525" t="s">
        <v>776</v>
      </c>
      <c r="I89" s="637"/>
      <c r="J89" s="637"/>
      <c r="K89" s="637"/>
      <c r="L89" s="637"/>
      <c r="M89" s="637"/>
      <c r="N89" s="637"/>
      <c r="O89" s="637"/>
      <c r="P89" s="637"/>
      <c r="Q89" s="637"/>
      <c r="R89" s="637"/>
      <c r="S89" s="637"/>
      <c r="T89" s="637"/>
      <c r="U89" s="637"/>
      <c r="V89" s="637"/>
      <c r="W89" s="637"/>
      <c r="X89" s="637"/>
      <c r="Y89" s="639"/>
      <c r="Z89" s="482"/>
      <c r="AA89" s="482"/>
      <c r="AB89" s="482"/>
      <c r="AC89" s="482"/>
      <c r="AD89" s="482"/>
      <c r="AE89" s="482"/>
      <c r="AF89" s="482"/>
      <c r="AG89" s="482"/>
      <c r="AH89" s="482"/>
      <c r="AI89" s="482"/>
      <c r="AJ89" s="482"/>
      <c r="AK89" s="482"/>
      <c r="AL89" s="482"/>
      <c r="AM89" s="482"/>
      <c r="AN89" s="482"/>
      <c r="AO89" s="482"/>
      <c r="AP89" s="482"/>
      <c r="AQ89" s="482"/>
      <c r="AR89" s="482"/>
      <c r="AS89" s="482"/>
      <c r="AT89" s="482"/>
      <c r="AU89" s="482"/>
      <c r="AV89" s="482"/>
      <c r="AW89" s="482"/>
      <c r="AX89" s="482"/>
      <c r="AY89" s="482"/>
      <c r="AZ89" s="482"/>
      <c r="BA89" s="482"/>
      <c r="BB89" s="482"/>
      <c r="BC89" s="482"/>
      <c r="BD89" s="482"/>
      <c r="BE89" s="482"/>
      <c r="BF89" s="482"/>
      <c r="BG89" s="482"/>
      <c r="BH89" s="482"/>
      <c r="BI89" s="482"/>
      <c r="BJ89" s="482"/>
      <c r="BK89" s="482"/>
      <c r="BL89" s="482"/>
      <c r="BM89" s="482"/>
      <c r="BN89" s="482"/>
    </row>
    <row r="90" spans="1:66">
      <c r="A90" s="482"/>
      <c r="B90" s="482"/>
      <c r="C90" s="482"/>
      <c r="D90" s="627"/>
      <c r="E90" s="668"/>
      <c r="F90" s="668"/>
      <c r="G90" s="668" t="s">
        <v>161</v>
      </c>
      <c r="H90" s="668"/>
      <c r="I90" s="668"/>
      <c r="J90" s="668"/>
      <c r="K90" s="668"/>
      <c r="L90" s="668"/>
      <c r="M90" s="668"/>
      <c r="N90" s="533"/>
      <c r="O90" s="533"/>
      <c r="P90" s="533"/>
      <c r="Q90" s="533"/>
      <c r="R90" s="533"/>
      <c r="S90" s="533"/>
      <c r="T90" s="533"/>
      <c r="U90" s="533"/>
      <c r="V90" s="533"/>
      <c r="W90" s="533"/>
      <c r="X90" s="533"/>
      <c r="Y90" s="669"/>
      <c r="Z90" s="482"/>
      <c r="AA90" s="482"/>
      <c r="AB90" s="482"/>
      <c r="AC90" s="482"/>
      <c r="AD90" s="482"/>
      <c r="AE90" s="482"/>
      <c r="AF90" s="482"/>
      <c r="AG90" s="482"/>
      <c r="AH90" s="482"/>
      <c r="AI90" s="482"/>
      <c r="AJ90" s="482"/>
      <c r="AK90" s="482"/>
      <c r="AL90" s="482"/>
      <c r="AM90" s="482"/>
      <c r="AN90" s="482"/>
      <c r="AO90" s="482"/>
      <c r="AP90" s="482"/>
      <c r="AQ90" s="482"/>
      <c r="AR90" s="482"/>
      <c r="AS90" s="482"/>
      <c r="AT90" s="482"/>
      <c r="AU90" s="482"/>
      <c r="AV90" s="482"/>
      <c r="AW90" s="482"/>
      <c r="AX90" s="482"/>
      <c r="AY90" s="482"/>
      <c r="AZ90" s="482"/>
      <c r="BA90" s="482"/>
      <c r="BB90" s="482"/>
      <c r="BC90" s="482"/>
      <c r="BD90" s="482"/>
      <c r="BE90" s="482"/>
      <c r="BF90" s="482"/>
      <c r="BG90" s="482"/>
      <c r="BH90" s="482"/>
      <c r="BI90" s="482"/>
      <c r="BJ90" s="482"/>
      <c r="BK90" s="482"/>
      <c r="BL90" s="482"/>
      <c r="BM90" s="482"/>
      <c r="BN90" s="482"/>
    </row>
    <row r="91" spans="1:66">
      <c r="A91" s="482"/>
      <c r="B91" s="482"/>
      <c r="C91" s="482"/>
      <c r="D91" s="627"/>
      <c r="E91" s="628" t="s">
        <v>643</v>
      </c>
      <c r="F91" s="624"/>
      <c r="G91" s="624"/>
      <c r="H91" s="488" t="s">
        <v>647</v>
      </c>
      <c r="I91" s="529"/>
      <c r="J91" s="670"/>
      <c r="K91" s="629" t="s">
        <v>568</v>
      </c>
      <c r="L91" s="624"/>
      <c r="M91" s="624"/>
      <c r="N91" s="488" t="s">
        <v>777</v>
      </c>
      <c r="O91" s="529"/>
      <c r="P91" s="670"/>
      <c r="Q91" s="629" t="s">
        <v>644</v>
      </c>
      <c r="R91" s="624"/>
      <c r="S91" s="624"/>
      <c r="T91" s="488" t="s">
        <v>645</v>
      </c>
      <c r="U91" s="529"/>
      <c r="V91" s="670"/>
      <c r="W91" s="629" t="s">
        <v>646</v>
      </c>
      <c r="X91" s="624"/>
      <c r="Y91" s="671"/>
      <c r="Z91" s="482"/>
      <c r="AA91" s="482"/>
      <c r="AB91" s="482"/>
      <c r="AC91" s="482"/>
      <c r="AD91" s="482"/>
      <c r="AE91" s="482"/>
      <c r="AF91" s="482"/>
      <c r="AG91" s="482"/>
      <c r="AH91" s="482"/>
      <c r="AI91" s="482"/>
      <c r="AJ91" s="482"/>
      <c r="AK91" s="482"/>
      <c r="AL91" s="482"/>
      <c r="AM91" s="482"/>
      <c r="AN91" s="482"/>
      <c r="AO91" s="482"/>
      <c r="AP91" s="482"/>
      <c r="AQ91" s="482"/>
      <c r="AR91" s="482"/>
      <c r="AS91" s="482"/>
      <c r="AT91" s="482"/>
      <c r="AU91" s="482"/>
      <c r="AV91" s="482"/>
      <c r="AW91" s="482"/>
      <c r="AX91" s="482"/>
      <c r="AY91" s="482"/>
      <c r="AZ91" s="482"/>
      <c r="BA91" s="482"/>
      <c r="BB91" s="482"/>
      <c r="BC91" s="482"/>
      <c r="BD91" s="482"/>
      <c r="BE91" s="482"/>
      <c r="BF91" s="482"/>
      <c r="BG91" s="482"/>
      <c r="BH91" s="482"/>
      <c r="BI91" s="482"/>
      <c r="BJ91" s="482"/>
      <c r="BK91" s="482"/>
      <c r="BL91" s="482"/>
      <c r="BM91" s="482"/>
      <c r="BN91" s="482"/>
    </row>
    <row r="92" spans="1:66">
      <c r="A92" s="482"/>
      <c r="B92" s="482"/>
      <c r="C92" s="482"/>
      <c r="D92" s="485" t="s">
        <v>124</v>
      </c>
      <c r="E92" s="632" t="s">
        <v>778</v>
      </c>
      <c r="F92" s="483" t="s">
        <v>166</v>
      </c>
      <c r="G92" s="483" t="s">
        <v>167</v>
      </c>
      <c r="H92" s="632" t="s">
        <v>779</v>
      </c>
      <c r="I92" s="483" t="s">
        <v>166</v>
      </c>
      <c r="J92" s="484" t="s">
        <v>167</v>
      </c>
      <c r="K92" s="632" t="s">
        <v>780</v>
      </c>
      <c r="L92" s="483" t="s">
        <v>166</v>
      </c>
      <c r="M92" s="483" t="s">
        <v>167</v>
      </c>
      <c r="N92" s="632" t="s">
        <v>780</v>
      </c>
      <c r="O92" s="483" t="s">
        <v>166</v>
      </c>
      <c r="P92" s="484" t="s">
        <v>167</v>
      </c>
      <c r="Q92" s="632" t="s">
        <v>780</v>
      </c>
      <c r="R92" s="483" t="s">
        <v>166</v>
      </c>
      <c r="S92" s="483" t="s">
        <v>167</v>
      </c>
      <c r="T92" s="632" t="s">
        <v>779</v>
      </c>
      <c r="U92" s="483" t="s">
        <v>166</v>
      </c>
      <c r="V92" s="484" t="s">
        <v>167</v>
      </c>
      <c r="W92" s="632" t="s">
        <v>781</v>
      </c>
      <c r="X92" s="483" t="s">
        <v>166</v>
      </c>
      <c r="Y92" s="646" t="s">
        <v>167</v>
      </c>
      <c r="Z92" s="482"/>
      <c r="AA92" s="482"/>
      <c r="AB92" s="482"/>
      <c r="AC92" s="482"/>
      <c r="AD92" s="482"/>
      <c r="AE92" s="482"/>
      <c r="AF92" s="482"/>
      <c r="AG92" s="482"/>
      <c r="AH92" s="482"/>
      <c r="AI92" s="482"/>
      <c r="AJ92" s="482"/>
      <c r="AK92" s="482"/>
      <c r="AL92" s="482"/>
      <c r="AM92" s="482"/>
      <c r="AN92" s="482"/>
      <c r="AO92" s="482"/>
      <c r="AP92" s="482"/>
      <c r="AQ92" s="482"/>
      <c r="AR92" s="482"/>
      <c r="AS92" s="482"/>
      <c r="AT92" s="482"/>
      <c r="AU92" s="482"/>
      <c r="AV92" s="482"/>
      <c r="AW92" s="482"/>
      <c r="AX92" s="482"/>
      <c r="AY92" s="482"/>
      <c r="AZ92" s="482"/>
      <c r="BA92" s="482"/>
      <c r="BB92" s="482"/>
      <c r="BC92" s="482"/>
      <c r="BD92" s="482"/>
      <c r="BE92" s="482"/>
      <c r="BF92" s="482"/>
      <c r="BG92" s="482"/>
      <c r="BH92" s="482"/>
      <c r="BI92" s="482"/>
      <c r="BJ92" s="482"/>
      <c r="BK92" s="482"/>
      <c r="BL92" s="482"/>
      <c r="BM92" s="482"/>
      <c r="BN92" s="482"/>
    </row>
    <row r="93" spans="1:66">
      <c r="A93" s="482"/>
      <c r="B93" s="482"/>
      <c r="C93" s="482"/>
      <c r="D93" s="627" t="s">
        <v>152</v>
      </c>
      <c r="E93" s="560">
        <v>75516</v>
      </c>
      <c r="F93" s="650" t="s">
        <v>303</v>
      </c>
      <c r="G93" s="672">
        <v>17</v>
      </c>
      <c r="H93" s="655">
        <v>12586</v>
      </c>
      <c r="I93" s="650" t="s">
        <v>303</v>
      </c>
      <c r="J93" s="672">
        <v>17</v>
      </c>
      <c r="K93" s="655">
        <v>12586</v>
      </c>
      <c r="L93" s="650" t="s">
        <v>303</v>
      </c>
      <c r="M93" s="672">
        <v>17</v>
      </c>
      <c r="N93" s="655">
        <v>12586</v>
      </c>
      <c r="O93" s="650" t="s">
        <v>303</v>
      </c>
      <c r="P93" s="672">
        <v>17</v>
      </c>
      <c r="Q93" s="655">
        <v>12586</v>
      </c>
      <c r="R93" s="650" t="s">
        <v>303</v>
      </c>
      <c r="S93" s="672">
        <v>17</v>
      </c>
      <c r="T93" s="655">
        <v>12586</v>
      </c>
      <c r="U93" s="650" t="s">
        <v>303</v>
      </c>
      <c r="V93" s="672">
        <v>17</v>
      </c>
      <c r="W93" s="655">
        <v>12586</v>
      </c>
      <c r="X93" s="650" t="s">
        <v>303</v>
      </c>
      <c r="Y93" s="672">
        <v>17</v>
      </c>
      <c r="Z93" s="482"/>
      <c r="AA93" s="482"/>
      <c r="AB93" s="482"/>
      <c r="AC93" s="482"/>
      <c r="AD93" s="482"/>
      <c r="AE93" s="482"/>
      <c r="AF93" s="482"/>
      <c r="AG93" s="482"/>
      <c r="AH93" s="482"/>
      <c r="AI93" s="482"/>
      <c r="AJ93" s="482"/>
      <c r="AK93" s="482"/>
      <c r="AL93" s="482"/>
      <c r="AM93" s="482"/>
      <c r="AN93" s="482"/>
      <c r="AO93" s="482"/>
      <c r="AP93" s="482"/>
      <c r="AQ93" s="482"/>
      <c r="AR93" s="482"/>
      <c r="AS93" s="482"/>
      <c r="AT93" s="482"/>
      <c r="AU93" s="482"/>
      <c r="AV93" s="482"/>
      <c r="AW93" s="482"/>
      <c r="AX93" s="482"/>
      <c r="AY93" s="482"/>
      <c r="AZ93" s="482"/>
      <c r="BA93" s="482"/>
      <c r="BB93" s="482"/>
      <c r="BC93" s="482"/>
      <c r="BD93" s="482"/>
      <c r="BE93" s="482"/>
      <c r="BF93" s="482"/>
      <c r="BG93" s="482"/>
      <c r="BH93" s="482"/>
      <c r="BI93" s="482"/>
      <c r="BJ93" s="482"/>
      <c r="BK93" s="482"/>
      <c r="BL93" s="482"/>
      <c r="BM93" s="482"/>
      <c r="BN93" s="482"/>
    </row>
    <row r="94" spans="1:66">
      <c r="A94" s="482"/>
      <c r="B94" s="482"/>
      <c r="C94" s="482"/>
      <c r="D94" s="627" t="s">
        <v>153</v>
      </c>
      <c r="E94" s="673"/>
      <c r="F94" s="674"/>
      <c r="G94" s="675"/>
      <c r="H94" s="673"/>
      <c r="I94" s="674"/>
      <c r="J94" s="675"/>
      <c r="K94" s="650"/>
      <c r="L94" s="650"/>
      <c r="M94" s="650"/>
      <c r="N94" s="655"/>
      <c r="O94" s="650"/>
      <c r="P94" s="672"/>
      <c r="Q94" s="650"/>
      <c r="R94" s="650"/>
      <c r="S94" s="650"/>
      <c r="T94" s="655"/>
      <c r="U94" s="650"/>
      <c r="V94" s="672"/>
      <c r="W94" s="650"/>
      <c r="X94" s="650"/>
      <c r="Y94" s="656"/>
      <c r="Z94" s="482"/>
      <c r="AA94" s="482"/>
      <c r="AB94" s="482"/>
      <c r="AC94" s="482"/>
      <c r="AD94" s="482"/>
      <c r="AE94" s="482"/>
      <c r="AF94" s="482"/>
      <c r="AG94" s="482"/>
      <c r="AH94" s="482"/>
      <c r="AI94" s="482"/>
      <c r="AJ94" s="482"/>
      <c r="AK94" s="482"/>
      <c r="AL94" s="482"/>
      <c r="AM94" s="482"/>
      <c r="AN94" s="482"/>
      <c r="AO94" s="482"/>
      <c r="AP94" s="482"/>
      <c r="AQ94" s="482"/>
      <c r="AR94" s="482"/>
      <c r="AS94" s="482"/>
      <c r="AT94" s="482"/>
      <c r="AU94" s="482"/>
      <c r="AV94" s="482"/>
      <c r="AW94" s="482"/>
      <c r="AX94" s="482"/>
      <c r="AY94" s="482"/>
      <c r="AZ94" s="482"/>
      <c r="BA94" s="482"/>
      <c r="BB94" s="482"/>
      <c r="BC94" s="482"/>
      <c r="BD94" s="482"/>
      <c r="BE94" s="482"/>
      <c r="BF94" s="482"/>
      <c r="BG94" s="482"/>
      <c r="BH94" s="482"/>
      <c r="BI94" s="482"/>
      <c r="BJ94" s="482"/>
      <c r="BK94" s="482"/>
      <c r="BL94" s="482"/>
      <c r="BM94" s="482"/>
      <c r="BN94" s="482"/>
    </row>
    <row r="95" spans="1:66">
      <c r="A95" s="482"/>
      <c r="B95" s="482"/>
      <c r="C95" s="482"/>
      <c r="D95" s="627" t="s">
        <v>154</v>
      </c>
      <c r="E95" s="655"/>
      <c r="F95" s="650"/>
      <c r="G95" s="650"/>
      <c r="H95" s="655"/>
      <c r="I95" s="650"/>
      <c r="J95" s="672"/>
      <c r="K95" s="650"/>
      <c r="L95" s="650"/>
      <c r="M95" s="650"/>
      <c r="N95" s="655"/>
      <c r="O95" s="650"/>
      <c r="P95" s="672"/>
      <c r="Q95" s="650"/>
      <c r="R95" s="650"/>
      <c r="S95" s="650"/>
      <c r="T95" s="655"/>
      <c r="U95" s="650"/>
      <c r="V95" s="672"/>
      <c r="W95" s="650"/>
      <c r="X95" s="650"/>
      <c r="Y95" s="656"/>
      <c r="Z95" s="482"/>
      <c r="AA95" s="482"/>
      <c r="AB95" s="482"/>
      <c r="AC95" s="482"/>
      <c r="AD95" s="482"/>
      <c r="AE95" s="482"/>
      <c r="AF95" s="482"/>
      <c r="AG95" s="482"/>
      <c r="AH95" s="482"/>
      <c r="AI95" s="482"/>
      <c r="AJ95" s="482"/>
      <c r="AK95" s="482"/>
      <c r="AL95" s="482"/>
      <c r="AM95" s="482"/>
      <c r="AN95" s="482"/>
      <c r="AO95" s="482"/>
      <c r="AP95" s="482"/>
      <c r="AQ95" s="482"/>
      <c r="AR95" s="482"/>
      <c r="AS95" s="482"/>
      <c r="AT95" s="482"/>
      <c r="AU95" s="482"/>
      <c r="AV95" s="482"/>
      <c r="AW95" s="482"/>
      <c r="AX95" s="482"/>
      <c r="AY95" s="482"/>
      <c r="AZ95" s="482"/>
      <c r="BA95" s="482"/>
      <c r="BB95" s="482"/>
      <c r="BC95" s="482"/>
      <c r="BD95" s="482"/>
      <c r="BE95" s="482"/>
      <c r="BF95" s="482"/>
      <c r="BG95" s="482"/>
      <c r="BH95" s="482"/>
      <c r="BI95" s="482"/>
      <c r="BJ95" s="482"/>
      <c r="BK95" s="482"/>
      <c r="BL95" s="482"/>
      <c r="BM95" s="482"/>
      <c r="BN95" s="482"/>
    </row>
    <row r="96" spans="1:66">
      <c r="A96" s="482"/>
      <c r="B96" s="482"/>
      <c r="C96" s="482"/>
      <c r="D96" s="627" t="s">
        <v>155</v>
      </c>
      <c r="E96" s="655">
        <v>67652</v>
      </c>
      <c r="F96" s="654" t="s">
        <v>782</v>
      </c>
      <c r="G96" s="658">
        <v>17</v>
      </c>
      <c r="H96" s="555">
        <v>12005</v>
      </c>
      <c r="I96" s="654" t="s">
        <v>783</v>
      </c>
      <c r="J96" s="658">
        <v>17</v>
      </c>
      <c r="K96" s="654">
        <v>11413</v>
      </c>
      <c r="L96" s="676" t="s">
        <v>784</v>
      </c>
      <c r="M96" s="658">
        <v>17</v>
      </c>
      <c r="N96" s="555">
        <v>11111</v>
      </c>
      <c r="O96" s="654" t="s">
        <v>303</v>
      </c>
      <c r="P96" s="658">
        <v>17</v>
      </c>
      <c r="Q96" s="555">
        <v>12020</v>
      </c>
      <c r="R96" s="654" t="s">
        <v>783</v>
      </c>
      <c r="S96" s="658">
        <v>17</v>
      </c>
      <c r="T96" s="555">
        <v>11483</v>
      </c>
      <c r="U96" s="676" t="s">
        <v>783</v>
      </c>
      <c r="V96" s="658">
        <v>17</v>
      </c>
      <c r="W96" s="555">
        <v>11118</v>
      </c>
      <c r="X96" s="654" t="s">
        <v>303</v>
      </c>
      <c r="Y96" s="658">
        <v>17</v>
      </c>
      <c r="Z96" s="482"/>
      <c r="AA96" s="482"/>
      <c r="AB96" s="482"/>
      <c r="AC96" s="482"/>
      <c r="AD96" s="482"/>
      <c r="AE96" s="482"/>
      <c r="AF96" s="482"/>
      <c r="AG96" s="482"/>
      <c r="AH96" s="482"/>
      <c r="AI96" s="482"/>
      <c r="AJ96" s="482"/>
      <c r="AK96" s="482"/>
      <c r="AL96" s="482"/>
      <c r="AM96" s="482"/>
      <c r="AN96" s="482"/>
      <c r="AO96" s="482"/>
      <c r="AP96" s="482"/>
      <c r="AQ96" s="482"/>
      <c r="AR96" s="482"/>
      <c r="AS96" s="482"/>
      <c r="AT96" s="482"/>
      <c r="AU96" s="482"/>
      <c r="AV96" s="482"/>
      <c r="AW96" s="482"/>
      <c r="AX96" s="482"/>
      <c r="AY96" s="482"/>
      <c r="AZ96" s="482"/>
      <c r="BA96" s="482"/>
      <c r="BB96" s="482"/>
      <c r="BC96" s="482"/>
      <c r="BD96" s="482"/>
      <c r="BE96" s="482"/>
      <c r="BF96" s="482"/>
      <c r="BG96" s="482"/>
      <c r="BH96" s="482"/>
      <c r="BI96" s="482"/>
      <c r="BJ96" s="482"/>
      <c r="BK96" s="482"/>
      <c r="BL96" s="482"/>
      <c r="BM96" s="482"/>
      <c r="BN96" s="482"/>
    </row>
    <row r="97" spans="1:66">
      <c r="A97" s="482"/>
      <c r="B97" s="482"/>
      <c r="C97" s="482"/>
      <c r="D97" s="627" t="s">
        <v>156</v>
      </c>
      <c r="E97" s="673"/>
      <c r="F97" s="677"/>
      <c r="G97" s="653"/>
      <c r="H97" s="673"/>
      <c r="I97" s="674"/>
      <c r="J97" s="653"/>
      <c r="K97" s="674"/>
      <c r="L97" s="678"/>
      <c r="M97" s="653"/>
      <c r="N97" s="673"/>
      <c r="O97" s="674"/>
      <c r="P97" s="653"/>
      <c r="Q97" s="674"/>
      <c r="R97" s="674"/>
      <c r="S97" s="653"/>
      <c r="T97" s="673"/>
      <c r="U97" s="678"/>
      <c r="V97" s="653"/>
      <c r="W97" s="674"/>
      <c r="X97" s="677"/>
      <c r="Y97" s="653"/>
      <c r="Z97" s="482"/>
      <c r="AA97" s="482"/>
      <c r="AB97" s="482"/>
      <c r="AC97" s="482"/>
      <c r="AD97" s="482"/>
      <c r="AE97" s="482"/>
      <c r="AF97" s="482"/>
      <c r="AG97" s="482"/>
      <c r="AH97" s="482"/>
      <c r="AI97" s="482"/>
      <c r="AJ97" s="482"/>
      <c r="AK97" s="482"/>
      <c r="AL97" s="482"/>
      <c r="AM97" s="482"/>
      <c r="AN97" s="482"/>
      <c r="AO97" s="482"/>
      <c r="AP97" s="482"/>
      <c r="AQ97" s="482"/>
      <c r="AR97" s="482"/>
      <c r="AS97" s="482"/>
      <c r="AT97" s="482"/>
      <c r="AU97" s="482"/>
      <c r="AV97" s="482"/>
      <c r="AW97" s="482"/>
      <c r="AX97" s="482"/>
      <c r="AY97" s="482"/>
      <c r="AZ97" s="482"/>
      <c r="BA97" s="482"/>
      <c r="BB97" s="482"/>
      <c r="BC97" s="482"/>
      <c r="BD97" s="482"/>
      <c r="BE97" s="482"/>
      <c r="BF97" s="482"/>
      <c r="BG97" s="482"/>
      <c r="BH97" s="482"/>
      <c r="BI97" s="482"/>
      <c r="BJ97" s="482"/>
      <c r="BK97" s="482"/>
      <c r="BL97" s="482"/>
      <c r="BM97" s="482"/>
      <c r="BN97" s="482"/>
    </row>
    <row r="98" spans="1:66">
      <c r="A98" s="482"/>
      <c r="B98" s="482"/>
      <c r="C98" s="482"/>
      <c r="D98" s="627" t="s">
        <v>157</v>
      </c>
      <c r="E98" s="655"/>
      <c r="F98" s="650"/>
      <c r="G98" s="650"/>
      <c r="H98" s="655"/>
      <c r="I98" s="650"/>
      <c r="J98" s="672"/>
      <c r="K98" s="650"/>
      <c r="L98" s="650"/>
      <c r="M98" s="650"/>
      <c r="N98" s="555" t="s">
        <v>92</v>
      </c>
      <c r="O98" s="654" t="s">
        <v>92</v>
      </c>
      <c r="P98" s="658" t="s">
        <v>92</v>
      </c>
      <c r="Q98" s="650"/>
      <c r="R98" s="650"/>
      <c r="S98" s="650"/>
      <c r="T98" s="655"/>
      <c r="U98" s="650"/>
      <c r="V98" s="672"/>
      <c r="W98" s="654" t="s">
        <v>92</v>
      </c>
      <c r="X98" s="654" t="s">
        <v>92</v>
      </c>
      <c r="Y98" s="659" t="s">
        <v>92</v>
      </c>
      <c r="Z98" s="482"/>
      <c r="AA98" s="482"/>
      <c r="AB98" s="482"/>
      <c r="AC98" s="482"/>
      <c r="AD98" s="482"/>
      <c r="AE98" s="482"/>
      <c r="AF98" s="482"/>
      <c r="AG98" s="482"/>
      <c r="AH98" s="482"/>
      <c r="AI98" s="482"/>
      <c r="AJ98" s="482"/>
      <c r="AK98" s="482"/>
      <c r="AL98" s="482"/>
      <c r="AM98" s="482"/>
      <c r="AN98" s="482"/>
      <c r="AO98" s="482"/>
      <c r="AP98" s="482"/>
      <c r="AQ98" s="482"/>
      <c r="AR98" s="482"/>
      <c r="AS98" s="482"/>
      <c r="AT98" s="482"/>
      <c r="AU98" s="482"/>
      <c r="AV98" s="482"/>
      <c r="AW98" s="482"/>
      <c r="AX98" s="482"/>
      <c r="AY98" s="482"/>
      <c r="AZ98" s="482"/>
      <c r="BA98" s="482"/>
      <c r="BB98" s="482"/>
      <c r="BC98" s="482"/>
      <c r="BD98" s="482"/>
      <c r="BE98" s="482"/>
      <c r="BF98" s="482"/>
      <c r="BG98" s="482"/>
      <c r="BH98" s="482"/>
      <c r="BI98" s="482"/>
      <c r="BJ98" s="482"/>
      <c r="BK98" s="482"/>
      <c r="BL98" s="482"/>
      <c r="BM98" s="482"/>
      <c r="BN98" s="482"/>
    </row>
    <row r="99" spans="1:66" ht="15.75" thickBot="1">
      <c r="A99" s="482"/>
      <c r="B99" s="482"/>
      <c r="C99" s="482"/>
      <c r="D99" s="660" t="s">
        <v>158</v>
      </c>
      <c r="E99" s="561">
        <v>113850</v>
      </c>
      <c r="F99" s="679">
        <v>39803</v>
      </c>
      <c r="G99" s="665">
        <v>15</v>
      </c>
      <c r="H99" s="561">
        <v>32140</v>
      </c>
      <c r="I99" s="679">
        <v>39097</v>
      </c>
      <c r="J99" s="665">
        <v>15</v>
      </c>
      <c r="K99" s="665">
        <v>54782</v>
      </c>
      <c r="L99" s="679">
        <v>39121</v>
      </c>
      <c r="M99" s="665">
        <v>15</v>
      </c>
      <c r="N99" s="561">
        <v>48060</v>
      </c>
      <c r="O99" s="679">
        <v>39504</v>
      </c>
      <c r="P99" s="665">
        <v>17</v>
      </c>
      <c r="Q99" s="666" t="s">
        <v>92</v>
      </c>
      <c r="R99" s="666" t="s">
        <v>92</v>
      </c>
      <c r="S99" s="666" t="s">
        <v>92</v>
      </c>
      <c r="T99" s="661" t="s">
        <v>92</v>
      </c>
      <c r="U99" s="666" t="s">
        <v>92</v>
      </c>
      <c r="V99" s="663" t="s">
        <v>92</v>
      </c>
      <c r="W99" s="666" t="s">
        <v>92</v>
      </c>
      <c r="X99" s="666" t="s">
        <v>92</v>
      </c>
      <c r="Y99" s="667" t="s">
        <v>92</v>
      </c>
      <c r="Z99" s="482"/>
      <c r="AA99" s="482"/>
      <c r="AB99" s="482"/>
      <c r="AC99" s="482"/>
      <c r="AD99" s="482"/>
      <c r="AE99" s="482"/>
      <c r="AF99" s="482"/>
      <c r="AG99" s="482"/>
      <c r="AH99" s="482"/>
      <c r="AI99" s="482"/>
      <c r="AJ99" s="482"/>
      <c r="AK99" s="482"/>
      <c r="AL99" s="482"/>
      <c r="AM99" s="482"/>
      <c r="AN99" s="482"/>
      <c r="AO99" s="482"/>
      <c r="AP99" s="482"/>
      <c r="AQ99" s="482"/>
      <c r="AR99" s="482"/>
      <c r="AS99" s="482"/>
      <c r="AT99" s="482"/>
      <c r="AU99" s="482"/>
      <c r="AV99" s="482"/>
      <c r="AW99" s="482"/>
      <c r="AX99" s="482"/>
      <c r="AY99" s="482"/>
      <c r="AZ99" s="482"/>
      <c r="BA99" s="482"/>
      <c r="BB99" s="482"/>
      <c r="BC99" s="482"/>
      <c r="BD99" s="482"/>
      <c r="BE99" s="482"/>
      <c r="BF99" s="482"/>
      <c r="BG99" s="482"/>
      <c r="BH99" s="482"/>
      <c r="BI99" s="482"/>
      <c r="BJ99" s="482"/>
      <c r="BK99" s="482"/>
      <c r="BL99" s="482"/>
      <c r="BM99" s="482"/>
      <c r="BN99" s="482"/>
    </row>
    <row r="100" spans="1:66">
      <c r="A100" s="482"/>
      <c r="B100" s="482"/>
      <c r="C100" s="482"/>
      <c r="D100" s="482"/>
      <c r="E100" s="482"/>
      <c r="F100" s="482"/>
      <c r="G100" s="627"/>
      <c r="H100" s="628" t="s">
        <v>629</v>
      </c>
      <c r="I100" s="624"/>
      <c r="J100" s="489"/>
      <c r="K100" s="629" t="s">
        <v>785</v>
      </c>
      <c r="L100" s="624"/>
      <c r="M100" s="624"/>
      <c r="N100" s="628" t="s">
        <v>786</v>
      </c>
      <c r="O100" s="624"/>
      <c r="P100" s="489"/>
      <c r="Q100" s="629" t="s">
        <v>770</v>
      </c>
      <c r="R100" s="624"/>
      <c r="S100" s="624"/>
      <c r="T100" s="628" t="s">
        <v>787</v>
      </c>
      <c r="U100" s="624"/>
      <c r="V100" s="489"/>
      <c r="W100" s="629" t="s">
        <v>788</v>
      </c>
      <c r="X100" s="524"/>
      <c r="Y100" s="671"/>
      <c r="Z100" s="482"/>
      <c r="AA100" s="482"/>
      <c r="AB100" s="482"/>
      <c r="AC100" s="482"/>
      <c r="AD100" s="482"/>
      <c r="AE100" s="482"/>
      <c r="AF100" s="482"/>
      <c r="AG100" s="482"/>
      <c r="AH100" s="482"/>
      <c r="AI100" s="482"/>
      <c r="AJ100" s="482"/>
      <c r="AK100" s="482"/>
      <c r="AL100" s="482"/>
      <c r="AM100" s="482"/>
      <c r="AN100" s="482"/>
      <c r="AO100" s="482"/>
      <c r="AP100" s="482"/>
      <c r="AQ100" s="482"/>
      <c r="AR100" s="482"/>
      <c r="AS100" s="482"/>
      <c r="AT100" s="482"/>
      <c r="AU100" s="482"/>
      <c r="AV100" s="482"/>
      <c r="AW100" s="482"/>
      <c r="AX100" s="482"/>
      <c r="AY100" s="482"/>
      <c r="AZ100" s="482"/>
      <c r="BA100" s="482"/>
      <c r="BB100" s="482"/>
      <c r="BC100" s="482"/>
      <c r="BD100" s="482"/>
      <c r="BE100" s="482"/>
      <c r="BF100" s="482"/>
      <c r="BG100" s="482"/>
      <c r="BH100" s="482"/>
      <c r="BI100" s="482"/>
      <c r="BJ100" s="482"/>
      <c r="BK100" s="482"/>
      <c r="BL100" s="482"/>
      <c r="BM100" s="482"/>
      <c r="BN100" s="482"/>
    </row>
    <row r="101" spans="1:66">
      <c r="A101" s="482"/>
      <c r="B101" s="482"/>
      <c r="C101" s="482"/>
      <c r="D101" s="482"/>
      <c r="E101" s="482"/>
      <c r="F101" s="482"/>
      <c r="G101" s="485" t="s">
        <v>124</v>
      </c>
      <c r="H101" s="632" t="s">
        <v>60</v>
      </c>
      <c r="I101" s="483" t="s">
        <v>166</v>
      </c>
      <c r="J101" s="484" t="s">
        <v>167</v>
      </c>
      <c r="K101" s="483" t="s">
        <v>60</v>
      </c>
      <c r="L101" s="483" t="s">
        <v>166</v>
      </c>
      <c r="M101" s="483" t="s">
        <v>167</v>
      </c>
      <c r="N101" s="632" t="s">
        <v>60</v>
      </c>
      <c r="O101" s="483" t="s">
        <v>166</v>
      </c>
      <c r="P101" s="484" t="s">
        <v>167</v>
      </c>
      <c r="Q101" s="483" t="s">
        <v>60</v>
      </c>
      <c r="R101" s="483" t="s">
        <v>166</v>
      </c>
      <c r="S101" s="483" t="s">
        <v>167</v>
      </c>
      <c r="T101" s="632" t="s">
        <v>60</v>
      </c>
      <c r="U101" s="483" t="s">
        <v>166</v>
      </c>
      <c r="V101" s="484" t="s">
        <v>167</v>
      </c>
      <c r="W101" s="483" t="s">
        <v>60</v>
      </c>
      <c r="X101" s="483" t="s">
        <v>166</v>
      </c>
      <c r="Y101" s="646" t="s">
        <v>167</v>
      </c>
      <c r="Z101" s="482"/>
      <c r="AA101" s="482"/>
      <c r="AB101" s="482"/>
      <c r="AC101" s="482"/>
      <c r="AD101" s="482"/>
      <c r="AE101" s="482"/>
      <c r="AF101" s="482"/>
      <c r="AG101" s="482"/>
      <c r="AH101" s="482"/>
      <c r="AI101" s="482"/>
      <c r="AJ101" s="482"/>
      <c r="AK101" s="482"/>
      <c r="AL101" s="482"/>
      <c r="AM101" s="482"/>
      <c r="AN101" s="482"/>
      <c r="AO101" s="482"/>
      <c r="AP101" s="482"/>
      <c r="AQ101" s="482"/>
      <c r="AR101" s="482"/>
      <c r="AS101" s="482"/>
      <c r="AT101" s="482"/>
      <c r="AU101" s="482"/>
      <c r="AV101" s="482"/>
      <c r="AW101" s="482"/>
      <c r="AX101" s="482"/>
      <c r="AY101" s="482"/>
      <c r="AZ101" s="482"/>
      <c r="BA101" s="482"/>
      <c r="BB101" s="482"/>
      <c r="BC101" s="482"/>
      <c r="BD101" s="482"/>
      <c r="BE101" s="482"/>
      <c r="BF101" s="482"/>
      <c r="BG101" s="482"/>
      <c r="BH101" s="482"/>
      <c r="BI101" s="482"/>
      <c r="BJ101" s="482"/>
      <c r="BK101" s="482"/>
      <c r="BL101" s="482"/>
      <c r="BM101" s="482"/>
      <c r="BN101" s="482"/>
    </row>
    <row r="102" spans="1:66">
      <c r="A102" s="482"/>
      <c r="B102" s="482"/>
      <c r="C102" s="482"/>
      <c r="D102" s="482"/>
      <c r="E102" s="482"/>
      <c r="F102" s="482"/>
      <c r="G102" s="627" t="s">
        <v>152</v>
      </c>
      <c r="H102" s="655">
        <v>20</v>
      </c>
      <c r="I102" s="650" t="s">
        <v>304</v>
      </c>
      <c r="J102" s="672">
        <v>1</v>
      </c>
      <c r="K102" s="655">
        <v>20</v>
      </c>
      <c r="L102" s="650" t="s">
        <v>304</v>
      </c>
      <c r="M102" s="672">
        <v>1</v>
      </c>
      <c r="N102" s="655">
        <v>20</v>
      </c>
      <c r="O102" s="650" t="s">
        <v>304</v>
      </c>
      <c r="P102" s="672">
        <v>1</v>
      </c>
      <c r="Q102" s="655">
        <v>20</v>
      </c>
      <c r="R102" s="650" t="s">
        <v>304</v>
      </c>
      <c r="S102" s="672">
        <v>1</v>
      </c>
      <c r="T102" s="655">
        <v>20</v>
      </c>
      <c r="U102" s="650" t="s">
        <v>304</v>
      </c>
      <c r="V102" s="672">
        <v>1</v>
      </c>
      <c r="W102" s="655">
        <v>20</v>
      </c>
      <c r="X102" s="650" t="s">
        <v>304</v>
      </c>
      <c r="Y102" s="672">
        <v>1</v>
      </c>
      <c r="Z102" s="482"/>
      <c r="AA102" s="482"/>
      <c r="AB102" s="482"/>
      <c r="AC102" s="482"/>
      <c r="AD102" s="482"/>
      <c r="AE102" s="482"/>
      <c r="AF102" s="482"/>
      <c r="AG102" s="482"/>
      <c r="AH102" s="482"/>
      <c r="AI102" s="482"/>
      <c r="AJ102" s="482"/>
      <c r="AK102" s="482"/>
      <c r="AL102" s="482"/>
      <c r="AM102" s="482"/>
      <c r="AN102" s="482"/>
      <c r="AO102" s="482"/>
      <c r="AP102" s="482"/>
      <c r="AQ102" s="482"/>
      <c r="AR102" s="482"/>
      <c r="AS102" s="482"/>
      <c r="AT102" s="482"/>
      <c r="AU102" s="482"/>
      <c r="AV102" s="482"/>
      <c r="AW102" s="482"/>
      <c r="AX102" s="482"/>
      <c r="AY102" s="482"/>
      <c r="AZ102" s="482"/>
      <c r="BA102" s="482"/>
      <c r="BB102" s="482"/>
      <c r="BC102" s="482"/>
      <c r="BD102" s="482"/>
      <c r="BE102" s="482"/>
      <c r="BF102" s="482"/>
      <c r="BG102" s="482"/>
      <c r="BH102" s="482"/>
      <c r="BI102" s="482"/>
      <c r="BJ102" s="482"/>
      <c r="BK102" s="482"/>
      <c r="BL102" s="482"/>
      <c r="BM102" s="482"/>
      <c r="BN102" s="482"/>
    </row>
    <row r="103" spans="1:66">
      <c r="A103" s="482"/>
      <c r="B103" s="482"/>
      <c r="C103" s="482"/>
      <c r="D103" s="482"/>
      <c r="E103" s="482"/>
      <c r="F103" s="482"/>
      <c r="G103" s="627" t="s">
        <v>153</v>
      </c>
      <c r="H103" s="655"/>
      <c r="I103" s="650"/>
      <c r="J103" s="672"/>
      <c r="K103" s="650"/>
      <c r="L103" s="650"/>
      <c r="M103" s="650"/>
      <c r="N103" s="655"/>
      <c r="O103" s="650"/>
      <c r="P103" s="672"/>
      <c r="Q103" s="650"/>
      <c r="R103" s="650"/>
      <c r="S103" s="650"/>
      <c r="T103" s="655"/>
      <c r="U103" s="650"/>
      <c r="V103" s="672"/>
      <c r="W103" s="650"/>
      <c r="X103" s="650"/>
      <c r="Y103" s="656"/>
      <c r="Z103" s="482"/>
      <c r="AA103" s="482"/>
      <c r="AB103" s="482"/>
      <c r="AC103" s="482"/>
      <c r="AD103" s="482"/>
      <c r="AE103" s="482"/>
      <c r="AF103" s="482"/>
      <c r="AG103" s="482"/>
      <c r="AH103" s="482"/>
      <c r="AI103" s="482"/>
      <c r="AJ103" s="482"/>
      <c r="AK103" s="482"/>
      <c r="AL103" s="482"/>
      <c r="AM103" s="482"/>
      <c r="AN103" s="482"/>
      <c r="AO103" s="482"/>
      <c r="AP103" s="482"/>
      <c r="AQ103" s="482"/>
      <c r="AR103" s="482"/>
      <c r="AS103" s="482"/>
      <c r="AT103" s="482"/>
      <c r="AU103" s="482"/>
      <c r="AV103" s="482"/>
      <c r="AW103" s="482"/>
      <c r="AX103" s="482"/>
      <c r="AY103" s="482"/>
      <c r="AZ103" s="482"/>
      <c r="BA103" s="482"/>
      <c r="BB103" s="482"/>
      <c r="BC103" s="482"/>
      <c r="BD103" s="482"/>
      <c r="BE103" s="482"/>
      <c r="BF103" s="482"/>
      <c r="BG103" s="482"/>
      <c r="BH103" s="482"/>
      <c r="BI103" s="482"/>
      <c r="BJ103" s="482"/>
      <c r="BK103" s="482"/>
      <c r="BL103" s="482"/>
      <c r="BM103" s="482"/>
      <c r="BN103" s="482"/>
    </row>
    <row r="104" spans="1:66">
      <c r="A104" s="482"/>
      <c r="B104" s="482"/>
      <c r="C104" s="482"/>
      <c r="D104" s="482"/>
      <c r="E104" s="482"/>
      <c r="F104" s="482"/>
      <c r="G104" s="627" t="s">
        <v>154</v>
      </c>
      <c r="H104" s="655"/>
      <c r="I104" s="650"/>
      <c r="J104" s="672"/>
      <c r="K104" s="650"/>
      <c r="L104" s="650"/>
      <c r="M104" s="650"/>
      <c r="N104" s="655"/>
      <c r="O104" s="650"/>
      <c r="P104" s="672"/>
      <c r="Q104" s="650"/>
      <c r="R104" s="650"/>
      <c r="S104" s="650"/>
      <c r="T104" s="655"/>
      <c r="U104" s="650"/>
      <c r="V104" s="672"/>
      <c r="W104" s="650"/>
      <c r="X104" s="650"/>
      <c r="Y104" s="656"/>
      <c r="Z104" s="482"/>
      <c r="AA104" s="482"/>
      <c r="AB104" s="482"/>
      <c r="AC104" s="482"/>
      <c r="AD104" s="482"/>
      <c r="AE104" s="482"/>
      <c r="AF104" s="482"/>
      <c r="AG104" s="482"/>
      <c r="AH104" s="482"/>
      <c r="AI104" s="482"/>
      <c r="AJ104" s="482"/>
      <c r="AK104" s="482"/>
      <c r="AL104" s="482"/>
      <c r="AM104" s="482"/>
      <c r="AN104" s="482"/>
      <c r="AO104" s="482"/>
      <c r="AP104" s="482"/>
      <c r="AQ104" s="482"/>
      <c r="AR104" s="482"/>
      <c r="AS104" s="482"/>
      <c r="AT104" s="482"/>
      <c r="AU104" s="482"/>
      <c r="AV104" s="482"/>
      <c r="AW104" s="482"/>
      <c r="AX104" s="482"/>
      <c r="AY104" s="482"/>
      <c r="AZ104" s="482"/>
      <c r="BA104" s="482"/>
      <c r="BB104" s="482"/>
      <c r="BC104" s="482"/>
      <c r="BD104" s="482"/>
      <c r="BE104" s="482"/>
      <c r="BF104" s="482"/>
      <c r="BG104" s="482"/>
      <c r="BH104" s="482"/>
      <c r="BI104" s="482"/>
      <c r="BJ104" s="482"/>
      <c r="BK104" s="482"/>
      <c r="BL104" s="482"/>
      <c r="BM104" s="482"/>
      <c r="BN104" s="482"/>
    </row>
    <row r="105" spans="1:66">
      <c r="A105" s="482"/>
      <c r="B105" s="482"/>
      <c r="C105" s="482"/>
      <c r="D105" s="482"/>
      <c r="E105" s="482"/>
      <c r="F105" s="482"/>
      <c r="G105" s="627" t="s">
        <v>155</v>
      </c>
      <c r="H105" s="655">
        <v>20</v>
      </c>
      <c r="I105" s="650" t="s">
        <v>304</v>
      </c>
      <c r="J105" s="672">
        <v>1</v>
      </c>
      <c r="K105" s="655">
        <v>20</v>
      </c>
      <c r="L105" s="650" t="s">
        <v>304</v>
      </c>
      <c r="M105" s="672">
        <v>1</v>
      </c>
      <c r="N105" s="655">
        <v>20</v>
      </c>
      <c r="O105" s="650" t="s">
        <v>304</v>
      </c>
      <c r="P105" s="672">
        <v>1</v>
      </c>
      <c r="Q105" s="655">
        <v>20</v>
      </c>
      <c r="R105" s="650" t="s">
        <v>304</v>
      </c>
      <c r="S105" s="672">
        <v>1</v>
      </c>
      <c r="T105" s="655">
        <v>20</v>
      </c>
      <c r="U105" s="650" t="s">
        <v>304</v>
      </c>
      <c r="V105" s="672">
        <v>1</v>
      </c>
      <c r="W105" s="655">
        <v>20</v>
      </c>
      <c r="X105" s="650" t="s">
        <v>304</v>
      </c>
      <c r="Y105" s="672">
        <v>1</v>
      </c>
      <c r="Z105" s="482"/>
      <c r="AA105" s="482"/>
      <c r="AB105" s="482"/>
      <c r="AC105" s="482"/>
      <c r="AD105" s="482"/>
      <c r="AE105" s="482"/>
      <c r="AF105" s="482"/>
      <c r="AG105" s="482"/>
      <c r="AH105" s="482"/>
      <c r="AI105" s="482"/>
      <c r="AJ105" s="482"/>
      <c r="AK105" s="482"/>
      <c r="AL105" s="482"/>
      <c r="AM105" s="482"/>
      <c r="AN105" s="482"/>
      <c r="AO105" s="482"/>
      <c r="AP105" s="482"/>
      <c r="AQ105" s="482"/>
      <c r="AR105" s="482"/>
      <c r="AS105" s="482"/>
      <c r="AT105" s="482"/>
      <c r="AU105" s="482"/>
      <c r="AV105" s="482"/>
      <c r="AW105" s="482"/>
      <c r="AX105" s="482"/>
      <c r="AY105" s="482"/>
      <c r="AZ105" s="482"/>
      <c r="BA105" s="482"/>
      <c r="BB105" s="482"/>
      <c r="BC105" s="482"/>
      <c r="BD105" s="482"/>
      <c r="BE105" s="482"/>
      <c r="BF105" s="482"/>
      <c r="BG105" s="482"/>
      <c r="BH105" s="482"/>
      <c r="BI105" s="482"/>
      <c r="BJ105" s="482"/>
      <c r="BK105" s="482"/>
      <c r="BL105" s="482"/>
      <c r="BM105" s="482"/>
      <c r="BN105" s="482"/>
    </row>
    <row r="106" spans="1:66">
      <c r="A106" s="482"/>
      <c r="B106" s="482"/>
      <c r="C106" s="482"/>
      <c r="D106" s="482"/>
      <c r="E106" s="482"/>
      <c r="F106" s="482"/>
      <c r="G106" s="627" t="s">
        <v>156</v>
      </c>
      <c r="H106" s="655"/>
      <c r="I106" s="650"/>
      <c r="J106" s="672"/>
      <c r="K106" s="650"/>
      <c r="L106" s="650"/>
      <c r="M106" s="650"/>
      <c r="N106" s="655"/>
      <c r="O106" s="650"/>
      <c r="P106" s="672"/>
      <c r="Q106" s="650"/>
      <c r="R106" s="650"/>
      <c r="S106" s="650"/>
      <c r="T106" s="655"/>
      <c r="U106" s="650"/>
      <c r="V106" s="672"/>
      <c r="W106" s="650"/>
      <c r="X106" s="650"/>
      <c r="Y106" s="656"/>
      <c r="Z106" s="482"/>
      <c r="AA106" s="482"/>
      <c r="AB106" s="482"/>
      <c r="AC106" s="482"/>
      <c r="AD106" s="482"/>
      <c r="AE106" s="482"/>
      <c r="AF106" s="482"/>
      <c r="AG106" s="482"/>
      <c r="AH106" s="482"/>
      <c r="AI106" s="482"/>
      <c r="AJ106" s="482"/>
      <c r="AK106" s="482"/>
      <c r="AL106" s="482"/>
      <c r="AM106" s="482"/>
      <c r="AN106" s="482"/>
      <c r="AO106" s="482"/>
      <c r="AP106" s="482"/>
      <c r="AQ106" s="482"/>
      <c r="AR106" s="482"/>
      <c r="AS106" s="482"/>
      <c r="AT106" s="482"/>
      <c r="AU106" s="482"/>
      <c r="AV106" s="482"/>
      <c r="AW106" s="482"/>
      <c r="AX106" s="482"/>
      <c r="AY106" s="482"/>
      <c r="AZ106" s="482"/>
      <c r="BA106" s="482"/>
      <c r="BB106" s="482"/>
      <c r="BC106" s="482"/>
      <c r="BD106" s="482"/>
      <c r="BE106" s="482"/>
      <c r="BF106" s="482"/>
      <c r="BG106" s="482"/>
      <c r="BH106" s="482"/>
      <c r="BI106" s="482"/>
      <c r="BJ106" s="482"/>
      <c r="BK106" s="482"/>
      <c r="BL106" s="482"/>
      <c r="BM106" s="482"/>
      <c r="BN106" s="482"/>
    </row>
    <row r="107" spans="1:66">
      <c r="A107" s="482"/>
      <c r="B107" s="482"/>
      <c r="C107" s="482"/>
      <c r="D107" s="482"/>
      <c r="E107" s="482"/>
      <c r="F107" s="482"/>
      <c r="G107" s="627" t="s">
        <v>157</v>
      </c>
      <c r="H107" s="655"/>
      <c r="I107" s="650"/>
      <c r="J107" s="672"/>
      <c r="K107" s="650"/>
      <c r="L107" s="650"/>
      <c r="M107" s="650"/>
      <c r="N107" s="555" t="s">
        <v>92</v>
      </c>
      <c r="O107" s="654" t="s">
        <v>92</v>
      </c>
      <c r="P107" s="658" t="s">
        <v>92</v>
      </c>
      <c r="Q107" s="650"/>
      <c r="R107" s="650"/>
      <c r="S107" s="650"/>
      <c r="T107" s="655"/>
      <c r="U107" s="650"/>
      <c r="V107" s="672"/>
      <c r="W107" s="654" t="s">
        <v>92</v>
      </c>
      <c r="X107" s="654" t="s">
        <v>92</v>
      </c>
      <c r="Y107" s="659" t="s">
        <v>92</v>
      </c>
      <c r="Z107" s="482"/>
      <c r="AA107" s="482"/>
      <c r="AB107" s="482"/>
      <c r="AC107" s="482"/>
      <c r="AD107" s="482"/>
      <c r="AE107" s="482"/>
      <c r="AF107" s="482"/>
      <c r="AG107" s="482"/>
      <c r="AH107" s="482"/>
      <c r="AI107" s="482"/>
      <c r="AJ107" s="482"/>
      <c r="AK107" s="482"/>
      <c r="AL107" s="482"/>
      <c r="AM107" s="482"/>
      <c r="AN107" s="482"/>
      <c r="AO107" s="482"/>
      <c r="AP107" s="482"/>
      <c r="AQ107" s="482"/>
      <c r="AR107" s="482"/>
      <c r="AS107" s="482"/>
      <c r="AT107" s="482"/>
      <c r="AU107" s="482"/>
      <c r="AV107" s="482"/>
      <c r="AW107" s="482"/>
      <c r="AX107" s="482"/>
      <c r="AY107" s="482"/>
      <c r="AZ107" s="482"/>
      <c r="BA107" s="482"/>
      <c r="BB107" s="482"/>
      <c r="BC107" s="482"/>
      <c r="BD107" s="482"/>
      <c r="BE107" s="482"/>
      <c r="BF107" s="482"/>
      <c r="BG107" s="482"/>
      <c r="BH107" s="482"/>
      <c r="BI107" s="482"/>
      <c r="BJ107" s="482"/>
      <c r="BK107" s="482"/>
      <c r="BL107" s="482"/>
      <c r="BM107" s="482"/>
      <c r="BN107" s="482"/>
    </row>
    <row r="108" spans="1:66" ht="15.75" thickBot="1">
      <c r="A108" s="482"/>
      <c r="B108" s="482"/>
      <c r="C108" s="482"/>
      <c r="D108" s="482"/>
      <c r="E108" s="482"/>
      <c r="F108" s="482"/>
      <c r="G108" s="660" t="s">
        <v>158</v>
      </c>
      <c r="H108" s="655">
        <v>20</v>
      </c>
      <c r="I108" s="650" t="s">
        <v>304</v>
      </c>
      <c r="J108" s="672">
        <v>1</v>
      </c>
      <c r="K108" s="655">
        <v>20</v>
      </c>
      <c r="L108" s="650" t="s">
        <v>304</v>
      </c>
      <c r="M108" s="672">
        <v>1</v>
      </c>
      <c r="N108" s="655">
        <v>20</v>
      </c>
      <c r="O108" s="650" t="s">
        <v>304</v>
      </c>
      <c r="P108" s="672">
        <v>1</v>
      </c>
      <c r="Q108" s="666" t="s">
        <v>92</v>
      </c>
      <c r="R108" s="666" t="s">
        <v>92</v>
      </c>
      <c r="S108" s="666" t="s">
        <v>92</v>
      </c>
      <c r="T108" s="661" t="s">
        <v>92</v>
      </c>
      <c r="U108" s="666" t="s">
        <v>92</v>
      </c>
      <c r="V108" s="663" t="s">
        <v>92</v>
      </c>
      <c r="W108" s="666" t="s">
        <v>92</v>
      </c>
      <c r="X108" s="666" t="s">
        <v>92</v>
      </c>
      <c r="Y108" s="667" t="s">
        <v>92</v>
      </c>
      <c r="Z108" s="482"/>
      <c r="AA108" s="482"/>
      <c r="AB108" s="482"/>
      <c r="AC108" s="482"/>
      <c r="AD108" s="482"/>
      <c r="AE108" s="482"/>
      <c r="AF108" s="482"/>
      <c r="AG108" s="482"/>
      <c r="AH108" s="482"/>
      <c r="AI108" s="482"/>
      <c r="AJ108" s="482"/>
      <c r="AK108" s="482"/>
      <c r="AL108" s="482"/>
      <c r="AM108" s="482"/>
      <c r="AN108" s="482"/>
      <c r="AO108" s="482"/>
      <c r="AP108" s="482"/>
      <c r="AQ108" s="482"/>
      <c r="AR108" s="482"/>
      <c r="AS108" s="482"/>
      <c r="AT108" s="482"/>
      <c r="AU108" s="482"/>
      <c r="AV108" s="482"/>
      <c r="AW108" s="482"/>
      <c r="AX108" s="482"/>
      <c r="AY108" s="482"/>
      <c r="AZ108" s="482"/>
      <c r="BA108" s="482"/>
      <c r="BB108" s="482"/>
      <c r="BC108" s="482"/>
      <c r="BD108" s="482"/>
      <c r="BE108" s="482"/>
      <c r="BF108" s="482"/>
      <c r="BG108" s="482"/>
      <c r="BH108" s="482"/>
      <c r="BI108" s="482"/>
      <c r="BJ108" s="482"/>
      <c r="BK108" s="482"/>
      <c r="BL108" s="482"/>
      <c r="BM108" s="482"/>
      <c r="BN108" s="482"/>
    </row>
    <row r="109" spans="1:66">
      <c r="A109" s="482"/>
      <c r="B109" s="482"/>
      <c r="C109" s="482"/>
      <c r="D109" s="482"/>
      <c r="E109" s="482"/>
      <c r="F109" s="482"/>
      <c r="G109" s="482"/>
      <c r="H109" s="482" t="s">
        <v>250</v>
      </c>
      <c r="I109" s="482"/>
      <c r="J109" s="482"/>
      <c r="K109" s="482"/>
      <c r="L109" s="482"/>
      <c r="M109" s="482"/>
      <c r="N109" s="482"/>
      <c r="O109" s="482"/>
      <c r="P109" s="482"/>
      <c r="Q109" s="482"/>
      <c r="R109" s="482"/>
      <c r="S109" s="482"/>
      <c r="T109" s="482"/>
      <c r="U109" s="482"/>
      <c r="V109" s="482"/>
      <c r="W109" s="482"/>
      <c r="X109" s="482"/>
      <c r="Y109" s="482"/>
      <c r="Z109" s="482"/>
      <c r="AA109" s="482"/>
      <c r="AB109" s="482"/>
      <c r="AC109" s="482"/>
      <c r="AD109" s="482"/>
      <c r="AE109" s="482"/>
      <c r="AF109" s="482"/>
      <c r="AG109" s="482"/>
      <c r="AH109" s="482"/>
      <c r="AI109" s="482"/>
      <c r="AJ109" s="482"/>
      <c r="AK109" s="482"/>
      <c r="AL109" s="482"/>
      <c r="AM109" s="482"/>
      <c r="AN109" s="482"/>
      <c r="AO109" s="482"/>
      <c r="AP109" s="482"/>
      <c r="AQ109" s="482"/>
      <c r="AR109" s="482"/>
      <c r="AS109" s="482"/>
      <c r="AT109" s="482"/>
      <c r="AU109" s="482"/>
      <c r="AV109" s="482"/>
      <c r="AW109" s="482"/>
      <c r="AX109" s="482"/>
      <c r="AY109" s="482"/>
      <c r="AZ109" s="482"/>
      <c r="BA109" s="482"/>
      <c r="BB109" s="482"/>
      <c r="BC109" s="482"/>
      <c r="BD109" s="482"/>
      <c r="BE109" s="482"/>
      <c r="BF109" s="482"/>
      <c r="BG109" s="482"/>
      <c r="BH109" s="482"/>
      <c r="BI109" s="482"/>
      <c r="BJ109" s="482"/>
      <c r="BK109" s="482"/>
      <c r="BL109" s="482"/>
      <c r="BM109" s="482"/>
      <c r="BN109" s="482"/>
    </row>
    <row r="110" spans="1:66" ht="15.75" thickBot="1">
      <c r="A110" s="482"/>
      <c r="B110" s="482"/>
      <c r="C110" s="482"/>
      <c r="D110" s="482"/>
      <c r="E110" s="482"/>
      <c r="F110" s="482"/>
      <c r="G110" s="482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  <c r="R110" s="482"/>
      <c r="S110" s="482"/>
      <c r="T110" s="482"/>
      <c r="U110" s="482"/>
      <c r="V110" s="482"/>
      <c r="W110" s="482"/>
      <c r="X110" s="482"/>
      <c r="Y110" s="482"/>
      <c r="Z110" s="482"/>
      <c r="AA110" s="482"/>
      <c r="AB110" s="482"/>
      <c r="AC110" s="482"/>
      <c r="AD110" s="482"/>
      <c r="AE110" s="482"/>
      <c r="AF110" s="482"/>
      <c r="AG110" s="482"/>
      <c r="AH110" s="482"/>
      <c r="AI110" s="482"/>
      <c r="AJ110" s="482"/>
      <c r="AK110" s="482"/>
      <c r="AL110" s="482"/>
      <c r="AM110" s="482"/>
      <c r="AN110" s="482"/>
      <c r="AO110" s="482"/>
      <c r="AP110" s="482"/>
      <c r="AQ110" s="482"/>
      <c r="AR110" s="482"/>
      <c r="AS110" s="482"/>
      <c r="AT110" s="482"/>
      <c r="AU110" s="482"/>
      <c r="AV110" s="482"/>
      <c r="AW110" s="482"/>
      <c r="AX110" s="482"/>
      <c r="AY110" s="482"/>
      <c r="AZ110" s="482"/>
      <c r="BA110" s="482"/>
      <c r="BB110" s="482"/>
      <c r="BC110" s="482"/>
      <c r="BD110" s="482"/>
      <c r="BE110" s="482"/>
      <c r="BF110" s="482"/>
      <c r="BG110" s="482"/>
      <c r="BH110" s="482"/>
      <c r="BI110" s="482"/>
      <c r="BJ110" s="482"/>
      <c r="BK110" s="482"/>
      <c r="BL110" s="482"/>
      <c r="BM110" s="482"/>
      <c r="BN110" s="482"/>
    </row>
    <row r="111" spans="1:66">
      <c r="A111" s="482"/>
      <c r="B111" s="482"/>
      <c r="C111" s="482"/>
      <c r="D111" s="520" t="s">
        <v>168</v>
      </c>
      <c r="E111" s="542"/>
      <c r="F111" s="542"/>
      <c r="G111" s="542"/>
      <c r="H111" s="542"/>
      <c r="I111" s="542"/>
      <c r="J111" s="543"/>
      <c r="K111" s="482"/>
      <c r="L111" s="482"/>
      <c r="M111" s="482"/>
      <c r="N111" s="482"/>
      <c r="O111" s="482"/>
      <c r="P111" s="482"/>
      <c r="Q111" s="482"/>
      <c r="R111" s="482"/>
      <c r="S111" s="482"/>
      <c r="T111" s="482"/>
      <c r="U111" s="482"/>
      <c r="V111" s="482"/>
      <c r="W111" s="482"/>
      <c r="X111" s="482"/>
      <c r="Y111" s="482"/>
      <c r="Z111" s="482"/>
      <c r="AA111" s="482"/>
      <c r="AB111" s="482"/>
      <c r="AC111" s="482"/>
      <c r="AD111" s="482"/>
      <c r="AE111" s="482"/>
      <c r="AF111" s="482"/>
      <c r="AG111" s="482"/>
      <c r="AH111" s="482"/>
      <c r="AI111" s="482"/>
      <c r="AJ111" s="482"/>
      <c r="AK111" s="482"/>
      <c r="AL111" s="482"/>
      <c r="AM111" s="482"/>
      <c r="AN111" s="482"/>
      <c r="AO111" s="482"/>
      <c r="AP111" s="482"/>
      <c r="AQ111" s="482"/>
      <c r="AR111" s="482"/>
      <c r="AS111" s="482"/>
      <c r="AT111" s="482"/>
      <c r="AU111" s="482"/>
      <c r="AV111" s="482"/>
      <c r="AW111" s="482"/>
      <c r="AX111" s="482"/>
      <c r="AY111" s="482"/>
      <c r="AZ111" s="482"/>
      <c r="BA111" s="482"/>
      <c r="BB111" s="482"/>
      <c r="BC111" s="482"/>
      <c r="BD111" s="482"/>
      <c r="BE111" s="482"/>
      <c r="BF111" s="482"/>
      <c r="BG111" s="482"/>
      <c r="BH111" s="482"/>
      <c r="BI111" s="482"/>
      <c r="BJ111" s="482"/>
      <c r="BK111" s="482"/>
      <c r="BL111" s="482"/>
      <c r="BM111" s="482"/>
      <c r="BN111" s="482"/>
    </row>
    <row r="112" spans="1:66">
      <c r="A112" s="482"/>
      <c r="B112" s="482"/>
      <c r="C112" s="482"/>
      <c r="D112" s="535"/>
      <c r="E112" s="482"/>
      <c r="F112" s="482"/>
      <c r="G112" s="563"/>
      <c r="H112" s="564" t="s">
        <v>349</v>
      </c>
      <c r="I112" s="553"/>
      <c r="J112" s="549"/>
      <c r="K112" s="482"/>
      <c r="L112" s="482"/>
      <c r="M112" s="482"/>
      <c r="N112" s="482"/>
      <c r="O112" s="482"/>
      <c r="P112" s="482"/>
      <c r="Q112" s="482"/>
      <c r="R112" s="482"/>
      <c r="S112" s="482"/>
      <c r="T112" s="482"/>
      <c r="U112" s="482"/>
      <c r="V112" s="482"/>
      <c r="W112" s="482"/>
      <c r="X112" s="482"/>
      <c r="Y112" s="482"/>
      <c r="Z112" s="482"/>
      <c r="AA112" s="482"/>
      <c r="AB112" s="482"/>
      <c r="AC112" s="482"/>
      <c r="AD112" s="482"/>
      <c r="AE112" s="482"/>
      <c r="AF112" s="482"/>
      <c r="AG112" s="482"/>
      <c r="AH112" s="482"/>
      <c r="AI112" s="482"/>
      <c r="AJ112" s="482"/>
      <c r="AK112" s="482"/>
      <c r="AL112" s="482"/>
      <c r="AM112" s="482"/>
      <c r="AN112" s="482"/>
      <c r="AO112" s="482"/>
      <c r="AP112" s="482"/>
      <c r="AQ112" s="482"/>
      <c r="AR112" s="482"/>
      <c r="AS112" s="482"/>
      <c r="AT112" s="482"/>
      <c r="AU112" s="482"/>
      <c r="AV112" s="482"/>
      <c r="AW112" s="482"/>
      <c r="AX112" s="482"/>
      <c r="AY112" s="482"/>
      <c r="AZ112" s="482"/>
      <c r="BA112" s="482"/>
      <c r="BB112" s="482"/>
      <c r="BC112" s="482"/>
      <c r="BD112" s="482"/>
      <c r="BE112" s="482"/>
      <c r="BF112" s="482"/>
      <c r="BG112" s="482"/>
      <c r="BH112" s="482"/>
      <c r="BI112" s="482"/>
      <c r="BJ112" s="482"/>
      <c r="BK112" s="482"/>
      <c r="BL112" s="482"/>
      <c r="BM112" s="482"/>
      <c r="BN112" s="482"/>
    </row>
    <row r="113" spans="1:66">
      <c r="A113" s="482"/>
      <c r="B113" s="482"/>
      <c r="C113" s="482"/>
      <c r="D113" s="565"/>
      <c r="E113" s="566" t="s">
        <v>169</v>
      </c>
      <c r="F113" s="567"/>
      <c r="G113" s="568" t="s">
        <v>252</v>
      </c>
      <c r="H113" s="544" t="s">
        <v>333</v>
      </c>
      <c r="I113" s="569" t="s">
        <v>334</v>
      </c>
      <c r="J113" s="570" t="s">
        <v>350</v>
      </c>
      <c r="K113" s="482"/>
      <c r="L113" s="482"/>
      <c r="M113" s="482"/>
      <c r="N113" s="482"/>
      <c r="O113" s="482"/>
      <c r="P113" s="482"/>
      <c r="Q113" s="482"/>
      <c r="R113" s="482"/>
      <c r="S113" s="482"/>
      <c r="T113" s="482"/>
      <c r="U113" s="482"/>
      <c r="V113" s="482"/>
      <c r="W113" s="482"/>
      <c r="X113" s="482"/>
      <c r="Y113" s="482"/>
      <c r="Z113" s="482"/>
      <c r="AA113" s="482"/>
      <c r="AB113" s="482"/>
      <c r="AC113" s="482"/>
      <c r="AD113" s="482"/>
      <c r="AE113" s="482"/>
      <c r="AF113" s="482"/>
      <c r="AG113" s="482"/>
      <c r="AH113" s="482"/>
      <c r="AI113" s="482"/>
      <c r="AJ113" s="482"/>
      <c r="AK113" s="482"/>
      <c r="AL113" s="482"/>
      <c r="AM113" s="482"/>
      <c r="AN113" s="482"/>
      <c r="AO113" s="482"/>
      <c r="AP113" s="482"/>
      <c r="AQ113" s="482"/>
      <c r="AR113" s="482"/>
      <c r="AS113" s="482"/>
      <c r="AT113" s="482"/>
      <c r="AU113" s="482"/>
      <c r="AV113" s="482"/>
      <c r="AW113" s="482"/>
      <c r="AX113" s="482"/>
      <c r="AY113" s="482"/>
      <c r="AZ113" s="482"/>
      <c r="BA113" s="482"/>
      <c r="BB113" s="482"/>
      <c r="BC113" s="482"/>
      <c r="BD113" s="482"/>
      <c r="BE113" s="482"/>
      <c r="BF113" s="482"/>
      <c r="BG113" s="482"/>
      <c r="BH113" s="482"/>
      <c r="BI113" s="482"/>
      <c r="BJ113" s="482"/>
      <c r="BK113" s="482"/>
      <c r="BL113" s="482"/>
      <c r="BM113" s="482"/>
      <c r="BN113" s="482"/>
    </row>
    <row r="114" spans="1:66">
      <c r="A114" s="482"/>
      <c r="B114" s="482"/>
      <c r="C114" s="482"/>
      <c r="D114" s="563"/>
      <c r="E114" s="488" t="s">
        <v>647</v>
      </c>
      <c r="F114" s="552" t="s">
        <v>570</v>
      </c>
      <c r="G114" s="527" t="s">
        <v>570</v>
      </c>
      <c r="H114" s="488" t="s">
        <v>648</v>
      </c>
      <c r="I114" s="530" t="s">
        <v>649</v>
      </c>
      <c r="J114" s="554" t="s">
        <v>570</v>
      </c>
      <c r="K114" s="482"/>
      <c r="L114" s="482"/>
      <c r="M114" s="482"/>
      <c r="N114" s="482"/>
      <c r="O114" s="482"/>
      <c r="P114" s="482"/>
      <c r="Q114" s="482"/>
      <c r="R114" s="482"/>
      <c r="S114" s="482"/>
      <c r="T114" s="482"/>
      <c r="U114" s="482"/>
      <c r="V114" s="482"/>
      <c r="W114" s="482"/>
      <c r="X114" s="482"/>
      <c r="Y114" s="482"/>
      <c r="Z114" s="482"/>
      <c r="AA114" s="482"/>
      <c r="AB114" s="482"/>
      <c r="AC114" s="482"/>
      <c r="AD114" s="482"/>
      <c r="AE114" s="482"/>
      <c r="AF114" s="482"/>
      <c r="AG114" s="482"/>
      <c r="AH114" s="482"/>
      <c r="AI114" s="482"/>
      <c r="AJ114" s="482"/>
      <c r="AK114" s="482"/>
      <c r="AL114" s="482"/>
      <c r="AM114" s="482"/>
      <c r="AN114" s="482"/>
      <c r="AO114" s="482"/>
      <c r="AP114" s="482"/>
      <c r="AQ114" s="482"/>
      <c r="AR114" s="482"/>
      <c r="AS114" s="482"/>
      <c r="AT114" s="482"/>
      <c r="AU114" s="482"/>
      <c r="AV114" s="482"/>
      <c r="AW114" s="482"/>
      <c r="AX114" s="482"/>
      <c r="AY114" s="482"/>
      <c r="AZ114" s="482"/>
      <c r="BA114" s="482"/>
      <c r="BB114" s="482"/>
      <c r="BC114" s="482"/>
      <c r="BD114" s="482"/>
      <c r="BE114" s="482"/>
      <c r="BF114" s="482"/>
      <c r="BG114" s="482"/>
      <c r="BH114" s="482"/>
      <c r="BI114" s="482"/>
      <c r="BJ114" s="482"/>
      <c r="BK114" s="482"/>
      <c r="BL114" s="482"/>
      <c r="BM114" s="482"/>
      <c r="BN114" s="482"/>
    </row>
    <row r="115" spans="1:66" ht="15.75" thickBot="1">
      <c r="A115" s="482"/>
      <c r="B115" s="482"/>
      <c r="C115" s="482"/>
      <c r="D115" s="527" t="s">
        <v>167</v>
      </c>
      <c r="E115" s="536" t="s">
        <v>170</v>
      </c>
      <c r="F115" s="537" t="s">
        <v>170</v>
      </c>
      <c r="G115" s="527" t="s">
        <v>170</v>
      </c>
      <c r="H115" s="536" t="s">
        <v>170</v>
      </c>
      <c r="I115" s="539" t="s">
        <v>170</v>
      </c>
      <c r="J115" s="554" t="s">
        <v>170</v>
      </c>
      <c r="K115" s="482"/>
      <c r="L115" s="482"/>
      <c r="M115" s="482"/>
      <c r="N115" s="482"/>
      <c r="O115" s="482"/>
      <c r="P115" s="482"/>
      <c r="Q115" s="482"/>
      <c r="R115" s="482"/>
      <c r="S115" s="482"/>
      <c r="T115" s="482"/>
      <c r="U115" s="482"/>
      <c r="V115" s="482"/>
      <c r="W115" s="482"/>
      <c r="X115" s="482"/>
      <c r="Y115" s="482"/>
      <c r="Z115" s="482"/>
      <c r="AA115" s="482"/>
      <c r="AB115" s="482"/>
      <c r="AC115" s="482"/>
      <c r="AD115" s="482"/>
      <c r="AE115" s="482"/>
      <c r="AF115" s="482"/>
      <c r="AG115" s="482"/>
      <c r="AH115" s="482"/>
      <c r="AI115" s="482"/>
      <c r="AJ115" s="482"/>
      <c r="AK115" s="482"/>
      <c r="AL115" s="482"/>
      <c r="AM115" s="482"/>
      <c r="AN115" s="482"/>
      <c r="AO115" s="482"/>
      <c r="AP115" s="482"/>
      <c r="AQ115" s="482"/>
      <c r="AR115" s="482"/>
      <c r="AS115" s="482"/>
      <c r="AT115" s="482"/>
      <c r="AU115" s="482"/>
      <c r="AV115" s="482"/>
      <c r="AW115" s="482"/>
      <c r="AX115" s="482"/>
      <c r="AY115" s="482"/>
      <c r="AZ115" s="482"/>
      <c r="BA115" s="482"/>
      <c r="BB115" s="482"/>
      <c r="BC115" s="482"/>
      <c r="BD115" s="482"/>
      <c r="BE115" s="482"/>
      <c r="BF115" s="482"/>
      <c r="BG115" s="482"/>
      <c r="BH115" s="482"/>
      <c r="BI115" s="482"/>
      <c r="BJ115" s="482"/>
      <c r="BK115" s="482"/>
      <c r="BL115" s="482"/>
      <c r="BM115" s="482"/>
      <c r="BN115" s="482"/>
    </row>
    <row r="116" spans="1:66">
      <c r="A116" s="482"/>
      <c r="B116" s="482"/>
      <c r="C116" s="482"/>
      <c r="D116" s="523">
        <v>1</v>
      </c>
      <c r="E116" s="571">
        <v>0</v>
      </c>
      <c r="F116" s="572">
        <v>0</v>
      </c>
      <c r="G116" s="573">
        <v>0</v>
      </c>
      <c r="H116" s="571">
        <v>0</v>
      </c>
      <c r="I116" s="572">
        <v>0</v>
      </c>
      <c r="J116" s="574">
        <v>0</v>
      </c>
      <c r="K116" s="482"/>
      <c r="L116" s="482"/>
      <c r="M116" s="482"/>
      <c r="N116" s="482"/>
      <c r="O116" s="482"/>
      <c r="P116" s="482"/>
      <c r="Q116" s="482"/>
      <c r="R116" s="482"/>
      <c r="S116" s="482"/>
      <c r="T116" s="482"/>
      <c r="U116" s="482"/>
      <c r="V116" s="482"/>
      <c r="W116" s="482"/>
      <c r="X116" s="482"/>
      <c r="Y116" s="482"/>
      <c r="Z116" s="482"/>
      <c r="AA116" s="482"/>
      <c r="AB116" s="482"/>
      <c r="AC116" s="482"/>
      <c r="AD116" s="482"/>
      <c r="AE116" s="482"/>
      <c r="AF116" s="482"/>
      <c r="AG116" s="482"/>
      <c r="AH116" s="482"/>
      <c r="AI116" s="482"/>
      <c r="AJ116" s="482"/>
      <c r="AK116" s="482"/>
      <c r="AL116" s="482"/>
      <c r="AM116" s="482"/>
      <c r="AN116" s="482"/>
      <c r="AO116" s="482"/>
      <c r="AP116" s="482"/>
      <c r="AQ116" s="482"/>
      <c r="AR116" s="482"/>
      <c r="AS116" s="482"/>
      <c r="AT116" s="482"/>
      <c r="AU116" s="482"/>
      <c r="AV116" s="482"/>
      <c r="AW116" s="482"/>
      <c r="AX116" s="482"/>
      <c r="AY116" s="482"/>
      <c r="AZ116" s="482"/>
      <c r="BA116" s="482"/>
      <c r="BB116" s="482"/>
      <c r="BC116" s="482"/>
      <c r="BD116" s="482"/>
      <c r="BE116" s="482"/>
      <c r="BF116" s="482"/>
      <c r="BG116" s="482"/>
      <c r="BH116" s="482"/>
      <c r="BI116" s="482"/>
      <c r="BJ116" s="482"/>
      <c r="BK116" s="482"/>
      <c r="BL116" s="482"/>
      <c r="BM116" s="482"/>
      <c r="BN116" s="482"/>
    </row>
    <row r="117" spans="1:66">
      <c r="A117" s="482"/>
      <c r="B117" s="482"/>
      <c r="C117" s="482"/>
      <c r="D117" s="490">
        <f t="shared" ref="D117:D139" si="0">D116+1</f>
        <v>2</v>
      </c>
      <c r="E117" s="491">
        <v>0</v>
      </c>
      <c r="F117" s="492">
        <v>0</v>
      </c>
      <c r="G117" s="495">
        <v>0</v>
      </c>
      <c r="H117" s="491">
        <v>0</v>
      </c>
      <c r="I117" s="492">
        <v>0</v>
      </c>
      <c r="J117" s="575">
        <v>0</v>
      </c>
      <c r="K117" s="482"/>
      <c r="L117" s="482"/>
      <c r="M117" s="482"/>
      <c r="N117" s="482"/>
      <c r="O117" s="482"/>
      <c r="P117" s="482"/>
      <c r="Q117" s="482"/>
      <c r="R117" s="482"/>
      <c r="S117" s="482"/>
      <c r="T117" s="482"/>
      <c r="U117" s="482"/>
      <c r="V117" s="482"/>
      <c r="W117" s="482"/>
      <c r="X117" s="482"/>
      <c r="Y117" s="482"/>
      <c r="Z117" s="482"/>
      <c r="AA117" s="482"/>
      <c r="AB117" s="482"/>
      <c r="AC117" s="482"/>
      <c r="AD117" s="482"/>
      <c r="AE117" s="482"/>
      <c r="AF117" s="482"/>
      <c r="AG117" s="482"/>
      <c r="AH117" s="482"/>
      <c r="AI117" s="482"/>
      <c r="AJ117" s="482"/>
      <c r="AK117" s="482"/>
      <c r="AL117" s="482"/>
      <c r="AM117" s="482"/>
      <c r="AN117" s="482"/>
      <c r="AO117" s="482"/>
      <c r="AP117" s="482"/>
      <c r="AQ117" s="482"/>
      <c r="AR117" s="482"/>
      <c r="AS117" s="482"/>
      <c r="AT117" s="482"/>
      <c r="AU117" s="482"/>
      <c r="AV117" s="482"/>
      <c r="AW117" s="482"/>
      <c r="AX117" s="482"/>
      <c r="AY117" s="482"/>
      <c r="AZ117" s="482"/>
      <c r="BA117" s="482"/>
      <c r="BB117" s="482"/>
      <c r="BC117" s="482"/>
      <c r="BD117" s="482"/>
      <c r="BE117" s="482"/>
      <c r="BF117" s="482"/>
      <c r="BG117" s="482"/>
      <c r="BH117" s="482"/>
      <c r="BI117" s="482"/>
      <c r="BJ117" s="482"/>
      <c r="BK117" s="482"/>
      <c r="BL117" s="482"/>
      <c r="BM117" s="482"/>
      <c r="BN117" s="482"/>
    </row>
    <row r="118" spans="1:66">
      <c r="A118" s="482"/>
      <c r="B118" s="482"/>
      <c r="C118" s="482"/>
      <c r="D118" s="490">
        <f t="shared" si="0"/>
        <v>3</v>
      </c>
      <c r="E118" s="491">
        <v>0</v>
      </c>
      <c r="F118" s="492">
        <v>0</v>
      </c>
      <c r="G118" s="495">
        <v>0</v>
      </c>
      <c r="H118" s="491">
        <v>0</v>
      </c>
      <c r="I118" s="492">
        <v>0</v>
      </c>
      <c r="J118" s="575">
        <v>0</v>
      </c>
      <c r="K118" s="482"/>
      <c r="L118" s="482"/>
      <c r="M118" s="482"/>
      <c r="N118" s="482"/>
      <c r="O118" s="482"/>
      <c r="P118" s="482"/>
      <c r="Q118" s="482"/>
      <c r="R118" s="482"/>
      <c r="S118" s="482"/>
      <c r="T118" s="482"/>
      <c r="U118" s="482"/>
      <c r="V118" s="482"/>
      <c r="W118" s="482"/>
      <c r="X118" s="482"/>
      <c r="Y118" s="482"/>
      <c r="Z118" s="482"/>
      <c r="AA118" s="482"/>
      <c r="AB118" s="482"/>
      <c r="AC118" s="482"/>
      <c r="AD118" s="482"/>
      <c r="AE118" s="482"/>
      <c r="AF118" s="482"/>
      <c r="AG118" s="482"/>
      <c r="AH118" s="482"/>
      <c r="AI118" s="482"/>
      <c r="AJ118" s="482"/>
      <c r="AK118" s="482"/>
      <c r="AL118" s="482"/>
      <c r="AM118" s="482"/>
      <c r="AN118" s="482"/>
      <c r="AO118" s="482"/>
      <c r="AP118" s="482"/>
      <c r="AQ118" s="482"/>
      <c r="AR118" s="482"/>
      <c r="AS118" s="482"/>
      <c r="AT118" s="482"/>
      <c r="AU118" s="482"/>
      <c r="AV118" s="482"/>
      <c r="AW118" s="482"/>
      <c r="AX118" s="482"/>
      <c r="AY118" s="482"/>
      <c r="AZ118" s="482"/>
      <c r="BA118" s="482"/>
      <c r="BB118" s="482"/>
      <c r="BC118" s="482"/>
      <c r="BD118" s="482"/>
      <c r="BE118" s="482"/>
      <c r="BF118" s="482"/>
      <c r="BG118" s="482"/>
      <c r="BH118" s="482"/>
      <c r="BI118" s="482"/>
      <c r="BJ118" s="482"/>
      <c r="BK118" s="482"/>
      <c r="BL118" s="482"/>
      <c r="BM118" s="482"/>
      <c r="BN118" s="482"/>
    </row>
    <row r="119" spans="1:66">
      <c r="A119" s="482"/>
      <c r="B119" s="482"/>
      <c r="C119" s="482"/>
      <c r="D119" s="490">
        <f t="shared" si="0"/>
        <v>4</v>
      </c>
      <c r="E119" s="491">
        <v>0</v>
      </c>
      <c r="F119" s="492">
        <v>0</v>
      </c>
      <c r="G119" s="495">
        <v>0</v>
      </c>
      <c r="H119" s="491">
        <v>0</v>
      </c>
      <c r="I119" s="492">
        <v>0</v>
      </c>
      <c r="J119" s="575">
        <v>0</v>
      </c>
      <c r="K119" s="482"/>
      <c r="L119" s="482"/>
      <c r="M119" s="482"/>
      <c r="N119" s="482"/>
      <c r="O119" s="482"/>
      <c r="P119" s="482"/>
      <c r="Q119" s="482"/>
      <c r="R119" s="482"/>
      <c r="S119" s="482"/>
      <c r="T119" s="482"/>
      <c r="U119" s="482"/>
      <c r="V119" s="482"/>
      <c r="W119" s="482"/>
      <c r="X119" s="482"/>
      <c r="Y119" s="482"/>
      <c r="Z119" s="482"/>
      <c r="AA119" s="482"/>
      <c r="AB119" s="482"/>
      <c r="AC119" s="482"/>
      <c r="AD119" s="482"/>
      <c r="AE119" s="482"/>
      <c r="AF119" s="482"/>
      <c r="AG119" s="482"/>
      <c r="AH119" s="482"/>
      <c r="AI119" s="482"/>
      <c r="AJ119" s="482"/>
      <c r="AK119" s="482"/>
      <c r="AL119" s="482"/>
      <c r="AM119" s="482"/>
      <c r="AN119" s="482"/>
      <c r="AO119" s="482"/>
      <c r="AP119" s="482"/>
      <c r="AQ119" s="482"/>
      <c r="AR119" s="482"/>
      <c r="AS119" s="482"/>
      <c r="AT119" s="482"/>
      <c r="AU119" s="482"/>
      <c r="AV119" s="482"/>
      <c r="AW119" s="482"/>
      <c r="AX119" s="482"/>
      <c r="AY119" s="482"/>
      <c r="AZ119" s="482"/>
      <c r="BA119" s="482"/>
      <c r="BB119" s="482"/>
      <c r="BC119" s="482"/>
      <c r="BD119" s="482"/>
      <c r="BE119" s="482"/>
      <c r="BF119" s="482"/>
      <c r="BG119" s="482"/>
      <c r="BH119" s="482"/>
      <c r="BI119" s="482"/>
      <c r="BJ119" s="482"/>
      <c r="BK119" s="482"/>
      <c r="BL119" s="482"/>
      <c r="BM119" s="482"/>
      <c r="BN119" s="482"/>
    </row>
    <row r="120" spans="1:66">
      <c r="A120" s="482"/>
      <c r="B120" s="482"/>
      <c r="C120" s="482"/>
      <c r="D120" s="490">
        <f t="shared" si="0"/>
        <v>5</v>
      </c>
      <c r="E120" s="491">
        <v>0</v>
      </c>
      <c r="F120" s="492">
        <v>0</v>
      </c>
      <c r="G120" s="495">
        <v>0</v>
      </c>
      <c r="H120" s="491">
        <v>0</v>
      </c>
      <c r="I120" s="492">
        <v>0</v>
      </c>
      <c r="J120" s="575">
        <v>0</v>
      </c>
      <c r="K120" s="482"/>
      <c r="L120" s="482"/>
      <c r="M120" s="482"/>
      <c r="N120" s="482"/>
      <c r="O120" s="482"/>
      <c r="P120" s="482"/>
      <c r="Q120" s="482"/>
      <c r="R120" s="482"/>
      <c r="S120" s="482"/>
      <c r="T120" s="482"/>
      <c r="U120" s="482"/>
      <c r="V120" s="482"/>
      <c r="W120" s="482"/>
      <c r="X120" s="482"/>
      <c r="Y120" s="482"/>
      <c r="Z120" s="482"/>
      <c r="AA120" s="482"/>
      <c r="AB120" s="482"/>
      <c r="AC120" s="482"/>
      <c r="AD120" s="482"/>
      <c r="AE120" s="482"/>
      <c r="AF120" s="482"/>
      <c r="AG120" s="482"/>
      <c r="AH120" s="482"/>
      <c r="AI120" s="482"/>
      <c r="AJ120" s="482"/>
      <c r="AK120" s="482"/>
      <c r="AL120" s="482"/>
      <c r="AM120" s="482"/>
      <c r="AN120" s="482"/>
      <c r="AO120" s="482"/>
      <c r="AP120" s="482"/>
      <c r="AQ120" s="482"/>
      <c r="AR120" s="482"/>
      <c r="AS120" s="482"/>
      <c r="AT120" s="482"/>
      <c r="AU120" s="482"/>
      <c r="AV120" s="482"/>
      <c r="AW120" s="482"/>
      <c r="AX120" s="482"/>
      <c r="AY120" s="482"/>
      <c r="AZ120" s="482"/>
      <c r="BA120" s="482"/>
      <c r="BB120" s="482"/>
      <c r="BC120" s="482"/>
      <c r="BD120" s="482"/>
      <c r="BE120" s="482"/>
      <c r="BF120" s="482"/>
      <c r="BG120" s="482"/>
      <c r="BH120" s="482"/>
      <c r="BI120" s="482"/>
      <c r="BJ120" s="482"/>
      <c r="BK120" s="482"/>
      <c r="BL120" s="482"/>
      <c r="BM120" s="482"/>
      <c r="BN120" s="482"/>
    </row>
    <row r="121" spans="1:66">
      <c r="A121" s="482"/>
      <c r="B121" s="482"/>
      <c r="C121" s="482"/>
      <c r="D121" s="490">
        <f t="shared" si="0"/>
        <v>6</v>
      </c>
      <c r="E121" s="491">
        <v>0</v>
      </c>
      <c r="F121" s="492">
        <v>0</v>
      </c>
      <c r="G121" s="495">
        <v>23</v>
      </c>
      <c r="H121" s="491">
        <v>0</v>
      </c>
      <c r="I121" s="492">
        <v>23</v>
      </c>
      <c r="J121" s="575">
        <v>0</v>
      </c>
      <c r="K121" s="482"/>
      <c r="L121" s="482"/>
      <c r="M121" s="482"/>
      <c r="N121" s="482"/>
      <c r="O121" s="482"/>
      <c r="P121" s="482"/>
      <c r="Q121" s="482"/>
      <c r="R121" s="482"/>
      <c r="S121" s="482"/>
      <c r="T121" s="482"/>
      <c r="U121" s="482"/>
      <c r="V121" s="482"/>
      <c r="W121" s="482"/>
      <c r="X121" s="482"/>
      <c r="Y121" s="482"/>
      <c r="Z121" s="482"/>
      <c r="AA121" s="482"/>
      <c r="AB121" s="482"/>
      <c r="AC121" s="482"/>
      <c r="AD121" s="482"/>
      <c r="AE121" s="482"/>
      <c r="AF121" s="482"/>
      <c r="AG121" s="482"/>
      <c r="AH121" s="482"/>
      <c r="AI121" s="482"/>
      <c r="AJ121" s="482"/>
      <c r="AK121" s="482"/>
      <c r="AL121" s="482"/>
      <c r="AM121" s="482"/>
      <c r="AN121" s="482"/>
      <c r="AO121" s="482"/>
      <c r="AP121" s="482"/>
      <c r="AQ121" s="482"/>
      <c r="AR121" s="482"/>
      <c r="AS121" s="482"/>
      <c r="AT121" s="482"/>
      <c r="AU121" s="482"/>
      <c r="AV121" s="482"/>
      <c r="AW121" s="482"/>
      <c r="AX121" s="482"/>
      <c r="AY121" s="482"/>
      <c r="AZ121" s="482"/>
      <c r="BA121" s="482"/>
      <c r="BB121" s="482"/>
      <c r="BC121" s="482"/>
      <c r="BD121" s="482"/>
      <c r="BE121" s="482"/>
      <c r="BF121" s="482"/>
      <c r="BG121" s="482"/>
      <c r="BH121" s="482"/>
      <c r="BI121" s="482"/>
      <c r="BJ121" s="482"/>
      <c r="BK121" s="482"/>
      <c r="BL121" s="482"/>
      <c r="BM121" s="482"/>
      <c r="BN121" s="482"/>
    </row>
    <row r="122" spans="1:66">
      <c r="A122" s="482"/>
      <c r="B122" s="482"/>
      <c r="C122" s="482"/>
      <c r="D122" s="490">
        <f t="shared" si="0"/>
        <v>7</v>
      </c>
      <c r="E122" s="491">
        <v>60</v>
      </c>
      <c r="F122" s="492">
        <v>60</v>
      </c>
      <c r="G122" s="495">
        <v>398</v>
      </c>
      <c r="H122" s="491">
        <v>0</v>
      </c>
      <c r="I122" s="492">
        <v>398</v>
      </c>
      <c r="J122" s="575">
        <v>100</v>
      </c>
      <c r="K122" s="482"/>
      <c r="L122" s="482"/>
      <c r="M122" s="482"/>
      <c r="N122" s="482"/>
      <c r="O122" s="482"/>
      <c r="P122" s="482"/>
      <c r="Q122" s="482"/>
      <c r="R122" s="482"/>
      <c r="S122" s="482"/>
      <c r="T122" s="482"/>
      <c r="U122" s="482"/>
      <c r="V122" s="482"/>
      <c r="W122" s="482"/>
      <c r="X122" s="482"/>
      <c r="Y122" s="482"/>
      <c r="Z122" s="482"/>
      <c r="AA122" s="482"/>
      <c r="AB122" s="482"/>
      <c r="AC122" s="482"/>
      <c r="AD122" s="482"/>
      <c r="AE122" s="482"/>
      <c r="AF122" s="482"/>
      <c r="AG122" s="482"/>
      <c r="AH122" s="482"/>
      <c r="AI122" s="482"/>
      <c r="AJ122" s="482"/>
      <c r="AK122" s="482"/>
      <c r="AL122" s="482"/>
      <c r="AM122" s="482"/>
      <c r="AN122" s="482"/>
      <c r="AO122" s="482"/>
      <c r="AP122" s="482"/>
      <c r="AQ122" s="482"/>
      <c r="AR122" s="482"/>
      <c r="AS122" s="482"/>
      <c r="AT122" s="482"/>
      <c r="AU122" s="482"/>
      <c r="AV122" s="482"/>
      <c r="AW122" s="482"/>
      <c r="AX122" s="482"/>
      <c r="AY122" s="482"/>
      <c r="AZ122" s="482"/>
      <c r="BA122" s="482"/>
      <c r="BB122" s="482"/>
      <c r="BC122" s="482"/>
      <c r="BD122" s="482"/>
      <c r="BE122" s="482"/>
      <c r="BF122" s="482"/>
      <c r="BG122" s="482"/>
      <c r="BH122" s="482"/>
      <c r="BI122" s="482"/>
      <c r="BJ122" s="482"/>
      <c r="BK122" s="482"/>
      <c r="BL122" s="482"/>
      <c r="BM122" s="482"/>
      <c r="BN122" s="482"/>
    </row>
    <row r="123" spans="1:66">
      <c r="A123" s="482"/>
      <c r="B123" s="482"/>
      <c r="C123" s="482"/>
      <c r="D123" s="490">
        <f t="shared" si="0"/>
        <v>8</v>
      </c>
      <c r="E123" s="491">
        <v>305</v>
      </c>
      <c r="F123" s="492">
        <v>305</v>
      </c>
      <c r="G123" s="495">
        <v>778</v>
      </c>
      <c r="H123" s="491">
        <v>0</v>
      </c>
      <c r="I123" s="492">
        <v>778</v>
      </c>
      <c r="J123" s="575">
        <v>609</v>
      </c>
      <c r="K123" s="482"/>
      <c r="L123" s="482"/>
      <c r="M123" s="482"/>
      <c r="N123" s="482"/>
      <c r="O123" s="482"/>
      <c r="P123" s="482"/>
      <c r="Q123" s="482"/>
      <c r="R123" s="482"/>
      <c r="S123" s="482"/>
      <c r="T123" s="482"/>
      <c r="U123" s="482"/>
      <c r="V123" s="482"/>
      <c r="W123" s="482"/>
      <c r="X123" s="482"/>
      <c r="Y123" s="482"/>
      <c r="Z123" s="482"/>
      <c r="AA123" s="482"/>
      <c r="AB123" s="482"/>
      <c r="AC123" s="482"/>
      <c r="AD123" s="482"/>
      <c r="AE123" s="482"/>
      <c r="AF123" s="482"/>
      <c r="AG123" s="482"/>
      <c r="AH123" s="482"/>
      <c r="AI123" s="482"/>
      <c r="AJ123" s="482"/>
      <c r="AK123" s="482"/>
      <c r="AL123" s="482"/>
      <c r="AM123" s="482"/>
      <c r="AN123" s="482"/>
      <c r="AO123" s="482"/>
      <c r="AP123" s="482"/>
      <c r="AQ123" s="482"/>
      <c r="AR123" s="482"/>
      <c r="AS123" s="482"/>
      <c r="AT123" s="482"/>
      <c r="AU123" s="482"/>
      <c r="AV123" s="482"/>
      <c r="AW123" s="482"/>
      <c r="AX123" s="482"/>
      <c r="AY123" s="482"/>
      <c r="AZ123" s="482"/>
      <c r="BA123" s="482"/>
      <c r="BB123" s="482"/>
      <c r="BC123" s="482"/>
      <c r="BD123" s="482"/>
      <c r="BE123" s="482"/>
      <c r="BF123" s="482"/>
      <c r="BG123" s="482"/>
      <c r="BH123" s="482"/>
      <c r="BI123" s="482"/>
      <c r="BJ123" s="482"/>
      <c r="BK123" s="482"/>
      <c r="BL123" s="482"/>
      <c r="BM123" s="482"/>
      <c r="BN123" s="482"/>
    </row>
    <row r="124" spans="1:66">
      <c r="A124" s="482"/>
      <c r="B124" s="482"/>
      <c r="C124" s="482"/>
      <c r="D124" s="576">
        <f t="shared" si="0"/>
        <v>9</v>
      </c>
      <c r="E124" s="491">
        <v>435</v>
      </c>
      <c r="F124" s="492">
        <v>435</v>
      </c>
      <c r="G124" s="495">
        <v>901</v>
      </c>
      <c r="H124" s="491">
        <v>0</v>
      </c>
      <c r="I124" s="492">
        <v>901</v>
      </c>
      <c r="J124" s="575">
        <v>1109</v>
      </c>
      <c r="K124" s="482"/>
      <c r="L124" s="482"/>
      <c r="M124" s="482"/>
      <c r="N124" s="482"/>
      <c r="O124" s="482"/>
      <c r="P124" s="482"/>
      <c r="Q124" s="482"/>
      <c r="R124" s="482"/>
      <c r="S124" s="482"/>
      <c r="T124" s="482"/>
      <c r="U124" s="482"/>
      <c r="V124" s="482"/>
      <c r="W124" s="482"/>
      <c r="X124" s="482"/>
      <c r="Y124" s="482"/>
      <c r="Z124" s="482"/>
      <c r="AA124" s="482"/>
      <c r="AB124" s="482"/>
      <c r="AC124" s="482"/>
      <c r="AD124" s="482"/>
      <c r="AE124" s="482"/>
      <c r="AF124" s="482"/>
      <c r="AG124" s="482"/>
      <c r="AH124" s="482"/>
      <c r="AI124" s="482"/>
      <c r="AJ124" s="482"/>
      <c r="AK124" s="482"/>
      <c r="AL124" s="482"/>
      <c r="AM124" s="482"/>
      <c r="AN124" s="482"/>
      <c r="AO124" s="482"/>
      <c r="AP124" s="482"/>
      <c r="AQ124" s="482"/>
      <c r="AR124" s="482"/>
      <c r="AS124" s="482"/>
      <c r="AT124" s="482"/>
      <c r="AU124" s="482"/>
      <c r="AV124" s="482"/>
      <c r="AW124" s="482"/>
      <c r="AX124" s="482"/>
      <c r="AY124" s="482"/>
      <c r="AZ124" s="482"/>
      <c r="BA124" s="482"/>
      <c r="BB124" s="482"/>
      <c r="BC124" s="482"/>
      <c r="BD124" s="482"/>
      <c r="BE124" s="482"/>
      <c r="BF124" s="482"/>
      <c r="BG124" s="482"/>
      <c r="BH124" s="482"/>
      <c r="BI124" s="482"/>
      <c r="BJ124" s="482"/>
      <c r="BK124" s="482"/>
      <c r="BL124" s="482"/>
      <c r="BM124" s="482"/>
      <c r="BN124" s="482"/>
    </row>
    <row r="125" spans="1:66">
      <c r="A125" s="482"/>
      <c r="B125" s="482"/>
      <c r="C125" s="482"/>
      <c r="D125" s="490">
        <f t="shared" si="0"/>
        <v>10</v>
      </c>
      <c r="E125" s="491">
        <v>478</v>
      </c>
      <c r="F125" s="492">
        <v>478</v>
      </c>
      <c r="G125" s="495">
        <v>1256</v>
      </c>
      <c r="H125" s="491">
        <v>0</v>
      </c>
      <c r="I125" s="492">
        <v>1256</v>
      </c>
      <c r="J125" s="575">
        <v>1566</v>
      </c>
      <c r="K125" s="482"/>
      <c r="L125" s="482"/>
      <c r="M125" s="482"/>
      <c r="N125" s="482"/>
      <c r="O125" s="482"/>
      <c r="P125" s="482"/>
      <c r="Q125" s="482"/>
      <c r="R125" s="482"/>
      <c r="S125" s="482"/>
      <c r="T125" s="482"/>
      <c r="U125" s="482"/>
      <c r="V125" s="482"/>
      <c r="W125" s="482"/>
      <c r="X125" s="482"/>
      <c r="Y125" s="482"/>
      <c r="Z125" s="482"/>
      <c r="AA125" s="482"/>
      <c r="AB125" s="482"/>
      <c r="AC125" s="482"/>
      <c r="AD125" s="482"/>
      <c r="AE125" s="482"/>
      <c r="AF125" s="482"/>
      <c r="AG125" s="482"/>
      <c r="AH125" s="482"/>
      <c r="AI125" s="482"/>
      <c r="AJ125" s="482"/>
      <c r="AK125" s="482"/>
      <c r="AL125" s="482"/>
      <c r="AM125" s="482"/>
      <c r="AN125" s="482"/>
      <c r="AO125" s="482"/>
      <c r="AP125" s="482"/>
      <c r="AQ125" s="482"/>
      <c r="AR125" s="482"/>
      <c r="AS125" s="482"/>
      <c r="AT125" s="482"/>
      <c r="AU125" s="482"/>
      <c r="AV125" s="482"/>
      <c r="AW125" s="482"/>
      <c r="AX125" s="482"/>
      <c r="AY125" s="482"/>
      <c r="AZ125" s="482"/>
      <c r="BA125" s="482"/>
      <c r="BB125" s="482"/>
      <c r="BC125" s="482"/>
      <c r="BD125" s="482"/>
      <c r="BE125" s="482"/>
      <c r="BF125" s="482"/>
      <c r="BG125" s="482"/>
      <c r="BH125" s="482"/>
      <c r="BI125" s="482"/>
      <c r="BJ125" s="482"/>
      <c r="BK125" s="482"/>
      <c r="BL125" s="482"/>
      <c r="BM125" s="482"/>
      <c r="BN125" s="482"/>
    </row>
    <row r="126" spans="1:66">
      <c r="A126" s="482"/>
      <c r="B126" s="482"/>
      <c r="C126" s="482"/>
      <c r="D126" s="490">
        <f t="shared" si="0"/>
        <v>11</v>
      </c>
      <c r="E126" s="491">
        <v>496</v>
      </c>
      <c r="F126" s="492">
        <v>496</v>
      </c>
      <c r="G126" s="495">
        <v>1124</v>
      </c>
      <c r="H126" s="491">
        <v>0</v>
      </c>
      <c r="I126" s="492">
        <v>1124</v>
      </c>
      <c r="J126" s="575">
        <v>2045</v>
      </c>
      <c r="K126" s="482"/>
      <c r="L126" s="482"/>
      <c r="M126" s="482"/>
      <c r="N126" s="482"/>
      <c r="O126" s="482"/>
      <c r="P126" s="482"/>
      <c r="Q126" s="482"/>
      <c r="R126" s="482"/>
      <c r="S126" s="482"/>
      <c r="T126" s="482"/>
      <c r="U126" s="482"/>
      <c r="V126" s="482"/>
      <c r="W126" s="482"/>
      <c r="X126" s="482"/>
      <c r="Y126" s="482"/>
      <c r="Z126" s="482"/>
      <c r="AA126" s="482"/>
      <c r="AB126" s="482"/>
      <c r="AC126" s="482"/>
      <c r="AD126" s="482"/>
      <c r="AE126" s="482"/>
      <c r="AF126" s="482"/>
      <c r="AG126" s="482"/>
      <c r="AH126" s="482"/>
      <c r="AI126" s="482"/>
      <c r="AJ126" s="482"/>
      <c r="AK126" s="482"/>
      <c r="AL126" s="482"/>
      <c r="AM126" s="482"/>
      <c r="AN126" s="482"/>
      <c r="AO126" s="482"/>
      <c r="AP126" s="482"/>
      <c r="AQ126" s="482"/>
      <c r="AR126" s="482"/>
      <c r="AS126" s="482"/>
      <c r="AT126" s="482"/>
      <c r="AU126" s="482"/>
      <c r="AV126" s="482"/>
      <c r="AW126" s="482"/>
      <c r="AX126" s="482"/>
      <c r="AY126" s="482"/>
      <c r="AZ126" s="482"/>
      <c r="BA126" s="482"/>
      <c r="BB126" s="482"/>
      <c r="BC126" s="482"/>
      <c r="BD126" s="482"/>
      <c r="BE126" s="482"/>
      <c r="BF126" s="482"/>
      <c r="BG126" s="482"/>
      <c r="BH126" s="482"/>
      <c r="BI126" s="482"/>
      <c r="BJ126" s="482"/>
      <c r="BK126" s="482"/>
      <c r="BL126" s="482"/>
      <c r="BM126" s="482"/>
      <c r="BN126" s="482"/>
    </row>
    <row r="127" spans="1:66">
      <c r="A127" s="482"/>
      <c r="B127" s="482"/>
      <c r="C127" s="482"/>
      <c r="D127" s="490">
        <f t="shared" si="0"/>
        <v>12</v>
      </c>
      <c r="E127" s="491">
        <v>526</v>
      </c>
      <c r="F127" s="492">
        <v>526</v>
      </c>
      <c r="G127" s="495">
        <v>1225</v>
      </c>
      <c r="H127" s="491">
        <v>0</v>
      </c>
      <c r="I127" s="492">
        <v>1225</v>
      </c>
      <c r="J127" s="575">
        <v>2352</v>
      </c>
      <c r="K127" s="482"/>
      <c r="L127" s="482"/>
      <c r="M127" s="482"/>
      <c r="N127" s="482"/>
      <c r="O127" s="482"/>
      <c r="P127" s="482"/>
      <c r="Q127" s="482"/>
      <c r="R127" s="482"/>
      <c r="S127" s="482"/>
      <c r="T127" s="482"/>
      <c r="U127" s="482"/>
      <c r="V127" s="482"/>
      <c r="W127" s="482"/>
      <c r="X127" s="482"/>
      <c r="Y127" s="482"/>
      <c r="Z127" s="482"/>
      <c r="AA127" s="482"/>
      <c r="AB127" s="482"/>
      <c r="AC127" s="482"/>
      <c r="AD127" s="482"/>
      <c r="AE127" s="482"/>
      <c r="AF127" s="482"/>
      <c r="AG127" s="482"/>
      <c r="AH127" s="482"/>
      <c r="AI127" s="482"/>
      <c r="AJ127" s="482"/>
      <c r="AK127" s="482"/>
      <c r="AL127" s="482"/>
      <c r="AM127" s="482"/>
      <c r="AN127" s="482"/>
      <c r="AO127" s="482"/>
      <c r="AP127" s="482"/>
      <c r="AQ127" s="482"/>
      <c r="AR127" s="482"/>
      <c r="AS127" s="482"/>
      <c r="AT127" s="482"/>
      <c r="AU127" s="482"/>
      <c r="AV127" s="482"/>
      <c r="AW127" s="482"/>
      <c r="AX127" s="482"/>
      <c r="AY127" s="482"/>
      <c r="AZ127" s="482"/>
      <c r="BA127" s="482"/>
      <c r="BB127" s="482"/>
      <c r="BC127" s="482"/>
      <c r="BD127" s="482"/>
      <c r="BE127" s="482"/>
      <c r="BF127" s="482"/>
      <c r="BG127" s="482"/>
      <c r="BH127" s="482"/>
      <c r="BI127" s="482"/>
      <c r="BJ127" s="482"/>
      <c r="BK127" s="482"/>
      <c r="BL127" s="482"/>
      <c r="BM127" s="482"/>
      <c r="BN127" s="482"/>
    </row>
    <row r="128" spans="1:66">
      <c r="A128" s="482"/>
      <c r="B128" s="482"/>
      <c r="C128" s="482"/>
      <c r="D128" s="490">
        <f t="shared" si="0"/>
        <v>13</v>
      </c>
      <c r="E128" s="491">
        <v>911</v>
      </c>
      <c r="F128" s="492">
        <v>911</v>
      </c>
      <c r="G128" s="495">
        <v>2029</v>
      </c>
      <c r="H128" s="491">
        <v>148</v>
      </c>
      <c r="I128" s="492">
        <v>1881</v>
      </c>
      <c r="J128" s="575">
        <v>1839</v>
      </c>
      <c r="K128" s="482"/>
      <c r="L128" s="482"/>
      <c r="M128" s="482"/>
      <c r="N128" s="482"/>
      <c r="O128" s="482"/>
      <c r="P128" s="482"/>
      <c r="Q128" s="482"/>
      <c r="R128" s="482"/>
      <c r="S128" s="482"/>
      <c r="T128" s="482"/>
      <c r="U128" s="482"/>
      <c r="V128" s="482"/>
      <c r="W128" s="482"/>
      <c r="X128" s="482"/>
      <c r="Y128" s="482"/>
      <c r="Z128" s="482"/>
      <c r="AA128" s="482"/>
      <c r="AB128" s="482"/>
      <c r="AC128" s="482"/>
      <c r="AD128" s="482"/>
      <c r="AE128" s="482"/>
      <c r="AF128" s="482"/>
      <c r="AG128" s="482"/>
      <c r="AH128" s="482"/>
      <c r="AI128" s="482"/>
      <c r="AJ128" s="482"/>
      <c r="AK128" s="482"/>
      <c r="AL128" s="482"/>
      <c r="AM128" s="482"/>
      <c r="AN128" s="482"/>
      <c r="AO128" s="482"/>
      <c r="AP128" s="482"/>
      <c r="AQ128" s="482"/>
      <c r="AR128" s="482"/>
      <c r="AS128" s="482"/>
      <c r="AT128" s="482"/>
      <c r="AU128" s="482"/>
      <c r="AV128" s="482"/>
      <c r="AW128" s="482"/>
      <c r="AX128" s="482"/>
      <c r="AY128" s="482"/>
      <c r="AZ128" s="482"/>
      <c r="BA128" s="482"/>
      <c r="BB128" s="482"/>
      <c r="BC128" s="482"/>
      <c r="BD128" s="482"/>
      <c r="BE128" s="482"/>
      <c r="BF128" s="482"/>
      <c r="BG128" s="482"/>
      <c r="BH128" s="482"/>
      <c r="BI128" s="482"/>
      <c r="BJ128" s="482"/>
      <c r="BK128" s="482"/>
      <c r="BL128" s="482"/>
      <c r="BM128" s="482"/>
      <c r="BN128" s="482"/>
    </row>
    <row r="129" spans="1:66">
      <c r="A129" s="482"/>
      <c r="B129" s="482"/>
      <c r="C129" s="482"/>
      <c r="D129" s="576">
        <f t="shared" si="0"/>
        <v>14</v>
      </c>
      <c r="E129" s="491">
        <v>4808</v>
      </c>
      <c r="F129" s="492">
        <v>4808</v>
      </c>
      <c r="G129" s="495">
        <v>4046</v>
      </c>
      <c r="H129" s="491">
        <v>1970</v>
      </c>
      <c r="I129" s="492">
        <v>2076</v>
      </c>
      <c r="J129" s="575">
        <v>2657</v>
      </c>
      <c r="K129" s="482"/>
      <c r="L129" s="482"/>
      <c r="M129" s="482"/>
      <c r="N129" s="482"/>
      <c r="O129" s="482"/>
      <c r="P129" s="482"/>
      <c r="Q129" s="482"/>
      <c r="R129" s="482"/>
      <c r="S129" s="482"/>
      <c r="T129" s="482"/>
      <c r="U129" s="482"/>
      <c r="V129" s="482"/>
      <c r="W129" s="482"/>
      <c r="X129" s="482"/>
      <c r="Y129" s="482"/>
      <c r="Z129" s="482"/>
      <c r="AA129" s="482"/>
      <c r="AB129" s="482"/>
      <c r="AC129" s="482"/>
      <c r="AD129" s="482"/>
      <c r="AE129" s="482"/>
      <c r="AF129" s="482"/>
      <c r="AG129" s="482"/>
      <c r="AH129" s="482"/>
      <c r="AI129" s="482"/>
      <c r="AJ129" s="482"/>
      <c r="AK129" s="482"/>
      <c r="AL129" s="482"/>
      <c r="AM129" s="482"/>
      <c r="AN129" s="482"/>
      <c r="AO129" s="482"/>
      <c r="AP129" s="482"/>
      <c r="AQ129" s="482"/>
      <c r="AR129" s="482"/>
      <c r="AS129" s="482"/>
      <c r="AT129" s="482"/>
      <c r="AU129" s="482"/>
      <c r="AV129" s="482"/>
      <c r="AW129" s="482"/>
      <c r="AX129" s="482"/>
      <c r="AY129" s="482"/>
      <c r="AZ129" s="482"/>
      <c r="BA129" s="482"/>
      <c r="BB129" s="482"/>
      <c r="BC129" s="482"/>
      <c r="BD129" s="482"/>
      <c r="BE129" s="482"/>
      <c r="BF129" s="482"/>
      <c r="BG129" s="482"/>
      <c r="BH129" s="482"/>
      <c r="BI129" s="482"/>
      <c r="BJ129" s="482"/>
      <c r="BK129" s="482"/>
      <c r="BL129" s="482"/>
      <c r="BM129" s="482"/>
      <c r="BN129" s="482"/>
    </row>
    <row r="130" spans="1:66">
      <c r="A130" s="482"/>
      <c r="B130" s="482"/>
      <c r="C130" s="482"/>
      <c r="D130" s="490">
        <f t="shared" si="0"/>
        <v>15</v>
      </c>
      <c r="E130" s="491">
        <v>8682</v>
      </c>
      <c r="F130" s="492">
        <v>8682</v>
      </c>
      <c r="G130" s="495">
        <v>7599</v>
      </c>
      <c r="H130" s="491">
        <v>5319</v>
      </c>
      <c r="I130" s="492">
        <v>2280</v>
      </c>
      <c r="J130" s="575">
        <v>2350</v>
      </c>
      <c r="K130" s="482"/>
      <c r="L130" s="482"/>
      <c r="M130" s="482"/>
      <c r="N130" s="482"/>
      <c r="O130" s="482"/>
      <c r="P130" s="482"/>
      <c r="Q130" s="482"/>
      <c r="R130" s="482"/>
      <c r="S130" s="482"/>
      <c r="T130" s="482"/>
      <c r="U130" s="482"/>
      <c r="V130" s="482"/>
      <c r="W130" s="482"/>
      <c r="X130" s="482"/>
      <c r="Y130" s="482"/>
      <c r="Z130" s="482"/>
      <c r="AA130" s="482"/>
      <c r="AB130" s="482"/>
      <c r="AC130" s="482"/>
      <c r="AD130" s="482"/>
      <c r="AE130" s="482"/>
      <c r="AF130" s="482"/>
      <c r="AG130" s="482"/>
      <c r="AH130" s="482"/>
      <c r="AI130" s="482"/>
      <c r="AJ130" s="482"/>
      <c r="AK130" s="482"/>
      <c r="AL130" s="482"/>
      <c r="AM130" s="482"/>
      <c r="AN130" s="482"/>
      <c r="AO130" s="482"/>
      <c r="AP130" s="482"/>
      <c r="AQ130" s="482"/>
      <c r="AR130" s="482"/>
      <c r="AS130" s="482"/>
      <c r="AT130" s="482"/>
      <c r="AU130" s="482"/>
      <c r="AV130" s="482"/>
      <c r="AW130" s="482"/>
      <c r="AX130" s="482"/>
      <c r="AY130" s="482"/>
      <c r="AZ130" s="482"/>
      <c r="BA130" s="482"/>
      <c r="BB130" s="482"/>
      <c r="BC130" s="482"/>
      <c r="BD130" s="482"/>
      <c r="BE130" s="482"/>
      <c r="BF130" s="482"/>
      <c r="BG130" s="482"/>
      <c r="BH130" s="482"/>
      <c r="BI130" s="482"/>
      <c r="BJ130" s="482"/>
      <c r="BK130" s="482"/>
      <c r="BL130" s="482"/>
      <c r="BM130" s="482"/>
      <c r="BN130" s="482"/>
    </row>
    <row r="131" spans="1:66">
      <c r="A131" s="482"/>
      <c r="B131" s="482"/>
      <c r="C131" s="482"/>
      <c r="D131" s="490">
        <f t="shared" si="0"/>
        <v>16</v>
      </c>
      <c r="E131" s="491">
        <v>11539</v>
      </c>
      <c r="F131" s="492">
        <v>11539</v>
      </c>
      <c r="G131" s="495">
        <v>9392</v>
      </c>
      <c r="H131" s="491">
        <v>6566</v>
      </c>
      <c r="I131" s="492">
        <v>2826</v>
      </c>
      <c r="J131" s="575">
        <v>1244</v>
      </c>
      <c r="K131" s="482"/>
      <c r="L131" s="482"/>
      <c r="M131" s="482"/>
      <c r="N131" s="482"/>
      <c r="O131" s="482"/>
      <c r="P131" s="482"/>
      <c r="Q131" s="482"/>
      <c r="R131" s="482"/>
      <c r="S131" s="482"/>
      <c r="T131" s="482"/>
      <c r="U131" s="482"/>
      <c r="V131" s="482"/>
      <c r="W131" s="482"/>
      <c r="X131" s="482"/>
      <c r="Y131" s="482"/>
      <c r="Z131" s="482"/>
      <c r="AA131" s="482"/>
      <c r="AB131" s="482"/>
      <c r="AC131" s="482"/>
      <c r="AD131" s="482"/>
      <c r="AE131" s="482"/>
      <c r="AF131" s="482"/>
      <c r="AG131" s="482"/>
      <c r="AH131" s="482"/>
      <c r="AI131" s="482"/>
      <c r="AJ131" s="482"/>
      <c r="AK131" s="482"/>
      <c r="AL131" s="482"/>
      <c r="AM131" s="482"/>
      <c r="AN131" s="482"/>
      <c r="AO131" s="482"/>
      <c r="AP131" s="482"/>
      <c r="AQ131" s="482"/>
      <c r="AR131" s="482"/>
      <c r="AS131" s="482"/>
      <c r="AT131" s="482"/>
      <c r="AU131" s="482"/>
      <c r="AV131" s="482"/>
      <c r="AW131" s="482"/>
      <c r="AX131" s="482"/>
      <c r="AY131" s="482"/>
      <c r="AZ131" s="482"/>
      <c r="BA131" s="482"/>
      <c r="BB131" s="482"/>
      <c r="BC131" s="482"/>
      <c r="BD131" s="482"/>
      <c r="BE131" s="482"/>
      <c r="BF131" s="482"/>
      <c r="BG131" s="482"/>
      <c r="BH131" s="482"/>
      <c r="BI131" s="482"/>
      <c r="BJ131" s="482"/>
      <c r="BK131" s="482"/>
      <c r="BL131" s="482"/>
      <c r="BM131" s="482"/>
      <c r="BN131" s="482"/>
    </row>
    <row r="132" spans="1:66">
      <c r="A132" s="482"/>
      <c r="B132" s="482"/>
      <c r="C132" s="482"/>
      <c r="D132" s="576">
        <f t="shared" si="0"/>
        <v>17</v>
      </c>
      <c r="E132" s="491">
        <v>12586</v>
      </c>
      <c r="F132" s="492">
        <v>12586</v>
      </c>
      <c r="G132" s="495">
        <v>9223</v>
      </c>
      <c r="H132" s="491">
        <v>6536</v>
      </c>
      <c r="I132" s="492">
        <v>2687</v>
      </c>
      <c r="J132" s="575">
        <v>1197</v>
      </c>
      <c r="K132" s="482"/>
      <c r="L132" s="482"/>
      <c r="M132" s="482"/>
      <c r="N132" s="482"/>
      <c r="O132" s="482"/>
      <c r="P132" s="482"/>
      <c r="Q132" s="482"/>
      <c r="R132" s="482"/>
      <c r="S132" s="482"/>
      <c r="T132" s="482"/>
      <c r="U132" s="482"/>
      <c r="V132" s="482"/>
      <c r="W132" s="482"/>
      <c r="X132" s="482"/>
      <c r="Y132" s="482"/>
      <c r="Z132" s="482"/>
      <c r="AA132" s="482"/>
      <c r="AB132" s="482"/>
      <c r="AC132" s="482"/>
      <c r="AD132" s="482"/>
      <c r="AE132" s="482"/>
      <c r="AF132" s="482"/>
      <c r="AG132" s="482"/>
      <c r="AH132" s="482"/>
      <c r="AI132" s="482"/>
      <c r="AJ132" s="482"/>
      <c r="AK132" s="482"/>
      <c r="AL132" s="482"/>
      <c r="AM132" s="482"/>
      <c r="AN132" s="482"/>
      <c r="AO132" s="482"/>
      <c r="AP132" s="482"/>
      <c r="AQ132" s="482"/>
      <c r="AR132" s="482"/>
      <c r="AS132" s="482"/>
      <c r="AT132" s="482"/>
      <c r="AU132" s="482"/>
      <c r="AV132" s="482"/>
      <c r="AW132" s="482"/>
      <c r="AX132" s="482"/>
      <c r="AY132" s="482"/>
      <c r="AZ132" s="482"/>
      <c r="BA132" s="482"/>
      <c r="BB132" s="482"/>
      <c r="BC132" s="482"/>
      <c r="BD132" s="482"/>
      <c r="BE132" s="482"/>
      <c r="BF132" s="482"/>
      <c r="BG132" s="482"/>
      <c r="BH132" s="482"/>
      <c r="BI132" s="482"/>
      <c r="BJ132" s="482"/>
      <c r="BK132" s="482"/>
      <c r="BL132" s="482"/>
      <c r="BM132" s="482"/>
      <c r="BN132" s="482"/>
    </row>
    <row r="133" spans="1:66">
      <c r="A133" s="482"/>
      <c r="B133" s="482"/>
      <c r="C133" s="482"/>
      <c r="D133" s="535">
        <f t="shared" si="0"/>
        <v>18</v>
      </c>
      <c r="E133" s="491">
        <v>10233</v>
      </c>
      <c r="F133" s="492">
        <v>10233</v>
      </c>
      <c r="G133" s="495">
        <v>8112</v>
      </c>
      <c r="H133" s="491">
        <v>6185</v>
      </c>
      <c r="I133" s="492">
        <v>1927</v>
      </c>
      <c r="J133" s="575">
        <v>452</v>
      </c>
      <c r="K133" s="482"/>
      <c r="L133" s="482"/>
      <c r="M133" s="482"/>
      <c r="N133" s="482"/>
      <c r="O133" s="482"/>
      <c r="P133" s="482"/>
      <c r="Q133" s="482"/>
      <c r="R133" s="482"/>
      <c r="S133" s="482"/>
      <c r="T133" s="482"/>
      <c r="U133" s="482"/>
      <c r="V133" s="482"/>
      <c r="W133" s="482"/>
      <c r="X133" s="482"/>
      <c r="Y133" s="482"/>
      <c r="Z133" s="482"/>
      <c r="AA133" s="482"/>
      <c r="AB133" s="482"/>
      <c r="AC133" s="482"/>
      <c r="AD133" s="482"/>
      <c r="AE133" s="482"/>
      <c r="AF133" s="482"/>
      <c r="AG133" s="482"/>
      <c r="AH133" s="482"/>
      <c r="AI133" s="482"/>
      <c r="AJ133" s="482"/>
      <c r="AK133" s="482"/>
      <c r="AL133" s="482"/>
      <c r="AM133" s="482"/>
      <c r="AN133" s="482"/>
      <c r="AO133" s="482"/>
      <c r="AP133" s="482"/>
      <c r="AQ133" s="482"/>
      <c r="AR133" s="482"/>
      <c r="AS133" s="482"/>
      <c r="AT133" s="482"/>
      <c r="AU133" s="482"/>
      <c r="AV133" s="482"/>
      <c r="AW133" s="482"/>
      <c r="AX133" s="482"/>
      <c r="AY133" s="482"/>
      <c r="AZ133" s="482"/>
      <c r="BA133" s="482"/>
      <c r="BB133" s="482"/>
      <c r="BC133" s="482"/>
      <c r="BD133" s="482"/>
      <c r="BE133" s="482"/>
      <c r="BF133" s="482"/>
      <c r="BG133" s="482"/>
      <c r="BH133" s="482"/>
      <c r="BI133" s="482"/>
      <c r="BJ133" s="482"/>
      <c r="BK133" s="482"/>
      <c r="BL133" s="482"/>
      <c r="BM133" s="482"/>
      <c r="BN133" s="482"/>
    </row>
    <row r="134" spans="1:66">
      <c r="A134" s="482"/>
      <c r="B134" s="482"/>
      <c r="C134" s="482"/>
      <c r="D134" s="490">
        <f t="shared" si="0"/>
        <v>19</v>
      </c>
      <c r="E134" s="491">
        <v>1999</v>
      </c>
      <c r="F134" s="492">
        <v>1999</v>
      </c>
      <c r="G134" s="495">
        <v>4038</v>
      </c>
      <c r="H134" s="491">
        <v>3214</v>
      </c>
      <c r="I134" s="492">
        <v>824</v>
      </c>
      <c r="J134" s="575">
        <v>0</v>
      </c>
      <c r="K134" s="482"/>
      <c r="L134" s="482"/>
      <c r="M134" s="482"/>
      <c r="N134" s="482"/>
      <c r="O134" s="482"/>
      <c r="P134" s="482"/>
      <c r="Q134" s="482"/>
      <c r="R134" s="482"/>
      <c r="S134" s="482"/>
      <c r="T134" s="482"/>
      <c r="U134" s="482"/>
      <c r="V134" s="482"/>
      <c r="W134" s="482"/>
      <c r="X134" s="482"/>
      <c r="Y134" s="482"/>
      <c r="Z134" s="482"/>
      <c r="AA134" s="482"/>
      <c r="AB134" s="482"/>
      <c r="AC134" s="482"/>
      <c r="AD134" s="482"/>
      <c r="AE134" s="482"/>
      <c r="AF134" s="482"/>
      <c r="AG134" s="482"/>
      <c r="AH134" s="482"/>
      <c r="AI134" s="482"/>
      <c r="AJ134" s="482"/>
      <c r="AK134" s="482"/>
      <c r="AL134" s="482"/>
      <c r="AM134" s="482"/>
      <c r="AN134" s="482"/>
      <c r="AO134" s="482"/>
      <c r="AP134" s="482"/>
      <c r="AQ134" s="482"/>
      <c r="AR134" s="482"/>
      <c r="AS134" s="482"/>
      <c r="AT134" s="482"/>
      <c r="AU134" s="482"/>
      <c r="AV134" s="482"/>
      <c r="AW134" s="482"/>
      <c r="AX134" s="482"/>
      <c r="AY134" s="482"/>
      <c r="AZ134" s="482"/>
      <c r="BA134" s="482"/>
      <c r="BB134" s="482"/>
      <c r="BC134" s="482"/>
      <c r="BD134" s="482"/>
      <c r="BE134" s="482"/>
      <c r="BF134" s="482"/>
      <c r="BG134" s="482"/>
      <c r="BH134" s="482"/>
      <c r="BI134" s="482"/>
      <c r="BJ134" s="482"/>
      <c r="BK134" s="482"/>
      <c r="BL134" s="482"/>
      <c r="BM134" s="482"/>
      <c r="BN134" s="482"/>
    </row>
    <row r="135" spans="1:66">
      <c r="A135" s="482"/>
      <c r="B135" s="482"/>
      <c r="C135" s="482"/>
      <c r="D135" s="490">
        <f t="shared" si="0"/>
        <v>20</v>
      </c>
      <c r="E135" s="491">
        <v>0</v>
      </c>
      <c r="F135" s="492">
        <v>0</v>
      </c>
      <c r="G135" s="495">
        <v>78</v>
      </c>
      <c r="H135" s="491">
        <v>44</v>
      </c>
      <c r="I135" s="492">
        <v>34</v>
      </c>
      <c r="J135" s="575">
        <v>0</v>
      </c>
      <c r="K135" s="482"/>
      <c r="L135" s="482"/>
      <c r="M135" s="482"/>
      <c r="N135" s="482"/>
      <c r="O135" s="482"/>
      <c r="P135" s="482"/>
      <c r="Q135" s="482"/>
      <c r="R135" s="482"/>
      <c r="S135" s="482"/>
      <c r="T135" s="482"/>
      <c r="U135" s="482"/>
      <c r="V135" s="482"/>
      <c r="W135" s="482"/>
      <c r="X135" s="482"/>
      <c r="Y135" s="482"/>
      <c r="Z135" s="482"/>
      <c r="AA135" s="482"/>
      <c r="AB135" s="482"/>
      <c r="AC135" s="482"/>
      <c r="AD135" s="482"/>
      <c r="AE135" s="482"/>
      <c r="AF135" s="482"/>
      <c r="AG135" s="482"/>
      <c r="AH135" s="482"/>
      <c r="AI135" s="482"/>
      <c r="AJ135" s="482"/>
      <c r="AK135" s="482"/>
      <c r="AL135" s="482"/>
      <c r="AM135" s="482"/>
      <c r="AN135" s="482"/>
      <c r="AO135" s="482"/>
      <c r="AP135" s="482"/>
      <c r="AQ135" s="482"/>
      <c r="AR135" s="482"/>
      <c r="AS135" s="482"/>
      <c r="AT135" s="482"/>
      <c r="AU135" s="482"/>
      <c r="AV135" s="482"/>
      <c r="AW135" s="482"/>
      <c r="AX135" s="482"/>
      <c r="AY135" s="482"/>
      <c r="AZ135" s="482"/>
      <c r="BA135" s="482"/>
      <c r="BB135" s="482"/>
      <c r="BC135" s="482"/>
      <c r="BD135" s="482"/>
      <c r="BE135" s="482"/>
      <c r="BF135" s="482"/>
      <c r="BG135" s="482"/>
      <c r="BH135" s="482"/>
      <c r="BI135" s="482"/>
      <c r="BJ135" s="482"/>
      <c r="BK135" s="482"/>
      <c r="BL135" s="482"/>
      <c r="BM135" s="482"/>
      <c r="BN135" s="482"/>
    </row>
    <row r="136" spans="1:66">
      <c r="A136" s="482"/>
      <c r="B136" s="482"/>
      <c r="C136" s="482"/>
      <c r="D136" s="490">
        <f t="shared" si="0"/>
        <v>21</v>
      </c>
      <c r="E136" s="491">
        <v>0</v>
      </c>
      <c r="F136" s="492">
        <v>0</v>
      </c>
      <c r="G136" s="495">
        <v>0</v>
      </c>
      <c r="H136" s="491">
        <v>0</v>
      </c>
      <c r="I136" s="492">
        <v>0</v>
      </c>
      <c r="J136" s="575">
        <v>0</v>
      </c>
      <c r="K136" s="482"/>
      <c r="L136" s="482"/>
      <c r="M136" s="482"/>
      <c r="N136" s="482"/>
      <c r="O136" s="482"/>
      <c r="P136" s="482"/>
      <c r="Q136" s="482"/>
      <c r="R136" s="482"/>
      <c r="S136" s="482"/>
      <c r="T136" s="482"/>
      <c r="U136" s="482"/>
      <c r="V136" s="482"/>
      <c r="W136" s="482"/>
      <c r="X136" s="482"/>
      <c r="Y136" s="482"/>
      <c r="Z136" s="482"/>
      <c r="AA136" s="482"/>
      <c r="AB136" s="482"/>
      <c r="AC136" s="482"/>
      <c r="AD136" s="482"/>
      <c r="AE136" s="482"/>
      <c r="AF136" s="482"/>
      <c r="AG136" s="482"/>
      <c r="AH136" s="482"/>
      <c r="AI136" s="482"/>
      <c r="AJ136" s="482"/>
      <c r="AK136" s="482"/>
      <c r="AL136" s="482"/>
      <c r="AM136" s="482"/>
      <c r="AN136" s="482"/>
      <c r="AO136" s="482"/>
      <c r="AP136" s="482"/>
      <c r="AQ136" s="482"/>
      <c r="AR136" s="482"/>
      <c r="AS136" s="482"/>
      <c r="AT136" s="482"/>
      <c r="AU136" s="482"/>
      <c r="AV136" s="482"/>
      <c r="AW136" s="482"/>
      <c r="AX136" s="482"/>
      <c r="AY136" s="482"/>
      <c r="AZ136" s="482"/>
      <c r="BA136" s="482"/>
      <c r="BB136" s="482"/>
      <c r="BC136" s="482"/>
      <c r="BD136" s="482"/>
      <c r="BE136" s="482"/>
      <c r="BF136" s="482"/>
      <c r="BG136" s="482"/>
      <c r="BH136" s="482"/>
      <c r="BI136" s="482"/>
      <c r="BJ136" s="482"/>
      <c r="BK136" s="482"/>
      <c r="BL136" s="482"/>
      <c r="BM136" s="482"/>
      <c r="BN136" s="482"/>
    </row>
    <row r="137" spans="1:66">
      <c r="A137" s="482"/>
      <c r="B137" s="482"/>
      <c r="C137" s="482"/>
      <c r="D137" s="490">
        <f t="shared" si="0"/>
        <v>22</v>
      </c>
      <c r="E137" s="491">
        <v>0</v>
      </c>
      <c r="F137" s="492">
        <v>0</v>
      </c>
      <c r="G137" s="495">
        <v>0</v>
      </c>
      <c r="H137" s="491">
        <v>0</v>
      </c>
      <c r="I137" s="492">
        <v>0</v>
      </c>
      <c r="J137" s="575">
        <v>0</v>
      </c>
      <c r="K137" s="482"/>
      <c r="L137" s="482"/>
      <c r="M137" s="482"/>
      <c r="N137" s="482"/>
      <c r="O137" s="482"/>
      <c r="P137" s="482"/>
      <c r="Q137" s="482"/>
      <c r="R137" s="482"/>
      <c r="S137" s="482"/>
      <c r="T137" s="482"/>
      <c r="U137" s="482"/>
      <c r="V137" s="482"/>
      <c r="W137" s="482"/>
      <c r="X137" s="482"/>
      <c r="Y137" s="482"/>
      <c r="Z137" s="482"/>
      <c r="AA137" s="482"/>
      <c r="AB137" s="482"/>
      <c r="AC137" s="482"/>
      <c r="AD137" s="482"/>
      <c r="AE137" s="482"/>
      <c r="AF137" s="482"/>
      <c r="AG137" s="482"/>
      <c r="AH137" s="482"/>
      <c r="AI137" s="482"/>
      <c r="AJ137" s="482"/>
      <c r="AK137" s="482"/>
      <c r="AL137" s="482"/>
      <c r="AM137" s="482"/>
      <c r="AN137" s="482"/>
      <c r="AO137" s="482"/>
      <c r="AP137" s="482"/>
      <c r="AQ137" s="482"/>
      <c r="AR137" s="482"/>
      <c r="AS137" s="482"/>
      <c r="AT137" s="482"/>
      <c r="AU137" s="482"/>
      <c r="AV137" s="482"/>
      <c r="AW137" s="482"/>
      <c r="AX137" s="482"/>
      <c r="AY137" s="482"/>
      <c r="AZ137" s="482"/>
      <c r="BA137" s="482"/>
      <c r="BB137" s="482"/>
      <c r="BC137" s="482"/>
      <c r="BD137" s="482"/>
      <c r="BE137" s="482"/>
      <c r="BF137" s="482"/>
      <c r="BG137" s="482"/>
      <c r="BH137" s="482"/>
      <c r="BI137" s="482"/>
      <c r="BJ137" s="482"/>
      <c r="BK137" s="482"/>
      <c r="BL137" s="482"/>
      <c r="BM137" s="482"/>
      <c r="BN137" s="482"/>
    </row>
    <row r="138" spans="1:66">
      <c r="A138" s="482"/>
      <c r="B138" s="482"/>
      <c r="C138" s="482"/>
      <c r="D138" s="576">
        <f t="shared" si="0"/>
        <v>23</v>
      </c>
      <c r="E138" s="491">
        <v>0</v>
      </c>
      <c r="F138" s="492">
        <v>0</v>
      </c>
      <c r="G138" s="495">
        <v>0</v>
      </c>
      <c r="H138" s="491">
        <v>0</v>
      </c>
      <c r="I138" s="492">
        <v>0</v>
      </c>
      <c r="J138" s="575">
        <v>0</v>
      </c>
      <c r="K138" s="482"/>
      <c r="L138" s="482"/>
      <c r="M138" s="482"/>
      <c r="N138" s="482"/>
      <c r="O138" s="482"/>
      <c r="P138" s="482"/>
      <c r="Q138" s="482"/>
      <c r="R138" s="482"/>
      <c r="S138" s="482"/>
      <c r="T138" s="482"/>
      <c r="U138" s="482"/>
      <c r="V138" s="482"/>
      <c r="W138" s="482"/>
      <c r="X138" s="482"/>
      <c r="Y138" s="482"/>
      <c r="Z138" s="482"/>
      <c r="AA138" s="482"/>
      <c r="AB138" s="482"/>
      <c r="AC138" s="482"/>
      <c r="AD138" s="482"/>
      <c r="AE138" s="482"/>
      <c r="AF138" s="482"/>
      <c r="AG138" s="482"/>
      <c r="AH138" s="482"/>
      <c r="AI138" s="482"/>
      <c r="AJ138" s="482"/>
      <c r="AK138" s="482"/>
      <c r="AL138" s="482"/>
      <c r="AM138" s="482"/>
      <c r="AN138" s="482"/>
      <c r="AO138" s="482"/>
      <c r="AP138" s="482"/>
      <c r="AQ138" s="482"/>
      <c r="AR138" s="482"/>
      <c r="AS138" s="482"/>
      <c r="AT138" s="482"/>
      <c r="AU138" s="482"/>
      <c r="AV138" s="482"/>
      <c r="AW138" s="482"/>
      <c r="AX138" s="482"/>
      <c r="AY138" s="482"/>
      <c r="AZ138" s="482"/>
      <c r="BA138" s="482"/>
      <c r="BB138" s="482"/>
      <c r="BC138" s="482"/>
      <c r="BD138" s="482"/>
      <c r="BE138" s="482"/>
      <c r="BF138" s="482"/>
      <c r="BG138" s="482"/>
      <c r="BH138" s="482"/>
      <c r="BI138" s="482"/>
      <c r="BJ138" s="482"/>
      <c r="BK138" s="482"/>
      <c r="BL138" s="482"/>
      <c r="BM138" s="482"/>
      <c r="BN138" s="482"/>
    </row>
    <row r="139" spans="1:66" ht="15.75" thickBot="1">
      <c r="A139" s="482"/>
      <c r="B139" s="482"/>
      <c r="C139" s="482"/>
      <c r="D139" s="486">
        <f t="shared" si="0"/>
        <v>24</v>
      </c>
      <c r="E139" s="577">
        <v>0</v>
      </c>
      <c r="F139" s="578">
        <v>0</v>
      </c>
      <c r="G139" s="579">
        <v>0</v>
      </c>
      <c r="H139" s="577">
        <v>0</v>
      </c>
      <c r="I139" s="578">
        <v>0</v>
      </c>
      <c r="J139" s="580">
        <v>0</v>
      </c>
      <c r="K139" s="482"/>
      <c r="L139" s="482"/>
      <c r="M139" s="482"/>
      <c r="N139" s="482"/>
      <c r="O139" s="482"/>
      <c r="P139" s="482"/>
      <c r="Q139" s="482"/>
      <c r="R139" s="482"/>
      <c r="S139" s="482"/>
      <c r="T139" s="482"/>
      <c r="U139" s="482"/>
      <c r="V139" s="482"/>
      <c r="W139" s="482"/>
      <c r="X139" s="482"/>
      <c r="Y139" s="482"/>
      <c r="Z139" s="482"/>
      <c r="AA139" s="482"/>
      <c r="AB139" s="482"/>
      <c r="AC139" s="482"/>
      <c r="AD139" s="482"/>
      <c r="AE139" s="482"/>
      <c r="AF139" s="482"/>
      <c r="AG139" s="482"/>
      <c r="AH139" s="482"/>
      <c r="AI139" s="482"/>
      <c r="AJ139" s="482"/>
      <c r="AK139" s="482"/>
      <c r="AL139" s="482"/>
      <c r="AM139" s="482"/>
      <c r="AN139" s="482"/>
      <c r="AO139" s="482"/>
      <c r="AP139" s="482"/>
      <c r="AQ139" s="482"/>
      <c r="AR139" s="482"/>
      <c r="AS139" s="482"/>
      <c r="AT139" s="482"/>
      <c r="AU139" s="482"/>
      <c r="AV139" s="482"/>
      <c r="AW139" s="482"/>
      <c r="AX139" s="482"/>
      <c r="AY139" s="482"/>
      <c r="AZ139" s="482"/>
      <c r="BA139" s="482"/>
      <c r="BB139" s="482"/>
      <c r="BC139" s="482"/>
      <c r="BD139" s="482"/>
      <c r="BE139" s="482"/>
      <c r="BF139" s="482"/>
      <c r="BG139" s="482"/>
      <c r="BH139" s="482"/>
      <c r="BI139" s="482"/>
      <c r="BJ139" s="482"/>
      <c r="BK139" s="482"/>
      <c r="BL139" s="482"/>
      <c r="BM139" s="482"/>
      <c r="BN139" s="482"/>
    </row>
    <row r="140" spans="1:66">
      <c r="A140" s="482"/>
      <c r="B140" s="482"/>
      <c r="C140" s="482"/>
      <c r="D140" s="482"/>
      <c r="E140" s="482"/>
      <c r="F140" s="482"/>
      <c r="G140" s="482"/>
      <c r="H140" s="482"/>
      <c r="I140" s="482"/>
      <c r="J140" s="482"/>
      <c r="K140" s="482"/>
      <c r="L140" s="482"/>
      <c r="M140" s="482"/>
      <c r="N140" s="482"/>
      <c r="O140" s="482"/>
      <c r="P140" s="482"/>
      <c r="Q140" s="482"/>
      <c r="R140" s="482"/>
      <c r="S140" s="482"/>
      <c r="T140" s="482"/>
      <c r="U140" s="482"/>
      <c r="V140" s="482"/>
      <c r="W140" s="482"/>
      <c r="X140" s="482"/>
      <c r="Y140" s="482"/>
      <c r="Z140" s="482"/>
      <c r="AA140" s="482"/>
      <c r="AB140" s="482"/>
      <c r="AC140" s="482"/>
      <c r="AD140" s="482"/>
      <c r="AE140" s="482"/>
      <c r="AF140" s="482"/>
      <c r="AG140" s="482"/>
      <c r="AH140" s="482"/>
      <c r="AI140" s="482"/>
      <c r="AJ140" s="482"/>
      <c r="AK140" s="482"/>
      <c r="AL140" s="482"/>
      <c r="AM140" s="482"/>
      <c r="AN140" s="482"/>
      <c r="AO140" s="482"/>
      <c r="AP140" s="482"/>
      <c r="AQ140" s="482"/>
      <c r="AR140" s="482"/>
      <c r="AS140" s="482"/>
      <c r="AT140" s="482"/>
      <c r="AU140" s="482"/>
      <c r="AV140" s="482"/>
      <c r="AW140" s="482"/>
      <c r="AX140" s="482"/>
      <c r="AY140" s="482"/>
      <c r="AZ140" s="482"/>
      <c r="BA140" s="482"/>
      <c r="BB140" s="482"/>
      <c r="BC140" s="482"/>
      <c r="BD140" s="482"/>
      <c r="BE140" s="482"/>
      <c r="BF140" s="482"/>
      <c r="BG140" s="482"/>
      <c r="BH140" s="482"/>
      <c r="BI140" s="482"/>
      <c r="BJ140" s="482"/>
      <c r="BK140" s="482"/>
      <c r="BL140" s="482"/>
      <c r="BM140" s="482"/>
      <c r="BN140" s="482"/>
    </row>
    <row r="141" spans="1:66" ht="15.75" thickBot="1">
      <c r="A141" s="482"/>
      <c r="B141" s="482"/>
      <c r="C141" s="482"/>
      <c r="D141" s="482"/>
      <c r="E141" s="482"/>
      <c r="F141" s="482"/>
      <c r="G141" s="482"/>
      <c r="H141" s="482"/>
      <c r="I141" s="482"/>
      <c r="J141" s="482"/>
      <c r="K141" s="482"/>
      <c r="L141" s="482"/>
      <c r="M141" s="482"/>
      <c r="N141" s="482"/>
      <c r="O141" s="482"/>
      <c r="P141" s="482"/>
      <c r="Q141" s="482"/>
      <c r="R141" s="482"/>
      <c r="S141" s="482"/>
      <c r="T141" s="482"/>
      <c r="U141" s="482"/>
      <c r="V141" s="482"/>
      <c r="W141" s="482"/>
      <c r="X141" s="482"/>
      <c r="Y141" s="482"/>
      <c r="Z141" s="482"/>
      <c r="AA141" s="482"/>
      <c r="AB141" s="482"/>
      <c r="AC141" s="482"/>
      <c r="AD141" s="482"/>
      <c r="AE141" s="482"/>
      <c r="AF141" s="482"/>
      <c r="AG141" s="482"/>
      <c r="AH141" s="482"/>
      <c r="AI141" s="482"/>
      <c r="AJ141" s="482"/>
      <c r="AK141" s="482"/>
      <c r="AL141" s="482"/>
      <c r="AM141" s="482"/>
      <c r="AN141" s="482"/>
      <c r="AO141" s="482"/>
      <c r="AP141" s="482"/>
      <c r="AQ141" s="482"/>
      <c r="AR141" s="482"/>
      <c r="AS141" s="482"/>
      <c r="AT141" s="482"/>
      <c r="AU141" s="482"/>
      <c r="AV141" s="482"/>
      <c r="AW141" s="482"/>
      <c r="AX141" s="482"/>
      <c r="AY141" s="482"/>
      <c r="AZ141" s="482"/>
      <c r="BA141" s="482"/>
      <c r="BB141" s="482"/>
      <c r="BC141" s="482"/>
      <c r="BD141" s="482"/>
      <c r="BE141" s="482"/>
      <c r="BF141" s="482"/>
      <c r="BG141" s="482"/>
      <c r="BH141" s="482"/>
      <c r="BI141" s="482"/>
      <c r="BJ141" s="482"/>
      <c r="BK141" s="482"/>
      <c r="BL141" s="482"/>
      <c r="BM141" s="482"/>
      <c r="BN141" s="482"/>
    </row>
    <row r="142" spans="1:66">
      <c r="A142" s="482"/>
      <c r="B142" s="482"/>
      <c r="C142" s="482"/>
      <c r="D142" s="520"/>
      <c r="E142" s="581"/>
      <c r="F142" s="542"/>
      <c r="G142" s="542"/>
      <c r="H142" s="542"/>
      <c r="I142" s="582" t="s">
        <v>354</v>
      </c>
      <c r="J142" s="583"/>
      <c r="K142" s="542"/>
      <c r="L142" s="583"/>
      <c r="M142" s="542"/>
      <c r="N142" s="582"/>
      <c r="O142" s="584"/>
      <c r="P142" s="584"/>
      <c r="Q142" s="542"/>
      <c r="R142" s="543"/>
      <c r="S142" s="482"/>
      <c r="T142" s="520"/>
      <c r="U142" s="581"/>
      <c r="V142" s="542"/>
      <c r="W142" s="542"/>
      <c r="X142" s="542"/>
      <c r="Y142" s="582" t="s">
        <v>355</v>
      </c>
      <c r="Z142" s="583"/>
      <c r="AA142" s="542"/>
      <c r="AB142" s="583"/>
      <c r="AC142" s="542"/>
      <c r="AD142" s="582"/>
      <c r="AE142" s="584"/>
      <c r="AF142" s="584"/>
      <c r="AG142" s="542"/>
      <c r="AH142" s="543"/>
      <c r="AI142" s="482"/>
      <c r="AJ142" s="520"/>
      <c r="AK142" s="581"/>
      <c r="AL142" s="542"/>
      <c r="AM142" s="542"/>
      <c r="AN142" s="542"/>
      <c r="AO142" s="582" t="s">
        <v>356</v>
      </c>
      <c r="AP142" s="583"/>
      <c r="AQ142" s="542"/>
      <c r="AR142" s="583"/>
      <c r="AS142" s="542"/>
      <c r="AT142" s="582"/>
      <c r="AU142" s="584"/>
      <c r="AV142" s="584"/>
      <c r="AW142" s="542"/>
      <c r="AX142" s="543"/>
      <c r="AY142" s="482"/>
      <c r="AZ142" s="520"/>
      <c r="BA142" s="581"/>
      <c r="BB142" s="542"/>
      <c r="BC142" s="542"/>
      <c r="BD142" s="542"/>
      <c r="BE142" s="582" t="s">
        <v>357</v>
      </c>
      <c r="BF142" s="583"/>
      <c r="BG142" s="542"/>
      <c r="BH142" s="583"/>
      <c r="BI142" s="542"/>
      <c r="BJ142" s="582"/>
      <c r="BK142" s="584"/>
      <c r="BL142" s="584"/>
      <c r="BM142" s="542"/>
      <c r="BN142" s="543"/>
    </row>
    <row r="143" spans="1:66">
      <c r="A143" s="482"/>
      <c r="B143" s="482"/>
      <c r="C143" s="482"/>
      <c r="D143" s="585"/>
      <c r="E143" s="566" t="s">
        <v>171</v>
      </c>
      <c r="F143" s="567"/>
      <c r="G143" s="567"/>
      <c r="H143" s="567"/>
      <c r="I143" s="567"/>
      <c r="J143" s="586" t="s">
        <v>358</v>
      </c>
      <c r="K143" s="567"/>
      <c r="L143" s="586" t="s">
        <v>172</v>
      </c>
      <c r="M143" s="567"/>
      <c r="N143" s="567"/>
      <c r="O143" s="567"/>
      <c r="P143" s="567"/>
      <c r="Q143" s="567"/>
      <c r="R143" s="587"/>
      <c r="S143" s="482"/>
      <c r="T143" s="585"/>
      <c r="U143" s="566" t="s">
        <v>171</v>
      </c>
      <c r="V143" s="567"/>
      <c r="W143" s="567"/>
      <c r="X143" s="567"/>
      <c r="Y143" s="567"/>
      <c r="Z143" s="586" t="s">
        <v>358</v>
      </c>
      <c r="AA143" s="567"/>
      <c r="AB143" s="586" t="s">
        <v>172</v>
      </c>
      <c r="AC143" s="567"/>
      <c r="AD143" s="567"/>
      <c r="AE143" s="567"/>
      <c r="AF143" s="567"/>
      <c r="AG143" s="567"/>
      <c r="AH143" s="587"/>
      <c r="AI143" s="482"/>
      <c r="AJ143" s="585"/>
      <c r="AK143" s="566" t="s">
        <v>171</v>
      </c>
      <c r="AL143" s="567"/>
      <c r="AM143" s="567"/>
      <c r="AN143" s="567"/>
      <c r="AO143" s="567"/>
      <c r="AP143" s="586" t="s">
        <v>358</v>
      </c>
      <c r="AQ143" s="567"/>
      <c r="AR143" s="586" t="s">
        <v>172</v>
      </c>
      <c r="AS143" s="567"/>
      <c r="AT143" s="567"/>
      <c r="AU143" s="567"/>
      <c r="AV143" s="567"/>
      <c r="AW143" s="567"/>
      <c r="AX143" s="587"/>
      <c r="AY143" s="482"/>
      <c r="AZ143" s="585"/>
      <c r="BA143" s="566" t="s">
        <v>171</v>
      </c>
      <c r="BB143" s="567"/>
      <c r="BC143" s="567"/>
      <c r="BD143" s="567"/>
      <c r="BE143" s="567"/>
      <c r="BF143" s="586" t="s">
        <v>358</v>
      </c>
      <c r="BG143" s="567"/>
      <c r="BH143" s="586" t="s">
        <v>172</v>
      </c>
      <c r="BI143" s="567"/>
      <c r="BJ143" s="567"/>
      <c r="BK143" s="567"/>
      <c r="BL143" s="567"/>
      <c r="BM143" s="567"/>
      <c r="BN143" s="587"/>
    </row>
    <row r="144" spans="1:66">
      <c r="A144" s="482"/>
      <c r="B144" s="482"/>
      <c r="C144" s="482"/>
      <c r="D144" s="563"/>
      <c r="E144" s="588" t="s">
        <v>650</v>
      </c>
      <c r="F144" s="552" t="s">
        <v>651</v>
      </c>
      <c r="G144" s="552" t="s">
        <v>652</v>
      </c>
      <c r="H144" s="588" t="s">
        <v>653</v>
      </c>
      <c r="I144" s="552" t="s">
        <v>572</v>
      </c>
      <c r="J144" s="493" t="s">
        <v>654</v>
      </c>
      <c r="K144" s="552" t="s">
        <v>573</v>
      </c>
      <c r="L144" s="493" t="s">
        <v>570</v>
      </c>
      <c r="M144" s="552" t="s">
        <v>568</v>
      </c>
      <c r="N144" s="552" t="s">
        <v>655</v>
      </c>
      <c r="O144" s="588" t="s">
        <v>656</v>
      </c>
      <c r="P144" s="588" t="s">
        <v>657</v>
      </c>
      <c r="Q144" s="552" t="s">
        <v>572</v>
      </c>
      <c r="R144" s="530" t="s">
        <v>658</v>
      </c>
      <c r="S144" s="482"/>
      <c r="T144" s="563"/>
      <c r="U144" s="588" t="s">
        <v>659</v>
      </c>
      <c r="V144" s="552" t="s">
        <v>660</v>
      </c>
      <c r="W144" s="552" t="s">
        <v>661</v>
      </c>
      <c r="X144" s="588" t="s">
        <v>662</v>
      </c>
      <c r="Y144" s="552" t="s">
        <v>572</v>
      </c>
      <c r="Z144" s="493" t="s">
        <v>575</v>
      </c>
      <c r="AA144" s="552" t="s">
        <v>663</v>
      </c>
      <c r="AB144" s="493" t="s">
        <v>664</v>
      </c>
      <c r="AC144" s="552" t="s">
        <v>660</v>
      </c>
      <c r="AD144" s="552" t="s">
        <v>652</v>
      </c>
      <c r="AE144" s="588" t="s">
        <v>656</v>
      </c>
      <c r="AF144" s="588" t="s">
        <v>665</v>
      </c>
      <c r="AG144" s="552" t="s">
        <v>666</v>
      </c>
      <c r="AH144" s="530" t="s">
        <v>573</v>
      </c>
      <c r="AI144" s="482"/>
      <c r="AJ144" s="563"/>
      <c r="AK144" s="588" t="s">
        <v>570</v>
      </c>
      <c r="AL144" s="552" t="s">
        <v>568</v>
      </c>
      <c r="AM144" s="552" t="s">
        <v>574</v>
      </c>
      <c r="AN144" s="588" t="s">
        <v>571</v>
      </c>
      <c r="AO144" s="552" t="s">
        <v>572</v>
      </c>
      <c r="AP144" s="493" t="s">
        <v>667</v>
      </c>
      <c r="AQ144" s="552" t="s">
        <v>668</v>
      </c>
      <c r="AR144" s="493" t="s">
        <v>669</v>
      </c>
      <c r="AS144" s="552" t="s">
        <v>670</v>
      </c>
      <c r="AT144" s="552" t="s">
        <v>671</v>
      </c>
      <c r="AU144" s="588" t="s">
        <v>575</v>
      </c>
      <c r="AV144" s="588" t="s">
        <v>571</v>
      </c>
      <c r="AW144" s="552" t="s">
        <v>572</v>
      </c>
      <c r="AX144" s="530" t="s">
        <v>672</v>
      </c>
      <c r="AY144" s="482"/>
      <c r="AZ144" s="563"/>
      <c r="BA144" s="588" t="s">
        <v>570</v>
      </c>
      <c r="BB144" s="552" t="s">
        <v>568</v>
      </c>
      <c r="BC144" s="552" t="s">
        <v>671</v>
      </c>
      <c r="BD144" s="588" t="s">
        <v>657</v>
      </c>
      <c r="BE144" s="552" t="s">
        <v>572</v>
      </c>
      <c r="BF144" s="493" t="s">
        <v>575</v>
      </c>
      <c r="BG144" s="552" t="s">
        <v>573</v>
      </c>
      <c r="BH144" s="493" t="s">
        <v>570</v>
      </c>
      <c r="BI144" s="552" t="s">
        <v>568</v>
      </c>
      <c r="BJ144" s="552" t="s">
        <v>574</v>
      </c>
      <c r="BK144" s="588" t="s">
        <v>575</v>
      </c>
      <c r="BL144" s="588" t="s">
        <v>571</v>
      </c>
      <c r="BM144" s="552" t="s">
        <v>572</v>
      </c>
      <c r="BN144" s="530" t="s">
        <v>673</v>
      </c>
    </row>
    <row r="145" spans="1:66">
      <c r="A145" s="482"/>
      <c r="B145" s="482"/>
      <c r="C145" s="482"/>
      <c r="D145" s="568" t="s">
        <v>167</v>
      </c>
      <c r="E145" s="532" t="s">
        <v>170</v>
      </c>
      <c r="F145" s="544" t="s">
        <v>170</v>
      </c>
      <c r="G145" s="544" t="s">
        <v>170</v>
      </c>
      <c r="H145" s="532" t="s">
        <v>170</v>
      </c>
      <c r="I145" s="544" t="s">
        <v>170</v>
      </c>
      <c r="J145" s="494" t="s">
        <v>170</v>
      </c>
      <c r="K145" s="544" t="s">
        <v>170</v>
      </c>
      <c r="L145" s="494" t="s">
        <v>170</v>
      </c>
      <c r="M145" s="544" t="s">
        <v>170</v>
      </c>
      <c r="N145" s="544" t="s">
        <v>170</v>
      </c>
      <c r="O145" s="532" t="s">
        <v>170</v>
      </c>
      <c r="P145" s="532" t="s">
        <v>170</v>
      </c>
      <c r="Q145" s="544" t="s">
        <v>170</v>
      </c>
      <c r="R145" s="534" t="s">
        <v>170</v>
      </c>
      <c r="S145" s="482"/>
      <c r="T145" s="568" t="s">
        <v>167</v>
      </c>
      <c r="U145" s="532" t="s">
        <v>170</v>
      </c>
      <c r="V145" s="544" t="s">
        <v>170</v>
      </c>
      <c r="W145" s="544" t="s">
        <v>170</v>
      </c>
      <c r="X145" s="532" t="s">
        <v>170</v>
      </c>
      <c r="Y145" s="544" t="s">
        <v>170</v>
      </c>
      <c r="Z145" s="494" t="s">
        <v>170</v>
      </c>
      <c r="AA145" s="544" t="s">
        <v>170</v>
      </c>
      <c r="AB145" s="494" t="s">
        <v>170</v>
      </c>
      <c r="AC145" s="544" t="s">
        <v>170</v>
      </c>
      <c r="AD145" s="544" t="s">
        <v>170</v>
      </c>
      <c r="AE145" s="532" t="s">
        <v>170</v>
      </c>
      <c r="AF145" s="532" t="s">
        <v>170</v>
      </c>
      <c r="AG145" s="544" t="s">
        <v>170</v>
      </c>
      <c r="AH145" s="534" t="s">
        <v>170</v>
      </c>
      <c r="AI145" s="482"/>
      <c r="AJ145" s="568" t="s">
        <v>167</v>
      </c>
      <c r="AK145" s="532" t="s">
        <v>170</v>
      </c>
      <c r="AL145" s="544" t="s">
        <v>170</v>
      </c>
      <c r="AM145" s="544" t="s">
        <v>170</v>
      </c>
      <c r="AN145" s="532" t="s">
        <v>170</v>
      </c>
      <c r="AO145" s="544" t="s">
        <v>170</v>
      </c>
      <c r="AP145" s="494" t="s">
        <v>170</v>
      </c>
      <c r="AQ145" s="544" t="s">
        <v>170</v>
      </c>
      <c r="AR145" s="494" t="s">
        <v>170</v>
      </c>
      <c r="AS145" s="544" t="s">
        <v>170</v>
      </c>
      <c r="AT145" s="544" t="s">
        <v>170</v>
      </c>
      <c r="AU145" s="532" t="s">
        <v>170</v>
      </c>
      <c r="AV145" s="532" t="s">
        <v>170</v>
      </c>
      <c r="AW145" s="544" t="s">
        <v>170</v>
      </c>
      <c r="AX145" s="534" t="s">
        <v>170</v>
      </c>
      <c r="AY145" s="482"/>
      <c r="AZ145" s="568" t="s">
        <v>167</v>
      </c>
      <c r="BA145" s="532" t="s">
        <v>170</v>
      </c>
      <c r="BB145" s="544" t="s">
        <v>170</v>
      </c>
      <c r="BC145" s="544" t="s">
        <v>170</v>
      </c>
      <c r="BD145" s="532" t="s">
        <v>170</v>
      </c>
      <c r="BE145" s="544" t="s">
        <v>170</v>
      </c>
      <c r="BF145" s="494" t="s">
        <v>170</v>
      </c>
      <c r="BG145" s="544" t="s">
        <v>170</v>
      </c>
      <c r="BH145" s="494" t="s">
        <v>170</v>
      </c>
      <c r="BI145" s="544" t="s">
        <v>170</v>
      </c>
      <c r="BJ145" s="544" t="s">
        <v>170</v>
      </c>
      <c r="BK145" s="532" t="s">
        <v>170</v>
      </c>
      <c r="BL145" s="532" t="s">
        <v>170</v>
      </c>
      <c r="BM145" s="544" t="s">
        <v>170</v>
      </c>
      <c r="BN145" s="534" t="s">
        <v>170</v>
      </c>
    </row>
    <row r="146" spans="1:66">
      <c r="A146" s="482"/>
      <c r="B146" s="482"/>
      <c r="C146" s="482"/>
      <c r="D146" s="535">
        <v>1</v>
      </c>
      <c r="E146" s="560"/>
      <c r="F146" s="560"/>
      <c r="G146" s="560"/>
      <c r="H146" s="560"/>
      <c r="I146" s="589"/>
      <c r="J146" s="590"/>
      <c r="K146" s="591"/>
      <c r="L146" s="590"/>
      <c r="M146" s="591"/>
      <c r="N146" s="592"/>
      <c r="O146" s="593"/>
      <c r="P146" s="593"/>
      <c r="Q146" s="594"/>
      <c r="R146" s="595"/>
      <c r="S146" s="491"/>
      <c r="T146" s="495">
        <v>1</v>
      </c>
      <c r="U146" s="593"/>
      <c r="V146" s="592"/>
      <c r="W146" s="589"/>
      <c r="X146" s="593"/>
      <c r="Y146" s="589"/>
      <c r="Z146" s="590"/>
      <c r="AA146" s="591"/>
      <c r="AB146" s="590"/>
      <c r="AC146" s="591"/>
      <c r="AD146" s="592"/>
      <c r="AE146" s="593"/>
      <c r="AF146" s="593"/>
      <c r="AG146" s="594"/>
      <c r="AH146" s="595"/>
      <c r="AI146" s="491"/>
      <c r="AJ146" s="495">
        <v>1</v>
      </c>
      <c r="AK146" s="491">
        <v>0</v>
      </c>
      <c r="AL146" s="491">
        <v>0</v>
      </c>
      <c r="AM146" s="491">
        <v>0</v>
      </c>
      <c r="AN146" s="491">
        <v>0</v>
      </c>
      <c r="AO146" s="491">
        <v>0</v>
      </c>
      <c r="AP146" s="590">
        <v>0</v>
      </c>
      <c r="AQ146" s="596">
        <v>0</v>
      </c>
      <c r="AR146" s="590">
        <v>0</v>
      </c>
      <c r="AS146" s="596">
        <v>0</v>
      </c>
      <c r="AT146" s="596">
        <v>0</v>
      </c>
      <c r="AU146" s="597">
        <v>0</v>
      </c>
      <c r="AV146" s="598">
        <v>0</v>
      </c>
      <c r="AW146" s="598">
        <v>0</v>
      </c>
      <c r="AX146" s="599">
        <v>0</v>
      </c>
      <c r="AY146" s="491"/>
      <c r="AZ146" s="495">
        <v>1</v>
      </c>
      <c r="BA146" s="593"/>
      <c r="BB146" s="592"/>
      <c r="BC146" s="589"/>
      <c r="BD146" s="593"/>
      <c r="BE146" s="589"/>
      <c r="BF146" s="590"/>
      <c r="BG146" s="591"/>
      <c r="BH146" s="590"/>
      <c r="BI146" s="591"/>
      <c r="BJ146" s="592"/>
      <c r="BK146" s="593"/>
      <c r="BL146" s="593"/>
      <c r="BM146" s="594"/>
      <c r="BN146" s="595"/>
    </row>
    <row r="147" spans="1:66">
      <c r="A147" s="482"/>
      <c r="B147" s="600"/>
      <c r="C147" s="600"/>
      <c r="D147" s="535">
        <f t="shared" ref="D147:D169" si="1">D146+1</f>
        <v>2</v>
      </c>
      <c r="E147" s="560"/>
      <c r="F147" s="560"/>
      <c r="G147" s="560"/>
      <c r="H147" s="560"/>
      <c r="I147" s="592"/>
      <c r="J147" s="590"/>
      <c r="K147" s="601"/>
      <c r="L147" s="590"/>
      <c r="M147" s="601"/>
      <c r="N147" s="592"/>
      <c r="O147" s="598"/>
      <c r="P147" s="598"/>
      <c r="Q147" s="592"/>
      <c r="R147" s="602"/>
      <c r="S147" s="491"/>
      <c r="T147" s="495">
        <f t="shared" ref="T147:T169" si="2">T146+1</f>
        <v>2</v>
      </c>
      <c r="U147" s="598"/>
      <c r="V147" s="592"/>
      <c r="W147" s="592"/>
      <c r="X147" s="598"/>
      <c r="Y147" s="592"/>
      <c r="Z147" s="590"/>
      <c r="AA147" s="601"/>
      <c r="AB147" s="590"/>
      <c r="AC147" s="601"/>
      <c r="AD147" s="592"/>
      <c r="AE147" s="598"/>
      <c r="AF147" s="598"/>
      <c r="AG147" s="592"/>
      <c r="AH147" s="602"/>
      <c r="AI147" s="491"/>
      <c r="AJ147" s="495">
        <f t="shared" ref="AJ147:AJ169" si="3">AJ146+1</f>
        <v>2</v>
      </c>
      <c r="AK147" s="491">
        <v>0</v>
      </c>
      <c r="AL147" s="491">
        <v>0</v>
      </c>
      <c r="AM147" s="491">
        <v>0</v>
      </c>
      <c r="AN147" s="491">
        <v>0</v>
      </c>
      <c r="AO147" s="491">
        <v>0</v>
      </c>
      <c r="AP147" s="590">
        <v>0</v>
      </c>
      <c r="AQ147" s="601">
        <v>0</v>
      </c>
      <c r="AR147" s="590">
        <v>0</v>
      </c>
      <c r="AS147" s="601">
        <v>0</v>
      </c>
      <c r="AT147" s="601">
        <v>0</v>
      </c>
      <c r="AU147" s="597">
        <v>0</v>
      </c>
      <c r="AV147" s="598">
        <v>0</v>
      </c>
      <c r="AW147" s="598">
        <v>0</v>
      </c>
      <c r="AX147" s="599">
        <v>0</v>
      </c>
      <c r="AY147" s="491"/>
      <c r="AZ147" s="495">
        <f t="shared" ref="AZ147:AZ169" si="4">AZ146+1</f>
        <v>2</v>
      </c>
      <c r="BA147" s="598"/>
      <c r="BB147" s="592"/>
      <c r="BC147" s="592"/>
      <c r="BD147" s="598"/>
      <c r="BE147" s="592"/>
      <c r="BF147" s="590"/>
      <c r="BG147" s="601"/>
      <c r="BH147" s="590"/>
      <c r="BI147" s="601"/>
      <c r="BJ147" s="592"/>
      <c r="BK147" s="598"/>
      <c r="BL147" s="598"/>
      <c r="BM147" s="592"/>
      <c r="BN147" s="602"/>
    </row>
    <row r="148" spans="1:66">
      <c r="A148" s="482"/>
      <c r="B148" s="600"/>
      <c r="C148" s="600"/>
      <c r="D148" s="576">
        <f t="shared" si="1"/>
        <v>3</v>
      </c>
      <c r="E148" s="560"/>
      <c r="F148" s="560"/>
      <c r="G148" s="560"/>
      <c r="H148" s="560"/>
      <c r="I148" s="592"/>
      <c r="J148" s="590"/>
      <c r="K148" s="601"/>
      <c r="L148" s="590"/>
      <c r="M148" s="601"/>
      <c r="N148" s="592"/>
      <c r="O148" s="598"/>
      <c r="P148" s="598"/>
      <c r="Q148" s="592"/>
      <c r="R148" s="602"/>
      <c r="S148" s="491"/>
      <c r="T148" s="495">
        <f t="shared" si="2"/>
        <v>3</v>
      </c>
      <c r="U148" s="598"/>
      <c r="V148" s="592"/>
      <c r="W148" s="592"/>
      <c r="X148" s="598"/>
      <c r="Y148" s="592"/>
      <c r="Z148" s="590"/>
      <c r="AA148" s="601"/>
      <c r="AB148" s="590"/>
      <c r="AC148" s="601"/>
      <c r="AD148" s="592"/>
      <c r="AE148" s="598"/>
      <c r="AF148" s="598"/>
      <c r="AG148" s="592"/>
      <c r="AH148" s="602"/>
      <c r="AI148" s="491"/>
      <c r="AJ148" s="495">
        <f t="shared" si="3"/>
        <v>3</v>
      </c>
      <c r="AK148" s="491">
        <v>0</v>
      </c>
      <c r="AL148" s="491">
        <v>0</v>
      </c>
      <c r="AM148" s="491">
        <v>0</v>
      </c>
      <c r="AN148" s="491">
        <v>0</v>
      </c>
      <c r="AO148" s="491">
        <v>0</v>
      </c>
      <c r="AP148" s="590">
        <v>0</v>
      </c>
      <c r="AQ148" s="601">
        <v>0</v>
      </c>
      <c r="AR148" s="590">
        <v>0</v>
      </c>
      <c r="AS148" s="601">
        <v>0</v>
      </c>
      <c r="AT148" s="601">
        <v>0</v>
      </c>
      <c r="AU148" s="597">
        <v>0</v>
      </c>
      <c r="AV148" s="598">
        <v>0</v>
      </c>
      <c r="AW148" s="598">
        <v>0</v>
      </c>
      <c r="AX148" s="599">
        <v>0</v>
      </c>
      <c r="AY148" s="491"/>
      <c r="AZ148" s="495">
        <f t="shared" si="4"/>
        <v>3</v>
      </c>
      <c r="BA148" s="598"/>
      <c r="BB148" s="592"/>
      <c r="BC148" s="592"/>
      <c r="BD148" s="598"/>
      <c r="BE148" s="592"/>
      <c r="BF148" s="590"/>
      <c r="BG148" s="601"/>
      <c r="BH148" s="590"/>
      <c r="BI148" s="601"/>
      <c r="BJ148" s="592"/>
      <c r="BK148" s="598"/>
      <c r="BL148" s="598"/>
      <c r="BM148" s="592"/>
      <c r="BN148" s="602"/>
    </row>
    <row r="149" spans="1:66">
      <c r="A149" s="482"/>
      <c r="B149" s="600"/>
      <c r="C149" s="600"/>
      <c r="D149" s="490">
        <f t="shared" si="1"/>
        <v>4</v>
      </c>
      <c r="E149" s="560"/>
      <c r="F149" s="560"/>
      <c r="G149" s="560"/>
      <c r="H149" s="560"/>
      <c r="I149" s="592"/>
      <c r="J149" s="590"/>
      <c r="K149" s="601"/>
      <c r="L149" s="590"/>
      <c r="M149" s="601"/>
      <c r="N149" s="592"/>
      <c r="O149" s="598"/>
      <c r="P149" s="598"/>
      <c r="Q149" s="592"/>
      <c r="R149" s="602"/>
      <c r="S149" s="491"/>
      <c r="T149" s="495">
        <f t="shared" si="2"/>
        <v>4</v>
      </c>
      <c r="U149" s="598"/>
      <c r="V149" s="592"/>
      <c r="W149" s="592"/>
      <c r="X149" s="598"/>
      <c r="Y149" s="592"/>
      <c r="Z149" s="590"/>
      <c r="AA149" s="601"/>
      <c r="AB149" s="590"/>
      <c r="AC149" s="601"/>
      <c r="AD149" s="592"/>
      <c r="AE149" s="598"/>
      <c r="AF149" s="598"/>
      <c r="AG149" s="592"/>
      <c r="AH149" s="602"/>
      <c r="AI149" s="491"/>
      <c r="AJ149" s="495">
        <f t="shared" si="3"/>
        <v>4</v>
      </c>
      <c r="AK149" s="491">
        <v>0</v>
      </c>
      <c r="AL149" s="491">
        <v>0</v>
      </c>
      <c r="AM149" s="491">
        <v>0</v>
      </c>
      <c r="AN149" s="491">
        <v>0</v>
      </c>
      <c r="AO149" s="491">
        <v>0</v>
      </c>
      <c r="AP149" s="590">
        <v>0</v>
      </c>
      <c r="AQ149" s="601">
        <v>0</v>
      </c>
      <c r="AR149" s="590">
        <v>0</v>
      </c>
      <c r="AS149" s="601">
        <v>0</v>
      </c>
      <c r="AT149" s="601">
        <v>0</v>
      </c>
      <c r="AU149" s="597">
        <v>0</v>
      </c>
      <c r="AV149" s="598">
        <v>0</v>
      </c>
      <c r="AW149" s="598">
        <v>0</v>
      </c>
      <c r="AX149" s="599">
        <v>0</v>
      </c>
      <c r="AY149" s="491"/>
      <c r="AZ149" s="495">
        <f t="shared" si="4"/>
        <v>4</v>
      </c>
      <c r="BA149" s="598"/>
      <c r="BB149" s="592"/>
      <c r="BC149" s="592"/>
      <c r="BD149" s="598"/>
      <c r="BE149" s="592"/>
      <c r="BF149" s="590"/>
      <c r="BG149" s="601"/>
      <c r="BH149" s="590"/>
      <c r="BI149" s="601"/>
      <c r="BJ149" s="592"/>
      <c r="BK149" s="598"/>
      <c r="BL149" s="598"/>
      <c r="BM149" s="592"/>
      <c r="BN149" s="602"/>
    </row>
    <row r="150" spans="1:66">
      <c r="A150" s="482"/>
      <c r="B150" s="600"/>
      <c r="C150" s="600"/>
      <c r="D150" s="490">
        <f t="shared" si="1"/>
        <v>5</v>
      </c>
      <c r="E150" s="560"/>
      <c r="F150" s="560"/>
      <c r="G150" s="560"/>
      <c r="H150" s="560"/>
      <c r="I150" s="592"/>
      <c r="J150" s="590"/>
      <c r="K150" s="601"/>
      <c r="L150" s="590"/>
      <c r="M150" s="601"/>
      <c r="N150" s="592"/>
      <c r="O150" s="598"/>
      <c r="P150" s="598"/>
      <c r="Q150" s="592"/>
      <c r="R150" s="602"/>
      <c r="S150" s="491"/>
      <c r="T150" s="495">
        <f t="shared" si="2"/>
        <v>5</v>
      </c>
      <c r="U150" s="598"/>
      <c r="V150" s="592"/>
      <c r="W150" s="592"/>
      <c r="X150" s="598"/>
      <c r="Y150" s="592"/>
      <c r="Z150" s="590"/>
      <c r="AA150" s="601"/>
      <c r="AB150" s="590"/>
      <c r="AC150" s="601"/>
      <c r="AD150" s="592"/>
      <c r="AE150" s="598"/>
      <c r="AF150" s="598"/>
      <c r="AG150" s="592"/>
      <c r="AH150" s="602"/>
      <c r="AI150" s="491"/>
      <c r="AJ150" s="495">
        <f t="shared" si="3"/>
        <v>5</v>
      </c>
      <c r="AK150" s="491">
        <v>0</v>
      </c>
      <c r="AL150" s="491">
        <v>0</v>
      </c>
      <c r="AM150" s="491">
        <v>0</v>
      </c>
      <c r="AN150" s="491">
        <v>0</v>
      </c>
      <c r="AO150" s="491">
        <v>0</v>
      </c>
      <c r="AP150" s="590">
        <v>0</v>
      </c>
      <c r="AQ150" s="601">
        <v>0</v>
      </c>
      <c r="AR150" s="590">
        <v>0</v>
      </c>
      <c r="AS150" s="601">
        <v>0</v>
      </c>
      <c r="AT150" s="601">
        <v>0</v>
      </c>
      <c r="AU150" s="597">
        <v>0</v>
      </c>
      <c r="AV150" s="598">
        <v>0</v>
      </c>
      <c r="AW150" s="598">
        <v>0</v>
      </c>
      <c r="AX150" s="599">
        <v>0</v>
      </c>
      <c r="AY150" s="491"/>
      <c r="AZ150" s="495">
        <f t="shared" si="4"/>
        <v>5</v>
      </c>
      <c r="BA150" s="598"/>
      <c r="BB150" s="592"/>
      <c r="BC150" s="592"/>
      <c r="BD150" s="598"/>
      <c r="BE150" s="592"/>
      <c r="BF150" s="590"/>
      <c r="BG150" s="601"/>
      <c r="BH150" s="590"/>
      <c r="BI150" s="601"/>
      <c r="BJ150" s="592"/>
      <c r="BK150" s="598"/>
      <c r="BL150" s="598"/>
      <c r="BM150" s="592"/>
      <c r="BN150" s="602"/>
    </row>
    <row r="151" spans="1:66">
      <c r="A151" s="482"/>
      <c r="B151" s="482"/>
      <c r="C151" s="482"/>
      <c r="D151" s="490">
        <f t="shared" si="1"/>
        <v>6</v>
      </c>
      <c r="E151" s="560"/>
      <c r="F151" s="560"/>
      <c r="G151" s="560"/>
      <c r="H151" s="560"/>
      <c r="I151" s="592"/>
      <c r="J151" s="590"/>
      <c r="K151" s="496"/>
      <c r="L151" s="590"/>
      <c r="M151" s="496"/>
      <c r="N151" s="592"/>
      <c r="O151" s="593"/>
      <c r="P151" s="593"/>
      <c r="Q151" s="594"/>
      <c r="R151" s="595"/>
      <c r="S151" s="491"/>
      <c r="T151" s="495">
        <f t="shared" si="2"/>
        <v>6</v>
      </c>
      <c r="U151" s="593"/>
      <c r="V151" s="592"/>
      <c r="W151" s="592"/>
      <c r="X151" s="593"/>
      <c r="Y151" s="592"/>
      <c r="Z151" s="590"/>
      <c r="AA151" s="496"/>
      <c r="AB151" s="590"/>
      <c r="AC151" s="496"/>
      <c r="AD151" s="592"/>
      <c r="AE151" s="593"/>
      <c r="AF151" s="593"/>
      <c r="AG151" s="594"/>
      <c r="AH151" s="595"/>
      <c r="AI151" s="491"/>
      <c r="AJ151" s="495">
        <f t="shared" si="3"/>
        <v>6</v>
      </c>
      <c r="AK151" s="491">
        <v>0</v>
      </c>
      <c r="AL151" s="491">
        <v>0</v>
      </c>
      <c r="AM151" s="491">
        <v>0</v>
      </c>
      <c r="AN151" s="491">
        <v>0</v>
      </c>
      <c r="AO151" s="491">
        <v>0</v>
      </c>
      <c r="AP151" s="603">
        <v>12.397500000000001</v>
      </c>
      <c r="AQ151" s="604">
        <v>12.6</v>
      </c>
      <c r="AR151" s="590">
        <v>0</v>
      </c>
      <c r="AS151" s="601">
        <v>0</v>
      </c>
      <c r="AT151" s="601">
        <v>0</v>
      </c>
      <c r="AU151" s="597">
        <v>0</v>
      </c>
      <c r="AV151" s="598">
        <v>0</v>
      </c>
      <c r="AW151" s="598">
        <v>0</v>
      </c>
      <c r="AX151" s="599">
        <v>0</v>
      </c>
      <c r="AY151" s="491"/>
      <c r="AZ151" s="495">
        <f t="shared" si="4"/>
        <v>6</v>
      </c>
      <c r="BA151" s="593"/>
      <c r="BB151" s="592"/>
      <c r="BC151" s="592"/>
      <c r="BD151" s="593"/>
      <c r="BE151" s="592"/>
      <c r="BF151" s="590"/>
      <c r="BG151" s="496"/>
      <c r="BH151" s="590"/>
      <c r="BI151" s="496"/>
      <c r="BJ151" s="592"/>
      <c r="BK151" s="593"/>
      <c r="BL151" s="593"/>
      <c r="BM151" s="594"/>
      <c r="BN151" s="595"/>
    </row>
    <row r="152" spans="1:66">
      <c r="A152" s="482"/>
      <c r="B152" s="600"/>
      <c r="C152" s="600"/>
      <c r="D152" s="490">
        <f t="shared" si="1"/>
        <v>7</v>
      </c>
      <c r="E152" s="560"/>
      <c r="F152" s="560"/>
      <c r="G152" s="560"/>
      <c r="H152" s="560"/>
      <c r="I152" s="592"/>
      <c r="J152" s="590"/>
      <c r="K152" s="601"/>
      <c r="L152" s="590"/>
      <c r="M152" s="601"/>
      <c r="N152" s="592"/>
      <c r="O152" s="598"/>
      <c r="P152" s="598"/>
      <c r="Q152" s="592"/>
      <c r="R152" s="602"/>
      <c r="S152" s="491"/>
      <c r="T152" s="495">
        <f t="shared" si="2"/>
        <v>7</v>
      </c>
      <c r="U152" s="598"/>
      <c r="V152" s="592"/>
      <c r="W152" s="592"/>
      <c r="X152" s="598"/>
      <c r="Y152" s="592"/>
      <c r="Z152" s="590"/>
      <c r="AA152" s="601"/>
      <c r="AB152" s="590"/>
      <c r="AC152" s="601"/>
      <c r="AD152" s="592"/>
      <c r="AE152" s="598"/>
      <c r="AF152" s="598"/>
      <c r="AG152" s="592"/>
      <c r="AH152" s="602"/>
      <c r="AI152" s="491"/>
      <c r="AJ152" s="495">
        <f t="shared" si="3"/>
        <v>7</v>
      </c>
      <c r="AK152" s="605">
        <v>43.377499999999998</v>
      </c>
      <c r="AL152" s="605">
        <v>35.774999999999999</v>
      </c>
      <c r="AM152" s="605">
        <v>35.774999999999999</v>
      </c>
      <c r="AN152" s="605">
        <v>44.097499999999997</v>
      </c>
      <c r="AO152" s="605">
        <v>36.24</v>
      </c>
      <c r="AP152" s="603">
        <v>215.1575</v>
      </c>
      <c r="AQ152" s="604">
        <v>218.28749999999999</v>
      </c>
      <c r="AR152" s="603">
        <v>71.885000000000005</v>
      </c>
      <c r="AS152" s="604">
        <v>58.865000000000002</v>
      </c>
      <c r="AT152" s="606">
        <v>58.865000000000002</v>
      </c>
      <c r="AU152" s="604">
        <v>55.15</v>
      </c>
      <c r="AV152" s="606">
        <v>74.17</v>
      </c>
      <c r="AW152" s="607">
        <v>60.222499999999997</v>
      </c>
      <c r="AX152" s="608">
        <v>56.142499999999998</v>
      </c>
      <c r="AY152" s="491"/>
      <c r="AZ152" s="495">
        <f t="shared" si="4"/>
        <v>7</v>
      </c>
      <c r="BA152" s="598"/>
      <c r="BB152" s="592"/>
      <c r="BC152" s="592"/>
      <c r="BD152" s="598"/>
      <c r="BE152" s="592"/>
      <c r="BF152" s="590"/>
      <c r="BG152" s="601"/>
      <c r="BH152" s="590"/>
      <c r="BI152" s="601"/>
      <c r="BJ152" s="592"/>
      <c r="BK152" s="598"/>
      <c r="BL152" s="598"/>
      <c r="BM152" s="592"/>
      <c r="BN152" s="602"/>
    </row>
    <row r="153" spans="1:66">
      <c r="A153" s="482"/>
      <c r="B153" s="600"/>
      <c r="C153" s="600"/>
      <c r="D153" s="490">
        <f t="shared" si="1"/>
        <v>8</v>
      </c>
      <c r="E153" s="560"/>
      <c r="F153" s="560"/>
      <c r="G153" s="560"/>
      <c r="H153" s="560"/>
      <c r="I153" s="592"/>
      <c r="J153" s="590"/>
      <c r="K153" s="601"/>
      <c r="L153" s="590"/>
      <c r="M153" s="601"/>
      <c r="N153" s="592"/>
      <c r="O153" s="598"/>
      <c r="P153" s="598"/>
      <c r="Q153" s="592"/>
      <c r="R153" s="602"/>
      <c r="S153" s="491"/>
      <c r="T153" s="495">
        <f t="shared" si="2"/>
        <v>8</v>
      </c>
      <c r="U153" s="598"/>
      <c r="V153" s="592"/>
      <c r="W153" s="592"/>
      <c r="X153" s="598"/>
      <c r="Y153" s="592"/>
      <c r="Z153" s="590"/>
      <c r="AA153" s="601"/>
      <c r="AB153" s="590"/>
      <c r="AC153" s="601"/>
      <c r="AD153" s="592"/>
      <c r="AE153" s="598"/>
      <c r="AF153" s="598"/>
      <c r="AG153" s="592"/>
      <c r="AH153" s="602"/>
      <c r="AI153" s="491"/>
      <c r="AJ153" s="495">
        <f t="shared" si="3"/>
        <v>8</v>
      </c>
      <c r="AK153" s="605">
        <v>224.02250000000001</v>
      </c>
      <c r="AL153" s="605">
        <v>185.6925</v>
      </c>
      <c r="AM153" s="605">
        <v>185.6925</v>
      </c>
      <c r="AN153" s="605">
        <v>227.21</v>
      </c>
      <c r="AO153" s="605">
        <v>187.82</v>
      </c>
      <c r="AP153" s="603">
        <v>420.64249999999998</v>
      </c>
      <c r="AQ153" s="604">
        <v>427.17250000000001</v>
      </c>
      <c r="AR153" s="603">
        <v>433.64249999999998</v>
      </c>
      <c r="AS153" s="604">
        <v>354.47750000000002</v>
      </c>
      <c r="AT153" s="606">
        <v>354.47750000000002</v>
      </c>
      <c r="AU153" s="604">
        <v>336.14749999999998</v>
      </c>
      <c r="AV153" s="606">
        <v>447.78500000000003</v>
      </c>
      <c r="AW153" s="607">
        <v>362.79750000000001</v>
      </c>
      <c r="AX153" s="608">
        <v>342.16250000000002</v>
      </c>
      <c r="AY153" s="491"/>
      <c r="AZ153" s="495">
        <f t="shared" si="4"/>
        <v>8</v>
      </c>
      <c r="BA153" s="598"/>
      <c r="BB153" s="592"/>
      <c r="BC153" s="592"/>
      <c r="BD153" s="598"/>
      <c r="BE153" s="592"/>
      <c r="BF153" s="590"/>
      <c r="BG153" s="601"/>
      <c r="BH153" s="590"/>
      <c r="BI153" s="601"/>
      <c r="BJ153" s="592"/>
      <c r="BK153" s="598"/>
      <c r="BL153" s="598"/>
      <c r="BM153" s="592"/>
      <c r="BN153" s="602"/>
    </row>
    <row r="154" spans="1:66">
      <c r="A154" s="482"/>
      <c r="B154" s="482"/>
      <c r="C154" s="482"/>
      <c r="D154" s="490">
        <f t="shared" si="1"/>
        <v>9</v>
      </c>
      <c r="E154" s="560"/>
      <c r="F154" s="560"/>
      <c r="G154" s="560"/>
      <c r="H154" s="560"/>
      <c r="I154" s="592"/>
      <c r="J154" s="590"/>
      <c r="K154" s="496"/>
      <c r="L154" s="590"/>
      <c r="M154" s="496"/>
      <c r="N154" s="592"/>
      <c r="O154" s="593"/>
      <c r="P154" s="593"/>
      <c r="Q154" s="594"/>
      <c r="R154" s="595"/>
      <c r="S154" s="491"/>
      <c r="T154" s="495">
        <f t="shared" si="2"/>
        <v>9</v>
      </c>
      <c r="U154" s="593"/>
      <c r="V154" s="592"/>
      <c r="W154" s="592"/>
      <c r="X154" s="593"/>
      <c r="Y154" s="592"/>
      <c r="Z154" s="590"/>
      <c r="AA154" s="496"/>
      <c r="AB154" s="590"/>
      <c r="AC154" s="496"/>
      <c r="AD154" s="592"/>
      <c r="AE154" s="593"/>
      <c r="AF154" s="593"/>
      <c r="AG154" s="594"/>
      <c r="AH154" s="595"/>
      <c r="AI154" s="491"/>
      <c r="AJ154" s="495">
        <f t="shared" si="3"/>
        <v>9</v>
      </c>
      <c r="AK154" s="605">
        <v>322.63</v>
      </c>
      <c r="AL154" s="605">
        <v>269.73</v>
      </c>
      <c r="AM154" s="605">
        <v>269.73</v>
      </c>
      <c r="AN154" s="605">
        <v>327.05500000000001</v>
      </c>
      <c r="AO154" s="605">
        <v>272.64999999999998</v>
      </c>
      <c r="AP154" s="603">
        <v>487.08499999999998</v>
      </c>
      <c r="AQ154" s="604">
        <v>494.04250000000002</v>
      </c>
      <c r="AR154" s="603">
        <v>782.88750000000005</v>
      </c>
      <c r="AS154" s="604">
        <v>637.02250000000004</v>
      </c>
      <c r="AT154" s="606">
        <v>637.02250000000004</v>
      </c>
      <c r="AU154" s="604">
        <v>619.17999999999995</v>
      </c>
      <c r="AV154" s="606">
        <v>810.125</v>
      </c>
      <c r="AW154" s="607">
        <v>652.8125</v>
      </c>
      <c r="AX154" s="608">
        <v>630.41750000000002</v>
      </c>
      <c r="AY154" s="491"/>
      <c r="AZ154" s="495">
        <f t="shared" si="4"/>
        <v>9</v>
      </c>
      <c r="BA154" s="593"/>
      <c r="BB154" s="592"/>
      <c r="BC154" s="592"/>
      <c r="BD154" s="593"/>
      <c r="BE154" s="592"/>
      <c r="BF154" s="590"/>
      <c r="BG154" s="496"/>
      <c r="BH154" s="590"/>
      <c r="BI154" s="496"/>
      <c r="BJ154" s="592"/>
      <c r="BK154" s="593"/>
      <c r="BL154" s="593"/>
      <c r="BM154" s="594"/>
      <c r="BN154" s="595"/>
    </row>
    <row r="155" spans="1:66">
      <c r="A155" s="482"/>
      <c r="B155" s="600"/>
      <c r="C155" s="600"/>
      <c r="D155" s="490">
        <f t="shared" si="1"/>
        <v>10</v>
      </c>
      <c r="E155" s="560"/>
      <c r="F155" s="560"/>
      <c r="G155" s="560"/>
      <c r="H155" s="560"/>
      <c r="I155" s="592"/>
      <c r="J155" s="590"/>
      <c r="K155" s="601"/>
      <c r="L155" s="590"/>
      <c r="M155" s="601"/>
      <c r="N155" s="592"/>
      <c r="O155" s="598"/>
      <c r="P155" s="598"/>
      <c r="Q155" s="592"/>
      <c r="R155" s="602"/>
      <c r="S155" s="491"/>
      <c r="T155" s="495">
        <f t="shared" si="2"/>
        <v>10</v>
      </c>
      <c r="U155" s="598"/>
      <c r="V155" s="592"/>
      <c r="W155" s="592"/>
      <c r="X155" s="598"/>
      <c r="Y155" s="592"/>
      <c r="Z155" s="590"/>
      <c r="AA155" s="601"/>
      <c r="AB155" s="590"/>
      <c r="AC155" s="601"/>
      <c r="AD155" s="592"/>
      <c r="AE155" s="598"/>
      <c r="AF155" s="598"/>
      <c r="AG155" s="592"/>
      <c r="AH155" s="602"/>
      <c r="AI155" s="491"/>
      <c r="AJ155" s="495">
        <f t="shared" si="3"/>
        <v>10</v>
      </c>
      <c r="AK155" s="605">
        <v>350.83749999999998</v>
      </c>
      <c r="AL155" s="605">
        <v>294.89749999999998</v>
      </c>
      <c r="AM155" s="605">
        <v>294.89749999999998</v>
      </c>
      <c r="AN155" s="605">
        <v>356.26249999999999</v>
      </c>
      <c r="AO155" s="605">
        <v>298.23</v>
      </c>
      <c r="AP155" s="603">
        <v>684.64</v>
      </c>
      <c r="AQ155" s="604">
        <v>695.87750000000005</v>
      </c>
      <c r="AR155" s="603">
        <v>1095.0574999999999</v>
      </c>
      <c r="AS155" s="604">
        <v>885.34500000000003</v>
      </c>
      <c r="AT155" s="606">
        <v>885.34500000000003</v>
      </c>
      <c r="AU155" s="604">
        <v>887.36500000000001</v>
      </c>
      <c r="AV155" s="606">
        <v>1135.9475</v>
      </c>
      <c r="AW155" s="607">
        <v>908.65499999999997</v>
      </c>
      <c r="AX155" s="608">
        <v>903.6925</v>
      </c>
      <c r="AY155" s="491"/>
      <c r="AZ155" s="495">
        <f t="shared" si="4"/>
        <v>10</v>
      </c>
      <c r="BA155" s="598"/>
      <c r="BB155" s="592"/>
      <c r="BC155" s="592"/>
      <c r="BD155" s="598"/>
      <c r="BE155" s="592"/>
      <c r="BF155" s="590"/>
      <c r="BG155" s="601"/>
      <c r="BH155" s="590"/>
      <c r="BI155" s="601"/>
      <c r="BJ155" s="592"/>
      <c r="BK155" s="598"/>
      <c r="BL155" s="598"/>
      <c r="BM155" s="592"/>
      <c r="BN155" s="602"/>
    </row>
    <row r="156" spans="1:66">
      <c r="A156" s="482"/>
      <c r="B156" s="600"/>
      <c r="C156" s="600"/>
      <c r="D156" s="490">
        <f t="shared" si="1"/>
        <v>11</v>
      </c>
      <c r="E156" s="560"/>
      <c r="F156" s="560"/>
      <c r="G156" s="560"/>
      <c r="H156" s="560"/>
      <c r="I156" s="592"/>
      <c r="J156" s="590"/>
      <c r="K156" s="601"/>
      <c r="L156" s="590"/>
      <c r="M156" s="601"/>
      <c r="N156" s="592"/>
      <c r="O156" s="598"/>
      <c r="P156" s="598"/>
      <c r="Q156" s="592"/>
      <c r="R156" s="602"/>
      <c r="S156" s="491"/>
      <c r="T156" s="495">
        <f t="shared" si="2"/>
        <v>11</v>
      </c>
      <c r="U156" s="598"/>
      <c r="V156" s="592"/>
      <c r="W156" s="592"/>
      <c r="X156" s="598"/>
      <c r="Y156" s="592"/>
      <c r="Z156" s="590"/>
      <c r="AA156" s="601"/>
      <c r="AB156" s="590"/>
      <c r="AC156" s="601"/>
      <c r="AD156" s="592"/>
      <c r="AE156" s="598"/>
      <c r="AF156" s="598"/>
      <c r="AG156" s="592"/>
      <c r="AH156" s="602"/>
      <c r="AI156" s="491"/>
      <c r="AJ156" s="495">
        <f t="shared" si="3"/>
        <v>11</v>
      </c>
      <c r="AK156" s="605">
        <v>351.15</v>
      </c>
      <c r="AL156" s="605">
        <v>293.83249999999998</v>
      </c>
      <c r="AM156" s="605">
        <v>293.83249999999998</v>
      </c>
      <c r="AN156" s="605">
        <v>358.15499999999997</v>
      </c>
      <c r="AO156" s="605">
        <v>297.70249999999999</v>
      </c>
      <c r="AP156" s="603">
        <v>616.96749999999997</v>
      </c>
      <c r="AQ156" s="604">
        <v>626.70500000000004</v>
      </c>
      <c r="AR156" s="603">
        <v>1411.9</v>
      </c>
      <c r="AS156" s="604">
        <v>1131.8499999999999</v>
      </c>
      <c r="AT156" s="606">
        <v>1131.8499999999999</v>
      </c>
      <c r="AU156" s="604">
        <v>1179.9475</v>
      </c>
      <c r="AV156" s="606">
        <v>1469.01</v>
      </c>
      <c r="AW156" s="607">
        <v>1163.645</v>
      </c>
      <c r="AX156" s="608">
        <v>1201.7774999999999</v>
      </c>
      <c r="AY156" s="491"/>
      <c r="AZ156" s="495">
        <f t="shared" si="4"/>
        <v>11</v>
      </c>
      <c r="BA156" s="598"/>
      <c r="BB156" s="592"/>
      <c r="BC156" s="592"/>
      <c r="BD156" s="598"/>
      <c r="BE156" s="592"/>
      <c r="BF156" s="590"/>
      <c r="BG156" s="601"/>
      <c r="BH156" s="590"/>
      <c r="BI156" s="601"/>
      <c r="BJ156" s="592"/>
      <c r="BK156" s="598"/>
      <c r="BL156" s="598"/>
      <c r="BM156" s="592"/>
      <c r="BN156" s="602"/>
    </row>
    <row r="157" spans="1:66">
      <c r="A157" s="482"/>
      <c r="B157" s="482"/>
      <c r="C157" s="482"/>
      <c r="D157" s="490">
        <f t="shared" si="1"/>
        <v>12</v>
      </c>
      <c r="E157" s="560"/>
      <c r="F157" s="560"/>
      <c r="G157" s="560"/>
      <c r="H157" s="560"/>
      <c r="I157" s="592"/>
      <c r="J157" s="590"/>
      <c r="K157" s="496"/>
      <c r="L157" s="590"/>
      <c r="M157" s="496"/>
      <c r="N157" s="592"/>
      <c r="O157" s="593"/>
      <c r="P157" s="593"/>
      <c r="Q157" s="594"/>
      <c r="R157" s="595"/>
      <c r="S157" s="491"/>
      <c r="T157" s="495">
        <f t="shared" si="2"/>
        <v>12</v>
      </c>
      <c r="U157" s="593"/>
      <c r="V157" s="592"/>
      <c r="W157" s="592"/>
      <c r="X157" s="593"/>
      <c r="Y157" s="592"/>
      <c r="Z157" s="590"/>
      <c r="AA157" s="496"/>
      <c r="AB157" s="590"/>
      <c r="AC157" s="496"/>
      <c r="AD157" s="592"/>
      <c r="AE157" s="593"/>
      <c r="AF157" s="593"/>
      <c r="AG157" s="594"/>
      <c r="AH157" s="595"/>
      <c r="AI157" s="491"/>
      <c r="AJ157" s="495">
        <f t="shared" si="3"/>
        <v>12</v>
      </c>
      <c r="AK157" s="605">
        <v>352.14</v>
      </c>
      <c r="AL157" s="605">
        <v>288.1875</v>
      </c>
      <c r="AM157" s="605">
        <v>288.1875</v>
      </c>
      <c r="AN157" s="605">
        <v>362.26749999999998</v>
      </c>
      <c r="AO157" s="605">
        <v>293.10250000000002</v>
      </c>
      <c r="AP157" s="603">
        <v>687.19749999999999</v>
      </c>
      <c r="AQ157" s="604">
        <v>698.8075</v>
      </c>
      <c r="AR157" s="603">
        <v>1610.6224999999999</v>
      </c>
      <c r="AS157" s="604">
        <v>1282.0775000000001</v>
      </c>
      <c r="AT157" s="606">
        <v>1282.0775000000001</v>
      </c>
      <c r="AU157" s="604">
        <v>1373.8924999999999</v>
      </c>
      <c r="AV157" s="606">
        <v>1679.51</v>
      </c>
      <c r="AW157" s="607">
        <v>1319.71</v>
      </c>
      <c r="AX157" s="608">
        <v>1399.365</v>
      </c>
      <c r="AY157" s="491"/>
      <c r="AZ157" s="495">
        <f t="shared" si="4"/>
        <v>12</v>
      </c>
      <c r="BA157" s="593"/>
      <c r="BB157" s="592"/>
      <c r="BC157" s="592"/>
      <c r="BD157" s="593"/>
      <c r="BE157" s="592"/>
      <c r="BF157" s="590"/>
      <c r="BG157" s="496"/>
      <c r="BH157" s="590"/>
      <c r="BI157" s="496"/>
      <c r="BJ157" s="592"/>
      <c r="BK157" s="593"/>
      <c r="BL157" s="593"/>
      <c r="BM157" s="594"/>
      <c r="BN157" s="595"/>
    </row>
    <row r="158" spans="1:66">
      <c r="A158" s="482"/>
      <c r="B158" s="600"/>
      <c r="C158" s="600"/>
      <c r="D158" s="576">
        <f t="shared" si="1"/>
        <v>13</v>
      </c>
      <c r="E158" s="560"/>
      <c r="F158" s="560"/>
      <c r="G158" s="560"/>
      <c r="H158" s="560"/>
      <c r="I158" s="592"/>
      <c r="J158" s="590"/>
      <c r="K158" s="601"/>
      <c r="L158" s="590"/>
      <c r="M158" s="601"/>
      <c r="N158" s="592"/>
      <c r="O158" s="598"/>
      <c r="P158" s="598"/>
      <c r="Q158" s="592"/>
      <c r="R158" s="602"/>
      <c r="S158" s="491"/>
      <c r="T158" s="495">
        <f t="shared" si="2"/>
        <v>13</v>
      </c>
      <c r="U158" s="598"/>
      <c r="V158" s="592"/>
      <c r="W158" s="592"/>
      <c r="X158" s="598"/>
      <c r="Y158" s="592"/>
      <c r="Z158" s="590"/>
      <c r="AA158" s="601"/>
      <c r="AB158" s="590"/>
      <c r="AC158" s="601"/>
      <c r="AD158" s="592"/>
      <c r="AE158" s="598"/>
      <c r="AF158" s="598"/>
      <c r="AG158" s="592"/>
      <c r="AH158" s="602"/>
      <c r="AI158" s="491"/>
      <c r="AJ158" s="495">
        <f t="shared" si="3"/>
        <v>13</v>
      </c>
      <c r="AK158" s="605">
        <v>446.23750000000001</v>
      </c>
      <c r="AL158" s="605">
        <v>299.89499999999998</v>
      </c>
      <c r="AM158" s="605">
        <v>299.89499999999998</v>
      </c>
      <c r="AN158" s="605">
        <v>619.20749999999998</v>
      </c>
      <c r="AO158" s="605">
        <v>307.21749999999997</v>
      </c>
      <c r="AP158" s="603">
        <v>1241.6199999999999</v>
      </c>
      <c r="AQ158" s="604">
        <v>1264.2550000000001</v>
      </c>
      <c r="AR158" s="603">
        <v>1289.8325</v>
      </c>
      <c r="AS158" s="604">
        <v>1036.2125000000001</v>
      </c>
      <c r="AT158" s="606">
        <v>1036.2125000000001</v>
      </c>
      <c r="AU158" s="604">
        <v>1050.5525</v>
      </c>
      <c r="AV158" s="606">
        <v>1340.1975</v>
      </c>
      <c r="AW158" s="607">
        <v>1064.5350000000001</v>
      </c>
      <c r="AX158" s="608">
        <v>1070.1400000000001</v>
      </c>
      <c r="AY158" s="491"/>
      <c r="AZ158" s="495">
        <f t="shared" si="4"/>
        <v>13</v>
      </c>
      <c r="BA158" s="598"/>
      <c r="BB158" s="592"/>
      <c r="BC158" s="592"/>
      <c r="BD158" s="598"/>
      <c r="BE158" s="592"/>
      <c r="BF158" s="590"/>
      <c r="BG158" s="601"/>
      <c r="BH158" s="590"/>
      <c r="BI158" s="601"/>
      <c r="BJ158" s="592"/>
      <c r="BK158" s="598"/>
      <c r="BL158" s="598"/>
      <c r="BM158" s="592"/>
      <c r="BN158" s="602"/>
    </row>
    <row r="159" spans="1:66">
      <c r="A159" s="482"/>
      <c r="B159" s="600"/>
      <c r="C159" s="600"/>
      <c r="D159" s="609">
        <f t="shared" si="1"/>
        <v>14</v>
      </c>
      <c r="E159" s="560"/>
      <c r="F159" s="560"/>
      <c r="G159" s="560"/>
      <c r="H159" s="560"/>
      <c r="I159" s="592"/>
      <c r="J159" s="590"/>
      <c r="K159" s="601"/>
      <c r="L159" s="590"/>
      <c r="M159" s="601"/>
      <c r="N159" s="592"/>
      <c r="O159" s="598"/>
      <c r="P159" s="598"/>
      <c r="Q159" s="592"/>
      <c r="R159" s="602"/>
      <c r="S159" s="491"/>
      <c r="T159" s="495">
        <f t="shared" si="2"/>
        <v>14</v>
      </c>
      <c r="U159" s="598"/>
      <c r="V159" s="592"/>
      <c r="W159" s="592"/>
      <c r="X159" s="598"/>
      <c r="Y159" s="592"/>
      <c r="Z159" s="590"/>
      <c r="AA159" s="601"/>
      <c r="AB159" s="590"/>
      <c r="AC159" s="601"/>
      <c r="AD159" s="592"/>
      <c r="AE159" s="598"/>
      <c r="AF159" s="598"/>
      <c r="AG159" s="592"/>
      <c r="AH159" s="602"/>
      <c r="AI159" s="491"/>
      <c r="AJ159" s="495">
        <f t="shared" si="3"/>
        <v>14</v>
      </c>
      <c r="AK159" s="605">
        <v>1403.4375</v>
      </c>
      <c r="AL159" s="605">
        <v>333.14</v>
      </c>
      <c r="AM159" s="605">
        <v>333.14</v>
      </c>
      <c r="AN159" s="605">
        <v>3512.4225000000001</v>
      </c>
      <c r="AO159" s="605">
        <v>344.2</v>
      </c>
      <c r="AP159" s="603">
        <v>3026.62</v>
      </c>
      <c r="AQ159" s="604">
        <v>3053.9175</v>
      </c>
      <c r="AR159" s="603">
        <v>1776.16</v>
      </c>
      <c r="AS159" s="604">
        <v>1386.6324999999999</v>
      </c>
      <c r="AT159" s="606">
        <v>1386.6324999999999</v>
      </c>
      <c r="AU159" s="604">
        <v>1602.98</v>
      </c>
      <c r="AV159" s="606">
        <v>1861.38</v>
      </c>
      <c r="AW159" s="607">
        <v>1429.8775000000001</v>
      </c>
      <c r="AX159" s="608">
        <v>1631.3425</v>
      </c>
      <c r="AY159" s="491"/>
      <c r="AZ159" s="495">
        <f t="shared" si="4"/>
        <v>14</v>
      </c>
      <c r="BA159" s="598"/>
      <c r="BB159" s="592"/>
      <c r="BC159" s="592"/>
      <c r="BD159" s="598"/>
      <c r="BE159" s="592"/>
      <c r="BF159" s="590"/>
      <c r="BG159" s="601"/>
      <c r="BH159" s="590"/>
      <c r="BI159" s="601"/>
      <c r="BJ159" s="592"/>
      <c r="BK159" s="598"/>
      <c r="BL159" s="598"/>
      <c r="BM159" s="592"/>
      <c r="BN159" s="602"/>
    </row>
    <row r="160" spans="1:66">
      <c r="A160" s="482"/>
      <c r="B160" s="600"/>
      <c r="C160" s="600"/>
      <c r="D160" s="490">
        <f t="shared" si="1"/>
        <v>15</v>
      </c>
      <c r="E160" s="560"/>
      <c r="F160" s="560"/>
      <c r="G160" s="560"/>
      <c r="H160" s="560"/>
      <c r="I160" s="592"/>
      <c r="J160" s="590"/>
      <c r="K160" s="601"/>
      <c r="L160" s="590"/>
      <c r="M160" s="601"/>
      <c r="N160" s="592"/>
      <c r="O160" s="598"/>
      <c r="P160" s="598"/>
      <c r="Q160" s="592"/>
      <c r="R160" s="602"/>
      <c r="S160" s="491"/>
      <c r="T160" s="495">
        <f t="shared" si="2"/>
        <v>15</v>
      </c>
      <c r="U160" s="598"/>
      <c r="V160" s="592"/>
      <c r="W160" s="592"/>
      <c r="X160" s="598"/>
      <c r="Y160" s="592"/>
      <c r="Z160" s="590"/>
      <c r="AA160" s="601"/>
      <c r="AB160" s="590"/>
      <c r="AC160" s="601"/>
      <c r="AD160" s="592"/>
      <c r="AE160" s="598"/>
      <c r="AF160" s="598"/>
      <c r="AG160" s="592"/>
      <c r="AH160" s="602"/>
      <c r="AI160" s="491"/>
      <c r="AJ160" s="495">
        <f t="shared" si="3"/>
        <v>15</v>
      </c>
      <c r="AK160" s="605">
        <v>2456.0450000000001</v>
      </c>
      <c r="AL160" s="605">
        <v>379.80250000000001</v>
      </c>
      <c r="AM160" s="605">
        <v>379.80250000000001</v>
      </c>
      <c r="AN160" s="605">
        <v>6404.5825000000004</v>
      </c>
      <c r="AO160" s="605">
        <v>393.69499999999999</v>
      </c>
      <c r="AP160" s="603">
        <v>6157.37</v>
      </c>
      <c r="AQ160" s="604">
        <v>6187.6875</v>
      </c>
      <c r="AR160" s="603">
        <v>1578.7075</v>
      </c>
      <c r="AS160" s="604">
        <v>1230.3399999999999</v>
      </c>
      <c r="AT160" s="606">
        <v>1230.3399999999999</v>
      </c>
      <c r="AU160" s="604">
        <v>1418.0525</v>
      </c>
      <c r="AV160" s="606">
        <v>1649.4124999999999</v>
      </c>
      <c r="AW160" s="607">
        <v>1266.9649999999999</v>
      </c>
      <c r="AX160" s="608">
        <v>1442.7950000000001</v>
      </c>
      <c r="AY160" s="491"/>
      <c r="AZ160" s="495">
        <f t="shared" si="4"/>
        <v>15</v>
      </c>
      <c r="BA160" s="598"/>
      <c r="BB160" s="592"/>
      <c r="BC160" s="592"/>
      <c r="BD160" s="598"/>
      <c r="BE160" s="592"/>
      <c r="BF160" s="590"/>
      <c r="BG160" s="601"/>
      <c r="BH160" s="590"/>
      <c r="BI160" s="601"/>
      <c r="BJ160" s="592"/>
      <c r="BK160" s="598"/>
      <c r="BL160" s="598"/>
      <c r="BM160" s="592"/>
      <c r="BN160" s="602"/>
    </row>
    <row r="161" spans="1:66">
      <c r="A161" s="482"/>
      <c r="B161" s="600"/>
      <c r="C161" s="600"/>
      <c r="D161" s="609">
        <f t="shared" si="1"/>
        <v>16</v>
      </c>
      <c r="E161" s="560"/>
      <c r="F161" s="560"/>
      <c r="G161" s="560"/>
      <c r="H161" s="560"/>
      <c r="I161" s="592"/>
      <c r="J161" s="590"/>
      <c r="K161" s="601"/>
      <c r="L161" s="590"/>
      <c r="M161" s="601"/>
      <c r="N161" s="592"/>
      <c r="O161" s="598"/>
      <c r="P161" s="598"/>
      <c r="Q161" s="592"/>
      <c r="R161" s="602"/>
      <c r="S161" s="491"/>
      <c r="T161" s="495">
        <f t="shared" si="2"/>
        <v>16</v>
      </c>
      <c r="U161" s="598"/>
      <c r="V161" s="592"/>
      <c r="W161" s="592"/>
      <c r="X161" s="598"/>
      <c r="Y161" s="592"/>
      <c r="Z161" s="590"/>
      <c r="AA161" s="601"/>
      <c r="AB161" s="590"/>
      <c r="AC161" s="601"/>
      <c r="AD161" s="592"/>
      <c r="AE161" s="598"/>
      <c r="AF161" s="598"/>
      <c r="AG161" s="592"/>
      <c r="AH161" s="602"/>
      <c r="AI161" s="491"/>
      <c r="AJ161" s="495">
        <f t="shared" si="3"/>
        <v>16</v>
      </c>
      <c r="AK161" s="605">
        <v>4391.0074999999997</v>
      </c>
      <c r="AL161" s="605">
        <v>427.54750000000001</v>
      </c>
      <c r="AM161" s="605">
        <v>427.54750000000001</v>
      </c>
      <c r="AN161" s="605">
        <v>7961.2124999999996</v>
      </c>
      <c r="AO161" s="605">
        <v>440.13</v>
      </c>
      <c r="AP161" s="603">
        <v>7467.61</v>
      </c>
      <c r="AQ161" s="604">
        <v>7584.17</v>
      </c>
      <c r="AR161" s="603">
        <v>871.74249999999995</v>
      </c>
      <c r="AS161" s="604">
        <v>694.27250000000004</v>
      </c>
      <c r="AT161" s="606">
        <v>694.27250000000004</v>
      </c>
      <c r="AU161" s="604">
        <v>717.44</v>
      </c>
      <c r="AV161" s="606">
        <v>902.84249999999997</v>
      </c>
      <c r="AW161" s="607">
        <v>712.10749999999996</v>
      </c>
      <c r="AX161" s="608">
        <v>730.18</v>
      </c>
      <c r="AY161" s="491"/>
      <c r="AZ161" s="495">
        <f t="shared" si="4"/>
        <v>16</v>
      </c>
      <c r="BA161" s="598"/>
      <c r="BB161" s="592"/>
      <c r="BC161" s="592"/>
      <c r="BD161" s="598"/>
      <c r="BE161" s="592"/>
      <c r="BF161" s="590"/>
      <c r="BG161" s="601"/>
      <c r="BH161" s="590"/>
      <c r="BI161" s="601"/>
      <c r="BJ161" s="592"/>
      <c r="BK161" s="598"/>
      <c r="BL161" s="598"/>
      <c r="BM161" s="592"/>
      <c r="BN161" s="602"/>
    </row>
    <row r="162" spans="1:66">
      <c r="A162" s="482"/>
      <c r="B162" s="600"/>
      <c r="C162" s="600"/>
      <c r="D162" s="490">
        <f t="shared" si="1"/>
        <v>17</v>
      </c>
      <c r="E162" s="560"/>
      <c r="F162" s="560"/>
      <c r="G162" s="560"/>
      <c r="H162" s="560"/>
      <c r="I162" s="592"/>
      <c r="J162" s="590"/>
      <c r="K162" s="601"/>
      <c r="L162" s="590"/>
      <c r="M162" s="601"/>
      <c r="N162" s="592"/>
      <c r="O162" s="598"/>
      <c r="P162" s="598"/>
      <c r="Q162" s="592"/>
      <c r="R162" s="602"/>
      <c r="S162" s="491"/>
      <c r="T162" s="495">
        <f t="shared" si="2"/>
        <v>17</v>
      </c>
      <c r="U162" s="598"/>
      <c r="V162" s="592"/>
      <c r="W162" s="592"/>
      <c r="X162" s="598"/>
      <c r="Y162" s="592"/>
      <c r="Z162" s="590"/>
      <c r="AA162" s="601"/>
      <c r="AB162" s="590"/>
      <c r="AC162" s="601"/>
      <c r="AD162" s="592"/>
      <c r="AE162" s="598"/>
      <c r="AF162" s="598"/>
      <c r="AG162" s="592"/>
      <c r="AH162" s="602"/>
      <c r="AI162" s="491"/>
      <c r="AJ162" s="495">
        <f t="shared" si="3"/>
        <v>17</v>
      </c>
      <c r="AK162" s="605">
        <v>11628.5625</v>
      </c>
      <c r="AL162" s="605">
        <v>1160.6125</v>
      </c>
      <c r="AM162" s="605">
        <v>1160.6125</v>
      </c>
      <c r="AN162" s="605">
        <v>11677.89</v>
      </c>
      <c r="AO162" s="605">
        <v>1167.8875</v>
      </c>
      <c r="AP162" s="603">
        <v>5575</v>
      </c>
      <c r="AQ162" s="604">
        <v>5815.0050000000001</v>
      </c>
      <c r="AR162" s="603">
        <v>840.8175</v>
      </c>
      <c r="AS162" s="604">
        <v>649.14750000000004</v>
      </c>
      <c r="AT162" s="606">
        <v>649.14750000000004</v>
      </c>
      <c r="AU162" s="604">
        <v>711.21249999999998</v>
      </c>
      <c r="AV162" s="606">
        <v>867.18</v>
      </c>
      <c r="AW162" s="607">
        <v>664.5625</v>
      </c>
      <c r="AX162" s="608">
        <v>722.87750000000005</v>
      </c>
      <c r="AY162" s="491"/>
      <c r="AZ162" s="495">
        <f t="shared" si="4"/>
        <v>17</v>
      </c>
      <c r="BA162" s="598"/>
      <c r="BB162" s="592"/>
      <c r="BC162" s="592"/>
      <c r="BD162" s="598"/>
      <c r="BE162" s="592"/>
      <c r="BF162" s="590"/>
      <c r="BG162" s="601"/>
      <c r="BH162" s="590"/>
      <c r="BI162" s="601"/>
      <c r="BJ162" s="592"/>
      <c r="BK162" s="598"/>
      <c r="BL162" s="598"/>
      <c r="BM162" s="592"/>
      <c r="BN162" s="602"/>
    </row>
    <row r="163" spans="1:66">
      <c r="A163" s="482"/>
      <c r="B163" s="482"/>
      <c r="C163" s="482"/>
      <c r="D163" s="609">
        <f t="shared" si="1"/>
        <v>18</v>
      </c>
      <c r="E163" s="560"/>
      <c r="F163" s="560"/>
      <c r="G163" s="560"/>
      <c r="H163" s="560"/>
      <c r="I163" s="592"/>
      <c r="J163" s="590"/>
      <c r="K163" s="496"/>
      <c r="L163" s="590"/>
      <c r="M163" s="496"/>
      <c r="N163" s="592"/>
      <c r="O163" s="593"/>
      <c r="P163" s="593"/>
      <c r="Q163" s="594"/>
      <c r="R163" s="595"/>
      <c r="S163" s="491"/>
      <c r="T163" s="495">
        <f t="shared" si="2"/>
        <v>18</v>
      </c>
      <c r="U163" s="593"/>
      <c r="V163" s="592"/>
      <c r="W163" s="592"/>
      <c r="X163" s="593"/>
      <c r="Y163" s="592"/>
      <c r="Z163" s="590"/>
      <c r="AA163" s="496"/>
      <c r="AB163" s="590"/>
      <c r="AC163" s="496"/>
      <c r="AD163" s="592"/>
      <c r="AE163" s="593"/>
      <c r="AF163" s="593"/>
      <c r="AG163" s="594"/>
      <c r="AH163" s="595"/>
      <c r="AI163" s="491"/>
      <c r="AJ163" s="495">
        <f t="shared" si="3"/>
        <v>18</v>
      </c>
      <c r="AK163" s="605">
        <v>10060.317499999999</v>
      </c>
      <c r="AL163" s="605">
        <v>5850.6175000000003</v>
      </c>
      <c r="AM163" s="605">
        <v>5850.6175000000003</v>
      </c>
      <c r="AN163" s="605">
        <v>10065.725</v>
      </c>
      <c r="AO163" s="605">
        <v>5854.7924999999996</v>
      </c>
      <c r="AP163" s="603">
        <v>2283</v>
      </c>
      <c r="AQ163" s="604">
        <v>2295.29</v>
      </c>
      <c r="AR163" s="603">
        <v>324.15750000000003</v>
      </c>
      <c r="AS163" s="604">
        <v>251.17750000000001</v>
      </c>
      <c r="AT163" s="606">
        <v>251.17750000000001</v>
      </c>
      <c r="AU163" s="604">
        <v>267.13499999999999</v>
      </c>
      <c r="AV163" s="606">
        <v>332.63499999999999</v>
      </c>
      <c r="AW163" s="607">
        <v>256.36750000000001</v>
      </c>
      <c r="AX163" s="608">
        <v>271.27999999999997</v>
      </c>
      <c r="AY163" s="491"/>
      <c r="AZ163" s="495">
        <f t="shared" si="4"/>
        <v>18</v>
      </c>
      <c r="BA163" s="593"/>
      <c r="BB163" s="592"/>
      <c r="BC163" s="592"/>
      <c r="BD163" s="593"/>
      <c r="BE163" s="592"/>
      <c r="BF163" s="590"/>
      <c r="BG163" s="496"/>
      <c r="BH163" s="590"/>
      <c r="BI163" s="496"/>
      <c r="BJ163" s="592"/>
      <c r="BK163" s="593"/>
      <c r="BL163" s="593"/>
      <c r="BM163" s="594"/>
      <c r="BN163" s="595"/>
    </row>
    <row r="164" spans="1:66">
      <c r="A164" s="482"/>
      <c r="B164" s="482"/>
      <c r="C164" s="482"/>
      <c r="D164" s="609">
        <f t="shared" si="1"/>
        <v>19</v>
      </c>
      <c r="E164" s="560"/>
      <c r="F164" s="560"/>
      <c r="G164" s="560"/>
      <c r="H164" s="560"/>
      <c r="I164" s="592"/>
      <c r="J164" s="590"/>
      <c r="K164" s="601"/>
      <c r="L164" s="590"/>
      <c r="M164" s="601"/>
      <c r="N164" s="592"/>
      <c r="O164" s="598"/>
      <c r="P164" s="598"/>
      <c r="Q164" s="592"/>
      <c r="R164" s="602"/>
      <c r="S164" s="491"/>
      <c r="T164" s="495">
        <f t="shared" si="2"/>
        <v>19</v>
      </c>
      <c r="U164" s="598"/>
      <c r="V164" s="592"/>
      <c r="W164" s="592"/>
      <c r="X164" s="598"/>
      <c r="Y164" s="592"/>
      <c r="Z164" s="590"/>
      <c r="AA164" s="601"/>
      <c r="AB164" s="590"/>
      <c r="AC164" s="601"/>
      <c r="AD164" s="592"/>
      <c r="AE164" s="598"/>
      <c r="AF164" s="598"/>
      <c r="AG164" s="592"/>
      <c r="AH164" s="602"/>
      <c r="AI164" s="491"/>
      <c r="AJ164" s="495">
        <f t="shared" si="3"/>
        <v>19</v>
      </c>
      <c r="AK164" s="605">
        <v>1962.98</v>
      </c>
      <c r="AL164" s="605">
        <v>1738.6724999999999</v>
      </c>
      <c r="AM164" s="605">
        <v>1738.6724999999999</v>
      </c>
      <c r="AN164" s="605">
        <v>1964.1949999999999</v>
      </c>
      <c r="AO164" s="605">
        <v>1739.77</v>
      </c>
      <c r="AP164" s="603">
        <v>681.22</v>
      </c>
      <c r="AQ164" s="604">
        <v>685.36</v>
      </c>
      <c r="AR164" s="590">
        <v>0</v>
      </c>
      <c r="AS164" s="601">
        <v>0</v>
      </c>
      <c r="AT164" s="601">
        <v>0</v>
      </c>
      <c r="AU164" s="597">
        <v>0</v>
      </c>
      <c r="AV164" s="598">
        <v>0</v>
      </c>
      <c r="AW164" s="598">
        <v>0</v>
      </c>
      <c r="AX164" s="599">
        <v>0</v>
      </c>
      <c r="AY164" s="491"/>
      <c r="AZ164" s="495">
        <f t="shared" si="4"/>
        <v>19</v>
      </c>
      <c r="BA164" s="598"/>
      <c r="BB164" s="592"/>
      <c r="BC164" s="592"/>
      <c r="BD164" s="598"/>
      <c r="BE164" s="592"/>
      <c r="BF164" s="590"/>
      <c r="BG164" s="601"/>
      <c r="BH164" s="590"/>
      <c r="BI164" s="601"/>
      <c r="BJ164" s="592"/>
      <c r="BK164" s="598"/>
      <c r="BL164" s="598"/>
      <c r="BM164" s="592"/>
      <c r="BN164" s="602"/>
    </row>
    <row r="165" spans="1:66">
      <c r="A165" s="482"/>
      <c r="B165" s="482"/>
      <c r="C165" s="482"/>
      <c r="D165" s="490">
        <f t="shared" si="1"/>
        <v>20</v>
      </c>
      <c r="E165" s="560"/>
      <c r="F165" s="560"/>
      <c r="G165" s="560"/>
      <c r="H165" s="560"/>
      <c r="I165" s="592"/>
      <c r="J165" s="590"/>
      <c r="K165" s="601"/>
      <c r="L165" s="590"/>
      <c r="M165" s="601"/>
      <c r="N165" s="592"/>
      <c r="O165" s="598"/>
      <c r="P165" s="598"/>
      <c r="Q165" s="592"/>
      <c r="R165" s="602"/>
      <c r="S165" s="491"/>
      <c r="T165" s="495">
        <f t="shared" si="2"/>
        <v>20</v>
      </c>
      <c r="U165" s="598"/>
      <c r="V165" s="592"/>
      <c r="W165" s="592"/>
      <c r="X165" s="598"/>
      <c r="Y165" s="592"/>
      <c r="Z165" s="590"/>
      <c r="AA165" s="601"/>
      <c r="AB165" s="590"/>
      <c r="AC165" s="601"/>
      <c r="AD165" s="592"/>
      <c r="AE165" s="598"/>
      <c r="AF165" s="598"/>
      <c r="AG165" s="592"/>
      <c r="AH165" s="602"/>
      <c r="AI165" s="491"/>
      <c r="AJ165" s="495">
        <f t="shared" si="3"/>
        <v>20</v>
      </c>
      <c r="AK165" s="491">
        <v>0</v>
      </c>
      <c r="AL165" s="491">
        <v>0</v>
      </c>
      <c r="AM165" s="491">
        <v>0</v>
      </c>
      <c r="AN165" s="491">
        <v>0</v>
      </c>
      <c r="AO165" s="491">
        <v>0</v>
      </c>
      <c r="AP165" s="603">
        <v>19.377500000000001</v>
      </c>
      <c r="AQ165" s="604">
        <v>19.5825</v>
      </c>
      <c r="AR165" s="590">
        <v>0</v>
      </c>
      <c r="AS165" s="601">
        <v>0</v>
      </c>
      <c r="AT165" s="601">
        <v>0</v>
      </c>
      <c r="AU165" s="597">
        <v>0</v>
      </c>
      <c r="AV165" s="598">
        <v>0</v>
      </c>
      <c r="AW165" s="598">
        <v>0</v>
      </c>
      <c r="AX165" s="599">
        <v>0</v>
      </c>
      <c r="AY165" s="491"/>
      <c r="AZ165" s="495">
        <f t="shared" si="4"/>
        <v>20</v>
      </c>
      <c r="BA165" s="598"/>
      <c r="BB165" s="592"/>
      <c r="BC165" s="592"/>
      <c r="BD165" s="598"/>
      <c r="BE165" s="592"/>
      <c r="BF165" s="590"/>
      <c r="BG165" s="601"/>
      <c r="BH165" s="590"/>
      <c r="BI165" s="601"/>
      <c r="BJ165" s="592"/>
      <c r="BK165" s="598"/>
      <c r="BL165" s="598"/>
      <c r="BM165" s="592"/>
      <c r="BN165" s="602"/>
    </row>
    <row r="166" spans="1:66">
      <c r="A166" s="482"/>
      <c r="B166" s="482"/>
      <c r="C166" s="482"/>
      <c r="D166" s="576">
        <f t="shared" si="1"/>
        <v>21</v>
      </c>
      <c r="E166" s="560"/>
      <c r="F166" s="560"/>
      <c r="G166" s="560"/>
      <c r="H166" s="560"/>
      <c r="I166" s="592"/>
      <c r="J166" s="590"/>
      <c r="K166" s="601"/>
      <c r="L166" s="590"/>
      <c r="M166" s="601"/>
      <c r="N166" s="592"/>
      <c r="O166" s="598"/>
      <c r="P166" s="598"/>
      <c r="Q166" s="592"/>
      <c r="R166" s="602"/>
      <c r="S166" s="491"/>
      <c r="T166" s="495">
        <f t="shared" si="2"/>
        <v>21</v>
      </c>
      <c r="U166" s="598"/>
      <c r="V166" s="592"/>
      <c r="W166" s="592"/>
      <c r="X166" s="598"/>
      <c r="Y166" s="592"/>
      <c r="Z166" s="590"/>
      <c r="AA166" s="601"/>
      <c r="AB166" s="590"/>
      <c r="AC166" s="601"/>
      <c r="AD166" s="592"/>
      <c r="AE166" s="598"/>
      <c r="AF166" s="598"/>
      <c r="AG166" s="592"/>
      <c r="AH166" s="602"/>
      <c r="AI166" s="491"/>
      <c r="AJ166" s="495">
        <f t="shared" si="3"/>
        <v>21</v>
      </c>
      <c r="AK166" s="491">
        <v>0</v>
      </c>
      <c r="AL166" s="491">
        <v>0</v>
      </c>
      <c r="AM166" s="491">
        <v>0</v>
      </c>
      <c r="AN166" s="491">
        <v>0</v>
      </c>
      <c r="AO166" s="491">
        <v>0</v>
      </c>
      <c r="AP166" s="590">
        <v>0</v>
      </c>
      <c r="AQ166" s="601">
        <v>0</v>
      </c>
      <c r="AR166" s="590">
        <v>0</v>
      </c>
      <c r="AS166" s="601">
        <v>0</v>
      </c>
      <c r="AT166" s="601">
        <v>0</v>
      </c>
      <c r="AU166" s="597">
        <v>0</v>
      </c>
      <c r="AV166" s="598">
        <v>0</v>
      </c>
      <c r="AW166" s="598">
        <v>0</v>
      </c>
      <c r="AX166" s="599">
        <v>0</v>
      </c>
      <c r="AY166" s="491"/>
      <c r="AZ166" s="495">
        <f t="shared" si="4"/>
        <v>21</v>
      </c>
      <c r="BA166" s="598"/>
      <c r="BB166" s="592"/>
      <c r="BC166" s="592"/>
      <c r="BD166" s="598"/>
      <c r="BE166" s="592"/>
      <c r="BF166" s="590"/>
      <c r="BG166" s="601"/>
      <c r="BH166" s="590"/>
      <c r="BI166" s="601"/>
      <c r="BJ166" s="592"/>
      <c r="BK166" s="598"/>
      <c r="BL166" s="598"/>
      <c r="BM166" s="592"/>
      <c r="BN166" s="602"/>
    </row>
    <row r="167" spans="1:66">
      <c r="A167" s="482"/>
      <c r="B167" s="482"/>
      <c r="C167" s="482"/>
      <c r="D167" s="490">
        <f t="shared" si="1"/>
        <v>22</v>
      </c>
      <c r="E167" s="560"/>
      <c r="F167" s="560"/>
      <c r="G167" s="560"/>
      <c r="H167" s="560"/>
      <c r="I167" s="592"/>
      <c r="J167" s="590"/>
      <c r="K167" s="601"/>
      <c r="L167" s="590"/>
      <c r="M167" s="601"/>
      <c r="N167" s="592"/>
      <c r="O167" s="598"/>
      <c r="P167" s="598"/>
      <c r="Q167" s="592"/>
      <c r="R167" s="602"/>
      <c r="S167" s="491"/>
      <c r="T167" s="495">
        <f t="shared" si="2"/>
        <v>22</v>
      </c>
      <c r="U167" s="598"/>
      <c r="V167" s="592"/>
      <c r="W167" s="592"/>
      <c r="X167" s="598"/>
      <c r="Y167" s="592"/>
      <c r="Z167" s="590"/>
      <c r="AA167" s="601"/>
      <c r="AB167" s="590"/>
      <c r="AC167" s="601"/>
      <c r="AD167" s="592"/>
      <c r="AE167" s="598"/>
      <c r="AF167" s="598"/>
      <c r="AG167" s="592"/>
      <c r="AH167" s="602"/>
      <c r="AI167" s="491"/>
      <c r="AJ167" s="495">
        <f t="shared" si="3"/>
        <v>22</v>
      </c>
      <c r="AK167" s="491">
        <v>0</v>
      </c>
      <c r="AL167" s="491">
        <v>0</v>
      </c>
      <c r="AM167" s="491">
        <v>0</v>
      </c>
      <c r="AN167" s="491">
        <v>0</v>
      </c>
      <c r="AO167" s="491">
        <v>0</v>
      </c>
      <c r="AP167" s="590">
        <v>0</v>
      </c>
      <c r="AQ167" s="601">
        <v>0</v>
      </c>
      <c r="AR167" s="590">
        <v>0</v>
      </c>
      <c r="AS167" s="601">
        <v>0</v>
      </c>
      <c r="AT167" s="601">
        <v>0</v>
      </c>
      <c r="AU167" s="597">
        <v>0</v>
      </c>
      <c r="AV167" s="598">
        <v>0</v>
      </c>
      <c r="AW167" s="598">
        <v>0</v>
      </c>
      <c r="AX167" s="599">
        <v>0</v>
      </c>
      <c r="AY167" s="491"/>
      <c r="AZ167" s="495">
        <f t="shared" si="4"/>
        <v>22</v>
      </c>
      <c r="BA167" s="598"/>
      <c r="BB167" s="592"/>
      <c r="BC167" s="592"/>
      <c r="BD167" s="598"/>
      <c r="BE167" s="592"/>
      <c r="BF167" s="590"/>
      <c r="BG167" s="601"/>
      <c r="BH167" s="590"/>
      <c r="BI167" s="601"/>
      <c r="BJ167" s="592"/>
      <c r="BK167" s="598"/>
      <c r="BL167" s="598"/>
      <c r="BM167" s="592"/>
      <c r="BN167" s="602"/>
    </row>
    <row r="168" spans="1:66">
      <c r="A168" s="482"/>
      <c r="B168" s="482"/>
      <c r="C168" s="482"/>
      <c r="D168" s="609">
        <f t="shared" si="1"/>
        <v>23</v>
      </c>
      <c r="E168" s="560"/>
      <c r="F168" s="560"/>
      <c r="G168" s="560"/>
      <c r="H168" s="560"/>
      <c r="I168" s="592"/>
      <c r="J168" s="590"/>
      <c r="K168" s="496"/>
      <c r="L168" s="590"/>
      <c r="M168" s="496"/>
      <c r="N168" s="592"/>
      <c r="O168" s="593"/>
      <c r="P168" s="593"/>
      <c r="Q168" s="594"/>
      <c r="R168" s="595"/>
      <c r="S168" s="491"/>
      <c r="T168" s="495">
        <f t="shared" si="2"/>
        <v>23</v>
      </c>
      <c r="U168" s="593"/>
      <c r="V168" s="592"/>
      <c r="W168" s="592"/>
      <c r="X168" s="593"/>
      <c r="Y168" s="592"/>
      <c r="Z168" s="590"/>
      <c r="AA168" s="496"/>
      <c r="AB168" s="590"/>
      <c r="AC168" s="496"/>
      <c r="AD168" s="592"/>
      <c r="AE168" s="593"/>
      <c r="AF168" s="593"/>
      <c r="AG168" s="594"/>
      <c r="AH168" s="595"/>
      <c r="AI168" s="491"/>
      <c r="AJ168" s="495">
        <f t="shared" si="3"/>
        <v>23</v>
      </c>
      <c r="AK168" s="491">
        <v>0</v>
      </c>
      <c r="AL168" s="491">
        <v>0</v>
      </c>
      <c r="AM168" s="491">
        <v>0</v>
      </c>
      <c r="AN168" s="491">
        <v>0</v>
      </c>
      <c r="AO168" s="491">
        <v>0</v>
      </c>
      <c r="AP168" s="590">
        <v>0</v>
      </c>
      <c r="AQ168" s="601">
        <v>0</v>
      </c>
      <c r="AR168" s="590">
        <v>0</v>
      </c>
      <c r="AS168" s="601">
        <v>0</v>
      </c>
      <c r="AT168" s="601">
        <v>0</v>
      </c>
      <c r="AU168" s="597">
        <v>0</v>
      </c>
      <c r="AV168" s="598">
        <v>0</v>
      </c>
      <c r="AW168" s="598">
        <v>0</v>
      </c>
      <c r="AX168" s="599">
        <v>0</v>
      </c>
      <c r="AY168" s="491"/>
      <c r="AZ168" s="495">
        <f t="shared" si="4"/>
        <v>23</v>
      </c>
      <c r="BA168" s="593"/>
      <c r="BB168" s="592"/>
      <c r="BC168" s="592"/>
      <c r="BD168" s="593"/>
      <c r="BE168" s="592"/>
      <c r="BF168" s="590"/>
      <c r="BG168" s="496"/>
      <c r="BH168" s="590"/>
      <c r="BI168" s="496"/>
      <c r="BJ168" s="592"/>
      <c r="BK168" s="593"/>
      <c r="BL168" s="593"/>
      <c r="BM168" s="594"/>
      <c r="BN168" s="595"/>
    </row>
    <row r="169" spans="1:66" ht="15.75" thickBot="1">
      <c r="A169" s="482"/>
      <c r="B169" s="482"/>
      <c r="C169" s="482"/>
      <c r="D169" s="486">
        <f t="shared" si="1"/>
        <v>24</v>
      </c>
      <c r="E169" s="560"/>
      <c r="F169" s="560"/>
      <c r="G169" s="560"/>
      <c r="H169" s="560"/>
      <c r="I169" s="610"/>
      <c r="J169" s="611"/>
      <c r="K169" s="612"/>
      <c r="L169" s="611"/>
      <c r="M169" s="612"/>
      <c r="N169" s="610"/>
      <c r="O169" s="613"/>
      <c r="P169" s="613"/>
      <c r="Q169" s="610"/>
      <c r="R169" s="614"/>
      <c r="S169" s="491"/>
      <c r="T169" s="579">
        <f t="shared" si="2"/>
        <v>24</v>
      </c>
      <c r="U169" s="613"/>
      <c r="V169" s="610"/>
      <c r="W169" s="610"/>
      <c r="X169" s="613"/>
      <c r="Y169" s="610"/>
      <c r="Z169" s="611"/>
      <c r="AA169" s="612"/>
      <c r="AB169" s="611"/>
      <c r="AC169" s="612"/>
      <c r="AD169" s="610"/>
      <c r="AE169" s="613"/>
      <c r="AF169" s="613"/>
      <c r="AG169" s="610"/>
      <c r="AH169" s="614"/>
      <c r="AI169" s="491"/>
      <c r="AJ169" s="579">
        <f t="shared" si="3"/>
        <v>24</v>
      </c>
      <c r="AK169" s="577">
        <v>0</v>
      </c>
      <c r="AL169" s="577">
        <v>0</v>
      </c>
      <c r="AM169" s="577">
        <v>0</v>
      </c>
      <c r="AN169" s="577">
        <v>0</v>
      </c>
      <c r="AO169" s="577">
        <v>0</v>
      </c>
      <c r="AP169" s="611">
        <v>0</v>
      </c>
      <c r="AQ169" s="612">
        <v>0</v>
      </c>
      <c r="AR169" s="611">
        <v>0</v>
      </c>
      <c r="AS169" s="612">
        <v>0</v>
      </c>
      <c r="AT169" s="612">
        <v>0</v>
      </c>
      <c r="AU169" s="615">
        <v>0</v>
      </c>
      <c r="AV169" s="613">
        <v>0</v>
      </c>
      <c r="AW169" s="613">
        <v>0</v>
      </c>
      <c r="AX169" s="616">
        <v>0</v>
      </c>
      <c r="AY169" s="491"/>
      <c r="AZ169" s="579">
        <f t="shared" si="4"/>
        <v>24</v>
      </c>
      <c r="BA169" s="613"/>
      <c r="BB169" s="610"/>
      <c r="BC169" s="610"/>
      <c r="BD169" s="613"/>
      <c r="BE169" s="610"/>
      <c r="BF169" s="611"/>
      <c r="BG169" s="612"/>
      <c r="BH169" s="611"/>
      <c r="BI169" s="612"/>
      <c r="BJ169" s="610"/>
      <c r="BK169" s="613"/>
      <c r="BL169" s="613"/>
      <c r="BM169" s="610"/>
      <c r="BN169" s="614"/>
    </row>
    <row r="170" spans="1:66">
      <c r="A170" s="482"/>
      <c r="B170" s="482"/>
      <c r="C170" s="482"/>
      <c r="D170" s="482"/>
      <c r="E170" s="482"/>
      <c r="F170" s="482"/>
      <c r="G170" s="482"/>
      <c r="H170" s="482"/>
      <c r="I170" s="482"/>
      <c r="J170" s="482"/>
      <c r="K170" s="482"/>
      <c r="L170" s="482"/>
      <c r="M170" s="482"/>
      <c r="N170" s="482"/>
      <c r="O170" s="482"/>
      <c r="P170" s="482"/>
      <c r="Q170" s="482"/>
      <c r="R170" s="482"/>
      <c r="S170" s="482"/>
      <c r="T170" s="482"/>
      <c r="U170" s="482"/>
      <c r="V170" s="482"/>
      <c r="W170" s="482"/>
      <c r="X170" s="482"/>
      <c r="Y170" s="482"/>
      <c r="Z170" s="482"/>
      <c r="AA170" s="482"/>
      <c r="AB170" s="482"/>
      <c r="AC170" s="482"/>
      <c r="AD170" s="482"/>
      <c r="AE170" s="482"/>
      <c r="AF170" s="482"/>
      <c r="AG170" s="482"/>
      <c r="AH170" s="482"/>
      <c r="AI170" s="482"/>
      <c r="AJ170" s="482"/>
      <c r="AK170" s="482"/>
      <c r="AL170" s="482"/>
      <c r="AM170" s="482"/>
      <c r="AN170" s="482"/>
      <c r="AO170" s="482"/>
      <c r="AP170" s="482"/>
      <c r="AQ170" s="482"/>
      <c r="AR170" s="482"/>
      <c r="AS170" s="482"/>
      <c r="AT170" s="482"/>
      <c r="AU170" s="482"/>
      <c r="AV170" s="482"/>
      <c r="AW170" s="482"/>
      <c r="AX170" s="482"/>
      <c r="AY170" s="482"/>
      <c r="AZ170" s="482"/>
      <c r="BA170" s="482"/>
      <c r="BB170" s="482"/>
      <c r="BC170" s="482"/>
      <c r="BD170" s="482"/>
      <c r="BE170" s="482"/>
      <c r="BF170" s="482"/>
      <c r="BG170" s="482"/>
      <c r="BH170" s="482"/>
      <c r="BI170" s="482"/>
      <c r="BJ170" s="482"/>
      <c r="BK170" s="482"/>
      <c r="BL170" s="482"/>
      <c r="BM170" s="482"/>
      <c r="BN170" s="482"/>
    </row>
    <row r="171" spans="1:66" ht="15.75" thickBot="1">
      <c r="A171" s="482"/>
      <c r="B171" s="482"/>
      <c r="C171" s="482"/>
      <c r="D171" s="482"/>
      <c r="E171" s="482"/>
      <c r="F171" s="482"/>
      <c r="G171" s="482"/>
      <c r="H171" s="482"/>
      <c r="I171" s="482"/>
      <c r="J171" s="482"/>
      <c r="K171" s="482"/>
      <c r="L171" s="482"/>
      <c r="M171" s="482"/>
      <c r="N171" s="482"/>
      <c r="O171" s="482"/>
      <c r="P171" s="482"/>
      <c r="Q171" s="482"/>
      <c r="R171" s="482"/>
      <c r="S171" s="482"/>
      <c r="T171" s="482"/>
      <c r="U171" s="482"/>
      <c r="V171" s="482"/>
      <c r="W171" s="482"/>
      <c r="X171" s="482"/>
      <c r="Y171" s="482"/>
      <c r="Z171" s="482"/>
      <c r="AA171" s="482"/>
      <c r="AB171" s="482"/>
      <c r="AC171" s="482"/>
      <c r="AD171" s="482"/>
      <c r="AE171" s="482"/>
      <c r="AF171" s="482"/>
      <c r="AG171" s="482"/>
      <c r="AH171" s="482"/>
      <c r="AI171" s="482"/>
      <c r="AJ171" s="482"/>
      <c r="AK171" s="482"/>
      <c r="AL171" s="482"/>
      <c r="AM171" s="482"/>
      <c r="AN171" s="482"/>
      <c r="AO171" s="482"/>
      <c r="AP171" s="482"/>
      <c r="AQ171" s="482"/>
      <c r="AR171" s="482"/>
      <c r="AS171" s="482"/>
      <c r="AT171" s="482"/>
      <c r="AU171" s="482"/>
      <c r="AV171" s="482"/>
      <c r="AW171" s="482"/>
      <c r="AX171" s="482"/>
      <c r="AY171" s="482"/>
      <c r="AZ171" s="482"/>
      <c r="BA171" s="482"/>
      <c r="BB171" s="482"/>
      <c r="BC171" s="482"/>
      <c r="BD171" s="482"/>
      <c r="BE171" s="482"/>
      <c r="BF171" s="482"/>
      <c r="BG171" s="482"/>
      <c r="BH171" s="482"/>
      <c r="BI171" s="482"/>
      <c r="BJ171" s="482"/>
      <c r="BK171" s="482"/>
      <c r="BL171" s="482"/>
      <c r="BM171" s="482"/>
      <c r="BN171" s="482"/>
    </row>
    <row r="172" spans="1:66">
      <c r="A172" s="482"/>
      <c r="B172" s="482"/>
      <c r="C172" s="482"/>
      <c r="D172" s="520"/>
      <c r="E172" s="581"/>
      <c r="F172" s="542"/>
      <c r="G172" s="542"/>
      <c r="H172" s="582" t="s">
        <v>173</v>
      </c>
      <c r="I172" s="582"/>
      <c r="J172" s="583"/>
      <c r="K172" s="584"/>
      <c r="L172" s="543"/>
      <c r="M172" s="482"/>
      <c r="N172" s="482"/>
      <c r="O172" s="482"/>
      <c r="P172" s="482"/>
      <c r="Q172" s="482"/>
      <c r="R172" s="482"/>
      <c r="S172" s="482"/>
      <c r="T172" s="482"/>
      <c r="U172" s="482"/>
      <c r="V172" s="482"/>
      <c r="W172" s="482"/>
      <c r="X172" s="482"/>
      <c r="Y172" s="482"/>
      <c r="Z172" s="482"/>
      <c r="AA172" s="482"/>
      <c r="AB172" s="482"/>
      <c r="AC172" s="482"/>
      <c r="AD172" s="482"/>
      <c r="AE172" s="482"/>
      <c r="AF172" s="482"/>
      <c r="AG172" s="482"/>
      <c r="AH172" s="482"/>
      <c r="AI172" s="482"/>
      <c r="AJ172" s="482"/>
      <c r="AK172" s="482"/>
      <c r="AL172" s="482"/>
      <c r="AM172" s="482"/>
      <c r="AN172" s="482"/>
      <c r="AO172" s="482"/>
      <c r="AP172" s="482"/>
      <c r="AQ172" s="482"/>
      <c r="AR172" s="482"/>
      <c r="AS172" s="482"/>
      <c r="AT172" s="482"/>
      <c r="AU172" s="482"/>
      <c r="AV172" s="482"/>
      <c r="AW172" s="482"/>
      <c r="AX172" s="482"/>
      <c r="AY172" s="482"/>
      <c r="AZ172" s="482"/>
      <c r="BA172" s="482"/>
      <c r="BB172" s="482"/>
      <c r="BC172" s="482"/>
      <c r="BD172" s="482"/>
      <c r="BE172" s="482"/>
      <c r="BF172" s="482"/>
      <c r="BG172" s="482"/>
      <c r="BH172" s="482"/>
      <c r="BI172" s="482"/>
      <c r="BJ172" s="482"/>
      <c r="BK172" s="482"/>
      <c r="BL172" s="482"/>
      <c r="BM172" s="482"/>
      <c r="BN172" s="482"/>
    </row>
    <row r="173" spans="1:66">
      <c r="A173" s="482"/>
      <c r="B173" s="482"/>
      <c r="C173" s="482"/>
      <c r="D173" s="585"/>
      <c r="E173" s="566" t="s">
        <v>364</v>
      </c>
      <c r="F173" s="567"/>
      <c r="G173" s="567"/>
      <c r="H173" s="567"/>
      <c r="I173" s="586" t="s">
        <v>365</v>
      </c>
      <c r="J173" s="567"/>
      <c r="K173" s="567"/>
      <c r="L173" s="587"/>
      <c r="M173" s="482"/>
      <c r="N173" s="482"/>
      <c r="O173" s="482"/>
      <c r="P173" s="482"/>
      <c r="Q173" s="482"/>
      <c r="R173" s="482"/>
      <c r="S173" s="482"/>
      <c r="T173" s="482"/>
      <c r="U173" s="482"/>
      <c r="V173" s="482"/>
      <c r="W173" s="482"/>
      <c r="X173" s="482"/>
      <c r="Y173" s="482"/>
      <c r="Z173" s="482"/>
      <c r="AA173" s="482"/>
      <c r="AB173" s="482"/>
      <c r="AC173" s="482"/>
      <c r="AD173" s="482"/>
      <c r="AE173" s="482"/>
      <c r="AF173" s="482"/>
      <c r="AG173" s="482"/>
      <c r="AH173" s="482"/>
      <c r="AI173" s="482"/>
      <c r="AJ173" s="482"/>
      <c r="AK173" s="482"/>
      <c r="AL173" s="482"/>
      <c r="AM173" s="482"/>
      <c r="AN173" s="482"/>
      <c r="AO173" s="482"/>
      <c r="AP173" s="482"/>
      <c r="AQ173" s="482"/>
      <c r="AR173" s="482"/>
      <c r="AS173" s="482"/>
      <c r="AT173" s="482"/>
      <c r="AU173" s="482"/>
      <c r="AV173" s="482"/>
      <c r="AW173" s="482"/>
      <c r="AX173" s="482"/>
      <c r="AY173" s="482"/>
      <c r="AZ173" s="482"/>
      <c r="BA173" s="482"/>
      <c r="BB173" s="482"/>
      <c r="BC173" s="482"/>
      <c r="BD173" s="482"/>
      <c r="BE173" s="482"/>
      <c r="BF173" s="482"/>
      <c r="BG173" s="482"/>
      <c r="BH173" s="482"/>
      <c r="BI173" s="482"/>
      <c r="BJ173" s="482"/>
      <c r="BK173" s="482"/>
      <c r="BL173" s="482"/>
      <c r="BM173" s="482"/>
      <c r="BN173" s="482"/>
    </row>
    <row r="174" spans="1:66">
      <c r="A174" s="482"/>
      <c r="B174" s="482"/>
      <c r="C174" s="482"/>
      <c r="D174" s="563"/>
      <c r="E174" s="588" t="s">
        <v>570</v>
      </c>
      <c r="F174" s="552" t="s">
        <v>674</v>
      </c>
      <c r="G174" s="588" t="s">
        <v>675</v>
      </c>
      <c r="H174" s="552" t="s">
        <v>572</v>
      </c>
      <c r="I174" s="493" t="s">
        <v>676</v>
      </c>
      <c r="J174" s="552" t="s">
        <v>677</v>
      </c>
      <c r="K174" s="588" t="s">
        <v>571</v>
      </c>
      <c r="L174" s="617" t="s">
        <v>678</v>
      </c>
      <c r="M174" s="482"/>
      <c r="N174" s="482"/>
      <c r="O174" s="482"/>
      <c r="P174" s="482"/>
      <c r="Q174" s="482"/>
      <c r="R174" s="482"/>
      <c r="S174" s="482"/>
      <c r="T174" s="482"/>
      <c r="U174" s="482"/>
      <c r="V174" s="482"/>
      <c r="W174" s="482"/>
      <c r="X174" s="482"/>
      <c r="Y174" s="482"/>
      <c r="Z174" s="482"/>
      <c r="AA174" s="482"/>
      <c r="AB174" s="482"/>
      <c r="AC174" s="482"/>
      <c r="AD174" s="482"/>
      <c r="AE174" s="482"/>
      <c r="AF174" s="482"/>
      <c r="AG174" s="482"/>
      <c r="AH174" s="482"/>
      <c r="AI174" s="482"/>
      <c r="AJ174" s="482"/>
      <c r="AK174" s="482"/>
      <c r="AL174" s="482"/>
      <c r="AM174" s="482"/>
      <c r="AN174" s="482"/>
      <c r="AO174" s="482"/>
      <c r="AP174" s="482"/>
      <c r="AQ174" s="482"/>
      <c r="AR174" s="482"/>
      <c r="AS174" s="482"/>
      <c r="AT174" s="482"/>
      <c r="AU174" s="482"/>
      <c r="AV174" s="482"/>
      <c r="AW174" s="482"/>
      <c r="AX174" s="482"/>
      <c r="AY174" s="482"/>
      <c r="AZ174" s="482"/>
      <c r="BA174" s="482"/>
      <c r="BB174" s="482"/>
      <c r="BC174" s="482"/>
      <c r="BD174" s="482"/>
      <c r="BE174" s="482"/>
      <c r="BF174" s="482"/>
      <c r="BG174" s="482"/>
      <c r="BH174" s="482"/>
      <c r="BI174" s="482"/>
      <c r="BJ174" s="482"/>
      <c r="BK174" s="482"/>
      <c r="BL174" s="482"/>
      <c r="BM174" s="482"/>
      <c r="BN174" s="482"/>
    </row>
    <row r="175" spans="1:66">
      <c r="A175" s="482"/>
      <c r="B175" s="482"/>
      <c r="C175" s="482"/>
      <c r="D175" s="568" t="s">
        <v>167</v>
      </c>
      <c r="E175" s="532" t="s">
        <v>170</v>
      </c>
      <c r="F175" s="544" t="s">
        <v>170</v>
      </c>
      <c r="G175" s="532" t="s">
        <v>170</v>
      </c>
      <c r="H175" s="544" t="s">
        <v>170</v>
      </c>
      <c r="I175" s="494" t="s">
        <v>170</v>
      </c>
      <c r="J175" s="544" t="s">
        <v>170</v>
      </c>
      <c r="K175" s="532" t="s">
        <v>170</v>
      </c>
      <c r="L175" s="569" t="s">
        <v>170</v>
      </c>
      <c r="M175" s="482"/>
      <c r="N175" s="482"/>
      <c r="O175" s="482"/>
      <c r="P175" s="482"/>
      <c r="Q175" s="482"/>
      <c r="R175" s="482"/>
      <c r="S175" s="482"/>
      <c r="T175" s="482"/>
      <c r="U175" s="482"/>
      <c r="V175" s="482"/>
      <c r="W175" s="482"/>
      <c r="X175" s="482"/>
      <c r="Y175" s="482"/>
      <c r="Z175" s="482"/>
      <c r="AA175" s="482"/>
      <c r="AB175" s="482"/>
      <c r="AC175" s="482"/>
      <c r="AD175" s="482"/>
      <c r="AE175" s="482"/>
      <c r="AF175" s="482"/>
      <c r="AG175" s="482"/>
      <c r="AH175" s="482"/>
      <c r="AI175" s="482"/>
      <c r="AJ175" s="482"/>
      <c r="AK175" s="482"/>
      <c r="AL175" s="482"/>
      <c r="AM175" s="482"/>
      <c r="AN175" s="482"/>
      <c r="AO175" s="482"/>
      <c r="AP175" s="482"/>
      <c r="AQ175" s="482"/>
      <c r="AR175" s="482"/>
      <c r="AS175" s="482"/>
      <c r="AT175" s="482"/>
      <c r="AU175" s="482"/>
      <c r="AV175" s="482"/>
      <c r="AW175" s="482"/>
      <c r="AX175" s="482"/>
      <c r="AY175" s="482"/>
      <c r="AZ175" s="482"/>
      <c r="BA175" s="482"/>
      <c r="BB175" s="482"/>
      <c r="BC175" s="482"/>
      <c r="BD175" s="482"/>
      <c r="BE175" s="482"/>
      <c r="BF175" s="482"/>
      <c r="BG175" s="482"/>
      <c r="BH175" s="482"/>
      <c r="BI175" s="482"/>
      <c r="BJ175" s="482"/>
      <c r="BK175" s="482"/>
      <c r="BL175" s="482"/>
      <c r="BM175" s="482"/>
      <c r="BN175" s="482"/>
    </row>
    <row r="176" spans="1:66">
      <c r="A176" s="482"/>
      <c r="B176" s="482"/>
      <c r="C176" s="482"/>
      <c r="D176" s="535">
        <v>1</v>
      </c>
      <c r="E176" s="497"/>
      <c r="F176" s="498"/>
      <c r="G176" s="497"/>
      <c r="H176" s="498"/>
      <c r="I176" s="618"/>
      <c r="J176" s="499"/>
      <c r="K176" s="497"/>
      <c r="L176" s="619"/>
      <c r="M176" s="482"/>
      <c r="N176" s="482"/>
      <c r="O176" s="482"/>
      <c r="P176" s="482"/>
      <c r="Q176" s="482"/>
      <c r="R176" s="482"/>
      <c r="S176" s="482"/>
      <c r="T176" s="482"/>
      <c r="U176" s="482"/>
      <c r="V176" s="482"/>
      <c r="W176" s="482"/>
      <c r="X176" s="482"/>
      <c r="Y176" s="482"/>
      <c r="Z176" s="482"/>
      <c r="AA176" s="482"/>
      <c r="AB176" s="482"/>
      <c r="AC176" s="482"/>
      <c r="AD176" s="482"/>
      <c r="AE176" s="482"/>
      <c r="AF176" s="482"/>
      <c r="AG176" s="482"/>
      <c r="AH176" s="482"/>
      <c r="AI176" s="482"/>
      <c r="AJ176" s="482"/>
      <c r="AK176" s="482"/>
      <c r="AL176" s="482"/>
      <c r="AM176" s="482"/>
      <c r="AN176" s="482"/>
      <c r="AO176" s="482"/>
      <c r="AP176" s="482"/>
      <c r="AQ176" s="482"/>
      <c r="AR176" s="482"/>
      <c r="AS176" s="482"/>
      <c r="AT176" s="482"/>
      <c r="AU176" s="482"/>
      <c r="AV176" s="482"/>
      <c r="AW176" s="482"/>
      <c r="AX176" s="482"/>
      <c r="AY176" s="482"/>
      <c r="AZ176" s="482"/>
      <c r="BA176" s="482"/>
      <c r="BB176" s="482"/>
      <c r="BC176" s="482"/>
      <c r="BD176" s="482"/>
      <c r="BE176" s="482"/>
      <c r="BF176" s="482"/>
      <c r="BG176" s="482"/>
      <c r="BH176" s="482"/>
      <c r="BI176" s="482"/>
      <c r="BJ176" s="482"/>
      <c r="BK176" s="482"/>
      <c r="BL176" s="482"/>
      <c r="BM176" s="482"/>
      <c r="BN176" s="482"/>
    </row>
    <row r="177" spans="1:66">
      <c r="A177" s="482"/>
      <c r="B177" s="482"/>
      <c r="C177" s="482"/>
      <c r="D177" s="490">
        <f t="shared" ref="D177:D199" si="5">D176+1</f>
        <v>2</v>
      </c>
      <c r="E177" s="500"/>
      <c r="F177" s="558"/>
      <c r="G177" s="501"/>
      <c r="H177" s="558"/>
      <c r="I177" s="618"/>
      <c r="J177" s="500"/>
      <c r="K177" s="501"/>
      <c r="L177" s="559"/>
      <c r="M177" s="482"/>
      <c r="N177" s="482"/>
      <c r="O177" s="482"/>
      <c r="P177" s="482"/>
      <c r="Q177" s="482"/>
      <c r="R177" s="482"/>
      <c r="S177" s="482"/>
      <c r="T177" s="482"/>
      <c r="U177" s="482"/>
      <c r="V177" s="482"/>
      <c r="W177" s="482"/>
      <c r="X177" s="482"/>
      <c r="Y177" s="482"/>
      <c r="Z177" s="482"/>
      <c r="AA177" s="482"/>
      <c r="AB177" s="482"/>
      <c r="AC177" s="482"/>
      <c r="AD177" s="482"/>
      <c r="AE177" s="482"/>
      <c r="AF177" s="482"/>
      <c r="AG177" s="482"/>
      <c r="AH177" s="482"/>
      <c r="AI177" s="482"/>
      <c r="AJ177" s="482"/>
      <c r="AK177" s="482"/>
      <c r="AL177" s="482"/>
      <c r="AM177" s="482"/>
      <c r="AN177" s="482"/>
      <c r="AO177" s="482"/>
      <c r="AP177" s="482"/>
      <c r="AQ177" s="482"/>
      <c r="AR177" s="482"/>
      <c r="AS177" s="482"/>
      <c r="AT177" s="482"/>
      <c r="AU177" s="482"/>
      <c r="AV177" s="482"/>
      <c r="AW177" s="482"/>
      <c r="AX177" s="482"/>
      <c r="AY177" s="482"/>
      <c r="AZ177" s="482"/>
      <c r="BA177" s="482"/>
      <c r="BB177" s="482"/>
      <c r="BC177" s="482"/>
      <c r="BD177" s="482"/>
      <c r="BE177" s="482"/>
      <c r="BF177" s="482"/>
      <c r="BG177" s="482"/>
      <c r="BH177" s="482"/>
      <c r="BI177" s="482"/>
      <c r="BJ177" s="482"/>
      <c r="BK177" s="482"/>
      <c r="BL177" s="482"/>
      <c r="BM177" s="482"/>
      <c r="BN177" s="482"/>
    </row>
    <row r="178" spans="1:66">
      <c r="A178" s="482"/>
      <c r="B178" s="482"/>
      <c r="C178" s="482"/>
      <c r="D178" s="490">
        <f t="shared" si="5"/>
        <v>3</v>
      </c>
      <c r="E178" s="500"/>
      <c r="F178" s="558"/>
      <c r="G178" s="501"/>
      <c r="H178" s="558"/>
      <c r="I178" s="618"/>
      <c r="J178" s="500"/>
      <c r="K178" s="501"/>
      <c r="L178" s="559"/>
      <c r="M178" s="482"/>
      <c r="N178" s="482"/>
      <c r="O178" s="482"/>
      <c r="P178" s="482"/>
      <c r="Q178" s="482"/>
      <c r="R178" s="482"/>
      <c r="S178" s="482"/>
      <c r="T178" s="482"/>
      <c r="U178" s="482"/>
      <c r="V178" s="482"/>
      <c r="W178" s="482"/>
      <c r="X178" s="482"/>
      <c r="Y178" s="482"/>
      <c r="Z178" s="482"/>
      <c r="AA178" s="482"/>
      <c r="AB178" s="482"/>
      <c r="AC178" s="482"/>
      <c r="AD178" s="482"/>
      <c r="AE178" s="482"/>
      <c r="AF178" s="482"/>
      <c r="AG178" s="482"/>
      <c r="AH178" s="482"/>
      <c r="AI178" s="482"/>
      <c r="AJ178" s="482"/>
      <c r="AK178" s="482"/>
      <c r="AL178" s="482"/>
      <c r="AM178" s="482"/>
      <c r="AN178" s="482"/>
      <c r="AO178" s="482"/>
      <c r="AP178" s="482"/>
      <c r="AQ178" s="482"/>
      <c r="AR178" s="482"/>
      <c r="AS178" s="482"/>
      <c r="AT178" s="482"/>
      <c r="AU178" s="482"/>
      <c r="AV178" s="482"/>
      <c r="AW178" s="482"/>
      <c r="AX178" s="482"/>
      <c r="AY178" s="482"/>
      <c r="AZ178" s="482"/>
      <c r="BA178" s="482"/>
      <c r="BB178" s="482"/>
      <c r="BC178" s="482"/>
      <c r="BD178" s="482"/>
      <c r="BE178" s="482"/>
      <c r="BF178" s="482"/>
      <c r="BG178" s="482"/>
      <c r="BH178" s="482"/>
      <c r="BI178" s="482"/>
      <c r="BJ178" s="482"/>
      <c r="BK178" s="482"/>
      <c r="BL178" s="482"/>
      <c r="BM178" s="482"/>
      <c r="BN178" s="482"/>
    </row>
    <row r="179" spans="1:66">
      <c r="A179" s="482"/>
      <c r="B179" s="482"/>
      <c r="C179" s="482"/>
      <c r="D179" s="490">
        <f t="shared" si="5"/>
        <v>4</v>
      </c>
      <c r="E179" s="500"/>
      <c r="F179" s="558"/>
      <c r="G179" s="501"/>
      <c r="H179" s="558"/>
      <c r="I179" s="618"/>
      <c r="J179" s="500"/>
      <c r="K179" s="501"/>
      <c r="L179" s="559"/>
      <c r="M179" s="482"/>
      <c r="N179" s="482"/>
      <c r="O179" s="482"/>
      <c r="P179" s="482"/>
      <c r="Q179" s="482"/>
      <c r="R179" s="482"/>
      <c r="S179" s="482"/>
      <c r="T179" s="482"/>
      <c r="U179" s="482"/>
      <c r="V179" s="482"/>
      <c r="W179" s="482"/>
      <c r="X179" s="482"/>
      <c r="Y179" s="482"/>
      <c r="Z179" s="482"/>
      <c r="AA179" s="482"/>
      <c r="AB179" s="482"/>
      <c r="AC179" s="482"/>
      <c r="AD179" s="482"/>
      <c r="AE179" s="482"/>
      <c r="AF179" s="482"/>
      <c r="AG179" s="482"/>
      <c r="AH179" s="482"/>
      <c r="AI179" s="482"/>
      <c r="AJ179" s="482"/>
      <c r="AK179" s="482"/>
      <c r="AL179" s="482"/>
      <c r="AM179" s="482"/>
      <c r="AN179" s="482"/>
      <c r="AO179" s="482"/>
      <c r="AP179" s="482"/>
      <c r="AQ179" s="482"/>
      <c r="AR179" s="482"/>
      <c r="AS179" s="482"/>
      <c r="AT179" s="482"/>
      <c r="AU179" s="482"/>
      <c r="AV179" s="482"/>
      <c r="AW179" s="482"/>
      <c r="AX179" s="482"/>
      <c r="AY179" s="482"/>
      <c r="AZ179" s="482"/>
      <c r="BA179" s="482"/>
      <c r="BB179" s="482"/>
      <c r="BC179" s="482"/>
      <c r="BD179" s="482"/>
      <c r="BE179" s="482"/>
      <c r="BF179" s="482"/>
      <c r="BG179" s="482"/>
      <c r="BH179" s="482"/>
      <c r="BI179" s="482"/>
      <c r="BJ179" s="482"/>
      <c r="BK179" s="482"/>
      <c r="BL179" s="482"/>
      <c r="BM179" s="482"/>
      <c r="BN179" s="482"/>
    </row>
    <row r="180" spans="1:66">
      <c r="A180" s="482"/>
      <c r="B180" s="482"/>
      <c r="C180" s="482"/>
      <c r="D180" s="576">
        <f t="shared" si="5"/>
        <v>5</v>
      </c>
      <c r="E180" s="500"/>
      <c r="F180" s="558"/>
      <c r="G180" s="501"/>
      <c r="H180" s="558"/>
      <c r="I180" s="618"/>
      <c r="J180" s="500"/>
      <c r="K180" s="501"/>
      <c r="L180" s="559"/>
      <c r="M180" s="482"/>
      <c r="N180" s="482"/>
      <c r="O180" s="482"/>
      <c r="P180" s="482"/>
      <c r="Q180" s="482"/>
      <c r="R180" s="482"/>
      <c r="S180" s="482"/>
      <c r="T180" s="482"/>
      <c r="U180" s="482"/>
      <c r="V180" s="482"/>
      <c r="W180" s="482"/>
      <c r="X180" s="482"/>
      <c r="Y180" s="482"/>
      <c r="Z180" s="482"/>
      <c r="AA180" s="482"/>
      <c r="AB180" s="482"/>
      <c r="AC180" s="482"/>
      <c r="AD180" s="482"/>
      <c r="AE180" s="482"/>
      <c r="AF180" s="482"/>
      <c r="AG180" s="482"/>
      <c r="AH180" s="482"/>
      <c r="AI180" s="482"/>
      <c r="AJ180" s="482"/>
      <c r="AK180" s="482"/>
      <c r="AL180" s="482"/>
      <c r="AM180" s="482"/>
      <c r="AN180" s="482"/>
      <c r="AO180" s="482"/>
      <c r="AP180" s="482"/>
      <c r="AQ180" s="482"/>
      <c r="AR180" s="482"/>
      <c r="AS180" s="482"/>
      <c r="AT180" s="482"/>
      <c r="AU180" s="482"/>
      <c r="AV180" s="482"/>
      <c r="AW180" s="482"/>
      <c r="AX180" s="482"/>
      <c r="AY180" s="482"/>
      <c r="AZ180" s="482"/>
      <c r="BA180" s="482"/>
      <c r="BB180" s="482"/>
      <c r="BC180" s="482"/>
      <c r="BD180" s="482"/>
      <c r="BE180" s="482"/>
      <c r="BF180" s="482"/>
      <c r="BG180" s="482"/>
      <c r="BH180" s="482"/>
      <c r="BI180" s="482"/>
      <c r="BJ180" s="482"/>
      <c r="BK180" s="482"/>
      <c r="BL180" s="482"/>
      <c r="BM180" s="482"/>
      <c r="BN180" s="482"/>
    </row>
    <row r="181" spans="1:66">
      <c r="A181" s="482"/>
      <c r="B181" s="482"/>
      <c r="C181" s="482"/>
      <c r="D181" s="490">
        <f t="shared" si="5"/>
        <v>6</v>
      </c>
      <c r="E181" s="497"/>
      <c r="F181" s="558"/>
      <c r="G181" s="497"/>
      <c r="H181" s="558"/>
      <c r="I181" s="618"/>
      <c r="J181" s="500"/>
      <c r="K181" s="497"/>
      <c r="L181" s="619"/>
      <c r="M181" s="482"/>
      <c r="N181" s="482"/>
      <c r="O181" s="482"/>
      <c r="P181" s="482"/>
      <c r="Q181" s="482"/>
      <c r="R181" s="482"/>
      <c r="S181" s="482"/>
      <c r="T181" s="482"/>
      <c r="U181" s="482"/>
      <c r="V181" s="482"/>
      <c r="W181" s="482"/>
      <c r="X181" s="482"/>
      <c r="Y181" s="482"/>
      <c r="Z181" s="482"/>
      <c r="AA181" s="482"/>
      <c r="AB181" s="482"/>
      <c r="AC181" s="482"/>
      <c r="AD181" s="482"/>
      <c r="AE181" s="482"/>
      <c r="AF181" s="482"/>
      <c r="AG181" s="482"/>
      <c r="AH181" s="482"/>
      <c r="AI181" s="482"/>
      <c r="AJ181" s="482"/>
      <c r="AK181" s="482"/>
      <c r="AL181" s="482"/>
      <c r="AM181" s="482"/>
      <c r="AN181" s="482"/>
      <c r="AO181" s="482"/>
      <c r="AP181" s="482"/>
      <c r="AQ181" s="482"/>
      <c r="AR181" s="482"/>
      <c r="AS181" s="482"/>
      <c r="AT181" s="482"/>
      <c r="AU181" s="482"/>
      <c r="AV181" s="482"/>
      <c r="AW181" s="482"/>
      <c r="AX181" s="482"/>
      <c r="AY181" s="482"/>
      <c r="AZ181" s="482"/>
      <c r="BA181" s="482"/>
      <c r="BB181" s="482"/>
      <c r="BC181" s="482"/>
      <c r="BD181" s="482"/>
      <c r="BE181" s="482"/>
      <c r="BF181" s="482"/>
      <c r="BG181" s="482"/>
      <c r="BH181" s="482"/>
      <c r="BI181" s="482"/>
      <c r="BJ181" s="482"/>
      <c r="BK181" s="482"/>
      <c r="BL181" s="482"/>
      <c r="BM181" s="482"/>
      <c r="BN181" s="482"/>
    </row>
    <row r="182" spans="1:66">
      <c r="A182" s="482"/>
      <c r="B182" s="482"/>
      <c r="C182" s="482"/>
      <c r="D182" s="535">
        <f t="shared" si="5"/>
        <v>7</v>
      </c>
      <c r="E182" s="500"/>
      <c r="F182" s="558"/>
      <c r="G182" s="501"/>
      <c r="H182" s="558"/>
      <c r="I182" s="618"/>
      <c r="J182" s="500"/>
      <c r="K182" s="501"/>
      <c r="L182" s="559"/>
      <c r="M182" s="482"/>
      <c r="N182" s="482"/>
      <c r="O182" s="482"/>
      <c r="P182" s="482"/>
      <c r="Q182" s="482"/>
      <c r="R182" s="482"/>
      <c r="S182" s="482"/>
      <c r="T182" s="482"/>
      <c r="U182" s="482"/>
      <c r="V182" s="482"/>
      <c r="W182" s="482"/>
      <c r="X182" s="482"/>
      <c r="Y182" s="482"/>
      <c r="Z182" s="482"/>
      <c r="AA182" s="482"/>
      <c r="AB182" s="482"/>
      <c r="AC182" s="482"/>
      <c r="AD182" s="482"/>
      <c r="AE182" s="482"/>
      <c r="AF182" s="482"/>
      <c r="AG182" s="482"/>
      <c r="AH182" s="482"/>
      <c r="AI182" s="482"/>
      <c r="AJ182" s="482"/>
      <c r="AK182" s="482"/>
      <c r="AL182" s="482"/>
      <c r="AM182" s="482"/>
      <c r="AN182" s="482"/>
      <c r="AO182" s="482"/>
      <c r="AP182" s="482"/>
      <c r="AQ182" s="482"/>
      <c r="AR182" s="482"/>
      <c r="AS182" s="482"/>
      <c r="AT182" s="482"/>
      <c r="AU182" s="482"/>
      <c r="AV182" s="482"/>
      <c r="AW182" s="482"/>
      <c r="AX182" s="482"/>
      <c r="AY182" s="482"/>
      <c r="AZ182" s="482"/>
      <c r="BA182" s="482"/>
      <c r="BB182" s="482"/>
      <c r="BC182" s="482"/>
      <c r="BD182" s="482"/>
      <c r="BE182" s="482"/>
      <c r="BF182" s="482"/>
      <c r="BG182" s="482"/>
      <c r="BH182" s="482"/>
      <c r="BI182" s="482"/>
      <c r="BJ182" s="482"/>
      <c r="BK182" s="482"/>
      <c r="BL182" s="482"/>
      <c r="BM182" s="482"/>
      <c r="BN182" s="482"/>
    </row>
    <row r="183" spans="1:66">
      <c r="A183" s="482"/>
      <c r="B183" s="482"/>
      <c r="C183" s="482"/>
      <c r="D183" s="576">
        <f t="shared" si="5"/>
        <v>8</v>
      </c>
      <c r="E183" s="500"/>
      <c r="F183" s="558"/>
      <c r="G183" s="501"/>
      <c r="H183" s="558"/>
      <c r="I183" s="618"/>
      <c r="J183" s="500"/>
      <c r="K183" s="501"/>
      <c r="L183" s="559"/>
      <c r="M183" s="482"/>
      <c r="N183" s="482"/>
      <c r="O183" s="482"/>
      <c r="P183" s="482"/>
      <c r="Q183" s="482"/>
      <c r="R183" s="482"/>
      <c r="S183" s="482"/>
      <c r="T183" s="482"/>
      <c r="U183" s="482"/>
      <c r="V183" s="482"/>
      <c r="W183" s="482"/>
      <c r="X183" s="482"/>
      <c r="Y183" s="482"/>
      <c r="Z183" s="482"/>
      <c r="AA183" s="482"/>
      <c r="AB183" s="482"/>
      <c r="AC183" s="482"/>
      <c r="AD183" s="482"/>
      <c r="AE183" s="482"/>
      <c r="AF183" s="482"/>
      <c r="AG183" s="482"/>
      <c r="AH183" s="482"/>
      <c r="AI183" s="482"/>
      <c r="AJ183" s="482"/>
      <c r="AK183" s="482"/>
      <c r="AL183" s="482"/>
      <c r="AM183" s="482"/>
      <c r="AN183" s="482"/>
      <c r="AO183" s="482"/>
      <c r="AP183" s="482"/>
      <c r="AQ183" s="482"/>
      <c r="AR183" s="482"/>
      <c r="AS183" s="482"/>
      <c r="AT183" s="482"/>
      <c r="AU183" s="482"/>
      <c r="AV183" s="482"/>
      <c r="AW183" s="482"/>
      <c r="AX183" s="482"/>
      <c r="AY183" s="482"/>
      <c r="AZ183" s="482"/>
      <c r="BA183" s="482"/>
      <c r="BB183" s="482"/>
      <c r="BC183" s="482"/>
      <c r="BD183" s="482"/>
      <c r="BE183" s="482"/>
      <c r="BF183" s="482"/>
      <c r="BG183" s="482"/>
      <c r="BH183" s="482"/>
      <c r="BI183" s="482"/>
      <c r="BJ183" s="482"/>
      <c r="BK183" s="482"/>
      <c r="BL183" s="482"/>
      <c r="BM183" s="482"/>
      <c r="BN183" s="482"/>
    </row>
    <row r="184" spans="1:66">
      <c r="A184" s="482"/>
      <c r="B184" s="482"/>
      <c r="C184" s="482"/>
      <c r="D184" s="609">
        <f t="shared" si="5"/>
        <v>9</v>
      </c>
      <c r="E184" s="497"/>
      <c r="F184" s="558"/>
      <c r="G184" s="497"/>
      <c r="H184" s="558"/>
      <c r="I184" s="618"/>
      <c r="J184" s="500"/>
      <c r="K184" s="497"/>
      <c r="L184" s="619"/>
      <c r="M184" s="482"/>
      <c r="N184" s="482"/>
      <c r="O184" s="482"/>
      <c r="P184" s="482"/>
      <c r="Q184" s="482"/>
      <c r="R184" s="482"/>
      <c r="S184" s="482"/>
      <c r="T184" s="482"/>
      <c r="U184" s="482"/>
      <c r="V184" s="482"/>
      <c r="W184" s="482"/>
      <c r="X184" s="482"/>
      <c r="Y184" s="482"/>
      <c r="Z184" s="482"/>
      <c r="AA184" s="482"/>
      <c r="AB184" s="482"/>
      <c r="AC184" s="482"/>
      <c r="AD184" s="482"/>
      <c r="AE184" s="482"/>
      <c r="AF184" s="482"/>
      <c r="AG184" s="482"/>
      <c r="AH184" s="482"/>
      <c r="AI184" s="482"/>
      <c r="AJ184" s="482"/>
      <c r="AK184" s="482"/>
      <c r="AL184" s="482"/>
      <c r="AM184" s="482"/>
      <c r="AN184" s="482"/>
      <c r="AO184" s="482"/>
      <c r="AP184" s="482"/>
      <c r="AQ184" s="482"/>
      <c r="AR184" s="482"/>
      <c r="AS184" s="482"/>
      <c r="AT184" s="482"/>
      <c r="AU184" s="482"/>
      <c r="AV184" s="482"/>
      <c r="AW184" s="482"/>
      <c r="AX184" s="482"/>
      <c r="AY184" s="482"/>
      <c r="AZ184" s="482"/>
      <c r="BA184" s="482"/>
      <c r="BB184" s="482"/>
      <c r="BC184" s="482"/>
      <c r="BD184" s="482"/>
      <c r="BE184" s="482"/>
      <c r="BF184" s="482"/>
      <c r="BG184" s="482"/>
      <c r="BH184" s="482"/>
      <c r="BI184" s="482"/>
      <c r="BJ184" s="482"/>
      <c r="BK184" s="482"/>
      <c r="BL184" s="482"/>
      <c r="BM184" s="482"/>
      <c r="BN184" s="482"/>
    </row>
    <row r="185" spans="1:66">
      <c r="A185" s="482"/>
      <c r="B185" s="482"/>
      <c r="C185" s="482"/>
      <c r="D185" s="490">
        <f t="shared" si="5"/>
        <v>10</v>
      </c>
      <c r="E185" s="500"/>
      <c r="F185" s="558"/>
      <c r="G185" s="501"/>
      <c r="H185" s="558"/>
      <c r="I185" s="618"/>
      <c r="J185" s="500"/>
      <c r="K185" s="501"/>
      <c r="L185" s="559"/>
      <c r="M185" s="482"/>
      <c r="N185" s="482"/>
      <c r="O185" s="482"/>
      <c r="P185" s="482"/>
      <c r="Q185" s="482"/>
      <c r="R185" s="482"/>
      <c r="S185" s="482"/>
      <c r="T185" s="482"/>
      <c r="U185" s="482"/>
      <c r="V185" s="482"/>
      <c r="W185" s="482"/>
      <c r="X185" s="482"/>
      <c r="Y185" s="482"/>
      <c r="Z185" s="482"/>
      <c r="AA185" s="482"/>
      <c r="AB185" s="482"/>
      <c r="AC185" s="482"/>
      <c r="AD185" s="482"/>
      <c r="AE185" s="482"/>
      <c r="AF185" s="482"/>
      <c r="AG185" s="482"/>
      <c r="AH185" s="482"/>
      <c r="AI185" s="482"/>
      <c r="AJ185" s="482"/>
      <c r="AK185" s="482"/>
      <c r="AL185" s="482"/>
      <c r="AM185" s="482"/>
      <c r="AN185" s="482"/>
      <c r="AO185" s="482"/>
      <c r="AP185" s="482"/>
      <c r="AQ185" s="482"/>
      <c r="AR185" s="482"/>
      <c r="AS185" s="482"/>
      <c r="AT185" s="482"/>
      <c r="AU185" s="482"/>
      <c r="AV185" s="482"/>
      <c r="AW185" s="482"/>
      <c r="AX185" s="482"/>
      <c r="AY185" s="482"/>
      <c r="AZ185" s="482"/>
      <c r="BA185" s="482"/>
      <c r="BB185" s="482"/>
      <c r="BC185" s="482"/>
      <c r="BD185" s="482"/>
      <c r="BE185" s="482"/>
      <c r="BF185" s="482"/>
      <c r="BG185" s="482"/>
      <c r="BH185" s="482"/>
      <c r="BI185" s="482"/>
      <c r="BJ185" s="482"/>
      <c r="BK185" s="482"/>
      <c r="BL185" s="482"/>
      <c r="BM185" s="482"/>
      <c r="BN185" s="482"/>
    </row>
    <row r="186" spans="1:66">
      <c r="A186" s="482"/>
      <c r="B186" s="482"/>
      <c r="C186" s="482"/>
      <c r="D186" s="490">
        <f t="shared" si="5"/>
        <v>11</v>
      </c>
      <c r="E186" s="500"/>
      <c r="F186" s="558"/>
      <c r="G186" s="501"/>
      <c r="H186" s="558"/>
      <c r="I186" s="618"/>
      <c r="J186" s="500"/>
      <c r="K186" s="501"/>
      <c r="L186" s="559"/>
      <c r="M186" s="482"/>
      <c r="N186" s="482"/>
      <c r="O186" s="482"/>
      <c r="P186" s="482"/>
      <c r="Q186" s="482"/>
      <c r="R186" s="482"/>
      <c r="S186" s="482"/>
      <c r="T186" s="482"/>
      <c r="U186" s="482"/>
      <c r="V186" s="482"/>
      <c r="W186" s="482"/>
      <c r="X186" s="482"/>
      <c r="Y186" s="482"/>
      <c r="Z186" s="482"/>
      <c r="AA186" s="482"/>
      <c r="AB186" s="482"/>
      <c r="AC186" s="482"/>
      <c r="AD186" s="482"/>
      <c r="AE186" s="482"/>
      <c r="AF186" s="482"/>
      <c r="AG186" s="482"/>
      <c r="AH186" s="482"/>
      <c r="AI186" s="482"/>
      <c r="AJ186" s="482"/>
      <c r="AK186" s="482"/>
      <c r="AL186" s="482"/>
      <c r="AM186" s="482"/>
      <c r="AN186" s="482"/>
      <c r="AO186" s="482"/>
      <c r="AP186" s="482"/>
      <c r="AQ186" s="482"/>
      <c r="AR186" s="482"/>
      <c r="AS186" s="482"/>
      <c r="AT186" s="482"/>
      <c r="AU186" s="482"/>
      <c r="AV186" s="482"/>
      <c r="AW186" s="482"/>
      <c r="AX186" s="482"/>
      <c r="AY186" s="482"/>
      <c r="AZ186" s="482"/>
      <c r="BA186" s="482"/>
      <c r="BB186" s="482"/>
      <c r="BC186" s="482"/>
      <c r="BD186" s="482"/>
      <c r="BE186" s="482"/>
      <c r="BF186" s="482"/>
      <c r="BG186" s="482"/>
      <c r="BH186" s="482"/>
      <c r="BI186" s="482"/>
      <c r="BJ186" s="482"/>
      <c r="BK186" s="482"/>
      <c r="BL186" s="482"/>
      <c r="BM186" s="482"/>
      <c r="BN186" s="482"/>
    </row>
    <row r="187" spans="1:66">
      <c r="A187" s="482"/>
      <c r="B187" s="482"/>
      <c r="C187" s="482"/>
      <c r="D187" s="490">
        <f t="shared" si="5"/>
        <v>12</v>
      </c>
      <c r="E187" s="497"/>
      <c r="F187" s="558"/>
      <c r="G187" s="497"/>
      <c r="H187" s="558"/>
      <c r="I187" s="618"/>
      <c r="J187" s="500"/>
      <c r="K187" s="497"/>
      <c r="L187" s="619"/>
      <c r="M187" s="482"/>
      <c r="N187" s="482"/>
      <c r="O187" s="482"/>
      <c r="P187" s="482"/>
      <c r="Q187" s="482"/>
      <c r="R187" s="482"/>
      <c r="S187" s="482"/>
      <c r="T187" s="482"/>
      <c r="U187" s="482"/>
      <c r="V187" s="482"/>
      <c r="W187" s="482"/>
      <c r="X187" s="482"/>
      <c r="Y187" s="482"/>
      <c r="Z187" s="482"/>
      <c r="AA187" s="482"/>
      <c r="AB187" s="482"/>
      <c r="AC187" s="482"/>
      <c r="AD187" s="482"/>
      <c r="AE187" s="482"/>
      <c r="AF187" s="482"/>
      <c r="AG187" s="482"/>
      <c r="AH187" s="482"/>
      <c r="AI187" s="482"/>
      <c r="AJ187" s="482"/>
      <c r="AK187" s="482"/>
      <c r="AL187" s="482"/>
      <c r="AM187" s="482"/>
      <c r="AN187" s="482"/>
      <c r="AO187" s="482"/>
      <c r="AP187" s="482"/>
      <c r="AQ187" s="482"/>
      <c r="AR187" s="482"/>
      <c r="AS187" s="482"/>
      <c r="AT187" s="482"/>
      <c r="AU187" s="482"/>
      <c r="AV187" s="482"/>
      <c r="AW187" s="482"/>
      <c r="AX187" s="482"/>
      <c r="AY187" s="482"/>
      <c r="AZ187" s="482"/>
      <c r="BA187" s="482"/>
      <c r="BB187" s="482"/>
      <c r="BC187" s="482"/>
      <c r="BD187" s="482"/>
      <c r="BE187" s="482"/>
      <c r="BF187" s="482"/>
      <c r="BG187" s="482"/>
      <c r="BH187" s="482"/>
      <c r="BI187" s="482"/>
      <c r="BJ187" s="482"/>
      <c r="BK187" s="482"/>
      <c r="BL187" s="482"/>
      <c r="BM187" s="482"/>
      <c r="BN187" s="482"/>
    </row>
    <row r="188" spans="1:66">
      <c r="A188" s="482"/>
      <c r="B188" s="482"/>
      <c r="C188" s="482"/>
      <c r="D188" s="490">
        <f t="shared" si="5"/>
        <v>13</v>
      </c>
      <c r="E188" s="500"/>
      <c r="F188" s="558"/>
      <c r="G188" s="501"/>
      <c r="H188" s="558"/>
      <c r="I188" s="618"/>
      <c r="J188" s="500"/>
      <c r="K188" s="501"/>
      <c r="L188" s="559"/>
      <c r="M188" s="482"/>
      <c r="N188" s="482"/>
      <c r="O188" s="482"/>
      <c r="P188" s="482"/>
      <c r="Q188" s="482"/>
      <c r="R188" s="482"/>
      <c r="S188" s="482"/>
      <c r="T188" s="482"/>
      <c r="U188" s="482"/>
      <c r="V188" s="482"/>
      <c r="W188" s="482"/>
      <c r="X188" s="482"/>
      <c r="Y188" s="482"/>
      <c r="Z188" s="482"/>
      <c r="AA188" s="482"/>
      <c r="AB188" s="482"/>
      <c r="AC188" s="482"/>
      <c r="AD188" s="482"/>
      <c r="AE188" s="482"/>
      <c r="AF188" s="482"/>
      <c r="AG188" s="482"/>
      <c r="AH188" s="482"/>
      <c r="AI188" s="482"/>
      <c r="AJ188" s="482"/>
      <c r="AK188" s="482"/>
      <c r="AL188" s="482"/>
      <c r="AM188" s="482"/>
      <c r="AN188" s="482"/>
      <c r="AO188" s="482"/>
      <c r="AP188" s="482"/>
      <c r="AQ188" s="482"/>
      <c r="AR188" s="482"/>
      <c r="AS188" s="482"/>
      <c r="AT188" s="482"/>
      <c r="AU188" s="482"/>
      <c r="AV188" s="482"/>
      <c r="AW188" s="482"/>
      <c r="AX188" s="482"/>
      <c r="AY188" s="482"/>
      <c r="AZ188" s="482"/>
      <c r="BA188" s="482"/>
      <c r="BB188" s="482"/>
      <c r="BC188" s="482"/>
      <c r="BD188" s="482"/>
      <c r="BE188" s="482"/>
      <c r="BF188" s="482"/>
      <c r="BG188" s="482"/>
      <c r="BH188" s="482"/>
      <c r="BI188" s="482"/>
      <c r="BJ188" s="482"/>
      <c r="BK188" s="482"/>
      <c r="BL188" s="482"/>
      <c r="BM188" s="482"/>
      <c r="BN188" s="482"/>
    </row>
    <row r="189" spans="1:66">
      <c r="A189" s="482"/>
      <c r="B189" s="482"/>
      <c r="C189" s="482"/>
      <c r="D189" s="609">
        <f t="shared" si="5"/>
        <v>14</v>
      </c>
      <c r="E189" s="500"/>
      <c r="F189" s="558"/>
      <c r="G189" s="501"/>
      <c r="H189" s="558"/>
      <c r="I189" s="618"/>
      <c r="J189" s="500"/>
      <c r="K189" s="501"/>
      <c r="L189" s="559"/>
      <c r="M189" s="482"/>
      <c r="N189" s="482"/>
      <c r="O189" s="482"/>
      <c r="P189" s="482"/>
      <c r="Q189" s="482"/>
      <c r="R189" s="482"/>
      <c r="S189" s="482"/>
      <c r="T189" s="482"/>
      <c r="U189" s="482"/>
      <c r="V189" s="482"/>
      <c r="W189" s="482"/>
      <c r="X189" s="482"/>
      <c r="Y189" s="482"/>
      <c r="Z189" s="482"/>
      <c r="AA189" s="482"/>
      <c r="AB189" s="482"/>
      <c r="AC189" s="482"/>
      <c r="AD189" s="482"/>
      <c r="AE189" s="482"/>
      <c r="AF189" s="482"/>
      <c r="AG189" s="482"/>
      <c r="AH189" s="482"/>
      <c r="AI189" s="482"/>
      <c r="AJ189" s="482"/>
      <c r="AK189" s="482"/>
      <c r="AL189" s="482"/>
      <c r="AM189" s="482"/>
      <c r="AN189" s="482"/>
      <c r="AO189" s="482"/>
      <c r="AP189" s="482"/>
      <c r="AQ189" s="482"/>
      <c r="AR189" s="482"/>
      <c r="AS189" s="482"/>
      <c r="AT189" s="482"/>
      <c r="AU189" s="482"/>
      <c r="AV189" s="482"/>
      <c r="AW189" s="482"/>
      <c r="AX189" s="482"/>
      <c r="AY189" s="482"/>
      <c r="AZ189" s="482"/>
      <c r="BA189" s="482"/>
      <c r="BB189" s="482"/>
      <c r="BC189" s="482"/>
      <c r="BD189" s="482"/>
      <c r="BE189" s="482"/>
      <c r="BF189" s="482"/>
      <c r="BG189" s="482"/>
      <c r="BH189" s="482"/>
      <c r="BI189" s="482"/>
      <c r="BJ189" s="482"/>
      <c r="BK189" s="482"/>
      <c r="BL189" s="482"/>
      <c r="BM189" s="482"/>
      <c r="BN189" s="482"/>
    </row>
    <row r="190" spans="1:66">
      <c r="A190" s="482"/>
      <c r="B190" s="482"/>
      <c r="C190" s="482"/>
      <c r="D190" s="490">
        <f t="shared" si="5"/>
        <v>15</v>
      </c>
      <c r="E190" s="500"/>
      <c r="F190" s="558"/>
      <c r="G190" s="501"/>
      <c r="H190" s="558"/>
      <c r="I190" s="618"/>
      <c r="J190" s="500"/>
      <c r="K190" s="501"/>
      <c r="L190" s="559"/>
      <c r="M190" s="482"/>
      <c r="N190" s="482"/>
      <c r="O190" s="482"/>
      <c r="P190" s="482"/>
      <c r="Q190" s="482"/>
      <c r="R190" s="482"/>
      <c r="S190" s="482"/>
      <c r="T190" s="482"/>
      <c r="U190" s="482"/>
      <c r="V190" s="482"/>
      <c r="W190" s="482"/>
      <c r="X190" s="482"/>
      <c r="Y190" s="482"/>
      <c r="Z190" s="482"/>
      <c r="AA190" s="482"/>
      <c r="AB190" s="482"/>
      <c r="AC190" s="482"/>
      <c r="AD190" s="482"/>
      <c r="AE190" s="482"/>
      <c r="AF190" s="482"/>
      <c r="AG190" s="482"/>
      <c r="AH190" s="482"/>
      <c r="AI190" s="482"/>
      <c r="AJ190" s="482"/>
      <c r="AK190" s="482"/>
      <c r="AL190" s="482"/>
      <c r="AM190" s="482"/>
      <c r="AN190" s="482"/>
      <c r="AO190" s="482"/>
      <c r="AP190" s="482"/>
      <c r="AQ190" s="482"/>
      <c r="AR190" s="482"/>
      <c r="AS190" s="482"/>
      <c r="AT190" s="482"/>
      <c r="AU190" s="482"/>
      <c r="AV190" s="482"/>
      <c r="AW190" s="482"/>
      <c r="AX190" s="482"/>
      <c r="AY190" s="482"/>
      <c r="AZ190" s="482"/>
      <c r="BA190" s="482"/>
      <c r="BB190" s="482"/>
      <c r="BC190" s="482"/>
      <c r="BD190" s="482"/>
      <c r="BE190" s="482"/>
      <c r="BF190" s="482"/>
      <c r="BG190" s="482"/>
      <c r="BH190" s="482"/>
      <c r="BI190" s="482"/>
      <c r="BJ190" s="482"/>
      <c r="BK190" s="482"/>
      <c r="BL190" s="482"/>
      <c r="BM190" s="482"/>
      <c r="BN190" s="482"/>
    </row>
    <row r="191" spans="1:66">
      <c r="A191" s="482"/>
      <c r="B191" s="482"/>
      <c r="C191" s="482"/>
      <c r="D191" s="490">
        <f t="shared" si="5"/>
        <v>16</v>
      </c>
      <c r="E191" s="500"/>
      <c r="F191" s="558"/>
      <c r="G191" s="501"/>
      <c r="H191" s="558"/>
      <c r="I191" s="618"/>
      <c r="J191" s="500"/>
      <c r="K191" s="501"/>
      <c r="L191" s="559"/>
      <c r="M191" s="482"/>
      <c r="N191" s="482"/>
      <c r="O191" s="482"/>
      <c r="P191" s="482"/>
      <c r="Q191" s="482"/>
      <c r="R191" s="482"/>
      <c r="S191" s="482"/>
      <c r="T191" s="482"/>
      <c r="U191" s="482"/>
      <c r="V191" s="482"/>
      <c r="W191" s="482"/>
      <c r="X191" s="482"/>
      <c r="Y191" s="482"/>
      <c r="Z191" s="482"/>
      <c r="AA191" s="482"/>
      <c r="AB191" s="482"/>
      <c r="AC191" s="482"/>
      <c r="AD191" s="482"/>
      <c r="AE191" s="482"/>
      <c r="AF191" s="482"/>
      <c r="AG191" s="482"/>
      <c r="AH191" s="482"/>
      <c r="AI191" s="482"/>
      <c r="AJ191" s="482"/>
      <c r="AK191" s="482"/>
      <c r="AL191" s="482"/>
      <c r="AM191" s="482"/>
      <c r="AN191" s="482"/>
      <c r="AO191" s="482"/>
      <c r="AP191" s="482"/>
      <c r="AQ191" s="482"/>
      <c r="AR191" s="482"/>
      <c r="AS191" s="482"/>
      <c r="AT191" s="482"/>
      <c r="AU191" s="482"/>
      <c r="AV191" s="482"/>
      <c r="AW191" s="482"/>
      <c r="AX191" s="482"/>
      <c r="AY191" s="482"/>
      <c r="AZ191" s="482"/>
      <c r="BA191" s="482"/>
      <c r="BB191" s="482"/>
      <c r="BC191" s="482"/>
      <c r="BD191" s="482"/>
      <c r="BE191" s="482"/>
      <c r="BF191" s="482"/>
      <c r="BG191" s="482"/>
      <c r="BH191" s="482"/>
      <c r="BI191" s="482"/>
      <c r="BJ191" s="482"/>
      <c r="BK191" s="482"/>
      <c r="BL191" s="482"/>
      <c r="BM191" s="482"/>
      <c r="BN191" s="482"/>
    </row>
    <row r="192" spans="1:66">
      <c r="A192" s="482"/>
      <c r="B192" s="482"/>
      <c r="C192" s="482"/>
      <c r="D192" s="490">
        <f t="shared" si="5"/>
        <v>17</v>
      </c>
      <c r="E192" s="500"/>
      <c r="F192" s="558"/>
      <c r="G192" s="501"/>
      <c r="H192" s="558"/>
      <c r="I192" s="618"/>
      <c r="J192" s="500"/>
      <c r="K192" s="501"/>
      <c r="L192" s="559"/>
      <c r="M192" s="482"/>
      <c r="N192" s="482"/>
      <c r="O192" s="482"/>
      <c r="P192" s="482"/>
      <c r="Q192" s="482"/>
      <c r="R192" s="482"/>
      <c r="S192" s="482"/>
      <c r="T192" s="482"/>
      <c r="U192" s="482"/>
      <c r="V192" s="482"/>
      <c r="W192" s="482"/>
      <c r="X192" s="482"/>
      <c r="Y192" s="482"/>
      <c r="Z192" s="482"/>
      <c r="AA192" s="482"/>
      <c r="AB192" s="482"/>
      <c r="AC192" s="482"/>
      <c r="AD192" s="482"/>
      <c r="AE192" s="482"/>
      <c r="AF192" s="482"/>
      <c r="AG192" s="482"/>
      <c r="AH192" s="482"/>
      <c r="AI192" s="482"/>
      <c r="AJ192" s="482"/>
      <c r="AK192" s="482"/>
      <c r="AL192" s="482"/>
      <c r="AM192" s="482"/>
      <c r="AN192" s="482"/>
      <c r="AO192" s="482"/>
      <c r="AP192" s="482"/>
      <c r="AQ192" s="482"/>
      <c r="AR192" s="482"/>
      <c r="AS192" s="482"/>
      <c r="AT192" s="482"/>
      <c r="AU192" s="482"/>
      <c r="AV192" s="482"/>
      <c r="AW192" s="482"/>
      <c r="AX192" s="482"/>
      <c r="AY192" s="482"/>
      <c r="AZ192" s="482"/>
      <c r="BA192" s="482"/>
      <c r="BB192" s="482"/>
      <c r="BC192" s="482"/>
      <c r="BD192" s="482"/>
      <c r="BE192" s="482"/>
      <c r="BF192" s="482"/>
      <c r="BG192" s="482"/>
      <c r="BH192" s="482"/>
      <c r="BI192" s="482"/>
      <c r="BJ192" s="482"/>
      <c r="BK192" s="482"/>
      <c r="BL192" s="482"/>
      <c r="BM192" s="482"/>
      <c r="BN192" s="482"/>
    </row>
    <row r="193" spans="1:66">
      <c r="A193" s="482"/>
      <c r="B193" s="482"/>
      <c r="C193" s="482"/>
      <c r="D193" s="490">
        <f t="shared" si="5"/>
        <v>18</v>
      </c>
      <c r="E193" s="497"/>
      <c r="F193" s="558"/>
      <c r="G193" s="497"/>
      <c r="H193" s="558"/>
      <c r="I193" s="618"/>
      <c r="J193" s="500"/>
      <c r="K193" s="497"/>
      <c r="L193" s="619"/>
      <c r="M193" s="482"/>
      <c r="N193" s="482"/>
      <c r="O193" s="482"/>
      <c r="P193" s="482"/>
      <c r="Q193" s="482"/>
      <c r="R193" s="482"/>
      <c r="S193" s="482"/>
      <c r="T193" s="482"/>
      <c r="U193" s="482"/>
      <c r="V193" s="482"/>
      <c r="W193" s="482"/>
      <c r="X193" s="482"/>
      <c r="Y193" s="482"/>
      <c r="Z193" s="482"/>
      <c r="AA193" s="482"/>
      <c r="AB193" s="482"/>
      <c r="AC193" s="482"/>
      <c r="AD193" s="482"/>
      <c r="AE193" s="482"/>
      <c r="AF193" s="482"/>
      <c r="AG193" s="482"/>
      <c r="AH193" s="482"/>
      <c r="AI193" s="482"/>
      <c r="AJ193" s="482"/>
      <c r="AK193" s="482"/>
      <c r="AL193" s="482"/>
      <c r="AM193" s="482"/>
      <c r="AN193" s="482"/>
      <c r="AO193" s="482"/>
      <c r="AP193" s="482"/>
      <c r="AQ193" s="482"/>
      <c r="AR193" s="482"/>
      <c r="AS193" s="482"/>
      <c r="AT193" s="482"/>
      <c r="AU193" s="482"/>
      <c r="AV193" s="482"/>
      <c r="AW193" s="482"/>
      <c r="AX193" s="482"/>
      <c r="AY193" s="482"/>
      <c r="AZ193" s="482"/>
      <c r="BA193" s="482"/>
      <c r="BB193" s="482"/>
      <c r="BC193" s="482"/>
      <c r="BD193" s="482"/>
      <c r="BE193" s="482"/>
      <c r="BF193" s="482"/>
      <c r="BG193" s="482"/>
      <c r="BH193" s="482"/>
      <c r="BI193" s="482"/>
      <c r="BJ193" s="482"/>
      <c r="BK193" s="482"/>
      <c r="BL193" s="482"/>
      <c r="BM193" s="482"/>
      <c r="BN193" s="482"/>
    </row>
    <row r="194" spans="1:66">
      <c r="A194" s="482"/>
      <c r="B194" s="482"/>
      <c r="C194" s="482"/>
      <c r="D194" s="490">
        <f t="shared" si="5"/>
        <v>19</v>
      </c>
      <c r="E194" s="501"/>
      <c r="F194" s="558"/>
      <c r="G194" s="501"/>
      <c r="H194" s="558"/>
      <c r="I194" s="618"/>
      <c r="J194" s="500"/>
      <c r="K194" s="501"/>
      <c r="L194" s="502"/>
      <c r="M194" s="482"/>
      <c r="N194" s="482"/>
      <c r="O194" s="482"/>
      <c r="P194" s="482"/>
      <c r="Q194" s="482"/>
      <c r="R194" s="482"/>
      <c r="S194" s="482"/>
      <c r="T194" s="482"/>
      <c r="U194" s="482"/>
      <c r="V194" s="482"/>
      <c r="W194" s="482"/>
      <c r="X194" s="482"/>
      <c r="Y194" s="482"/>
      <c r="Z194" s="482"/>
      <c r="AA194" s="482"/>
      <c r="AB194" s="482"/>
      <c r="AC194" s="482"/>
      <c r="AD194" s="482"/>
      <c r="AE194" s="482"/>
      <c r="AF194" s="482"/>
      <c r="AG194" s="482"/>
      <c r="AH194" s="482"/>
      <c r="AI194" s="482"/>
      <c r="AJ194" s="482"/>
      <c r="AK194" s="482"/>
      <c r="AL194" s="482"/>
      <c r="AM194" s="482"/>
      <c r="AN194" s="482"/>
      <c r="AO194" s="482"/>
      <c r="AP194" s="482"/>
      <c r="AQ194" s="482"/>
      <c r="AR194" s="482"/>
      <c r="AS194" s="482"/>
      <c r="AT194" s="482"/>
      <c r="AU194" s="482"/>
      <c r="AV194" s="482"/>
      <c r="AW194" s="482"/>
      <c r="AX194" s="482"/>
      <c r="AY194" s="482"/>
      <c r="AZ194" s="482"/>
      <c r="BA194" s="482"/>
      <c r="BB194" s="482"/>
      <c r="BC194" s="482"/>
      <c r="BD194" s="482"/>
      <c r="BE194" s="482"/>
      <c r="BF194" s="482"/>
      <c r="BG194" s="482"/>
      <c r="BH194" s="482"/>
      <c r="BI194" s="482"/>
      <c r="BJ194" s="482"/>
      <c r="BK194" s="482"/>
      <c r="BL194" s="482"/>
      <c r="BM194" s="482"/>
      <c r="BN194" s="482"/>
    </row>
    <row r="195" spans="1:66">
      <c r="A195" s="482"/>
      <c r="B195" s="482"/>
      <c r="C195" s="482"/>
      <c r="D195" s="576">
        <f t="shared" si="5"/>
        <v>20</v>
      </c>
      <c r="E195" s="501"/>
      <c r="F195" s="558"/>
      <c r="G195" s="501"/>
      <c r="H195" s="558"/>
      <c r="I195" s="618"/>
      <c r="J195" s="500"/>
      <c r="K195" s="501"/>
      <c r="L195" s="502"/>
      <c r="M195" s="482"/>
      <c r="N195" s="482"/>
      <c r="O195" s="482"/>
      <c r="P195" s="482"/>
      <c r="Q195" s="482"/>
      <c r="R195" s="482"/>
      <c r="S195" s="482"/>
      <c r="T195" s="482"/>
      <c r="U195" s="482"/>
      <c r="V195" s="482"/>
      <c r="W195" s="482"/>
      <c r="X195" s="482"/>
      <c r="Y195" s="482"/>
      <c r="Z195" s="482"/>
      <c r="AA195" s="482"/>
      <c r="AB195" s="482"/>
      <c r="AC195" s="482"/>
      <c r="AD195" s="482"/>
      <c r="AE195" s="482"/>
      <c r="AF195" s="482"/>
      <c r="AG195" s="482"/>
      <c r="AH195" s="482"/>
      <c r="AI195" s="482"/>
      <c r="AJ195" s="482"/>
      <c r="AK195" s="482"/>
      <c r="AL195" s="482"/>
      <c r="AM195" s="482"/>
      <c r="AN195" s="482"/>
      <c r="AO195" s="482"/>
      <c r="AP195" s="482"/>
      <c r="AQ195" s="482"/>
      <c r="AR195" s="482"/>
      <c r="AS195" s="482"/>
      <c r="AT195" s="482"/>
      <c r="AU195" s="482"/>
      <c r="AV195" s="482"/>
      <c r="AW195" s="482"/>
      <c r="AX195" s="482"/>
      <c r="AY195" s="482"/>
      <c r="AZ195" s="482"/>
      <c r="BA195" s="482"/>
      <c r="BB195" s="482"/>
      <c r="BC195" s="482"/>
      <c r="BD195" s="482"/>
      <c r="BE195" s="482"/>
      <c r="BF195" s="482"/>
      <c r="BG195" s="482"/>
      <c r="BH195" s="482"/>
      <c r="BI195" s="482"/>
      <c r="BJ195" s="482"/>
      <c r="BK195" s="482"/>
      <c r="BL195" s="482"/>
      <c r="BM195" s="482"/>
      <c r="BN195" s="482"/>
    </row>
    <row r="196" spans="1:66">
      <c r="A196" s="482"/>
      <c r="B196" s="482"/>
      <c r="C196" s="482"/>
      <c r="D196" s="576">
        <f t="shared" si="5"/>
        <v>21</v>
      </c>
      <c r="E196" s="501"/>
      <c r="F196" s="558"/>
      <c r="G196" s="501"/>
      <c r="H196" s="558"/>
      <c r="I196" s="618"/>
      <c r="J196" s="500"/>
      <c r="K196" s="501"/>
      <c r="L196" s="502"/>
      <c r="M196" s="482"/>
      <c r="N196" s="482"/>
      <c r="O196" s="482"/>
      <c r="P196" s="482"/>
      <c r="Q196" s="482"/>
      <c r="R196" s="482"/>
      <c r="S196" s="482"/>
      <c r="T196" s="482"/>
      <c r="U196" s="482"/>
      <c r="V196" s="482"/>
      <c r="W196" s="482"/>
      <c r="X196" s="482"/>
      <c r="Y196" s="482"/>
      <c r="Z196" s="482"/>
      <c r="AA196" s="482"/>
      <c r="AB196" s="482"/>
      <c r="AC196" s="482"/>
      <c r="AD196" s="482"/>
      <c r="AE196" s="482"/>
      <c r="AF196" s="482"/>
      <c r="AG196" s="482"/>
      <c r="AH196" s="482"/>
      <c r="AI196" s="482"/>
      <c r="AJ196" s="482"/>
      <c r="AK196" s="482"/>
      <c r="AL196" s="482"/>
      <c r="AM196" s="482"/>
      <c r="AN196" s="482"/>
      <c r="AO196" s="482"/>
      <c r="AP196" s="482"/>
      <c r="AQ196" s="482"/>
      <c r="AR196" s="482"/>
      <c r="AS196" s="482"/>
      <c r="AT196" s="482"/>
      <c r="AU196" s="482"/>
      <c r="AV196" s="482"/>
      <c r="AW196" s="482"/>
      <c r="AX196" s="482"/>
      <c r="AY196" s="482"/>
      <c r="AZ196" s="482"/>
      <c r="BA196" s="482"/>
      <c r="BB196" s="482"/>
      <c r="BC196" s="482"/>
      <c r="BD196" s="482"/>
      <c r="BE196" s="482"/>
      <c r="BF196" s="482"/>
      <c r="BG196" s="482"/>
      <c r="BH196" s="482"/>
      <c r="BI196" s="482"/>
      <c r="BJ196" s="482"/>
      <c r="BK196" s="482"/>
      <c r="BL196" s="482"/>
      <c r="BM196" s="482"/>
      <c r="BN196" s="482"/>
    </row>
    <row r="197" spans="1:66">
      <c r="A197" s="482"/>
      <c r="B197" s="482"/>
      <c r="C197" s="482"/>
      <c r="D197" s="490">
        <f t="shared" si="5"/>
        <v>22</v>
      </c>
      <c r="E197" s="501"/>
      <c r="F197" s="558"/>
      <c r="G197" s="501"/>
      <c r="H197" s="558"/>
      <c r="I197" s="618"/>
      <c r="J197" s="500"/>
      <c r="K197" s="501"/>
      <c r="L197" s="502"/>
      <c r="M197" s="482"/>
      <c r="N197" s="482"/>
      <c r="O197" s="482"/>
      <c r="P197" s="482"/>
      <c r="Q197" s="482"/>
      <c r="R197" s="482"/>
      <c r="S197" s="482"/>
      <c r="T197" s="482"/>
      <c r="U197" s="482"/>
      <c r="V197" s="482"/>
      <c r="W197" s="482"/>
      <c r="X197" s="482"/>
      <c r="Y197" s="482"/>
      <c r="Z197" s="482"/>
      <c r="AA197" s="482"/>
      <c r="AB197" s="482"/>
      <c r="AC197" s="482"/>
      <c r="AD197" s="482"/>
      <c r="AE197" s="482"/>
      <c r="AF197" s="482"/>
      <c r="AG197" s="482"/>
      <c r="AH197" s="482"/>
      <c r="AI197" s="482"/>
      <c r="AJ197" s="482"/>
      <c r="AK197" s="482"/>
      <c r="AL197" s="482"/>
      <c r="AM197" s="482"/>
      <c r="AN197" s="482"/>
      <c r="AO197" s="482"/>
      <c r="AP197" s="482"/>
      <c r="AQ197" s="482"/>
      <c r="AR197" s="482"/>
      <c r="AS197" s="482"/>
      <c r="AT197" s="482"/>
      <c r="AU197" s="482"/>
      <c r="AV197" s="482"/>
      <c r="AW197" s="482"/>
      <c r="AX197" s="482"/>
      <c r="AY197" s="482"/>
      <c r="AZ197" s="482"/>
      <c r="BA197" s="482"/>
      <c r="BB197" s="482"/>
      <c r="BC197" s="482"/>
      <c r="BD197" s="482"/>
      <c r="BE197" s="482"/>
      <c r="BF197" s="482"/>
      <c r="BG197" s="482"/>
      <c r="BH197" s="482"/>
      <c r="BI197" s="482"/>
      <c r="BJ197" s="482"/>
      <c r="BK197" s="482"/>
      <c r="BL197" s="482"/>
      <c r="BM197" s="482"/>
      <c r="BN197" s="482"/>
    </row>
    <row r="198" spans="1:66">
      <c r="A198" s="482"/>
      <c r="B198" s="482"/>
      <c r="C198" s="482"/>
      <c r="D198" s="490">
        <f t="shared" si="5"/>
        <v>23</v>
      </c>
      <c r="E198" s="503"/>
      <c r="F198" s="558"/>
      <c r="G198" s="497"/>
      <c r="H198" s="558"/>
      <c r="I198" s="618"/>
      <c r="J198" s="500"/>
      <c r="K198" s="497"/>
      <c r="L198" s="504"/>
      <c r="M198" s="482"/>
      <c r="N198" s="482"/>
      <c r="O198" s="482"/>
      <c r="P198" s="482"/>
      <c r="Q198" s="482"/>
      <c r="R198" s="482"/>
      <c r="S198" s="482"/>
      <c r="T198" s="482"/>
      <c r="U198" s="482"/>
      <c r="V198" s="482"/>
      <c r="W198" s="482"/>
      <c r="X198" s="482"/>
      <c r="Y198" s="482"/>
      <c r="Z198" s="482"/>
      <c r="AA198" s="482"/>
      <c r="AB198" s="482"/>
      <c r="AC198" s="482"/>
      <c r="AD198" s="482"/>
      <c r="AE198" s="482"/>
      <c r="AF198" s="482"/>
      <c r="AG198" s="482"/>
      <c r="AH198" s="482"/>
      <c r="AI198" s="482"/>
      <c r="AJ198" s="482"/>
      <c r="AK198" s="482"/>
      <c r="AL198" s="482"/>
      <c r="AM198" s="482"/>
      <c r="AN198" s="482"/>
      <c r="AO198" s="482"/>
      <c r="AP198" s="482"/>
      <c r="AQ198" s="482"/>
      <c r="AR198" s="482"/>
      <c r="AS198" s="482"/>
      <c r="AT198" s="482"/>
      <c r="AU198" s="482"/>
      <c r="AV198" s="482"/>
      <c r="AW198" s="482"/>
      <c r="AX198" s="482"/>
      <c r="AY198" s="482"/>
      <c r="AZ198" s="482"/>
      <c r="BA198" s="482"/>
      <c r="BB198" s="482"/>
      <c r="BC198" s="482"/>
      <c r="BD198" s="482"/>
      <c r="BE198" s="482"/>
      <c r="BF198" s="482"/>
      <c r="BG198" s="482"/>
      <c r="BH198" s="482"/>
      <c r="BI198" s="482"/>
      <c r="BJ198" s="482"/>
      <c r="BK198" s="482"/>
      <c r="BL198" s="482"/>
      <c r="BM198" s="482"/>
      <c r="BN198" s="482"/>
    </row>
    <row r="199" spans="1:66" ht="15.75" thickBot="1">
      <c r="A199" s="482"/>
      <c r="B199" s="482"/>
      <c r="C199" s="482"/>
      <c r="D199" s="486">
        <f t="shared" si="5"/>
        <v>24</v>
      </c>
      <c r="E199" s="505"/>
      <c r="F199" s="562"/>
      <c r="G199" s="505"/>
      <c r="H199" s="562"/>
      <c r="I199" s="620"/>
      <c r="J199" s="621"/>
      <c r="K199" s="505"/>
      <c r="L199" s="622"/>
      <c r="M199" s="482"/>
      <c r="N199" s="482"/>
      <c r="O199" s="482"/>
      <c r="P199" s="482"/>
      <c r="Q199" s="482"/>
      <c r="R199" s="482"/>
      <c r="S199" s="482"/>
      <c r="T199" s="482"/>
      <c r="U199" s="482"/>
      <c r="V199" s="482"/>
      <c r="W199" s="482"/>
      <c r="X199" s="482"/>
      <c r="Y199" s="482"/>
      <c r="Z199" s="482"/>
      <c r="AA199" s="482"/>
      <c r="AB199" s="482"/>
      <c r="AC199" s="482"/>
      <c r="AD199" s="482"/>
      <c r="AE199" s="482"/>
      <c r="AF199" s="482"/>
      <c r="AG199" s="482"/>
      <c r="AH199" s="482"/>
      <c r="AI199" s="482"/>
      <c r="AJ199" s="482"/>
      <c r="AK199" s="482"/>
      <c r="AL199" s="482"/>
      <c r="AM199" s="482"/>
      <c r="AN199" s="482"/>
      <c r="AO199" s="482"/>
      <c r="AP199" s="482"/>
      <c r="AQ199" s="482"/>
      <c r="AR199" s="482"/>
      <c r="AS199" s="482"/>
      <c r="AT199" s="482"/>
      <c r="AU199" s="482"/>
      <c r="AV199" s="482"/>
      <c r="AW199" s="482"/>
      <c r="AX199" s="482"/>
      <c r="AY199" s="482"/>
      <c r="AZ199" s="482"/>
      <c r="BA199" s="482"/>
      <c r="BB199" s="482"/>
      <c r="BC199" s="482"/>
      <c r="BD199" s="482"/>
      <c r="BE199" s="482"/>
      <c r="BF199" s="482"/>
      <c r="BG199" s="482"/>
      <c r="BH199" s="482"/>
      <c r="BI199" s="482"/>
      <c r="BJ199" s="482"/>
      <c r="BK199" s="482"/>
      <c r="BL199" s="482"/>
      <c r="BM199" s="482"/>
      <c r="BN199" s="482"/>
    </row>
    <row r="200" spans="1:66">
      <c r="A200" s="482"/>
      <c r="B200" s="482"/>
      <c r="C200" s="482"/>
      <c r="D200" s="482"/>
      <c r="E200" s="482"/>
      <c r="F200" s="482"/>
      <c r="G200" s="482"/>
      <c r="H200" s="482"/>
      <c r="I200" s="482"/>
      <c r="J200" s="482"/>
      <c r="K200" s="482"/>
      <c r="L200" s="482"/>
      <c r="M200" s="482"/>
      <c r="N200" s="482"/>
      <c r="O200" s="482"/>
      <c r="P200" s="482"/>
      <c r="Q200" s="482"/>
      <c r="R200" s="482"/>
      <c r="S200" s="482"/>
      <c r="T200" s="482"/>
      <c r="U200" s="482"/>
      <c r="V200" s="482"/>
      <c r="W200" s="482"/>
      <c r="X200" s="482"/>
      <c r="Y200" s="482"/>
      <c r="Z200" s="482"/>
      <c r="AA200" s="482"/>
      <c r="AB200" s="482"/>
      <c r="AC200" s="482"/>
      <c r="AD200" s="482"/>
      <c r="AE200" s="482"/>
      <c r="AF200" s="482"/>
      <c r="AG200" s="482"/>
      <c r="AH200" s="482"/>
      <c r="AI200" s="482"/>
      <c r="AJ200" s="482"/>
      <c r="AK200" s="482"/>
      <c r="AL200" s="482"/>
      <c r="AM200" s="482"/>
      <c r="AN200" s="482"/>
      <c r="AO200" s="482"/>
      <c r="AP200" s="482"/>
      <c r="AQ200" s="482"/>
      <c r="AR200" s="482"/>
      <c r="AS200" s="482"/>
      <c r="AT200" s="482"/>
      <c r="AU200" s="482"/>
      <c r="AV200" s="482"/>
      <c r="AW200" s="482"/>
      <c r="AX200" s="482"/>
      <c r="AY200" s="482"/>
      <c r="AZ200" s="482"/>
      <c r="BA200" s="482"/>
      <c r="BB200" s="482"/>
      <c r="BC200" s="482"/>
      <c r="BD200" s="482"/>
      <c r="BE200" s="482"/>
      <c r="BF200" s="482"/>
      <c r="BG200" s="482"/>
      <c r="BH200" s="482"/>
      <c r="BI200" s="482"/>
      <c r="BJ200" s="482"/>
      <c r="BK200" s="482"/>
      <c r="BL200" s="482"/>
      <c r="BM200" s="482"/>
      <c r="BN200" s="482"/>
    </row>
    <row r="201" spans="1:66" ht="15.75" thickBot="1">
      <c r="A201" s="482"/>
      <c r="B201" s="482"/>
      <c r="C201" s="482"/>
      <c r="D201" s="482"/>
      <c r="E201" s="482"/>
      <c r="F201" s="482"/>
      <c r="G201" s="482"/>
      <c r="H201" s="482"/>
      <c r="I201" s="482"/>
      <c r="J201" s="482"/>
      <c r="K201" s="482"/>
      <c r="L201" s="482"/>
      <c r="M201" s="482"/>
      <c r="N201" s="482"/>
      <c r="O201" s="482"/>
      <c r="P201" s="482"/>
      <c r="Q201" s="482"/>
      <c r="R201" s="482"/>
      <c r="S201" s="482"/>
      <c r="T201" s="482"/>
      <c r="U201" s="482"/>
      <c r="V201" s="482"/>
      <c r="W201" s="482"/>
      <c r="X201" s="482"/>
      <c r="Y201" s="482"/>
      <c r="Z201" s="482"/>
      <c r="AA201" s="482"/>
      <c r="AB201" s="482"/>
      <c r="AC201" s="482"/>
      <c r="AD201" s="482"/>
      <c r="AE201" s="482"/>
      <c r="AF201" s="482"/>
      <c r="AG201" s="482"/>
      <c r="AH201" s="482"/>
      <c r="AI201" s="482"/>
      <c r="AJ201" s="482"/>
      <c r="AK201" s="482"/>
      <c r="AL201" s="482"/>
      <c r="AM201" s="482"/>
      <c r="AN201" s="482"/>
      <c r="AO201" s="482"/>
      <c r="AP201" s="482"/>
      <c r="AQ201" s="482"/>
      <c r="AR201" s="482"/>
      <c r="AS201" s="482"/>
      <c r="AT201" s="482"/>
      <c r="AU201" s="482"/>
      <c r="AV201" s="482"/>
      <c r="AW201" s="482"/>
      <c r="AX201" s="482"/>
      <c r="AY201" s="482"/>
      <c r="AZ201" s="482"/>
      <c r="BA201" s="482"/>
      <c r="BB201" s="482"/>
      <c r="BC201" s="482"/>
      <c r="BD201" s="482"/>
      <c r="BE201" s="482"/>
      <c r="BF201" s="482"/>
      <c r="BG201" s="482"/>
      <c r="BH201" s="482"/>
      <c r="BI201" s="482"/>
      <c r="BJ201" s="482"/>
      <c r="BK201" s="482"/>
      <c r="BL201" s="482"/>
      <c r="BM201" s="482"/>
      <c r="BN201" s="482"/>
    </row>
    <row r="202" spans="1:66">
      <c r="A202" s="482"/>
      <c r="B202" s="482"/>
      <c r="C202" s="482"/>
      <c r="D202" s="520"/>
      <c r="E202" s="583"/>
      <c r="F202" s="542"/>
      <c r="G202" s="542"/>
      <c r="H202" s="582"/>
      <c r="I202" s="583"/>
      <c r="J202" s="542"/>
      <c r="K202" s="582"/>
      <c r="L202" s="543"/>
      <c r="M202" s="482"/>
      <c r="N202" s="482"/>
      <c r="O202" s="482"/>
      <c r="P202" s="482"/>
      <c r="Q202" s="482"/>
      <c r="R202" s="482"/>
      <c r="S202" s="482"/>
      <c r="T202" s="482"/>
      <c r="U202" s="482"/>
      <c r="V202" s="482"/>
      <c r="W202" s="482"/>
      <c r="X202" s="482"/>
      <c r="Y202" s="482"/>
      <c r="Z202" s="482"/>
      <c r="AA202" s="482"/>
      <c r="AB202" s="482"/>
      <c r="AC202" s="482"/>
      <c r="AD202" s="482"/>
      <c r="AE202" s="482"/>
      <c r="AF202" s="482"/>
      <c r="AG202" s="482"/>
      <c r="AH202" s="482"/>
      <c r="AI202" s="482"/>
      <c r="AJ202" s="482"/>
      <c r="AK202" s="482"/>
      <c r="AL202" s="482"/>
      <c r="AM202" s="482"/>
      <c r="AN202" s="482"/>
      <c r="AO202" s="482"/>
      <c r="AP202" s="482"/>
      <c r="AQ202" s="482"/>
      <c r="AR202" s="482"/>
      <c r="AS202" s="482"/>
      <c r="AT202" s="482"/>
      <c r="AU202" s="482"/>
      <c r="AV202" s="482"/>
      <c r="AW202" s="482"/>
      <c r="AX202" s="482"/>
      <c r="AY202" s="482"/>
      <c r="AZ202" s="482"/>
      <c r="BA202" s="482"/>
      <c r="BB202" s="482"/>
      <c r="BC202" s="482"/>
      <c r="BD202" s="482"/>
      <c r="BE202" s="482"/>
      <c r="BF202" s="482"/>
      <c r="BG202" s="482"/>
      <c r="BH202" s="482"/>
      <c r="BI202" s="482"/>
      <c r="BJ202" s="482"/>
      <c r="BK202" s="482"/>
      <c r="BL202" s="482"/>
      <c r="BM202" s="482"/>
      <c r="BN202" s="482"/>
    </row>
    <row r="203" spans="1:66">
      <c r="A203" s="482"/>
      <c r="B203" s="482"/>
      <c r="C203" s="482"/>
      <c r="D203" s="585"/>
      <c r="E203" s="586"/>
      <c r="F203" s="567"/>
      <c r="G203" s="567"/>
      <c r="H203" s="567"/>
      <c r="I203" s="586"/>
      <c r="J203" s="567"/>
      <c r="K203" s="567"/>
      <c r="L203" s="587"/>
      <c r="M203" s="482"/>
      <c r="N203" s="482"/>
      <c r="O203" s="482"/>
      <c r="P203" s="482"/>
      <c r="Q203" s="482"/>
      <c r="R203" s="482"/>
      <c r="S203" s="482"/>
      <c r="T203" s="482"/>
      <c r="U203" s="482"/>
      <c r="V203" s="482"/>
      <c r="W203" s="482"/>
      <c r="X203" s="482"/>
      <c r="Y203" s="482"/>
      <c r="Z203" s="482"/>
      <c r="AA203" s="482"/>
      <c r="AB203" s="482"/>
      <c r="AC203" s="482"/>
      <c r="AD203" s="482"/>
      <c r="AE203" s="482"/>
      <c r="AF203" s="482"/>
      <c r="AG203" s="482"/>
      <c r="AH203" s="482"/>
      <c r="AI203" s="482"/>
      <c r="AJ203" s="482"/>
      <c r="AK203" s="482"/>
      <c r="AL203" s="482"/>
      <c r="AM203" s="482"/>
      <c r="AN203" s="482"/>
      <c r="AO203" s="482"/>
      <c r="AP203" s="482"/>
      <c r="AQ203" s="482"/>
      <c r="AR203" s="482"/>
      <c r="AS203" s="482"/>
      <c r="AT203" s="482"/>
      <c r="AU203" s="482"/>
      <c r="AV203" s="482"/>
      <c r="AW203" s="482"/>
      <c r="AX203" s="482"/>
      <c r="AY203" s="482"/>
      <c r="AZ203" s="482"/>
      <c r="BA203" s="482"/>
      <c r="BB203" s="482"/>
      <c r="BC203" s="482"/>
      <c r="BD203" s="482"/>
      <c r="BE203" s="482"/>
      <c r="BF203" s="482"/>
      <c r="BG203" s="482"/>
      <c r="BH203" s="482"/>
      <c r="BI203" s="482"/>
      <c r="BJ203" s="482"/>
      <c r="BK203" s="482"/>
      <c r="BL203" s="482"/>
      <c r="BM203" s="482"/>
      <c r="BN203" s="482"/>
    </row>
    <row r="204" spans="1:66">
      <c r="A204" s="482"/>
      <c r="B204" s="482"/>
      <c r="C204" s="482"/>
      <c r="D204" s="563"/>
      <c r="E204" s="493"/>
      <c r="F204" s="552"/>
      <c r="G204" s="552"/>
      <c r="H204" s="488"/>
      <c r="I204" s="493"/>
      <c r="J204" s="552"/>
      <c r="K204" s="538"/>
      <c r="L204" s="617"/>
      <c r="M204" s="482"/>
      <c r="N204" s="482"/>
      <c r="O204" s="482"/>
      <c r="P204" s="482"/>
      <c r="Q204" s="482"/>
      <c r="R204" s="482"/>
      <c r="S204" s="482"/>
      <c r="T204" s="482"/>
      <c r="U204" s="482"/>
      <c r="V204" s="482"/>
      <c r="W204" s="482"/>
      <c r="X204" s="482"/>
      <c r="Y204" s="482"/>
      <c r="Z204" s="482"/>
      <c r="AA204" s="482"/>
      <c r="AB204" s="482"/>
      <c r="AC204" s="482"/>
      <c r="AD204" s="482"/>
      <c r="AE204" s="482"/>
      <c r="AF204" s="482"/>
      <c r="AG204" s="482"/>
      <c r="AH204" s="482"/>
      <c r="AI204" s="482"/>
      <c r="AJ204" s="482"/>
      <c r="AK204" s="482"/>
      <c r="AL204" s="482"/>
      <c r="AM204" s="482"/>
      <c r="AN204" s="482"/>
      <c r="AO204" s="482"/>
      <c r="AP204" s="482"/>
      <c r="AQ204" s="482"/>
      <c r="AR204" s="482"/>
      <c r="AS204" s="482"/>
      <c r="AT204" s="482"/>
      <c r="AU204" s="482"/>
      <c r="AV204" s="482"/>
      <c r="AW204" s="482"/>
      <c r="AX204" s="482"/>
      <c r="AY204" s="482"/>
      <c r="AZ204" s="482"/>
      <c r="BA204" s="482"/>
      <c r="BB204" s="482"/>
      <c r="BC204" s="482"/>
      <c r="BD204" s="482"/>
      <c r="BE204" s="482"/>
      <c r="BF204" s="482"/>
      <c r="BG204" s="482"/>
      <c r="BH204" s="482"/>
      <c r="BI204" s="482"/>
      <c r="BJ204" s="482"/>
      <c r="BK204" s="482"/>
      <c r="BL204" s="482"/>
      <c r="BM204" s="482"/>
      <c r="BN204" s="482"/>
    </row>
    <row r="205" spans="1:66">
      <c r="A205" s="482"/>
      <c r="B205" s="482"/>
      <c r="C205" s="482"/>
      <c r="D205" s="568"/>
      <c r="E205" s="494"/>
      <c r="F205" s="544"/>
      <c r="G205" s="544"/>
      <c r="H205" s="506"/>
      <c r="I205" s="494"/>
      <c r="J205" s="544"/>
      <c r="K205" s="507"/>
      <c r="L205" s="569"/>
      <c r="M205" s="482"/>
      <c r="N205" s="482"/>
      <c r="O205" s="482"/>
      <c r="P205" s="482"/>
      <c r="Q205" s="482"/>
      <c r="R205" s="482"/>
      <c r="S205" s="482"/>
      <c r="T205" s="482"/>
      <c r="U205" s="482"/>
      <c r="V205" s="482"/>
      <c r="W205" s="482"/>
      <c r="X205" s="482"/>
      <c r="Y205" s="482"/>
      <c r="Z205" s="482"/>
      <c r="AA205" s="482"/>
      <c r="AB205" s="482"/>
      <c r="AC205" s="482"/>
      <c r="AD205" s="482"/>
      <c r="AE205" s="482"/>
      <c r="AF205" s="482"/>
      <c r="AG205" s="482"/>
      <c r="AH205" s="482"/>
      <c r="AI205" s="482"/>
      <c r="AJ205" s="482"/>
      <c r="AK205" s="482"/>
      <c r="AL205" s="482"/>
      <c r="AM205" s="482"/>
      <c r="AN205" s="482"/>
      <c r="AO205" s="482"/>
      <c r="AP205" s="482"/>
      <c r="AQ205" s="482"/>
      <c r="AR205" s="482"/>
      <c r="AS205" s="482"/>
      <c r="AT205" s="482"/>
      <c r="AU205" s="482"/>
      <c r="AV205" s="482"/>
      <c r="AW205" s="482"/>
      <c r="AX205" s="482"/>
      <c r="AY205" s="482"/>
      <c r="AZ205" s="482"/>
      <c r="BA205" s="482"/>
      <c r="BB205" s="482"/>
      <c r="BC205" s="482"/>
      <c r="BD205" s="482"/>
      <c r="BE205" s="482"/>
      <c r="BF205" s="482"/>
      <c r="BG205" s="482"/>
      <c r="BH205" s="482"/>
      <c r="BI205" s="482"/>
      <c r="BJ205" s="482"/>
      <c r="BK205" s="482"/>
      <c r="BL205" s="482"/>
      <c r="BM205" s="482"/>
      <c r="BN205" s="482"/>
    </row>
    <row r="206" spans="1:66">
      <c r="A206" s="482"/>
      <c r="B206" s="482"/>
      <c r="C206" s="482"/>
      <c r="D206" s="535"/>
      <c r="E206" s="491"/>
      <c r="F206" s="491"/>
      <c r="G206" s="491"/>
      <c r="H206" s="491"/>
      <c r="I206" s="491"/>
      <c r="J206" s="491"/>
      <c r="K206" s="491"/>
      <c r="L206" s="491"/>
      <c r="M206" s="482"/>
      <c r="N206" s="482"/>
      <c r="O206" s="482"/>
      <c r="P206" s="482"/>
      <c r="Q206" s="482"/>
      <c r="R206" s="482"/>
      <c r="S206" s="482"/>
      <c r="T206" s="482"/>
      <c r="U206" s="482"/>
      <c r="V206" s="482"/>
      <c r="W206" s="482"/>
      <c r="X206" s="482"/>
      <c r="Y206" s="482"/>
      <c r="Z206" s="482"/>
      <c r="AA206" s="482"/>
      <c r="AB206" s="482"/>
      <c r="AC206" s="482"/>
      <c r="AD206" s="482"/>
      <c r="AE206" s="482"/>
      <c r="AF206" s="482"/>
      <c r="AG206" s="482"/>
      <c r="AH206" s="482"/>
      <c r="AI206" s="482"/>
      <c r="AJ206" s="482"/>
      <c r="AK206" s="482"/>
      <c r="AL206" s="482"/>
      <c r="AM206" s="482"/>
      <c r="AN206" s="482"/>
      <c r="AO206" s="482"/>
      <c r="AP206" s="482"/>
      <c r="AQ206" s="482"/>
      <c r="AR206" s="482"/>
      <c r="AS206" s="482"/>
      <c r="AT206" s="482"/>
      <c r="AU206" s="482"/>
      <c r="AV206" s="482"/>
      <c r="AW206" s="482"/>
      <c r="AX206" s="482"/>
      <c r="AY206" s="482"/>
      <c r="AZ206" s="482"/>
      <c r="BA206" s="482"/>
      <c r="BB206" s="482"/>
      <c r="BC206" s="482"/>
      <c r="BD206" s="482"/>
      <c r="BE206" s="482"/>
      <c r="BF206" s="482"/>
      <c r="BG206" s="482"/>
      <c r="BH206" s="482"/>
      <c r="BI206" s="482"/>
      <c r="BJ206" s="482"/>
      <c r="BK206" s="482"/>
      <c r="BL206" s="482"/>
      <c r="BM206" s="482"/>
      <c r="BN206" s="482"/>
    </row>
    <row r="207" spans="1:66">
      <c r="A207" s="482"/>
      <c r="B207" s="482"/>
      <c r="C207" s="482"/>
      <c r="D207" s="576"/>
      <c r="E207" s="491"/>
      <c r="F207" s="491"/>
      <c r="G207" s="491"/>
      <c r="H207" s="491"/>
      <c r="I207" s="491"/>
      <c r="J207" s="491"/>
      <c r="K207" s="491"/>
      <c r="L207" s="491"/>
      <c r="M207" s="482"/>
      <c r="N207" s="482" t="s">
        <v>366</v>
      </c>
      <c r="O207" s="482"/>
      <c r="P207" s="482"/>
      <c r="Q207" s="482"/>
      <c r="R207" s="482"/>
      <c r="S207" s="482"/>
      <c r="T207" s="482"/>
      <c r="U207" s="482"/>
      <c r="V207" s="482"/>
      <c r="W207" s="482"/>
      <c r="X207" s="482"/>
      <c r="Y207" s="482"/>
      <c r="Z207" s="482"/>
      <c r="AA207" s="482"/>
      <c r="AB207" s="482"/>
      <c r="AC207" s="482"/>
      <c r="AD207" s="482"/>
      <c r="AE207" s="482"/>
      <c r="AF207" s="482"/>
      <c r="AG207" s="482"/>
      <c r="AH207" s="482"/>
      <c r="AI207" s="482"/>
      <c r="AJ207" s="482"/>
      <c r="AK207" s="482"/>
      <c r="AL207" s="482"/>
      <c r="AM207" s="482"/>
      <c r="AN207" s="482"/>
      <c r="AO207" s="482"/>
      <c r="AP207" s="482"/>
      <c r="AQ207" s="482"/>
      <c r="AR207" s="482"/>
      <c r="AS207" s="482"/>
      <c r="AT207" s="482"/>
      <c r="AU207" s="482"/>
      <c r="AV207" s="482"/>
      <c r="AW207" s="482"/>
      <c r="AX207" s="482"/>
      <c r="AY207" s="482"/>
      <c r="AZ207" s="482"/>
      <c r="BA207" s="482"/>
      <c r="BB207" s="482"/>
      <c r="BC207" s="482"/>
      <c r="BD207" s="482"/>
      <c r="BE207" s="482"/>
      <c r="BF207" s="482"/>
      <c r="BG207" s="482"/>
      <c r="BH207" s="482"/>
      <c r="BI207" s="482"/>
      <c r="BJ207" s="482"/>
      <c r="BK207" s="482"/>
      <c r="BL207" s="482"/>
      <c r="BM207" s="482"/>
      <c r="BN207" s="482"/>
    </row>
    <row r="208" spans="1:66">
      <c r="A208" s="482"/>
      <c r="B208" s="482"/>
      <c r="C208" s="482"/>
      <c r="D208" s="490"/>
      <c r="E208" s="491"/>
      <c r="F208" s="491"/>
      <c r="G208" s="491"/>
      <c r="H208" s="491"/>
      <c r="I208" s="491"/>
      <c r="J208" s="491"/>
      <c r="K208" s="491"/>
      <c r="L208" s="491"/>
      <c r="M208" s="482"/>
      <c r="N208" s="482"/>
      <c r="O208" s="482"/>
      <c r="P208" s="482"/>
      <c r="Q208" s="482"/>
      <c r="R208" s="482"/>
      <c r="S208" s="482"/>
      <c r="T208" s="482"/>
      <c r="U208" s="482"/>
      <c r="V208" s="482"/>
      <c r="W208" s="482"/>
      <c r="X208" s="482"/>
      <c r="Y208" s="482"/>
      <c r="Z208" s="482"/>
      <c r="AA208" s="482"/>
      <c r="AB208" s="482"/>
      <c r="AC208" s="482"/>
      <c r="AD208" s="482"/>
      <c r="AE208" s="482"/>
      <c r="AF208" s="482"/>
      <c r="AG208" s="482"/>
      <c r="AH208" s="482"/>
      <c r="AI208" s="482"/>
      <c r="AJ208" s="482"/>
      <c r="AK208" s="482"/>
      <c r="AL208" s="482"/>
      <c r="AM208" s="482"/>
      <c r="AN208" s="482"/>
      <c r="AO208" s="482"/>
      <c r="AP208" s="482"/>
      <c r="AQ208" s="482"/>
      <c r="AR208" s="482"/>
      <c r="AS208" s="482"/>
      <c r="AT208" s="482"/>
      <c r="AU208" s="482"/>
      <c r="AV208" s="482"/>
      <c r="AW208" s="482"/>
      <c r="AX208" s="482"/>
      <c r="AY208" s="482"/>
      <c r="AZ208" s="482"/>
      <c r="BA208" s="482"/>
      <c r="BB208" s="482"/>
      <c r="BC208" s="482"/>
      <c r="BD208" s="482"/>
      <c r="BE208" s="482"/>
      <c r="BF208" s="482"/>
      <c r="BG208" s="482"/>
      <c r="BH208" s="482"/>
      <c r="BI208" s="482"/>
      <c r="BJ208" s="482"/>
      <c r="BK208" s="482"/>
      <c r="BL208" s="482"/>
      <c r="BM208" s="482"/>
      <c r="BN208" s="482"/>
    </row>
    <row r="209" spans="1:66">
      <c r="A209" s="482"/>
      <c r="B209" s="482"/>
      <c r="C209" s="482"/>
      <c r="D209" s="490"/>
      <c r="E209" s="491"/>
      <c r="F209" s="491"/>
      <c r="G209" s="491"/>
      <c r="H209" s="491"/>
      <c r="I209" s="491"/>
      <c r="J209" s="491"/>
      <c r="K209" s="491"/>
      <c r="L209" s="491"/>
      <c r="M209" s="482"/>
      <c r="N209" s="482"/>
      <c r="O209" s="482"/>
      <c r="P209" s="482"/>
      <c r="Q209" s="482"/>
      <c r="R209" s="482"/>
      <c r="S209" s="482"/>
      <c r="T209" s="482"/>
      <c r="U209" s="482"/>
      <c r="V209" s="482"/>
      <c r="W209" s="482"/>
      <c r="X209" s="482"/>
      <c r="Y209" s="482"/>
      <c r="Z209" s="482"/>
      <c r="AA209" s="482"/>
      <c r="AB209" s="482"/>
      <c r="AC209" s="482"/>
      <c r="AD209" s="482"/>
      <c r="AE209" s="482"/>
      <c r="AF209" s="482"/>
      <c r="AG209" s="482"/>
      <c r="AH209" s="482"/>
      <c r="AI209" s="482"/>
      <c r="AJ209" s="482"/>
      <c r="AK209" s="482"/>
      <c r="AL209" s="482"/>
      <c r="AM209" s="482"/>
      <c r="AN209" s="482"/>
      <c r="AO209" s="482"/>
      <c r="AP209" s="482"/>
      <c r="AQ209" s="482"/>
      <c r="AR209" s="482"/>
      <c r="AS209" s="482"/>
      <c r="AT209" s="482"/>
      <c r="AU209" s="482"/>
      <c r="AV209" s="482"/>
      <c r="AW209" s="482"/>
      <c r="AX209" s="482"/>
      <c r="AY209" s="482"/>
      <c r="AZ209" s="482"/>
      <c r="BA209" s="482"/>
      <c r="BB209" s="482"/>
      <c r="BC209" s="482"/>
      <c r="BD209" s="482"/>
      <c r="BE209" s="482"/>
      <c r="BF209" s="482"/>
      <c r="BG209" s="482"/>
      <c r="BH209" s="482"/>
      <c r="BI209" s="482"/>
      <c r="BJ209" s="482"/>
      <c r="BK209" s="482"/>
      <c r="BL209" s="482"/>
      <c r="BM209" s="482"/>
      <c r="BN209" s="482"/>
    </row>
    <row r="210" spans="1:66">
      <c r="A210" s="482"/>
      <c r="B210" s="482"/>
      <c r="C210" s="482"/>
      <c r="D210" s="576"/>
      <c r="E210" s="491"/>
      <c r="F210" s="491"/>
      <c r="G210" s="491"/>
      <c r="H210" s="491"/>
      <c r="I210" s="491"/>
      <c r="J210" s="491"/>
      <c r="K210" s="491"/>
      <c r="L210" s="491"/>
      <c r="M210" s="482"/>
      <c r="N210" s="482"/>
      <c r="O210" s="482"/>
      <c r="P210" s="482"/>
      <c r="Q210" s="482"/>
      <c r="R210" s="482"/>
      <c r="S210" s="482"/>
      <c r="T210" s="482"/>
      <c r="U210" s="482"/>
      <c r="V210" s="482"/>
      <c r="W210" s="482"/>
      <c r="X210" s="482"/>
      <c r="Y210" s="482"/>
      <c r="Z210" s="482"/>
      <c r="AA210" s="482"/>
      <c r="AB210" s="482"/>
      <c r="AC210" s="482"/>
      <c r="AD210" s="482"/>
      <c r="AE210" s="482"/>
      <c r="AF210" s="482"/>
      <c r="AG210" s="482"/>
      <c r="AH210" s="482"/>
      <c r="AI210" s="482"/>
      <c r="AJ210" s="482"/>
      <c r="AK210" s="482"/>
      <c r="AL210" s="482"/>
      <c r="AM210" s="482"/>
      <c r="AN210" s="482"/>
      <c r="AO210" s="482"/>
      <c r="AP210" s="482"/>
      <c r="AQ210" s="482"/>
      <c r="AR210" s="482"/>
      <c r="AS210" s="482"/>
      <c r="AT210" s="482"/>
      <c r="AU210" s="482"/>
      <c r="AV210" s="482"/>
      <c r="AW210" s="482"/>
      <c r="AX210" s="482"/>
      <c r="AY210" s="482"/>
      <c r="AZ210" s="482"/>
      <c r="BA210" s="482"/>
      <c r="BB210" s="482"/>
      <c r="BC210" s="482"/>
      <c r="BD210" s="482"/>
      <c r="BE210" s="482"/>
      <c r="BF210" s="482"/>
      <c r="BG210" s="482"/>
      <c r="BH210" s="482"/>
      <c r="BI210" s="482"/>
      <c r="BJ210" s="482"/>
      <c r="BK210" s="482"/>
      <c r="BL210" s="482"/>
      <c r="BM210" s="482"/>
      <c r="BN210" s="482"/>
    </row>
    <row r="211" spans="1:66">
      <c r="A211" s="482"/>
      <c r="B211" s="482"/>
      <c r="C211" s="482"/>
      <c r="D211" s="490"/>
      <c r="E211" s="491"/>
      <c r="F211" s="491"/>
      <c r="G211" s="491"/>
      <c r="H211" s="491"/>
      <c r="I211" s="491"/>
      <c r="J211" s="491"/>
      <c r="K211" s="491"/>
      <c r="L211" s="491"/>
      <c r="M211" s="482"/>
      <c r="N211" s="482"/>
      <c r="O211" s="482"/>
      <c r="P211" s="482"/>
      <c r="Q211" s="482"/>
      <c r="R211" s="482"/>
      <c r="S211" s="482"/>
      <c r="T211" s="482"/>
      <c r="U211" s="482"/>
      <c r="V211" s="482"/>
      <c r="W211" s="482"/>
      <c r="X211" s="482"/>
      <c r="Y211" s="482"/>
      <c r="Z211" s="482"/>
      <c r="AA211" s="482"/>
      <c r="AB211" s="482"/>
      <c r="AC211" s="482"/>
      <c r="AD211" s="482"/>
      <c r="AE211" s="482"/>
      <c r="AF211" s="482"/>
      <c r="AG211" s="482"/>
      <c r="AH211" s="482"/>
      <c r="AI211" s="482"/>
      <c r="AJ211" s="482"/>
      <c r="AK211" s="482"/>
      <c r="AL211" s="482"/>
      <c r="AM211" s="482"/>
      <c r="AN211" s="482"/>
      <c r="AO211" s="482"/>
      <c r="AP211" s="482"/>
      <c r="AQ211" s="482"/>
      <c r="AR211" s="482"/>
      <c r="AS211" s="482"/>
      <c r="AT211" s="482"/>
      <c r="AU211" s="482"/>
      <c r="AV211" s="482"/>
      <c r="AW211" s="482"/>
      <c r="AX211" s="482"/>
      <c r="AY211" s="482"/>
      <c r="AZ211" s="482"/>
      <c r="BA211" s="482"/>
      <c r="BB211" s="482"/>
      <c r="BC211" s="482"/>
      <c r="BD211" s="482"/>
      <c r="BE211" s="482"/>
      <c r="BF211" s="482"/>
      <c r="BG211" s="482"/>
      <c r="BH211" s="482"/>
      <c r="BI211" s="482"/>
      <c r="BJ211" s="482"/>
      <c r="BK211" s="482"/>
      <c r="BL211" s="482"/>
      <c r="BM211" s="482"/>
      <c r="BN211" s="482"/>
    </row>
    <row r="212" spans="1:66">
      <c r="A212" s="482"/>
      <c r="B212" s="482"/>
      <c r="C212" s="482"/>
      <c r="D212" s="490"/>
      <c r="E212" s="491"/>
      <c r="F212" s="491"/>
      <c r="G212" s="491"/>
      <c r="H212" s="491"/>
      <c r="I212" s="491"/>
      <c r="J212" s="491"/>
      <c r="K212" s="491"/>
      <c r="L212" s="491"/>
      <c r="M212" s="482"/>
      <c r="N212" s="482"/>
      <c r="O212" s="482"/>
      <c r="P212" s="482"/>
      <c r="Q212" s="482"/>
      <c r="R212" s="482"/>
      <c r="S212" s="482"/>
      <c r="T212" s="482"/>
      <c r="U212" s="482"/>
      <c r="V212" s="482"/>
      <c r="W212" s="482"/>
      <c r="X212" s="482"/>
      <c r="Y212" s="482"/>
      <c r="Z212" s="482"/>
      <c r="AA212" s="482"/>
      <c r="AB212" s="482"/>
      <c r="AC212" s="482"/>
      <c r="AD212" s="482"/>
      <c r="AE212" s="482"/>
      <c r="AF212" s="482"/>
      <c r="AG212" s="482"/>
      <c r="AH212" s="482"/>
      <c r="AI212" s="482"/>
      <c r="AJ212" s="482"/>
      <c r="AK212" s="482"/>
      <c r="AL212" s="482"/>
      <c r="AM212" s="482"/>
      <c r="AN212" s="482"/>
      <c r="AO212" s="482"/>
      <c r="AP212" s="482"/>
      <c r="AQ212" s="482"/>
      <c r="AR212" s="482"/>
      <c r="AS212" s="482"/>
      <c r="AT212" s="482"/>
      <c r="AU212" s="482"/>
      <c r="AV212" s="482"/>
      <c r="AW212" s="482"/>
      <c r="AX212" s="482"/>
      <c r="AY212" s="482"/>
      <c r="AZ212" s="482"/>
      <c r="BA212" s="482"/>
      <c r="BB212" s="482"/>
      <c r="BC212" s="482"/>
      <c r="BD212" s="482"/>
      <c r="BE212" s="482"/>
      <c r="BF212" s="482"/>
      <c r="BG212" s="482"/>
      <c r="BH212" s="482"/>
      <c r="BI212" s="482"/>
      <c r="BJ212" s="482"/>
      <c r="BK212" s="482"/>
      <c r="BL212" s="482"/>
      <c r="BM212" s="482"/>
      <c r="BN212" s="482"/>
    </row>
    <row r="213" spans="1:66">
      <c r="A213" s="482"/>
      <c r="B213" s="482"/>
      <c r="C213" s="482"/>
      <c r="D213" s="609"/>
      <c r="E213" s="491"/>
      <c r="F213" s="491"/>
      <c r="G213" s="491"/>
      <c r="H213" s="491"/>
      <c r="I213" s="491"/>
      <c r="J213" s="491"/>
      <c r="K213" s="491"/>
      <c r="L213" s="491"/>
      <c r="M213" s="482"/>
      <c r="N213" s="482"/>
      <c r="O213" s="482"/>
      <c r="P213" s="482"/>
      <c r="Q213" s="482"/>
      <c r="R213" s="482"/>
      <c r="S213" s="482"/>
      <c r="T213" s="482"/>
      <c r="U213" s="482"/>
      <c r="V213" s="482"/>
      <c r="W213" s="482"/>
      <c r="X213" s="482"/>
      <c r="Y213" s="482"/>
      <c r="Z213" s="482"/>
      <c r="AA213" s="482"/>
      <c r="AB213" s="482"/>
      <c r="AC213" s="482"/>
      <c r="AD213" s="482"/>
      <c r="AE213" s="482"/>
      <c r="AF213" s="482"/>
      <c r="AG213" s="482"/>
      <c r="AH213" s="482"/>
      <c r="AI213" s="482"/>
      <c r="AJ213" s="482"/>
      <c r="AK213" s="482"/>
      <c r="AL213" s="482"/>
      <c r="AM213" s="482"/>
      <c r="AN213" s="482"/>
      <c r="AO213" s="482"/>
      <c r="AP213" s="482"/>
      <c r="AQ213" s="482"/>
      <c r="AR213" s="482"/>
      <c r="AS213" s="482"/>
      <c r="AT213" s="482"/>
      <c r="AU213" s="482"/>
      <c r="AV213" s="482"/>
      <c r="AW213" s="482"/>
      <c r="AX213" s="482"/>
      <c r="AY213" s="482"/>
      <c r="AZ213" s="482"/>
      <c r="BA213" s="482"/>
      <c r="BB213" s="482"/>
      <c r="BC213" s="482"/>
      <c r="BD213" s="482"/>
      <c r="BE213" s="482"/>
      <c r="BF213" s="482"/>
      <c r="BG213" s="482"/>
      <c r="BH213" s="482"/>
      <c r="BI213" s="482"/>
      <c r="BJ213" s="482"/>
      <c r="BK213" s="482"/>
      <c r="BL213" s="482"/>
      <c r="BM213" s="482"/>
      <c r="BN213" s="482"/>
    </row>
    <row r="214" spans="1:66">
      <c r="A214" s="482"/>
      <c r="B214" s="482"/>
      <c r="C214" s="482"/>
      <c r="D214" s="609"/>
      <c r="E214" s="491"/>
      <c r="F214" s="491"/>
      <c r="G214" s="491"/>
      <c r="H214" s="491"/>
      <c r="I214" s="491"/>
      <c r="J214" s="491"/>
      <c r="K214" s="491"/>
      <c r="L214" s="491"/>
      <c r="M214" s="482"/>
      <c r="N214" s="482"/>
      <c r="O214" s="482"/>
      <c r="P214" s="482"/>
      <c r="Q214" s="482"/>
      <c r="R214" s="482"/>
      <c r="S214" s="482"/>
      <c r="T214" s="482"/>
      <c r="U214" s="482"/>
      <c r="V214" s="482"/>
      <c r="W214" s="482"/>
      <c r="X214" s="482"/>
      <c r="Y214" s="482"/>
      <c r="Z214" s="482"/>
      <c r="AA214" s="482"/>
      <c r="AB214" s="482"/>
      <c r="AC214" s="482"/>
      <c r="AD214" s="482"/>
      <c r="AE214" s="482"/>
      <c r="AF214" s="482"/>
      <c r="AG214" s="482"/>
      <c r="AH214" s="482"/>
      <c r="AI214" s="482"/>
      <c r="AJ214" s="482"/>
      <c r="AK214" s="482"/>
      <c r="AL214" s="482"/>
      <c r="AM214" s="482"/>
      <c r="AN214" s="482"/>
      <c r="AO214" s="482"/>
      <c r="AP214" s="482"/>
      <c r="AQ214" s="482"/>
      <c r="AR214" s="482"/>
      <c r="AS214" s="482"/>
      <c r="AT214" s="482"/>
      <c r="AU214" s="482"/>
      <c r="AV214" s="482"/>
      <c r="AW214" s="482"/>
      <c r="AX214" s="482"/>
      <c r="AY214" s="482"/>
      <c r="AZ214" s="482"/>
      <c r="BA214" s="482"/>
      <c r="BB214" s="482"/>
      <c r="BC214" s="482"/>
      <c r="BD214" s="482"/>
      <c r="BE214" s="482"/>
      <c r="BF214" s="482"/>
      <c r="BG214" s="482"/>
      <c r="BH214" s="482"/>
      <c r="BI214" s="482"/>
      <c r="BJ214" s="482"/>
      <c r="BK214" s="482"/>
      <c r="BL214" s="482"/>
      <c r="BM214" s="482"/>
      <c r="BN214" s="482"/>
    </row>
    <row r="215" spans="1:66">
      <c r="A215" s="482"/>
      <c r="B215" s="482"/>
      <c r="C215" s="482"/>
      <c r="D215" s="609"/>
      <c r="E215" s="491"/>
      <c r="F215" s="491"/>
      <c r="G215" s="491"/>
      <c r="H215" s="491"/>
      <c r="I215" s="491"/>
      <c r="J215" s="491"/>
      <c r="K215" s="491"/>
      <c r="L215" s="491"/>
      <c r="M215" s="482"/>
      <c r="N215" s="482"/>
      <c r="O215" s="482"/>
      <c r="P215" s="482"/>
      <c r="Q215" s="482"/>
      <c r="R215" s="482"/>
      <c r="S215" s="482"/>
      <c r="T215" s="482"/>
      <c r="U215" s="482"/>
      <c r="V215" s="482"/>
      <c r="W215" s="482"/>
      <c r="X215" s="482"/>
      <c r="Y215" s="482"/>
      <c r="Z215" s="482"/>
      <c r="AA215" s="482"/>
      <c r="AB215" s="482"/>
      <c r="AC215" s="482"/>
      <c r="AD215" s="482"/>
      <c r="AE215" s="482"/>
      <c r="AF215" s="482"/>
      <c r="AG215" s="482"/>
      <c r="AH215" s="482"/>
      <c r="AI215" s="482"/>
      <c r="AJ215" s="482"/>
      <c r="AK215" s="482"/>
      <c r="AL215" s="482"/>
      <c r="AM215" s="482"/>
      <c r="AN215" s="482"/>
      <c r="AO215" s="482"/>
      <c r="AP215" s="482"/>
      <c r="AQ215" s="482"/>
      <c r="AR215" s="482"/>
      <c r="AS215" s="482"/>
      <c r="AT215" s="482"/>
      <c r="AU215" s="482"/>
      <c r="AV215" s="482"/>
      <c r="AW215" s="482"/>
      <c r="AX215" s="482"/>
      <c r="AY215" s="482"/>
      <c r="AZ215" s="482"/>
      <c r="BA215" s="482"/>
      <c r="BB215" s="482"/>
      <c r="BC215" s="482"/>
      <c r="BD215" s="482"/>
      <c r="BE215" s="482"/>
      <c r="BF215" s="482"/>
      <c r="BG215" s="482"/>
      <c r="BH215" s="482"/>
      <c r="BI215" s="482"/>
      <c r="BJ215" s="482"/>
      <c r="BK215" s="482"/>
      <c r="BL215" s="482"/>
      <c r="BM215" s="482"/>
      <c r="BN215" s="482"/>
    </row>
    <row r="216" spans="1:66">
      <c r="A216" s="482"/>
      <c r="B216" s="482"/>
      <c r="C216" s="482"/>
      <c r="D216" s="576"/>
      <c r="E216" s="491"/>
      <c r="F216" s="491"/>
      <c r="G216" s="491"/>
      <c r="H216" s="491"/>
      <c r="I216" s="491"/>
      <c r="J216" s="491"/>
      <c r="K216" s="491"/>
      <c r="L216" s="491"/>
      <c r="M216" s="482"/>
      <c r="N216" s="482"/>
      <c r="O216" s="482"/>
      <c r="P216" s="482"/>
      <c r="Q216" s="482"/>
      <c r="R216" s="482"/>
      <c r="S216" s="482"/>
      <c r="T216" s="482"/>
      <c r="U216" s="482"/>
      <c r="V216" s="482"/>
      <c r="W216" s="482"/>
      <c r="X216" s="482"/>
      <c r="Y216" s="482"/>
      <c r="Z216" s="482"/>
      <c r="AA216" s="482"/>
      <c r="AB216" s="482"/>
      <c r="AC216" s="482"/>
      <c r="AD216" s="482"/>
      <c r="AE216" s="482"/>
      <c r="AF216" s="482"/>
      <c r="AG216" s="482"/>
      <c r="AH216" s="482"/>
      <c r="AI216" s="482"/>
      <c r="AJ216" s="482"/>
      <c r="AK216" s="482"/>
      <c r="AL216" s="482"/>
      <c r="AM216" s="482"/>
      <c r="AN216" s="482"/>
      <c r="AO216" s="482"/>
      <c r="AP216" s="482"/>
      <c r="AQ216" s="482"/>
      <c r="AR216" s="482"/>
      <c r="AS216" s="482"/>
      <c r="AT216" s="482"/>
      <c r="AU216" s="482"/>
      <c r="AV216" s="482"/>
      <c r="AW216" s="482"/>
      <c r="AX216" s="482"/>
      <c r="AY216" s="482"/>
      <c r="AZ216" s="482"/>
      <c r="BA216" s="482"/>
      <c r="BB216" s="482"/>
      <c r="BC216" s="482"/>
      <c r="BD216" s="482"/>
      <c r="BE216" s="482"/>
      <c r="BF216" s="482"/>
      <c r="BG216" s="482"/>
      <c r="BH216" s="482"/>
      <c r="BI216" s="482"/>
      <c r="BJ216" s="482"/>
      <c r="BK216" s="482"/>
      <c r="BL216" s="482"/>
      <c r="BM216" s="482"/>
      <c r="BN216" s="482"/>
    </row>
    <row r="217" spans="1:66">
      <c r="A217" s="482"/>
      <c r="B217" s="482"/>
      <c r="C217" s="482"/>
      <c r="D217" s="609"/>
      <c r="E217" s="491"/>
      <c r="F217" s="491"/>
      <c r="G217" s="491"/>
      <c r="H217" s="491"/>
      <c r="I217" s="491"/>
      <c r="J217" s="491"/>
      <c r="K217" s="491"/>
      <c r="L217" s="491"/>
      <c r="M217" s="482"/>
      <c r="N217" s="482"/>
      <c r="O217" s="482"/>
      <c r="P217" s="482"/>
      <c r="Q217" s="482"/>
      <c r="R217" s="482"/>
      <c r="S217" s="482"/>
      <c r="T217" s="482"/>
      <c r="U217" s="482"/>
      <c r="V217" s="482"/>
      <c r="W217" s="482"/>
      <c r="X217" s="482"/>
      <c r="Y217" s="482"/>
      <c r="Z217" s="482"/>
      <c r="AA217" s="482"/>
      <c r="AB217" s="482"/>
      <c r="AC217" s="482"/>
      <c r="AD217" s="482"/>
      <c r="AE217" s="482"/>
      <c r="AF217" s="482"/>
      <c r="AG217" s="482"/>
      <c r="AH217" s="482"/>
      <c r="AI217" s="482"/>
      <c r="AJ217" s="482"/>
      <c r="AK217" s="482"/>
      <c r="AL217" s="482"/>
      <c r="AM217" s="482"/>
      <c r="AN217" s="482"/>
      <c r="AO217" s="482"/>
      <c r="AP217" s="482"/>
      <c r="AQ217" s="482"/>
      <c r="AR217" s="482"/>
      <c r="AS217" s="482"/>
      <c r="AT217" s="482"/>
      <c r="AU217" s="482"/>
      <c r="AV217" s="482"/>
      <c r="AW217" s="482"/>
      <c r="AX217" s="482"/>
      <c r="AY217" s="482"/>
      <c r="AZ217" s="482"/>
      <c r="BA217" s="482"/>
      <c r="BB217" s="482"/>
      <c r="BC217" s="482"/>
      <c r="BD217" s="482"/>
      <c r="BE217" s="482"/>
      <c r="BF217" s="482"/>
      <c r="BG217" s="482"/>
      <c r="BH217" s="482"/>
      <c r="BI217" s="482"/>
      <c r="BJ217" s="482"/>
      <c r="BK217" s="482"/>
      <c r="BL217" s="482"/>
      <c r="BM217" s="482"/>
      <c r="BN217" s="482"/>
    </row>
    <row r="218" spans="1:66">
      <c r="A218" s="482"/>
      <c r="B218" s="482"/>
      <c r="C218" s="482"/>
      <c r="D218" s="490"/>
      <c r="E218" s="491"/>
      <c r="F218" s="491"/>
      <c r="G218" s="491"/>
      <c r="H218" s="491"/>
      <c r="I218" s="491"/>
      <c r="J218" s="491"/>
      <c r="K218" s="491"/>
      <c r="L218" s="491"/>
      <c r="M218" s="482"/>
      <c r="N218" s="482"/>
      <c r="O218" s="482"/>
      <c r="P218" s="482"/>
      <c r="Q218" s="482"/>
      <c r="R218" s="482"/>
      <c r="S218" s="482"/>
      <c r="T218" s="482"/>
      <c r="U218" s="482"/>
      <c r="V218" s="482"/>
      <c r="W218" s="482"/>
      <c r="X218" s="482"/>
      <c r="Y218" s="482"/>
      <c r="Z218" s="482"/>
      <c r="AA218" s="482"/>
      <c r="AB218" s="482"/>
      <c r="AC218" s="482"/>
      <c r="AD218" s="482"/>
      <c r="AE218" s="482"/>
      <c r="AF218" s="482"/>
      <c r="AG218" s="482"/>
      <c r="AH218" s="482"/>
      <c r="AI218" s="482"/>
      <c r="AJ218" s="482"/>
      <c r="AK218" s="482"/>
      <c r="AL218" s="482"/>
      <c r="AM218" s="482"/>
      <c r="AN218" s="482"/>
      <c r="AO218" s="482"/>
      <c r="AP218" s="482"/>
      <c r="AQ218" s="482"/>
      <c r="AR218" s="482"/>
      <c r="AS218" s="482"/>
      <c r="AT218" s="482"/>
      <c r="AU218" s="482"/>
      <c r="AV218" s="482"/>
      <c r="AW218" s="482"/>
      <c r="AX218" s="482"/>
      <c r="AY218" s="482"/>
      <c r="AZ218" s="482"/>
      <c r="BA218" s="482"/>
      <c r="BB218" s="482"/>
      <c r="BC218" s="482"/>
      <c r="BD218" s="482"/>
      <c r="BE218" s="482"/>
      <c r="BF218" s="482"/>
      <c r="BG218" s="482"/>
      <c r="BH218" s="482"/>
      <c r="BI218" s="482"/>
      <c r="BJ218" s="482"/>
      <c r="BK218" s="482"/>
      <c r="BL218" s="482"/>
      <c r="BM218" s="482"/>
      <c r="BN218" s="482"/>
    </row>
    <row r="219" spans="1:66">
      <c r="A219" s="482"/>
      <c r="B219" s="482"/>
      <c r="C219" s="482"/>
      <c r="D219" s="490"/>
      <c r="E219" s="491"/>
      <c r="F219" s="491"/>
      <c r="G219" s="491"/>
      <c r="H219" s="491"/>
      <c r="I219" s="491"/>
      <c r="J219" s="491"/>
      <c r="K219" s="491"/>
      <c r="L219" s="491"/>
      <c r="M219" s="482"/>
      <c r="N219" s="482"/>
      <c r="O219" s="482"/>
      <c r="P219" s="482"/>
      <c r="Q219" s="482"/>
      <c r="R219" s="482"/>
      <c r="S219" s="482"/>
      <c r="T219" s="482"/>
      <c r="U219" s="482"/>
      <c r="V219" s="482"/>
      <c r="W219" s="482"/>
      <c r="X219" s="482"/>
      <c r="Y219" s="482"/>
      <c r="Z219" s="482"/>
      <c r="AA219" s="482"/>
      <c r="AB219" s="482"/>
      <c r="AC219" s="482"/>
      <c r="AD219" s="482"/>
      <c r="AE219" s="482"/>
      <c r="AF219" s="482"/>
      <c r="AG219" s="482"/>
      <c r="AH219" s="482"/>
      <c r="AI219" s="482"/>
      <c r="AJ219" s="482"/>
      <c r="AK219" s="482"/>
      <c r="AL219" s="482"/>
      <c r="AM219" s="482"/>
      <c r="AN219" s="482"/>
      <c r="AO219" s="482"/>
      <c r="AP219" s="482"/>
      <c r="AQ219" s="482"/>
      <c r="AR219" s="482"/>
      <c r="AS219" s="482"/>
      <c r="AT219" s="482"/>
      <c r="AU219" s="482"/>
      <c r="AV219" s="482"/>
      <c r="AW219" s="482"/>
      <c r="AX219" s="482"/>
      <c r="AY219" s="482"/>
      <c r="AZ219" s="482"/>
      <c r="BA219" s="482"/>
      <c r="BB219" s="482"/>
      <c r="BC219" s="482"/>
      <c r="BD219" s="482"/>
      <c r="BE219" s="482"/>
      <c r="BF219" s="482"/>
      <c r="BG219" s="482"/>
      <c r="BH219" s="482"/>
      <c r="BI219" s="482"/>
      <c r="BJ219" s="482"/>
      <c r="BK219" s="482"/>
      <c r="BL219" s="482"/>
      <c r="BM219" s="482"/>
      <c r="BN219" s="482"/>
    </row>
    <row r="220" spans="1:66">
      <c r="A220" s="482"/>
      <c r="B220" s="482"/>
      <c r="C220" s="482"/>
      <c r="D220" s="490"/>
      <c r="E220" s="491"/>
      <c r="F220" s="491"/>
      <c r="G220" s="491"/>
      <c r="H220" s="491"/>
      <c r="I220" s="491"/>
      <c r="J220" s="491"/>
      <c r="K220" s="491"/>
      <c r="L220" s="491"/>
      <c r="M220" s="482"/>
      <c r="N220" s="482"/>
      <c r="O220" s="482"/>
      <c r="P220" s="482"/>
      <c r="Q220" s="482"/>
      <c r="R220" s="482"/>
      <c r="S220" s="482"/>
      <c r="T220" s="482"/>
      <c r="U220" s="482"/>
      <c r="V220" s="482"/>
      <c r="W220" s="482"/>
      <c r="X220" s="482"/>
      <c r="Y220" s="482"/>
      <c r="Z220" s="482"/>
      <c r="AA220" s="482"/>
      <c r="AB220" s="482"/>
      <c r="AC220" s="482"/>
      <c r="AD220" s="482"/>
      <c r="AE220" s="482"/>
      <c r="AF220" s="482"/>
      <c r="AG220" s="482"/>
      <c r="AH220" s="482"/>
      <c r="AI220" s="482"/>
      <c r="AJ220" s="482"/>
      <c r="AK220" s="482"/>
      <c r="AL220" s="482"/>
      <c r="AM220" s="482"/>
      <c r="AN220" s="482"/>
      <c r="AO220" s="482"/>
      <c r="AP220" s="482"/>
      <c r="AQ220" s="482"/>
      <c r="AR220" s="482"/>
      <c r="AS220" s="482"/>
      <c r="AT220" s="482"/>
      <c r="AU220" s="482"/>
      <c r="AV220" s="482"/>
      <c r="AW220" s="482"/>
      <c r="AX220" s="482"/>
      <c r="AY220" s="482"/>
      <c r="AZ220" s="482"/>
      <c r="BA220" s="482"/>
      <c r="BB220" s="482"/>
      <c r="BC220" s="482"/>
      <c r="BD220" s="482"/>
      <c r="BE220" s="482"/>
      <c r="BF220" s="482"/>
      <c r="BG220" s="482"/>
      <c r="BH220" s="482"/>
      <c r="BI220" s="482"/>
      <c r="BJ220" s="482"/>
      <c r="BK220" s="482"/>
      <c r="BL220" s="482"/>
      <c r="BM220" s="482"/>
      <c r="BN220" s="482"/>
    </row>
    <row r="221" spans="1:66">
      <c r="A221" s="482"/>
      <c r="B221" s="482"/>
      <c r="C221" s="482"/>
      <c r="D221" s="490"/>
      <c r="E221" s="491"/>
      <c r="F221" s="491"/>
      <c r="G221" s="491"/>
      <c r="H221" s="491"/>
      <c r="I221" s="491"/>
      <c r="J221" s="491"/>
      <c r="K221" s="491"/>
      <c r="L221" s="491"/>
      <c r="M221" s="482"/>
      <c r="N221" s="482"/>
      <c r="O221" s="482"/>
      <c r="P221" s="482"/>
      <c r="Q221" s="482"/>
      <c r="R221" s="482"/>
      <c r="S221" s="482"/>
      <c r="T221" s="482"/>
      <c r="U221" s="482"/>
      <c r="V221" s="482"/>
      <c r="W221" s="482"/>
      <c r="X221" s="482"/>
      <c r="Y221" s="482"/>
      <c r="Z221" s="482"/>
      <c r="AA221" s="482"/>
      <c r="AB221" s="482"/>
      <c r="AC221" s="482"/>
      <c r="AD221" s="482"/>
      <c r="AE221" s="482"/>
      <c r="AF221" s="482"/>
      <c r="AG221" s="482"/>
      <c r="AH221" s="482"/>
      <c r="AI221" s="482"/>
      <c r="AJ221" s="482"/>
      <c r="AK221" s="482"/>
      <c r="AL221" s="482"/>
      <c r="AM221" s="482"/>
      <c r="AN221" s="482"/>
      <c r="AO221" s="482"/>
      <c r="AP221" s="482"/>
      <c r="AQ221" s="482"/>
      <c r="AR221" s="482"/>
      <c r="AS221" s="482"/>
      <c r="AT221" s="482"/>
      <c r="AU221" s="482"/>
      <c r="AV221" s="482"/>
      <c r="AW221" s="482"/>
      <c r="AX221" s="482"/>
      <c r="AY221" s="482"/>
      <c r="AZ221" s="482"/>
      <c r="BA221" s="482"/>
      <c r="BB221" s="482"/>
      <c r="BC221" s="482"/>
      <c r="BD221" s="482"/>
      <c r="BE221" s="482"/>
      <c r="BF221" s="482"/>
      <c r="BG221" s="482"/>
      <c r="BH221" s="482"/>
      <c r="BI221" s="482"/>
      <c r="BJ221" s="482"/>
      <c r="BK221" s="482"/>
      <c r="BL221" s="482"/>
      <c r="BM221" s="482"/>
      <c r="BN221" s="482"/>
    </row>
    <row r="222" spans="1:66">
      <c r="A222" s="482"/>
      <c r="B222" s="482"/>
      <c r="C222" s="482"/>
      <c r="D222" s="609"/>
      <c r="E222" s="491"/>
      <c r="F222" s="491"/>
      <c r="G222" s="491"/>
      <c r="H222" s="491"/>
      <c r="I222" s="491"/>
      <c r="J222" s="491"/>
      <c r="K222" s="491"/>
      <c r="L222" s="491"/>
      <c r="M222" s="482"/>
      <c r="N222" s="482"/>
      <c r="O222" s="482"/>
      <c r="P222" s="482"/>
      <c r="Q222" s="482"/>
      <c r="R222" s="482"/>
      <c r="S222" s="482"/>
      <c r="T222" s="482"/>
      <c r="U222" s="482"/>
      <c r="V222" s="482"/>
      <c r="W222" s="482"/>
      <c r="X222" s="482"/>
      <c r="Y222" s="482"/>
      <c r="Z222" s="482"/>
      <c r="AA222" s="482"/>
      <c r="AB222" s="482"/>
      <c r="AC222" s="482"/>
      <c r="AD222" s="482"/>
      <c r="AE222" s="482"/>
      <c r="AF222" s="482"/>
      <c r="AG222" s="482"/>
      <c r="AH222" s="482"/>
      <c r="AI222" s="482"/>
      <c r="AJ222" s="482"/>
      <c r="AK222" s="482"/>
      <c r="AL222" s="482"/>
      <c r="AM222" s="482"/>
      <c r="AN222" s="482"/>
      <c r="AO222" s="482"/>
      <c r="AP222" s="482"/>
      <c r="AQ222" s="482"/>
      <c r="AR222" s="482"/>
      <c r="AS222" s="482"/>
      <c r="AT222" s="482"/>
      <c r="AU222" s="482"/>
      <c r="AV222" s="482"/>
      <c r="AW222" s="482"/>
      <c r="AX222" s="482"/>
      <c r="AY222" s="482"/>
      <c r="AZ222" s="482"/>
      <c r="BA222" s="482"/>
      <c r="BB222" s="482"/>
      <c r="BC222" s="482"/>
      <c r="BD222" s="482"/>
      <c r="BE222" s="482"/>
      <c r="BF222" s="482"/>
      <c r="BG222" s="482"/>
      <c r="BH222" s="482"/>
      <c r="BI222" s="482"/>
      <c r="BJ222" s="482"/>
      <c r="BK222" s="482"/>
      <c r="BL222" s="482"/>
      <c r="BM222" s="482"/>
      <c r="BN222" s="482"/>
    </row>
    <row r="223" spans="1:66">
      <c r="A223" s="482"/>
      <c r="B223" s="482"/>
      <c r="C223" s="482"/>
      <c r="D223" s="490"/>
      <c r="E223" s="491"/>
      <c r="F223" s="491"/>
      <c r="G223" s="491"/>
      <c r="H223" s="491"/>
      <c r="I223" s="491"/>
      <c r="J223" s="491"/>
      <c r="K223" s="491"/>
      <c r="L223" s="491"/>
      <c r="M223" s="482"/>
      <c r="N223" s="482"/>
      <c r="O223" s="482"/>
      <c r="P223" s="482"/>
      <c r="Q223" s="482"/>
      <c r="R223" s="482"/>
      <c r="S223" s="482"/>
      <c r="T223" s="482"/>
      <c r="U223" s="482"/>
      <c r="V223" s="482"/>
      <c r="W223" s="482"/>
      <c r="X223" s="482"/>
      <c r="Y223" s="482"/>
      <c r="Z223" s="482"/>
      <c r="AA223" s="482"/>
      <c r="AB223" s="482"/>
      <c r="AC223" s="482"/>
      <c r="AD223" s="482"/>
      <c r="AE223" s="482"/>
      <c r="AF223" s="482"/>
      <c r="AG223" s="482"/>
      <c r="AH223" s="482"/>
      <c r="AI223" s="482"/>
      <c r="AJ223" s="482"/>
      <c r="AK223" s="482"/>
      <c r="AL223" s="482"/>
      <c r="AM223" s="482"/>
      <c r="AN223" s="482"/>
      <c r="AO223" s="482"/>
      <c r="AP223" s="482"/>
      <c r="AQ223" s="482"/>
      <c r="AR223" s="482"/>
      <c r="AS223" s="482"/>
      <c r="AT223" s="482"/>
      <c r="AU223" s="482"/>
      <c r="AV223" s="482"/>
      <c r="AW223" s="482"/>
      <c r="AX223" s="482"/>
      <c r="AY223" s="482"/>
      <c r="AZ223" s="482"/>
      <c r="BA223" s="482"/>
      <c r="BB223" s="482"/>
      <c r="BC223" s="482"/>
      <c r="BD223" s="482"/>
      <c r="BE223" s="482"/>
      <c r="BF223" s="482"/>
      <c r="BG223" s="482"/>
      <c r="BH223" s="482"/>
      <c r="BI223" s="482"/>
      <c r="BJ223" s="482"/>
      <c r="BK223" s="482"/>
      <c r="BL223" s="482"/>
      <c r="BM223" s="482"/>
      <c r="BN223" s="482"/>
    </row>
    <row r="224" spans="1:66">
      <c r="A224" s="482"/>
      <c r="B224" s="482"/>
      <c r="C224" s="482"/>
      <c r="D224" s="609"/>
      <c r="E224" s="491"/>
      <c r="F224" s="491"/>
      <c r="G224" s="491"/>
      <c r="H224" s="491"/>
      <c r="I224" s="491"/>
      <c r="J224" s="491"/>
      <c r="K224" s="491"/>
      <c r="L224" s="491"/>
      <c r="M224" s="482"/>
      <c r="N224" s="482"/>
      <c r="O224" s="482"/>
      <c r="P224" s="482"/>
      <c r="Q224" s="482"/>
      <c r="R224" s="482"/>
      <c r="S224" s="482"/>
      <c r="T224" s="482"/>
      <c r="U224" s="482"/>
      <c r="V224" s="482"/>
      <c r="W224" s="482"/>
      <c r="X224" s="482"/>
      <c r="Y224" s="482"/>
      <c r="Z224" s="482"/>
      <c r="AA224" s="482"/>
      <c r="AB224" s="482"/>
      <c r="AC224" s="482"/>
      <c r="AD224" s="482"/>
      <c r="AE224" s="482"/>
      <c r="AF224" s="482"/>
      <c r="AG224" s="482"/>
      <c r="AH224" s="482"/>
      <c r="AI224" s="482"/>
      <c r="AJ224" s="482"/>
      <c r="AK224" s="482"/>
      <c r="AL224" s="482"/>
      <c r="AM224" s="482"/>
      <c r="AN224" s="482"/>
      <c r="AO224" s="482"/>
      <c r="AP224" s="482"/>
      <c r="AQ224" s="482"/>
      <c r="AR224" s="482"/>
      <c r="AS224" s="482"/>
      <c r="AT224" s="482"/>
      <c r="AU224" s="482"/>
      <c r="AV224" s="482"/>
      <c r="AW224" s="482"/>
      <c r="AX224" s="482"/>
      <c r="AY224" s="482"/>
      <c r="AZ224" s="482"/>
      <c r="BA224" s="482"/>
      <c r="BB224" s="482"/>
      <c r="BC224" s="482"/>
      <c r="BD224" s="482"/>
      <c r="BE224" s="482"/>
      <c r="BF224" s="482"/>
      <c r="BG224" s="482"/>
      <c r="BH224" s="482"/>
      <c r="BI224" s="482"/>
      <c r="BJ224" s="482"/>
      <c r="BK224" s="482"/>
      <c r="BL224" s="482"/>
      <c r="BM224" s="482"/>
      <c r="BN224" s="482"/>
    </row>
    <row r="225" spans="1:66">
      <c r="A225" s="482"/>
      <c r="B225" s="482"/>
      <c r="C225" s="482"/>
      <c r="D225" s="490"/>
      <c r="E225" s="491"/>
      <c r="F225" s="491"/>
      <c r="G225" s="491"/>
      <c r="H225" s="491"/>
      <c r="I225" s="491"/>
      <c r="J225" s="491"/>
      <c r="K225" s="491"/>
      <c r="L225" s="491"/>
      <c r="M225" s="482"/>
      <c r="N225" s="482"/>
      <c r="O225" s="482"/>
      <c r="P225" s="482"/>
      <c r="Q225" s="482"/>
      <c r="R225" s="482"/>
      <c r="S225" s="482"/>
      <c r="T225" s="482"/>
      <c r="U225" s="482"/>
      <c r="V225" s="482"/>
      <c r="W225" s="482"/>
      <c r="X225" s="482"/>
      <c r="Y225" s="482"/>
      <c r="Z225" s="482"/>
      <c r="AA225" s="482"/>
      <c r="AB225" s="482"/>
      <c r="AC225" s="482"/>
      <c r="AD225" s="482"/>
      <c r="AE225" s="482"/>
      <c r="AF225" s="482"/>
      <c r="AG225" s="482"/>
      <c r="AH225" s="482"/>
      <c r="AI225" s="482"/>
      <c r="AJ225" s="482"/>
      <c r="AK225" s="482"/>
      <c r="AL225" s="482"/>
      <c r="AM225" s="482"/>
      <c r="AN225" s="482"/>
      <c r="AO225" s="482"/>
      <c r="AP225" s="482"/>
      <c r="AQ225" s="482"/>
      <c r="AR225" s="482"/>
      <c r="AS225" s="482"/>
      <c r="AT225" s="482"/>
      <c r="AU225" s="482"/>
      <c r="AV225" s="482"/>
      <c r="AW225" s="482"/>
      <c r="AX225" s="482"/>
      <c r="AY225" s="482"/>
      <c r="AZ225" s="482"/>
      <c r="BA225" s="482"/>
      <c r="BB225" s="482"/>
      <c r="BC225" s="482"/>
      <c r="BD225" s="482"/>
      <c r="BE225" s="482"/>
      <c r="BF225" s="482"/>
      <c r="BG225" s="482"/>
      <c r="BH225" s="482"/>
      <c r="BI225" s="482"/>
      <c r="BJ225" s="482"/>
      <c r="BK225" s="482"/>
      <c r="BL225" s="482"/>
      <c r="BM225" s="482"/>
      <c r="BN225" s="482"/>
    </row>
    <row r="226" spans="1:66">
      <c r="A226" s="482"/>
      <c r="B226" s="482"/>
      <c r="C226" s="482"/>
      <c r="D226" s="490"/>
      <c r="E226" s="491"/>
      <c r="F226" s="491"/>
      <c r="G226" s="491"/>
      <c r="H226" s="491"/>
      <c r="I226" s="491"/>
      <c r="J226" s="491"/>
      <c r="K226" s="491"/>
      <c r="L226" s="491"/>
      <c r="M226" s="482"/>
      <c r="N226" s="482"/>
      <c r="O226" s="482"/>
      <c r="P226" s="482"/>
      <c r="Q226" s="482"/>
      <c r="R226" s="482"/>
      <c r="S226" s="482"/>
      <c r="T226" s="482"/>
      <c r="U226" s="482"/>
      <c r="V226" s="482"/>
      <c r="W226" s="482"/>
      <c r="X226" s="482"/>
      <c r="Y226" s="482"/>
      <c r="Z226" s="482"/>
      <c r="AA226" s="482"/>
      <c r="AB226" s="482"/>
      <c r="AC226" s="482"/>
      <c r="AD226" s="482"/>
      <c r="AE226" s="482"/>
      <c r="AF226" s="482"/>
      <c r="AG226" s="482"/>
      <c r="AH226" s="482"/>
      <c r="AI226" s="482"/>
      <c r="AJ226" s="482"/>
      <c r="AK226" s="482"/>
      <c r="AL226" s="482"/>
      <c r="AM226" s="482"/>
      <c r="AN226" s="482"/>
      <c r="AO226" s="482"/>
      <c r="AP226" s="482"/>
      <c r="AQ226" s="482"/>
      <c r="AR226" s="482"/>
      <c r="AS226" s="482"/>
      <c r="AT226" s="482"/>
      <c r="AU226" s="482"/>
      <c r="AV226" s="482"/>
      <c r="AW226" s="482"/>
      <c r="AX226" s="482"/>
      <c r="AY226" s="482"/>
      <c r="AZ226" s="482"/>
      <c r="BA226" s="482"/>
      <c r="BB226" s="482"/>
      <c r="BC226" s="482"/>
      <c r="BD226" s="482"/>
      <c r="BE226" s="482"/>
      <c r="BF226" s="482"/>
      <c r="BG226" s="482"/>
      <c r="BH226" s="482"/>
      <c r="BI226" s="482"/>
      <c r="BJ226" s="482"/>
      <c r="BK226" s="482"/>
      <c r="BL226" s="482"/>
      <c r="BM226" s="482"/>
      <c r="BN226" s="482"/>
    </row>
    <row r="227" spans="1:66">
      <c r="A227" s="482"/>
      <c r="B227" s="482"/>
      <c r="C227" s="482"/>
      <c r="D227" s="609"/>
      <c r="E227" s="491"/>
      <c r="F227" s="491"/>
      <c r="G227" s="491"/>
      <c r="H227" s="491"/>
      <c r="I227" s="491"/>
      <c r="J227" s="491"/>
      <c r="K227" s="491"/>
      <c r="L227" s="491"/>
      <c r="M227" s="482"/>
      <c r="N227" s="482"/>
      <c r="O227" s="482"/>
      <c r="P227" s="482"/>
      <c r="Q227" s="482"/>
      <c r="R227" s="482"/>
      <c r="S227" s="482"/>
      <c r="T227" s="482"/>
      <c r="U227" s="482"/>
      <c r="V227" s="482"/>
      <c r="W227" s="482"/>
      <c r="X227" s="482"/>
      <c r="Y227" s="482"/>
      <c r="Z227" s="482"/>
      <c r="AA227" s="482"/>
      <c r="AB227" s="482"/>
      <c r="AC227" s="482"/>
      <c r="AD227" s="482"/>
      <c r="AE227" s="482"/>
      <c r="AF227" s="482"/>
      <c r="AG227" s="482"/>
      <c r="AH227" s="482"/>
      <c r="AI227" s="482"/>
      <c r="AJ227" s="482"/>
      <c r="AK227" s="482"/>
      <c r="AL227" s="482"/>
      <c r="AM227" s="482"/>
      <c r="AN227" s="482"/>
      <c r="AO227" s="482"/>
      <c r="AP227" s="482"/>
      <c r="AQ227" s="482"/>
      <c r="AR227" s="482"/>
      <c r="AS227" s="482"/>
      <c r="AT227" s="482"/>
      <c r="AU227" s="482"/>
      <c r="AV227" s="482"/>
      <c r="AW227" s="482"/>
      <c r="AX227" s="482"/>
      <c r="AY227" s="482"/>
      <c r="AZ227" s="482"/>
      <c r="BA227" s="482"/>
      <c r="BB227" s="482"/>
      <c r="BC227" s="482"/>
      <c r="BD227" s="482"/>
      <c r="BE227" s="482"/>
      <c r="BF227" s="482"/>
      <c r="BG227" s="482"/>
      <c r="BH227" s="482"/>
      <c r="BI227" s="482"/>
      <c r="BJ227" s="482"/>
      <c r="BK227" s="482"/>
      <c r="BL227" s="482"/>
      <c r="BM227" s="482"/>
      <c r="BN227" s="482"/>
    </row>
    <row r="228" spans="1:66">
      <c r="A228" s="482"/>
      <c r="B228" s="482"/>
      <c r="C228" s="482"/>
      <c r="D228" s="490"/>
      <c r="E228" s="491"/>
      <c r="F228" s="491"/>
      <c r="G228" s="491"/>
      <c r="H228" s="491"/>
      <c r="I228" s="491"/>
      <c r="J228" s="491"/>
      <c r="K228" s="491"/>
      <c r="L228" s="491"/>
      <c r="M228" s="482"/>
      <c r="N228" s="482"/>
      <c r="O228" s="482"/>
      <c r="P228" s="482"/>
      <c r="Q228" s="482"/>
      <c r="R228" s="482"/>
      <c r="S228" s="482"/>
      <c r="T228" s="482"/>
      <c r="U228" s="482"/>
      <c r="V228" s="482"/>
      <c r="W228" s="482"/>
      <c r="X228" s="482"/>
      <c r="Y228" s="482"/>
      <c r="Z228" s="482"/>
      <c r="AA228" s="482"/>
      <c r="AB228" s="482"/>
      <c r="AC228" s="482"/>
      <c r="AD228" s="482"/>
      <c r="AE228" s="482"/>
      <c r="AF228" s="482"/>
      <c r="AG228" s="482"/>
      <c r="AH228" s="482"/>
      <c r="AI228" s="482"/>
      <c r="AJ228" s="482"/>
      <c r="AK228" s="482"/>
      <c r="AL228" s="482"/>
      <c r="AM228" s="482"/>
      <c r="AN228" s="482"/>
      <c r="AO228" s="482"/>
      <c r="AP228" s="482"/>
      <c r="AQ228" s="482"/>
      <c r="AR228" s="482"/>
      <c r="AS228" s="482"/>
      <c r="AT228" s="482"/>
      <c r="AU228" s="482"/>
      <c r="AV228" s="482"/>
      <c r="AW228" s="482"/>
      <c r="AX228" s="482"/>
      <c r="AY228" s="482"/>
      <c r="AZ228" s="482"/>
      <c r="BA228" s="482"/>
      <c r="BB228" s="482"/>
      <c r="BC228" s="482"/>
      <c r="BD228" s="482"/>
      <c r="BE228" s="482"/>
      <c r="BF228" s="482"/>
      <c r="BG228" s="482"/>
      <c r="BH228" s="482"/>
      <c r="BI228" s="482"/>
      <c r="BJ228" s="482"/>
      <c r="BK228" s="482"/>
      <c r="BL228" s="482"/>
      <c r="BM228" s="482"/>
      <c r="BN228" s="482"/>
    </row>
    <row r="229" spans="1:66" ht="15.75" thickBot="1">
      <c r="A229" s="482"/>
      <c r="B229" s="482"/>
      <c r="C229" s="482"/>
      <c r="D229" s="486"/>
      <c r="E229" s="491"/>
      <c r="F229" s="491"/>
      <c r="G229" s="491"/>
      <c r="H229" s="491"/>
      <c r="I229" s="491"/>
      <c r="J229" s="491"/>
      <c r="K229" s="491"/>
      <c r="L229" s="491"/>
      <c r="M229" s="482"/>
      <c r="N229" s="482"/>
      <c r="O229" s="482"/>
      <c r="P229" s="482"/>
      <c r="Q229" s="482"/>
      <c r="R229" s="482"/>
      <c r="S229" s="482"/>
      <c r="T229" s="482"/>
      <c r="U229" s="482"/>
      <c r="V229" s="482"/>
      <c r="W229" s="482"/>
      <c r="X229" s="482"/>
      <c r="Y229" s="482"/>
      <c r="Z229" s="482"/>
      <c r="AA229" s="482"/>
      <c r="AB229" s="482"/>
      <c r="AC229" s="482"/>
      <c r="AD229" s="482"/>
      <c r="AE229" s="482"/>
      <c r="AF229" s="482"/>
      <c r="AG229" s="482"/>
      <c r="AH229" s="482"/>
      <c r="AI229" s="482"/>
      <c r="AJ229" s="482"/>
      <c r="AK229" s="482"/>
      <c r="AL229" s="482"/>
      <c r="AM229" s="482"/>
      <c r="AN229" s="482"/>
      <c r="AO229" s="482"/>
      <c r="AP229" s="482"/>
      <c r="AQ229" s="482"/>
      <c r="AR229" s="482"/>
      <c r="AS229" s="482"/>
      <c r="AT229" s="482"/>
      <c r="AU229" s="482"/>
      <c r="AV229" s="482"/>
      <c r="AW229" s="482"/>
      <c r="AX229" s="482"/>
      <c r="AY229" s="482"/>
      <c r="AZ229" s="482"/>
      <c r="BA229" s="482"/>
      <c r="BB229" s="482"/>
      <c r="BC229" s="482"/>
      <c r="BD229" s="482"/>
      <c r="BE229" s="482"/>
      <c r="BF229" s="482"/>
      <c r="BG229" s="482"/>
      <c r="BH229" s="482"/>
      <c r="BI229" s="482"/>
      <c r="BJ229" s="482"/>
      <c r="BK229" s="482"/>
      <c r="BL229" s="482"/>
      <c r="BM229" s="482"/>
      <c r="BN229" s="482"/>
    </row>
    <row r="230" spans="1:66">
      <c r="A230" s="560"/>
      <c r="B230" s="560"/>
      <c r="C230" s="560"/>
      <c r="D230" s="560"/>
      <c r="E230" s="560"/>
      <c r="F230" s="560"/>
      <c r="G230" s="560"/>
      <c r="H230" s="560"/>
      <c r="I230" s="560"/>
      <c r="J230" s="560"/>
      <c r="K230" s="560"/>
      <c r="L230" s="560"/>
      <c r="M230" s="560"/>
      <c r="N230" s="560"/>
      <c r="O230" s="560"/>
      <c r="P230" s="560"/>
      <c r="Q230" s="560"/>
      <c r="R230" s="560"/>
      <c r="S230" s="560"/>
      <c r="T230" s="560"/>
      <c r="U230" s="560"/>
      <c r="V230" s="560"/>
      <c r="W230" s="560"/>
      <c r="X230" s="560"/>
      <c r="Y230" s="560"/>
      <c r="Z230" s="560"/>
      <c r="AA230" s="560"/>
      <c r="AB230" s="560"/>
      <c r="AC230" s="560"/>
      <c r="AD230" s="560"/>
      <c r="AE230" s="560"/>
      <c r="AF230" s="560"/>
      <c r="AG230" s="560"/>
      <c r="AH230" s="560"/>
      <c r="AI230" s="560"/>
      <c r="AJ230" s="560"/>
      <c r="AK230" s="560"/>
      <c r="AL230" s="560"/>
      <c r="AM230" s="560"/>
      <c r="AN230" s="560"/>
      <c r="AO230" s="560"/>
      <c r="AP230" s="560"/>
      <c r="AQ230" s="560"/>
      <c r="AR230" s="560"/>
      <c r="AS230" s="560"/>
      <c r="AT230" s="560"/>
      <c r="AU230" s="560"/>
      <c r="AV230" s="560"/>
      <c r="AW230" s="560"/>
      <c r="AX230" s="560"/>
      <c r="AY230" s="560"/>
      <c r="AZ230" s="560"/>
      <c r="BA230" s="560"/>
      <c r="BB230" s="560"/>
      <c r="BC230" s="560"/>
      <c r="BD230" s="560"/>
      <c r="BE230" s="560"/>
      <c r="BF230" s="560"/>
      <c r="BG230" s="560"/>
      <c r="BH230" s="560"/>
      <c r="BI230" s="560"/>
      <c r="BJ230" s="560"/>
      <c r="BK230" s="560"/>
      <c r="BL230" s="560"/>
      <c r="BM230" s="560"/>
      <c r="BN230" s="560"/>
    </row>
  </sheetData>
  <mergeCells count="3">
    <mergeCell ref="E60:I60"/>
    <mergeCell ref="E61:I61"/>
    <mergeCell ref="E62:I62"/>
  </mergeCells>
  <phoneticPr fontId="0" type="noConversion"/>
  <pageMargins left="0.75" right="0.75" top="1" bottom="1" header="0.5" footer="0.5"/>
  <pageSetup scale="12" orientation="landscape" horizontalDpi="4294967292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Q250"/>
  <sheetViews>
    <sheetView topLeftCell="A55" zoomScale="75" workbookViewId="0">
      <selection activeCell="G82" sqref="G82"/>
    </sheetView>
  </sheetViews>
  <sheetFormatPr defaultRowHeight="15"/>
  <sheetData>
    <row r="1" spans="1:31">
      <c r="A1" s="83" t="s">
        <v>368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</row>
    <row r="2" spans="1:31">
      <c r="A2" s="83" t="s">
        <v>194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</row>
    <row r="3" spans="1:31">
      <c r="A3" s="10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</row>
    <row r="4" spans="1:31">
      <c r="A4" s="83" t="s">
        <v>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</row>
    <row r="5" spans="1:3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</row>
    <row r="6" spans="1:31">
      <c r="A6" s="83" t="s">
        <v>61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</row>
    <row r="7" spans="1:31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</row>
    <row r="8" spans="1:31">
      <c r="A8" s="83" t="s">
        <v>68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</row>
    <row r="9" spans="1:3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</row>
    <row r="10" spans="1:31">
      <c r="A10" s="83"/>
      <c r="B10" s="104" t="s">
        <v>195</v>
      </c>
      <c r="C10" s="83"/>
      <c r="D10" s="83" t="s">
        <v>196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</row>
    <row r="11" spans="1:31">
      <c r="A11" s="83"/>
      <c r="B11" s="104" t="s">
        <v>197</v>
      </c>
      <c r="C11" s="104"/>
      <c r="D11" s="83" t="s">
        <v>198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</row>
    <row r="12" spans="1:31">
      <c r="A12" s="83"/>
      <c r="B12" s="104" t="s">
        <v>369</v>
      </c>
      <c r="C12" s="104"/>
      <c r="D12" s="83" t="s">
        <v>200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</row>
    <row r="13" spans="1:31">
      <c r="A13" s="83"/>
      <c r="B13" s="104" t="s">
        <v>201</v>
      </c>
      <c r="C13" s="104"/>
      <c r="D13" s="83" t="s">
        <v>202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</row>
    <row r="14" spans="1:31">
      <c r="A14" s="83"/>
      <c r="B14" s="104" t="s">
        <v>370</v>
      </c>
      <c r="C14" s="104"/>
      <c r="D14" s="83" t="s">
        <v>204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</row>
    <row r="15" spans="1:31">
      <c r="A15" s="83"/>
      <c r="B15" s="104" t="s">
        <v>371</v>
      </c>
      <c r="C15" s="104"/>
      <c r="D15" s="83" t="s">
        <v>206</v>
      </c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</row>
    <row r="16" spans="1:31">
      <c r="A16" s="83"/>
      <c r="B16" s="104" t="s">
        <v>207</v>
      </c>
      <c r="C16" s="104"/>
      <c r="D16" s="83" t="s">
        <v>208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</row>
    <row r="17" spans="1:31">
      <c r="A17" s="83"/>
      <c r="B17" s="104" t="s">
        <v>209</v>
      </c>
      <c r="C17" s="104"/>
      <c r="D17" s="83" t="s">
        <v>210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</row>
    <row r="18" spans="1:31">
      <c r="A18" s="83"/>
      <c r="B18" s="104"/>
      <c r="C18" s="104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</row>
    <row r="19" spans="1:3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</row>
    <row r="20" spans="1:31">
      <c r="A20" s="83" t="s">
        <v>211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</row>
    <row r="21" spans="1:3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</row>
    <row r="22" spans="1:3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</row>
    <row r="23" spans="1:31">
      <c r="A23" s="83" t="s">
        <v>212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</row>
    <row r="24" spans="1:31">
      <c r="A24" s="83" t="s">
        <v>213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</row>
    <row r="25" spans="1:3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</row>
    <row r="26" spans="1:3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</row>
    <row r="27" spans="1:31">
      <c r="A27" s="83" t="s">
        <v>214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</row>
    <row r="28" spans="1:3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</row>
    <row r="29" spans="1:3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</row>
    <row r="30" spans="1:31">
      <c r="A30" s="83" t="s">
        <v>215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</row>
    <row r="31" spans="1:31">
      <c r="A31" s="83" t="s">
        <v>216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</row>
    <row r="32" spans="1:3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</row>
    <row r="33" spans="1:31">
      <c r="A33" s="83" t="s">
        <v>217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</row>
    <row r="34" spans="1:3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</row>
    <row r="35" spans="1:31">
      <c r="A35" s="83"/>
      <c r="B35" s="83" t="s">
        <v>218</v>
      </c>
      <c r="C35" s="83"/>
      <c r="D35" s="105" t="s">
        <v>219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</row>
    <row r="36" spans="1:3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</row>
    <row r="37" spans="1:31">
      <c r="A37" s="83"/>
      <c r="B37" s="83" t="s">
        <v>220</v>
      </c>
      <c r="C37" s="83"/>
      <c r="D37" s="105" t="s">
        <v>221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</row>
    <row r="38" spans="1:31">
      <c r="A38" s="83"/>
      <c r="B38" s="83" t="s">
        <v>222</v>
      </c>
      <c r="C38" s="83"/>
      <c r="D38" s="105" t="s">
        <v>223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</row>
    <row r="39" spans="1:31">
      <c r="A39" s="83"/>
      <c r="B39" s="83" t="s">
        <v>224</v>
      </c>
      <c r="C39" s="83"/>
      <c r="D39" s="105" t="s">
        <v>225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</row>
    <row r="40" spans="1:31">
      <c r="A40" s="83"/>
      <c r="B40" s="83" t="s">
        <v>226</v>
      </c>
      <c r="C40" s="83"/>
      <c r="D40" s="105" t="s">
        <v>227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</row>
    <row r="41" spans="1:31">
      <c r="A41" s="83"/>
      <c r="B41" s="83" t="s">
        <v>228</v>
      </c>
      <c r="C41" s="83"/>
      <c r="D41" s="105" t="s">
        <v>229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</row>
    <row r="42" spans="1:31">
      <c r="A42" s="83"/>
      <c r="B42" s="83" t="s">
        <v>230</v>
      </c>
      <c r="C42" s="83"/>
      <c r="D42" s="105" t="s">
        <v>231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</row>
    <row r="43" spans="1:31">
      <c r="A43" s="83"/>
      <c r="B43" s="83" t="s">
        <v>232</v>
      </c>
      <c r="C43" s="83"/>
      <c r="D43" s="105" t="s">
        <v>233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</row>
    <row r="44" spans="1:31">
      <c r="A44" s="83"/>
      <c r="B44" s="83" t="s">
        <v>234</v>
      </c>
      <c r="C44" s="83"/>
      <c r="D44" s="105" t="s">
        <v>235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</row>
    <row r="45" spans="1:31">
      <c r="A45" s="83"/>
      <c r="B45" s="83" t="s">
        <v>236</v>
      </c>
      <c r="C45" s="83"/>
      <c r="D45" s="105" t="s">
        <v>237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</row>
    <row r="46" spans="1:31">
      <c r="A46" s="83"/>
      <c r="B46" s="83" t="s">
        <v>238</v>
      </c>
      <c r="C46" s="83"/>
      <c r="D46" s="105" t="s">
        <v>239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</row>
    <row r="47" spans="1:31">
      <c r="A47" s="83"/>
      <c r="B47" s="83" t="s">
        <v>240</v>
      </c>
      <c r="C47" s="83"/>
      <c r="D47" s="105" t="s">
        <v>241</v>
      </c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</row>
    <row r="48" spans="1:31">
      <c r="A48" s="83"/>
      <c r="B48" s="83" t="s">
        <v>242</v>
      </c>
      <c r="C48" s="83"/>
      <c r="D48" s="105" t="s">
        <v>243</v>
      </c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</row>
    <row r="49" spans="1:69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</row>
    <row r="50" spans="1:69">
      <c r="A50" s="83" t="s">
        <v>244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</row>
    <row r="51" spans="1:69">
      <c r="A51" s="83" t="s">
        <v>245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</row>
    <row r="52" spans="1:69">
      <c r="A52" s="83"/>
      <c r="B52" s="104" t="s">
        <v>166</v>
      </c>
      <c r="C52" s="104"/>
      <c r="D52" s="105" t="s">
        <v>167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</row>
    <row r="53" spans="1:69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</row>
    <row r="54" spans="1:69">
      <c r="A54" s="83"/>
      <c r="B54" s="106">
        <v>36388</v>
      </c>
      <c r="C54" s="106"/>
      <c r="D54" s="105" t="s">
        <v>246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</row>
    <row r="55" spans="1:69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</row>
    <row r="56" spans="1:69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</row>
    <row r="57" spans="1:69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</row>
    <row r="58" spans="1:69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</row>
    <row r="59" spans="1:69" ht="15.75" thickBo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</row>
    <row r="60" spans="1:69" ht="18">
      <c r="A60" s="83"/>
      <c r="B60" s="83"/>
      <c r="C60" s="83"/>
      <c r="D60" s="107" t="s">
        <v>82</v>
      </c>
      <c r="E60" s="960" t="s">
        <v>309</v>
      </c>
      <c r="F60" s="960"/>
      <c r="G60" s="960"/>
      <c r="H60" s="960"/>
      <c r="I60" s="961"/>
      <c r="J60" s="83"/>
      <c r="K60" s="516" t="s">
        <v>627</v>
      </c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</row>
    <row r="61" spans="1:69">
      <c r="A61" s="83"/>
      <c r="B61" s="83"/>
      <c r="C61" s="83"/>
      <c r="D61" s="108" t="s">
        <v>84</v>
      </c>
      <c r="E61" s="956" t="s">
        <v>546</v>
      </c>
      <c r="F61" s="956"/>
      <c r="G61" s="956"/>
      <c r="H61" s="956"/>
      <c r="I61" s="957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91"/>
      <c r="Y61" s="91"/>
      <c r="Z61" s="91"/>
      <c r="AA61" s="91"/>
      <c r="AB61" s="91"/>
      <c r="AC61" s="91"/>
      <c r="AD61" s="91"/>
      <c r="AE61" s="91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</row>
    <row r="62" spans="1:69" ht="15.75" thickBot="1">
      <c r="A62" s="83"/>
      <c r="B62" s="83"/>
      <c r="C62" s="83"/>
      <c r="D62" s="109" t="s">
        <v>85</v>
      </c>
      <c r="E62" s="962">
        <v>38971</v>
      </c>
      <c r="F62" s="958"/>
      <c r="G62" s="958"/>
      <c r="H62" s="958"/>
      <c r="I62" s="959"/>
      <c r="J62" s="83"/>
      <c r="K62" s="355" t="s">
        <v>372</v>
      </c>
      <c r="L62" s="355" t="s">
        <v>373</v>
      </c>
      <c r="M62" s="355"/>
      <c r="N62" s="355"/>
      <c r="O62" s="355"/>
      <c r="P62" s="355"/>
      <c r="Q62" s="83"/>
      <c r="R62" s="83"/>
      <c r="S62" s="83"/>
      <c r="T62" s="83"/>
      <c r="U62" s="83"/>
      <c r="V62" s="83"/>
      <c r="W62" s="83"/>
      <c r="X62" s="91"/>
      <c r="Y62" s="91"/>
      <c r="Z62" s="91"/>
      <c r="AA62" s="91"/>
      <c r="AB62" s="91"/>
      <c r="AC62" s="91"/>
      <c r="AD62" s="91"/>
      <c r="AE62" s="91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7"/>
      <c r="BN62" s="97"/>
      <c r="BO62" s="97"/>
      <c r="BP62" s="97"/>
      <c r="BQ62" s="97"/>
    </row>
    <row r="63" spans="1:69">
      <c r="A63" s="83"/>
      <c r="B63" s="83"/>
      <c r="C63" s="83"/>
      <c r="D63" s="84"/>
      <c r="E63" s="85"/>
      <c r="F63" s="85"/>
      <c r="G63" s="85"/>
      <c r="H63" s="85"/>
      <c r="I63" s="85"/>
      <c r="J63" s="83"/>
      <c r="K63" s="83"/>
      <c r="L63" s="83" t="s">
        <v>374</v>
      </c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91"/>
      <c r="Y63" s="91"/>
      <c r="Z63" s="91"/>
      <c r="AA63" s="91"/>
      <c r="AB63" s="91"/>
      <c r="AC63" s="91"/>
      <c r="AD63" s="91"/>
      <c r="AE63" s="91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</row>
    <row r="64" spans="1:69" ht="15.75" thickBo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 t="s">
        <v>375</v>
      </c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91"/>
      <c r="Z64" s="91"/>
      <c r="AA64" s="91"/>
      <c r="AB64" s="91"/>
      <c r="AC64" s="91"/>
      <c r="AD64" s="91"/>
      <c r="AE64" s="91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</row>
    <row r="65" spans="1:38">
      <c r="A65" s="83"/>
      <c r="B65" s="83"/>
      <c r="C65" s="83"/>
      <c r="D65" s="110"/>
      <c r="E65" s="111"/>
      <c r="F65" s="112" t="s">
        <v>120</v>
      </c>
      <c r="G65" s="111"/>
      <c r="H65" s="113"/>
      <c r="I65" s="83"/>
      <c r="J65" s="83"/>
      <c r="K65" s="83"/>
      <c r="L65" s="83" t="s">
        <v>376</v>
      </c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</row>
    <row r="66" spans="1:38">
      <c r="A66" s="83"/>
      <c r="B66" s="83"/>
      <c r="C66" s="83"/>
      <c r="D66" s="114"/>
      <c r="E66" s="115"/>
      <c r="F66" s="116"/>
      <c r="G66" s="116"/>
      <c r="H66" s="117" t="s">
        <v>121</v>
      </c>
      <c r="I66" s="86"/>
      <c r="J66" s="83"/>
      <c r="K66" s="83"/>
      <c r="L66" s="83" t="s">
        <v>377</v>
      </c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</row>
    <row r="67" spans="1:38" ht="16.5">
      <c r="A67" s="83"/>
      <c r="B67" s="83"/>
      <c r="C67" s="83"/>
      <c r="D67" s="108"/>
      <c r="E67" s="118"/>
      <c r="F67" s="119" t="s">
        <v>86</v>
      </c>
      <c r="G67" s="120"/>
      <c r="H67" s="121" t="s">
        <v>122</v>
      </c>
      <c r="I67" s="83"/>
      <c r="J67" s="83"/>
      <c r="K67" s="83"/>
      <c r="L67" s="83" t="s">
        <v>378</v>
      </c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</row>
    <row r="68" spans="1:38" ht="15.75">
      <c r="A68" s="83"/>
      <c r="B68" s="83"/>
      <c r="C68" s="83"/>
      <c r="D68" s="122"/>
      <c r="E68" s="123" t="s">
        <v>89</v>
      </c>
      <c r="F68" s="87" t="s">
        <v>91</v>
      </c>
      <c r="G68" s="124" t="s">
        <v>90</v>
      </c>
      <c r="H68" s="125" t="s">
        <v>123</v>
      </c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</row>
    <row r="69" spans="1:38">
      <c r="A69" s="83"/>
      <c r="B69" s="83"/>
      <c r="C69" s="83"/>
      <c r="D69" s="108" t="s">
        <v>124</v>
      </c>
      <c r="E69" s="126" t="s">
        <v>60</v>
      </c>
      <c r="F69" s="127" t="s">
        <v>60</v>
      </c>
      <c r="G69" s="128" t="s">
        <v>60</v>
      </c>
      <c r="H69" s="129" t="s">
        <v>628</v>
      </c>
      <c r="I69" s="83"/>
      <c r="J69" s="83"/>
      <c r="K69" s="83"/>
      <c r="L69" s="83" t="s">
        <v>127</v>
      </c>
      <c r="M69" s="83"/>
      <c r="N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</row>
    <row r="70" spans="1:38" ht="15.75" thickBot="1">
      <c r="A70" s="83"/>
      <c r="B70" s="83"/>
      <c r="C70" s="83"/>
      <c r="D70" s="130" t="s">
        <v>126</v>
      </c>
      <c r="E70" s="166">
        <v>31.1</v>
      </c>
      <c r="F70" s="131">
        <v>24.8</v>
      </c>
      <c r="G70" s="313">
        <v>15</v>
      </c>
      <c r="H70" s="133">
        <v>1541</v>
      </c>
      <c r="I70" s="83"/>
      <c r="J70" s="83"/>
      <c r="K70" s="83"/>
      <c r="L70" s="83"/>
      <c r="M70" s="83" t="s">
        <v>128</v>
      </c>
      <c r="Q70" s="83"/>
      <c r="R70" s="83"/>
      <c r="S70" s="83"/>
      <c r="T70" s="83"/>
      <c r="U70" s="83"/>
      <c r="V70" s="83"/>
      <c r="W70" s="83" t="s">
        <v>322</v>
      </c>
      <c r="X70" s="83"/>
      <c r="AA70" s="83"/>
      <c r="AB70" s="83"/>
      <c r="AC70" s="83"/>
      <c r="AD70" s="83"/>
      <c r="AE70" s="83"/>
    </row>
    <row r="71" spans="1:38">
      <c r="A71" s="83"/>
      <c r="B71" s="83"/>
      <c r="C71" s="83"/>
      <c r="D71" s="88"/>
      <c r="E71" s="86"/>
      <c r="F71" s="86"/>
      <c r="G71" s="86"/>
      <c r="H71" s="86"/>
      <c r="I71" s="83"/>
      <c r="J71" s="83"/>
      <c r="K71" s="83"/>
      <c r="L71" s="83"/>
      <c r="M71" s="83" t="s">
        <v>129</v>
      </c>
      <c r="Q71" s="83"/>
      <c r="R71" s="83"/>
      <c r="S71" s="83"/>
      <c r="T71" s="83"/>
      <c r="U71" s="83"/>
      <c r="V71" s="83"/>
      <c r="W71" s="83"/>
      <c r="X71" s="83" t="s">
        <v>323</v>
      </c>
      <c r="AA71" s="83"/>
      <c r="AB71" s="83"/>
      <c r="AC71" s="83"/>
      <c r="AD71" s="83"/>
      <c r="AE71" s="83"/>
    </row>
    <row r="72" spans="1:38" ht="15.75" thickBot="1">
      <c r="A72" s="83"/>
      <c r="B72" s="83"/>
      <c r="C72" s="83"/>
      <c r="D72" s="88"/>
      <c r="E72" s="86"/>
      <c r="F72" s="86"/>
      <c r="G72" s="86"/>
      <c r="H72" s="86"/>
      <c r="I72" s="83"/>
      <c r="J72" s="83"/>
      <c r="K72" s="83"/>
      <c r="L72" t="s">
        <v>324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</row>
    <row r="73" spans="1:38">
      <c r="A73" s="83"/>
      <c r="B73" s="83"/>
      <c r="C73" s="83"/>
      <c r="D73" s="110"/>
      <c r="E73" s="111"/>
      <c r="F73" s="112"/>
      <c r="G73" s="112" t="s">
        <v>130</v>
      </c>
      <c r="H73" s="112"/>
      <c r="I73" s="167"/>
      <c r="J73" s="168"/>
      <c r="K73" s="167"/>
      <c r="L73" s="167"/>
      <c r="M73" s="326"/>
      <c r="N73" s="326"/>
      <c r="O73" s="167"/>
      <c r="P73" s="326"/>
      <c r="Q73" s="326"/>
      <c r="R73" s="167"/>
      <c r="S73" s="326"/>
      <c r="T73" s="326"/>
      <c r="U73" s="167"/>
      <c r="V73" s="326"/>
      <c r="W73" s="326"/>
      <c r="X73" s="167"/>
      <c r="Y73" s="326"/>
      <c r="Z73" s="326"/>
      <c r="AA73" s="167"/>
      <c r="AB73" s="326"/>
      <c r="AC73" s="326"/>
      <c r="AD73" s="167"/>
      <c r="AE73" s="326"/>
      <c r="AF73" s="326"/>
      <c r="AG73" s="167"/>
      <c r="AH73" s="167"/>
      <c r="AI73" s="167"/>
      <c r="AJ73" s="167"/>
      <c r="AK73" s="167"/>
      <c r="AL73" s="169"/>
    </row>
    <row r="74" spans="1:38">
      <c r="A74" s="83"/>
      <c r="B74" s="83"/>
      <c r="C74" s="83"/>
      <c r="D74" s="122"/>
      <c r="E74" s="88"/>
      <c r="F74" s="88"/>
      <c r="G74" s="88"/>
      <c r="H74" s="88"/>
      <c r="I74" s="88"/>
      <c r="J74" s="88"/>
      <c r="K74" s="88"/>
      <c r="L74" s="90"/>
      <c r="M74" s="327"/>
      <c r="N74" s="327"/>
      <c r="O74" s="328"/>
      <c r="P74" s="329"/>
      <c r="Q74" s="329"/>
      <c r="R74" s="176"/>
      <c r="S74" s="329"/>
      <c r="T74" s="329"/>
      <c r="U74" s="176" t="s">
        <v>325</v>
      </c>
      <c r="V74" s="176"/>
      <c r="W74" s="329"/>
      <c r="X74" s="176"/>
      <c r="Y74" s="329"/>
      <c r="Z74" s="329"/>
      <c r="AA74" s="173"/>
      <c r="AB74" s="329"/>
      <c r="AC74" s="329"/>
      <c r="AD74" s="173"/>
      <c r="AE74" s="329"/>
      <c r="AF74" s="330"/>
      <c r="AG74" s="88"/>
      <c r="AH74" s="88"/>
      <c r="AI74" s="88"/>
      <c r="AJ74" s="88"/>
      <c r="AK74" s="88"/>
      <c r="AL74" s="171"/>
    </row>
    <row r="75" spans="1:38">
      <c r="A75" s="83"/>
      <c r="B75" s="83"/>
      <c r="C75" s="83"/>
      <c r="D75" s="114"/>
      <c r="E75" s="86"/>
      <c r="F75" s="86"/>
      <c r="G75" s="86"/>
      <c r="H75" s="87"/>
      <c r="I75" s="88"/>
      <c r="J75" s="88"/>
      <c r="K75" s="88"/>
      <c r="L75" s="123"/>
      <c r="M75" s="331" t="s">
        <v>326</v>
      </c>
      <c r="N75" s="332"/>
      <c r="P75" s="333" t="s">
        <v>327</v>
      </c>
      <c r="R75" s="70"/>
      <c r="S75" s="331" t="s">
        <v>328</v>
      </c>
      <c r="T75" s="332"/>
      <c r="V75" s="333" t="s">
        <v>329</v>
      </c>
      <c r="X75" s="70"/>
      <c r="Y75" s="331" t="s">
        <v>330</v>
      </c>
      <c r="Z75" s="332"/>
      <c r="AB75" s="333" t="s">
        <v>331</v>
      </c>
      <c r="AD75" s="70"/>
      <c r="AE75" s="331" t="s">
        <v>332</v>
      </c>
      <c r="AF75" s="332"/>
      <c r="AG75" s="88"/>
      <c r="AH75" s="88"/>
      <c r="AI75" s="88"/>
      <c r="AJ75" s="88"/>
      <c r="AK75" s="88"/>
      <c r="AL75" s="171"/>
    </row>
    <row r="76" spans="1:38">
      <c r="A76" s="83"/>
      <c r="B76" s="83"/>
      <c r="C76" s="83"/>
      <c r="D76" s="108"/>
      <c r="E76" s="172" t="s">
        <v>131</v>
      </c>
      <c r="F76" s="173"/>
      <c r="G76" s="173"/>
      <c r="H76" s="174"/>
      <c r="I76" s="173"/>
      <c r="J76" s="173"/>
      <c r="K76" s="175"/>
      <c r="L76" s="123" t="s">
        <v>252</v>
      </c>
      <c r="M76" s="331" t="s">
        <v>333</v>
      </c>
      <c r="N76" s="334" t="s">
        <v>334</v>
      </c>
      <c r="O76" s="87" t="s">
        <v>252</v>
      </c>
      <c r="P76" s="331" t="s">
        <v>333</v>
      </c>
      <c r="Q76" s="331" t="s">
        <v>334</v>
      </c>
      <c r="R76" s="123" t="s">
        <v>252</v>
      </c>
      <c r="S76" s="331" t="s">
        <v>333</v>
      </c>
      <c r="T76" s="334" t="s">
        <v>334</v>
      </c>
      <c r="U76" s="87" t="s">
        <v>252</v>
      </c>
      <c r="V76" s="331" t="s">
        <v>333</v>
      </c>
      <c r="W76" s="331" t="s">
        <v>334</v>
      </c>
      <c r="X76" s="123" t="s">
        <v>252</v>
      </c>
      <c r="Y76" s="331" t="s">
        <v>333</v>
      </c>
      <c r="Z76" s="334" t="s">
        <v>334</v>
      </c>
      <c r="AA76" s="87" t="s">
        <v>252</v>
      </c>
      <c r="AB76" s="331" t="s">
        <v>333</v>
      </c>
      <c r="AC76" s="331" t="s">
        <v>334</v>
      </c>
      <c r="AD76" s="123" t="s">
        <v>252</v>
      </c>
      <c r="AE76" s="331" t="s">
        <v>333</v>
      </c>
      <c r="AF76" s="334" t="s">
        <v>334</v>
      </c>
      <c r="AG76" s="173"/>
      <c r="AH76" s="173"/>
      <c r="AI76" s="174" t="s">
        <v>132</v>
      </c>
      <c r="AJ76" s="173"/>
      <c r="AK76" s="173"/>
      <c r="AL76" s="177"/>
    </row>
    <row r="77" spans="1:38" ht="15.75">
      <c r="A77" s="83"/>
      <c r="B77" s="83"/>
      <c r="C77" s="83"/>
      <c r="D77" s="122"/>
      <c r="E77" s="123" t="s">
        <v>133</v>
      </c>
      <c r="F77" s="123" t="s">
        <v>134</v>
      </c>
      <c r="G77" s="87" t="s">
        <v>135</v>
      </c>
      <c r="H77" s="87" t="s">
        <v>136</v>
      </c>
      <c r="I77" s="87" t="s">
        <v>137</v>
      </c>
      <c r="J77" s="87" t="s">
        <v>138</v>
      </c>
      <c r="K77" s="87" t="s">
        <v>139</v>
      </c>
      <c r="L77" s="123" t="s">
        <v>140</v>
      </c>
      <c r="M77" s="87" t="s">
        <v>335</v>
      </c>
      <c r="N77" s="178" t="s">
        <v>336</v>
      </c>
      <c r="O77" s="87" t="s">
        <v>141</v>
      </c>
      <c r="P77" s="87" t="s">
        <v>337</v>
      </c>
      <c r="Q77" s="87" t="s">
        <v>338</v>
      </c>
      <c r="R77" s="123" t="s">
        <v>142</v>
      </c>
      <c r="S77" s="87" t="s">
        <v>339</v>
      </c>
      <c r="T77" s="178" t="s">
        <v>340</v>
      </c>
      <c r="U77" s="87" t="s">
        <v>143</v>
      </c>
      <c r="V77" s="87" t="s">
        <v>341</v>
      </c>
      <c r="W77" s="87" t="s">
        <v>342</v>
      </c>
      <c r="X77" s="123" t="s">
        <v>144</v>
      </c>
      <c r="Y77" s="87" t="s">
        <v>343</v>
      </c>
      <c r="Z77" s="178" t="s">
        <v>344</v>
      </c>
      <c r="AA77" s="87" t="s">
        <v>145</v>
      </c>
      <c r="AB77" s="87" t="s">
        <v>345</v>
      </c>
      <c r="AC77" s="87" t="s">
        <v>346</v>
      </c>
      <c r="AD77" s="123" t="s">
        <v>146</v>
      </c>
      <c r="AE77" s="87" t="s">
        <v>347</v>
      </c>
      <c r="AF77" s="178" t="s">
        <v>348</v>
      </c>
      <c r="AG77" s="87" t="s">
        <v>89</v>
      </c>
      <c r="AH77" s="87" t="s">
        <v>91</v>
      </c>
      <c r="AI77" s="87" t="s">
        <v>90</v>
      </c>
      <c r="AJ77" s="87" t="s">
        <v>147</v>
      </c>
      <c r="AK77" s="87" t="s">
        <v>148</v>
      </c>
      <c r="AL77" s="179" t="s">
        <v>149</v>
      </c>
    </row>
    <row r="78" spans="1:38">
      <c r="A78" s="83"/>
      <c r="B78" s="83"/>
      <c r="C78" s="83"/>
      <c r="D78" s="180" t="s">
        <v>124</v>
      </c>
      <c r="E78" s="126" t="s">
        <v>150</v>
      </c>
      <c r="F78" s="126" t="s">
        <v>150</v>
      </c>
      <c r="G78" s="127" t="s">
        <v>150</v>
      </c>
      <c r="H78" s="127" t="s">
        <v>150</v>
      </c>
      <c r="I78" s="127" t="s">
        <v>150</v>
      </c>
      <c r="J78" s="127" t="s">
        <v>150</v>
      </c>
      <c r="K78" s="127" t="s">
        <v>150</v>
      </c>
      <c r="L78" s="126" t="s">
        <v>151</v>
      </c>
      <c r="M78" s="127" t="s">
        <v>151</v>
      </c>
      <c r="N78" s="128" t="s">
        <v>151</v>
      </c>
      <c r="O78" s="127" t="s">
        <v>249</v>
      </c>
      <c r="P78" s="127" t="s">
        <v>249</v>
      </c>
      <c r="Q78" s="127" t="s">
        <v>249</v>
      </c>
      <c r="R78" s="126" t="s">
        <v>249</v>
      </c>
      <c r="S78" s="127" t="s">
        <v>249</v>
      </c>
      <c r="T78" s="128" t="s">
        <v>249</v>
      </c>
      <c r="U78" s="127" t="s">
        <v>249</v>
      </c>
      <c r="V78" s="127" t="s">
        <v>249</v>
      </c>
      <c r="W78" s="127" t="s">
        <v>249</v>
      </c>
      <c r="X78" s="126" t="s">
        <v>249</v>
      </c>
      <c r="Y78" s="127" t="s">
        <v>249</v>
      </c>
      <c r="Z78" s="128" t="s">
        <v>249</v>
      </c>
      <c r="AA78" s="127" t="s">
        <v>249</v>
      </c>
      <c r="AB78" s="127" t="s">
        <v>249</v>
      </c>
      <c r="AC78" s="127" t="s">
        <v>249</v>
      </c>
      <c r="AD78" s="126" t="s">
        <v>249</v>
      </c>
      <c r="AE78" s="127" t="s">
        <v>249</v>
      </c>
      <c r="AF78" s="128" t="s">
        <v>249</v>
      </c>
      <c r="AG78" s="127" t="s">
        <v>60</v>
      </c>
      <c r="AH78" s="127" t="s">
        <v>60</v>
      </c>
      <c r="AI78" s="127" t="s">
        <v>60</v>
      </c>
      <c r="AJ78" s="127" t="s">
        <v>60</v>
      </c>
      <c r="AK78" s="127" t="s">
        <v>60</v>
      </c>
      <c r="AL78" s="181" t="s">
        <v>60</v>
      </c>
    </row>
    <row r="79" spans="1:38" ht="15.75" thickBot="1">
      <c r="A79" s="83"/>
      <c r="B79" s="83"/>
      <c r="C79" s="83"/>
      <c r="D79" s="122" t="s">
        <v>152</v>
      </c>
      <c r="E79" s="182">
        <v>77079</v>
      </c>
      <c r="F79" s="71">
        <v>12846</v>
      </c>
      <c r="G79" s="72">
        <v>12847</v>
      </c>
      <c r="H79" s="72">
        <v>12846</v>
      </c>
      <c r="I79" s="72">
        <v>12846</v>
      </c>
      <c r="J79" s="72">
        <v>12846</v>
      </c>
      <c r="K79" s="72">
        <v>12846</v>
      </c>
      <c r="L79" s="186">
        <v>804</v>
      </c>
      <c r="M79" s="356">
        <v>361</v>
      </c>
      <c r="N79" s="186">
        <v>443</v>
      </c>
      <c r="O79" s="74">
        <v>12844</v>
      </c>
      <c r="P79" s="335">
        <v>5769</v>
      </c>
      <c r="Q79" s="335">
        <v>7076</v>
      </c>
      <c r="R79" s="74">
        <v>12844</v>
      </c>
      <c r="S79" s="335">
        <v>5769</v>
      </c>
      <c r="T79" s="335">
        <v>7076</v>
      </c>
      <c r="U79" s="74">
        <v>12844</v>
      </c>
      <c r="V79" s="335">
        <v>5769</v>
      </c>
      <c r="W79" s="335">
        <v>7076</v>
      </c>
      <c r="X79" s="74">
        <v>12844</v>
      </c>
      <c r="Y79" s="335">
        <v>5769</v>
      </c>
      <c r="Z79" s="335">
        <v>7076</v>
      </c>
      <c r="AA79" s="74">
        <v>12844</v>
      </c>
      <c r="AB79" s="335">
        <v>5769</v>
      </c>
      <c r="AC79" s="335">
        <v>7076</v>
      </c>
      <c r="AD79" s="74">
        <v>12844</v>
      </c>
      <c r="AE79" s="335">
        <v>5769</v>
      </c>
      <c r="AF79" s="335">
        <v>7076</v>
      </c>
      <c r="AG79" s="315">
        <v>20</v>
      </c>
      <c r="AH79" s="315">
        <v>20</v>
      </c>
      <c r="AI79" s="315">
        <v>20</v>
      </c>
      <c r="AJ79" s="315">
        <v>20</v>
      </c>
      <c r="AK79" s="315">
        <v>20</v>
      </c>
      <c r="AL79" s="316">
        <v>20</v>
      </c>
    </row>
    <row r="80" spans="1:38">
      <c r="A80" s="83"/>
      <c r="B80" s="83"/>
      <c r="C80" s="83"/>
      <c r="D80" s="122" t="s">
        <v>153</v>
      </c>
      <c r="E80" s="71">
        <v>49619</v>
      </c>
      <c r="F80" s="71">
        <v>8625</v>
      </c>
      <c r="G80" s="72">
        <v>6425</v>
      </c>
      <c r="H80" s="72">
        <v>9388</v>
      </c>
      <c r="I80" s="72">
        <v>9044</v>
      </c>
      <c r="J80" s="72">
        <v>6685</v>
      </c>
      <c r="K80" s="72">
        <v>9452</v>
      </c>
      <c r="L80" s="71" t="s">
        <v>92</v>
      </c>
      <c r="M80" s="72" t="s">
        <v>92</v>
      </c>
      <c r="N80" s="72" t="s">
        <v>92</v>
      </c>
      <c r="O80" s="74">
        <v>8623</v>
      </c>
      <c r="P80" s="335">
        <v>3531</v>
      </c>
      <c r="Q80" s="335">
        <v>5092</v>
      </c>
      <c r="R80" s="74">
        <v>6423</v>
      </c>
      <c r="S80" s="335">
        <v>2385</v>
      </c>
      <c r="T80" s="332">
        <v>4038</v>
      </c>
      <c r="U80" s="75">
        <v>9386</v>
      </c>
      <c r="V80" s="357">
        <v>4911</v>
      </c>
      <c r="W80" s="357">
        <v>4475</v>
      </c>
      <c r="X80" s="71">
        <v>9041</v>
      </c>
      <c r="Y80" s="357">
        <v>3782</v>
      </c>
      <c r="Z80" s="332">
        <v>5259</v>
      </c>
      <c r="AA80" s="75">
        <v>6683</v>
      </c>
      <c r="AB80" s="357">
        <v>2537</v>
      </c>
      <c r="AC80" s="357">
        <v>4146</v>
      </c>
      <c r="AD80" s="74">
        <v>9450</v>
      </c>
      <c r="AE80" s="357">
        <v>4939</v>
      </c>
      <c r="AF80" s="332">
        <v>4511</v>
      </c>
      <c r="AG80" s="315">
        <v>20</v>
      </c>
      <c r="AH80" s="315">
        <v>20</v>
      </c>
      <c r="AI80" s="315">
        <v>20</v>
      </c>
      <c r="AJ80" s="315">
        <v>20</v>
      </c>
      <c r="AK80" s="315">
        <v>20</v>
      </c>
      <c r="AL80" s="316">
        <v>20</v>
      </c>
    </row>
    <row r="81" spans="1:38">
      <c r="A81" s="83"/>
      <c r="B81" s="83"/>
      <c r="C81" s="83"/>
      <c r="D81" s="122" t="s">
        <v>154</v>
      </c>
      <c r="E81" s="71"/>
      <c r="F81" s="71"/>
      <c r="G81" s="72"/>
      <c r="H81" s="72"/>
      <c r="I81" s="72"/>
      <c r="J81" s="72"/>
      <c r="K81" s="72"/>
      <c r="L81" s="71" t="s">
        <v>92</v>
      </c>
      <c r="M81" s="72" t="s">
        <v>92</v>
      </c>
      <c r="N81" s="72" t="s">
        <v>92</v>
      </c>
      <c r="O81" s="74"/>
      <c r="P81" s="335"/>
      <c r="Q81" s="335"/>
      <c r="R81" s="74"/>
      <c r="S81" s="335"/>
      <c r="T81" s="332"/>
      <c r="U81" s="75"/>
      <c r="V81" s="335"/>
      <c r="W81" s="335"/>
      <c r="X81" s="71"/>
      <c r="Y81" s="335"/>
      <c r="Z81" s="332"/>
      <c r="AA81" s="75"/>
      <c r="AB81" s="335"/>
      <c r="AC81" s="335"/>
      <c r="AD81" s="74"/>
      <c r="AE81" s="335"/>
      <c r="AF81" s="332"/>
      <c r="AG81" s="72"/>
      <c r="AH81" s="72"/>
      <c r="AI81" s="72"/>
      <c r="AJ81" s="72"/>
      <c r="AK81" s="75"/>
      <c r="AL81" s="184"/>
    </row>
    <row r="82" spans="1:38">
      <c r="A82" s="83"/>
      <c r="B82" s="83"/>
      <c r="C82" s="83"/>
      <c r="D82" s="713" t="s">
        <v>155</v>
      </c>
      <c r="E82" s="707"/>
      <c r="F82" s="707"/>
      <c r="G82" s="356"/>
      <c r="H82" s="356"/>
      <c r="I82" s="356"/>
      <c r="J82" s="356"/>
      <c r="K82" s="356"/>
      <c r="L82" s="707"/>
      <c r="M82" s="356"/>
      <c r="N82" s="356"/>
      <c r="O82" s="708"/>
      <c r="P82" s="357"/>
      <c r="Q82" s="357"/>
      <c r="R82" s="708"/>
      <c r="S82" s="357"/>
      <c r="T82" s="709"/>
      <c r="U82" s="710"/>
      <c r="V82" s="357"/>
      <c r="W82" s="357"/>
      <c r="X82" s="707"/>
      <c r="Y82" s="357"/>
      <c r="Z82" s="709"/>
      <c r="AA82" s="710"/>
      <c r="AB82" s="357"/>
      <c r="AC82" s="357"/>
      <c r="AD82" s="708"/>
      <c r="AE82" s="357"/>
      <c r="AF82" s="709"/>
      <c r="AG82" s="711"/>
      <c r="AH82" s="711"/>
      <c r="AI82" s="711"/>
      <c r="AJ82" s="711"/>
      <c r="AK82" s="711"/>
      <c r="AL82" s="712"/>
    </row>
    <row r="83" spans="1:38">
      <c r="A83" s="83"/>
      <c r="B83" s="83"/>
      <c r="C83" s="83"/>
      <c r="D83" s="122" t="s">
        <v>156</v>
      </c>
      <c r="E83" s="71"/>
      <c r="F83" s="71"/>
      <c r="G83" s="72"/>
      <c r="H83" s="72"/>
      <c r="I83" s="72"/>
      <c r="J83" s="72"/>
      <c r="K83" s="72"/>
      <c r="L83" s="71" t="s">
        <v>92</v>
      </c>
      <c r="M83" s="72" t="s">
        <v>92</v>
      </c>
      <c r="N83" s="72" t="s">
        <v>92</v>
      </c>
      <c r="O83" s="74"/>
      <c r="P83" s="335"/>
      <c r="Q83" s="335"/>
      <c r="R83" s="74"/>
      <c r="S83" s="335"/>
      <c r="T83" s="332"/>
      <c r="U83" s="75"/>
      <c r="V83" s="335"/>
      <c r="W83" s="335"/>
      <c r="X83" s="71"/>
      <c r="Y83" s="335"/>
      <c r="Z83" s="332"/>
      <c r="AA83" s="75"/>
      <c r="AB83" s="335"/>
      <c r="AC83" s="335"/>
      <c r="AD83" s="74"/>
      <c r="AE83" s="335"/>
      <c r="AF83" s="332"/>
      <c r="AG83" s="72"/>
      <c r="AH83" s="72"/>
      <c r="AI83" s="72"/>
      <c r="AJ83" s="72"/>
      <c r="AK83" s="75"/>
      <c r="AL83" s="184"/>
    </row>
    <row r="84" spans="1:38">
      <c r="A84" s="83"/>
      <c r="B84" s="83"/>
      <c r="C84" s="83"/>
      <c r="D84" s="122" t="s">
        <v>157</v>
      </c>
      <c r="E84" s="71">
        <v>30802</v>
      </c>
      <c r="F84" s="71">
        <v>8620</v>
      </c>
      <c r="G84" s="72">
        <v>6420</v>
      </c>
      <c r="H84" s="72" t="s">
        <v>92</v>
      </c>
      <c r="I84" s="72">
        <v>9034</v>
      </c>
      <c r="J84" s="72">
        <v>6685</v>
      </c>
      <c r="K84" s="72" t="s">
        <v>92</v>
      </c>
      <c r="L84" s="71" t="s">
        <v>92</v>
      </c>
      <c r="M84" s="72" t="s">
        <v>92</v>
      </c>
      <c r="N84" s="72" t="s">
        <v>92</v>
      </c>
      <c r="O84" s="74">
        <v>8618</v>
      </c>
      <c r="P84" s="357">
        <v>3527</v>
      </c>
      <c r="Q84" s="357">
        <v>5091</v>
      </c>
      <c r="R84" s="74">
        <v>6418</v>
      </c>
      <c r="S84" s="357">
        <v>2382</v>
      </c>
      <c r="T84" s="332">
        <v>4036</v>
      </c>
      <c r="U84" s="72" t="s">
        <v>92</v>
      </c>
      <c r="V84" s="72" t="s">
        <v>92</v>
      </c>
      <c r="W84" s="72" t="s">
        <v>92</v>
      </c>
      <c r="X84" s="71">
        <v>9032</v>
      </c>
      <c r="Y84" s="357">
        <v>3774</v>
      </c>
      <c r="Z84" s="332">
        <v>5258</v>
      </c>
      <c r="AA84" s="72">
        <v>6683</v>
      </c>
      <c r="AB84" s="356">
        <v>2537</v>
      </c>
      <c r="AC84" s="356">
        <v>4146</v>
      </c>
      <c r="AD84" s="71" t="s">
        <v>92</v>
      </c>
      <c r="AE84" s="72" t="s">
        <v>92</v>
      </c>
      <c r="AF84" s="73" t="s">
        <v>92</v>
      </c>
      <c r="AG84" s="315">
        <v>20</v>
      </c>
      <c r="AH84" s="315">
        <v>20</v>
      </c>
      <c r="AI84" s="315" t="s">
        <v>92</v>
      </c>
      <c r="AJ84" s="315">
        <v>20</v>
      </c>
      <c r="AK84" s="315">
        <v>20</v>
      </c>
      <c r="AL84" s="316" t="s">
        <v>92</v>
      </c>
    </row>
    <row r="85" spans="1:38" ht="15.75" thickBot="1">
      <c r="A85" s="83"/>
      <c r="B85" s="83"/>
      <c r="C85" s="83"/>
      <c r="D85" s="185" t="s">
        <v>158</v>
      </c>
      <c r="E85" s="186">
        <v>129647</v>
      </c>
      <c r="F85" s="186">
        <v>43529</v>
      </c>
      <c r="G85" s="187">
        <v>58213</v>
      </c>
      <c r="H85" s="187">
        <v>27905</v>
      </c>
      <c r="I85" s="187" t="s">
        <v>92</v>
      </c>
      <c r="J85" s="187" t="s">
        <v>92</v>
      </c>
      <c r="K85" s="187" t="s">
        <v>92</v>
      </c>
      <c r="L85" s="186">
        <v>931</v>
      </c>
      <c r="M85" s="187">
        <v>464</v>
      </c>
      <c r="N85" s="187">
        <v>467</v>
      </c>
      <c r="O85" s="188">
        <v>129589</v>
      </c>
      <c r="P85" s="336">
        <v>64578</v>
      </c>
      <c r="Q85" s="336">
        <v>65011</v>
      </c>
      <c r="R85" s="188">
        <v>86092</v>
      </c>
      <c r="S85" s="336">
        <v>43095</v>
      </c>
      <c r="T85" s="337">
        <v>42997</v>
      </c>
      <c r="U85" s="189">
        <v>27898</v>
      </c>
      <c r="V85" s="336">
        <v>13769</v>
      </c>
      <c r="W85" s="336">
        <v>14130</v>
      </c>
      <c r="X85" s="186" t="s">
        <v>92</v>
      </c>
      <c r="Y85" s="187" t="s">
        <v>92</v>
      </c>
      <c r="Z85" s="190" t="s">
        <v>92</v>
      </c>
      <c r="AA85" s="187" t="s">
        <v>92</v>
      </c>
      <c r="AB85" s="187" t="s">
        <v>92</v>
      </c>
      <c r="AC85" s="187" t="s">
        <v>92</v>
      </c>
      <c r="AD85" s="186" t="s">
        <v>92</v>
      </c>
      <c r="AE85" s="187" t="s">
        <v>92</v>
      </c>
      <c r="AF85" s="190" t="s">
        <v>92</v>
      </c>
      <c r="AG85" s="317">
        <v>20</v>
      </c>
      <c r="AH85" s="317">
        <v>20</v>
      </c>
      <c r="AI85" s="317">
        <v>20</v>
      </c>
      <c r="AJ85" s="187" t="s">
        <v>92</v>
      </c>
      <c r="AK85" s="187" t="s">
        <v>92</v>
      </c>
      <c r="AL85" s="191" t="s">
        <v>92</v>
      </c>
    </row>
    <row r="86" spans="1:38">
      <c r="A86" s="83"/>
      <c r="B86" s="83"/>
      <c r="C86" s="83"/>
      <c r="D86" s="83"/>
      <c r="E86" s="86"/>
      <c r="F86" s="86"/>
      <c r="G86" s="86"/>
      <c r="H86" s="86"/>
      <c r="I86" s="86"/>
      <c r="J86" s="86"/>
      <c r="K86" s="86"/>
      <c r="L86" s="84" t="s">
        <v>159</v>
      </c>
      <c r="O86" s="86"/>
      <c r="P86" s="86"/>
      <c r="Q86" s="86"/>
      <c r="R86" s="86"/>
      <c r="S86" s="86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</row>
    <row r="87" spans="1:38">
      <c r="A87" s="83"/>
      <c r="B87" s="83"/>
      <c r="C87" s="83"/>
      <c r="D87" s="84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</row>
    <row r="88" spans="1:38" ht="15.75" thickBo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3"/>
      <c r="Y88" s="83"/>
      <c r="Z88" s="83"/>
      <c r="AA88" s="83"/>
      <c r="AB88" s="83"/>
      <c r="AC88" s="83"/>
      <c r="AD88" s="83"/>
      <c r="AE88" s="83"/>
    </row>
    <row r="89" spans="1:38">
      <c r="A89" s="83"/>
      <c r="B89" s="83"/>
      <c r="C89" s="83"/>
      <c r="D89" s="107"/>
      <c r="E89" s="167"/>
      <c r="F89" s="167"/>
      <c r="G89" s="167"/>
      <c r="H89" s="112" t="s">
        <v>160</v>
      </c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9"/>
      <c r="Z89" s="83"/>
      <c r="AA89" s="83"/>
      <c r="AB89" s="83"/>
      <c r="AC89" s="83"/>
      <c r="AD89" s="83"/>
      <c r="AE89" s="83"/>
    </row>
    <row r="90" spans="1:38">
      <c r="A90" s="83"/>
      <c r="B90" s="83"/>
      <c r="C90" s="83"/>
      <c r="D90" s="122"/>
      <c r="E90" s="192"/>
      <c r="F90" s="192"/>
      <c r="G90" s="192" t="s">
        <v>161</v>
      </c>
      <c r="H90" s="192"/>
      <c r="I90" s="192"/>
      <c r="J90" s="192"/>
      <c r="K90" s="192"/>
      <c r="L90" s="192"/>
      <c r="M90" s="192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93"/>
      <c r="Z90" s="83"/>
      <c r="AA90" s="83"/>
      <c r="AB90" s="83"/>
      <c r="AC90" s="83"/>
      <c r="AD90" s="83"/>
      <c r="AE90" s="83"/>
    </row>
    <row r="91" spans="1:38" ht="15.75">
      <c r="A91" s="83"/>
      <c r="B91" s="83"/>
      <c r="C91" s="83"/>
      <c r="D91" s="122"/>
      <c r="E91" s="123" t="s">
        <v>162</v>
      </c>
      <c r="F91" s="86"/>
      <c r="G91" s="86"/>
      <c r="H91" s="194" t="s">
        <v>87</v>
      </c>
      <c r="I91" s="116"/>
      <c r="J91" s="195"/>
      <c r="K91" s="87" t="s">
        <v>88</v>
      </c>
      <c r="L91" s="86"/>
      <c r="M91" s="86"/>
      <c r="N91" s="194" t="s">
        <v>123</v>
      </c>
      <c r="O91" s="116"/>
      <c r="P91" s="195"/>
      <c r="Q91" s="87" t="s">
        <v>163</v>
      </c>
      <c r="R91" s="86"/>
      <c r="S91" s="86"/>
      <c r="T91" s="194" t="s">
        <v>164</v>
      </c>
      <c r="U91" s="116"/>
      <c r="V91" s="195"/>
      <c r="W91" s="87" t="s">
        <v>165</v>
      </c>
      <c r="X91" s="86"/>
      <c r="Y91" s="196"/>
      <c r="Z91" s="83"/>
      <c r="AA91" s="83"/>
      <c r="AB91" s="83"/>
      <c r="AC91" s="83"/>
      <c r="AD91" s="83"/>
      <c r="AE91" s="83"/>
    </row>
    <row r="92" spans="1:38">
      <c r="A92" s="83"/>
      <c r="B92" s="83"/>
      <c r="C92" s="83"/>
      <c r="D92" s="180" t="s">
        <v>124</v>
      </c>
      <c r="E92" s="126" t="s">
        <v>170</v>
      </c>
      <c r="F92" s="127" t="s">
        <v>166</v>
      </c>
      <c r="G92" s="127" t="s">
        <v>167</v>
      </c>
      <c r="H92" s="126" t="s">
        <v>170</v>
      </c>
      <c r="I92" s="127" t="s">
        <v>166</v>
      </c>
      <c r="J92" s="128" t="s">
        <v>167</v>
      </c>
      <c r="K92" s="126" t="s">
        <v>170</v>
      </c>
      <c r="L92" s="127" t="s">
        <v>166</v>
      </c>
      <c r="M92" s="127" t="s">
        <v>167</v>
      </c>
      <c r="N92" s="126" t="s">
        <v>170</v>
      </c>
      <c r="O92" s="127" t="s">
        <v>166</v>
      </c>
      <c r="P92" s="128" t="s">
        <v>167</v>
      </c>
      <c r="Q92" s="126" t="s">
        <v>170</v>
      </c>
      <c r="R92" s="127" t="s">
        <v>166</v>
      </c>
      <c r="S92" s="127" t="s">
        <v>167</v>
      </c>
      <c r="T92" s="126" t="s">
        <v>170</v>
      </c>
      <c r="U92" s="127" t="s">
        <v>166</v>
      </c>
      <c r="V92" s="128" t="s">
        <v>167</v>
      </c>
      <c r="W92" s="126" t="s">
        <v>170</v>
      </c>
      <c r="X92" s="127" t="s">
        <v>166</v>
      </c>
      <c r="Y92" s="181" t="s">
        <v>167</v>
      </c>
      <c r="Z92" s="83"/>
      <c r="AA92" s="83"/>
      <c r="AB92" s="83"/>
      <c r="AC92" s="83"/>
      <c r="AD92" s="83"/>
      <c r="AE92" s="83"/>
    </row>
    <row r="93" spans="1:38">
      <c r="A93" s="83"/>
      <c r="B93" s="83"/>
      <c r="C93" s="83"/>
      <c r="D93" s="122" t="s">
        <v>152</v>
      </c>
      <c r="E93" s="74">
        <v>77028</v>
      </c>
      <c r="F93" s="245">
        <v>38432</v>
      </c>
      <c r="G93" s="76">
        <v>17</v>
      </c>
      <c r="H93" s="74">
        <v>12839</v>
      </c>
      <c r="I93" s="245">
        <v>38432</v>
      </c>
      <c r="J93" s="76">
        <v>17</v>
      </c>
      <c r="K93" s="74">
        <v>12839</v>
      </c>
      <c r="L93" s="245">
        <v>38432</v>
      </c>
      <c r="M93" s="76">
        <v>17</v>
      </c>
      <c r="N93" s="74">
        <v>12839</v>
      </c>
      <c r="O93" s="245">
        <v>38432</v>
      </c>
      <c r="P93" s="76">
        <v>17</v>
      </c>
      <c r="Q93" s="74">
        <v>12838</v>
      </c>
      <c r="R93" s="245">
        <v>38432</v>
      </c>
      <c r="S93" s="76">
        <v>17</v>
      </c>
      <c r="T93" s="74">
        <v>12838</v>
      </c>
      <c r="U93" s="245">
        <v>38432</v>
      </c>
      <c r="V93" s="76">
        <v>17</v>
      </c>
      <c r="W93" s="74">
        <v>12838</v>
      </c>
      <c r="X93" s="245">
        <v>38432</v>
      </c>
      <c r="Y93" s="291">
        <v>17</v>
      </c>
      <c r="Z93" s="83"/>
      <c r="AA93" s="83"/>
      <c r="AB93" s="83"/>
      <c r="AC93" s="83"/>
      <c r="AD93" s="83"/>
      <c r="AE93" s="83"/>
    </row>
    <row r="94" spans="1:38">
      <c r="A94" s="83"/>
      <c r="B94" s="83"/>
      <c r="C94" s="83" t="s">
        <v>560</v>
      </c>
      <c r="D94" s="122" t="s">
        <v>153</v>
      </c>
      <c r="E94" s="74">
        <v>75426</v>
      </c>
      <c r="F94" s="245">
        <v>39191</v>
      </c>
      <c r="G94" s="75">
        <v>17</v>
      </c>
      <c r="H94" s="74">
        <v>12654</v>
      </c>
      <c r="I94" s="245">
        <v>38432</v>
      </c>
      <c r="J94" s="76">
        <v>17</v>
      </c>
      <c r="K94" s="74">
        <v>12550</v>
      </c>
      <c r="L94" s="245">
        <v>38826</v>
      </c>
      <c r="M94" s="76">
        <v>17</v>
      </c>
      <c r="N94" s="74">
        <v>12532</v>
      </c>
      <c r="O94" s="245">
        <v>38432</v>
      </c>
      <c r="P94" s="76">
        <v>17</v>
      </c>
      <c r="Q94" s="74">
        <v>12666</v>
      </c>
      <c r="R94" s="245">
        <v>38432</v>
      </c>
      <c r="S94" s="76">
        <v>17</v>
      </c>
      <c r="T94" s="74">
        <v>12556</v>
      </c>
      <c r="U94" s="245">
        <v>38461</v>
      </c>
      <c r="V94" s="76">
        <v>17</v>
      </c>
      <c r="W94" s="75">
        <v>12535</v>
      </c>
      <c r="X94" s="245">
        <v>38432</v>
      </c>
      <c r="Y94" s="184">
        <v>17</v>
      </c>
      <c r="Z94" s="83"/>
      <c r="AA94" s="83"/>
      <c r="AB94" s="83"/>
      <c r="AC94" s="83"/>
      <c r="AD94" s="83"/>
      <c r="AE94" s="83"/>
    </row>
    <row r="95" spans="1:38">
      <c r="A95" s="83"/>
      <c r="B95" s="83"/>
      <c r="C95" s="83"/>
      <c r="D95" s="122" t="s">
        <v>154</v>
      </c>
      <c r="E95" s="74"/>
      <c r="F95" s="75"/>
      <c r="G95" s="75"/>
      <c r="H95" s="74"/>
      <c r="I95" s="75"/>
      <c r="J95" s="76"/>
      <c r="K95" s="75"/>
      <c r="L95" s="75"/>
      <c r="M95" s="75"/>
      <c r="N95" s="74"/>
      <c r="O95" s="75"/>
      <c r="P95" s="76"/>
      <c r="Q95" s="75"/>
      <c r="R95" s="75"/>
      <c r="S95" s="75"/>
      <c r="T95" s="74"/>
      <c r="U95" s="75"/>
      <c r="V95" s="76"/>
      <c r="W95" s="75"/>
      <c r="X95" s="75"/>
      <c r="Y95" s="184"/>
      <c r="Z95" s="83"/>
      <c r="AA95" s="83"/>
      <c r="AB95" s="83"/>
      <c r="AC95" s="83"/>
      <c r="AD95" s="83"/>
      <c r="AE95" s="83"/>
    </row>
    <row r="96" spans="1:38">
      <c r="A96" s="83"/>
      <c r="B96" s="83"/>
      <c r="C96" s="83" t="s">
        <v>560</v>
      </c>
      <c r="D96" s="713" t="s">
        <v>155</v>
      </c>
      <c r="E96" s="708"/>
      <c r="F96" s="714"/>
      <c r="G96" s="710"/>
      <c r="H96" s="708"/>
      <c r="I96" s="714"/>
      <c r="J96" s="715"/>
      <c r="K96" s="710"/>
      <c r="L96" s="714"/>
      <c r="M96" s="710"/>
      <c r="N96" s="708"/>
      <c r="O96" s="714"/>
      <c r="P96" s="715"/>
      <c r="Q96" s="710"/>
      <c r="R96" s="714"/>
      <c r="S96" s="710"/>
      <c r="T96" s="708"/>
      <c r="U96" s="714"/>
      <c r="V96" s="715"/>
      <c r="W96" s="710"/>
      <c r="X96" s="714"/>
      <c r="Y96" s="716"/>
      <c r="Z96" s="83"/>
      <c r="AA96" s="83"/>
      <c r="AB96" s="83"/>
      <c r="AC96" s="83"/>
      <c r="AD96" s="83"/>
      <c r="AE96" s="83"/>
    </row>
    <row r="97" spans="1:31">
      <c r="A97" s="83"/>
      <c r="B97" s="83"/>
      <c r="C97" s="83"/>
      <c r="D97" s="122" t="s">
        <v>156</v>
      </c>
      <c r="E97" s="74"/>
      <c r="F97" s="75"/>
      <c r="G97" s="75"/>
      <c r="H97" s="74"/>
      <c r="I97" s="75"/>
      <c r="J97" s="76"/>
      <c r="K97" s="75"/>
      <c r="L97" s="75"/>
      <c r="M97" s="75"/>
      <c r="N97" s="74"/>
      <c r="O97" s="75"/>
      <c r="P97" s="76"/>
      <c r="Q97" s="75"/>
      <c r="R97" s="75"/>
      <c r="S97" s="75"/>
      <c r="T97" s="74"/>
      <c r="U97" s="75"/>
      <c r="V97" s="76"/>
      <c r="W97" s="75"/>
      <c r="X97" s="75"/>
      <c r="Y97" s="184"/>
      <c r="Z97" s="83"/>
      <c r="AA97" s="83"/>
      <c r="AB97" s="83"/>
      <c r="AC97" s="83"/>
      <c r="AD97" s="83"/>
      <c r="AE97" s="83"/>
    </row>
    <row r="98" spans="1:31">
      <c r="A98" s="83"/>
      <c r="B98" s="83"/>
      <c r="C98" s="83"/>
      <c r="D98" s="122" t="s">
        <v>157</v>
      </c>
      <c r="E98" s="74">
        <v>50424</v>
      </c>
      <c r="F98" s="245">
        <v>39191</v>
      </c>
      <c r="G98" s="75">
        <v>17</v>
      </c>
      <c r="H98" s="74">
        <v>12654</v>
      </c>
      <c r="I98" s="245">
        <v>38432</v>
      </c>
      <c r="J98" s="76">
        <v>17</v>
      </c>
      <c r="K98" s="75">
        <v>12550</v>
      </c>
      <c r="L98" s="245">
        <v>38461</v>
      </c>
      <c r="M98" s="75">
        <v>17</v>
      </c>
      <c r="N98" s="71" t="s">
        <v>92</v>
      </c>
      <c r="O98" s="72" t="s">
        <v>92</v>
      </c>
      <c r="P98" s="73" t="s">
        <v>92</v>
      </c>
      <c r="Q98" s="75">
        <v>12666</v>
      </c>
      <c r="R98" s="245">
        <v>38432</v>
      </c>
      <c r="S98" s="75">
        <v>17</v>
      </c>
      <c r="T98" s="74">
        <v>12556</v>
      </c>
      <c r="U98" s="245">
        <v>38461</v>
      </c>
      <c r="V98" s="76">
        <v>17</v>
      </c>
      <c r="W98" s="72" t="s">
        <v>92</v>
      </c>
      <c r="X98" s="72" t="s">
        <v>92</v>
      </c>
      <c r="Y98" s="183" t="s">
        <v>92</v>
      </c>
      <c r="Z98" s="83"/>
      <c r="AA98" s="83"/>
      <c r="AB98" s="83"/>
      <c r="AC98" s="83"/>
      <c r="AD98" s="83"/>
      <c r="AE98" s="83"/>
    </row>
    <row r="99" spans="1:31" ht="15.75" thickBot="1">
      <c r="A99" s="83"/>
      <c r="B99" s="83"/>
      <c r="C99" s="83" t="s">
        <v>560</v>
      </c>
      <c r="D99" s="185" t="s">
        <v>158</v>
      </c>
      <c r="E99" s="188">
        <v>118713</v>
      </c>
      <c r="F99" s="269">
        <v>39139</v>
      </c>
      <c r="G99" s="189">
        <v>16</v>
      </c>
      <c r="H99" s="188">
        <v>39257</v>
      </c>
      <c r="I99" s="269">
        <v>38409</v>
      </c>
      <c r="J99" s="197">
        <v>15</v>
      </c>
      <c r="K99" s="189">
        <v>55795</v>
      </c>
      <c r="L99" s="269">
        <v>39072</v>
      </c>
      <c r="M99" s="189">
        <v>14</v>
      </c>
      <c r="N99" s="188">
        <v>41854</v>
      </c>
      <c r="O99" s="269">
        <v>38756</v>
      </c>
      <c r="P99" s="197">
        <v>16</v>
      </c>
      <c r="Q99" s="187" t="s">
        <v>92</v>
      </c>
      <c r="R99" s="187" t="s">
        <v>92</v>
      </c>
      <c r="S99" s="187" t="s">
        <v>92</v>
      </c>
      <c r="T99" s="186" t="s">
        <v>92</v>
      </c>
      <c r="U99" s="187" t="s">
        <v>92</v>
      </c>
      <c r="V99" s="190" t="s">
        <v>92</v>
      </c>
      <c r="W99" s="187" t="s">
        <v>92</v>
      </c>
      <c r="X99" s="187" t="s">
        <v>92</v>
      </c>
      <c r="Y99" s="191" t="s">
        <v>92</v>
      </c>
      <c r="Z99" s="83"/>
      <c r="AA99" s="83"/>
      <c r="AB99" s="83"/>
      <c r="AC99" s="83"/>
      <c r="AD99" s="83"/>
      <c r="AE99" s="83"/>
    </row>
    <row r="100" spans="1:31" ht="15.75">
      <c r="A100" s="83"/>
      <c r="B100" s="83"/>
      <c r="C100" s="83"/>
      <c r="D100" s="89"/>
      <c r="E100" s="88"/>
      <c r="F100" s="88"/>
      <c r="G100" s="122"/>
      <c r="H100" s="123" t="s">
        <v>89</v>
      </c>
      <c r="I100" s="86"/>
      <c r="J100" s="198"/>
      <c r="K100" s="87" t="s">
        <v>91</v>
      </c>
      <c r="L100" s="86"/>
      <c r="M100" s="86"/>
      <c r="N100" s="123" t="s">
        <v>90</v>
      </c>
      <c r="O100" s="86"/>
      <c r="P100" s="198"/>
      <c r="Q100" s="87" t="s">
        <v>147</v>
      </c>
      <c r="R100" s="86"/>
      <c r="S100" s="86"/>
      <c r="T100" s="123" t="s">
        <v>148</v>
      </c>
      <c r="U100" s="86"/>
      <c r="V100" s="198"/>
      <c r="W100" s="87" t="s">
        <v>149</v>
      </c>
      <c r="X100" s="111"/>
      <c r="Y100" s="196"/>
      <c r="Z100" s="83"/>
      <c r="AA100" s="83"/>
      <c r="AB100" s="83"/>
      <c r="AC100" s="83"/>
      <c r="AD100" s="83"/>
      <c r="AE100" s="83"/>
    </row>
    <row r="101" spans="1:31">
      <c r="A101" s="83"/>
      <c r="B101" s="83"/>
      <c r="C101" s="83"/>
      <c r="D101" s="89"/>
      <c r="E101" s="88"/>
      <c r="F101" s="88"/>
      <c r="G101" s="180" t="s">
        <v>124</v>
      </c>
      <c r="H101" s="126" t="s">
        <v>60</v>
      </c>
      <c r="I101" s="127" t="s">
        <v>166</v>
      </c>
      <c r="J101" s="128" t="s">
        <v>167</v>
      </c>
      <c r="K101" s="127" t="s">
        <v>60</v>
      </c>
      <c r="L101" s="127" t="s">
        <v>166</v>
      </c>
      <c r="M101" s="127" t="s">
        <v>167</v>
      </c>
      <c r="N101" s="126" t="s">
        <v>60</v>
      </c>
      <c r="O101" s="127" t="s">
        <v>166</v>
      </c>
      <c r="P101" s="128" t="s">
        <v>167</v>
      </c>
      <c r="Q101" s="127" t="s">
        <v>60</v>
      </c>
      <c r="R101" s="127" t="s">
        <v>166</v>
      </c>
      <c r="S101" s="127" t="s">
        <v>167</v>
      </c>
      <c r="T101" s="126" t="s">
        <v>60</v>
      </c>
      <c r="U101" s="127" t="s">
        <v>166</v>
      </c>
      <c r="V101" s="128" t="s">
        <v>167</v>
      </c>
      <c r="W101" s="127" t="s">
        <v>60</v>
      </c>
      <c r="X101" s="127" t="s">
        <v>166</v>
      </c>
      <c r="Y101" s="181" t="s">
        <v>167</v>
      </c>
      <c r="Z101" s="83"/>
      <c r="AA101" s="83"/>
      <c r="AB101" s="83"/>
      <c r="AC101" s="83"/>
      <c r="AD101" s="83"/>
      <c r="AE101" s="83"/>
    </row>
    <row r="102" spans="1:31">
      <c r="A102" s="83"/>
      <c r="B102" s="83"/>
      <c r="C102" s="83"/>
      <c r="D102" s="83"/>
      <c r="E102" s="88"/>
      <c r="F102" s="88"/>
      <c r="G102" s="122" t="s">
        <v>152</v>
      </c>
      <c r="H102" s="319">
        <v>20</v>
      </c>
      <c r="I102" s="245">
        <v>38353</v>
      </c>
      <c r="J102" s="314">
        <v>15</v>
      </c>
      <c r="K102" s="315">
        <v>20</v>
      </c>
      <c r="L102" s="245">
        <v>38353</v>
      </c>
      <c r="M102" s="72">
        <v>12</v>
      </c>
      <c r="N102" s="319">
        <v>20</v>
      </c>
      <c r="O102" s="245">
        <v>38353</v>
      </c>
      <c r="P102" s="314">
        <v>11</v>
      </c>
      <c r="Q102" s="315">
        <v>20</v>
      </c>
      <c r="R102" s="245">
        <v>38354</v>
      </c>
      <c r="S102" s="72">
        <v>10</v>
      </c>
      <c r="T102" s="319">
        <v>20</v>
      </c>
      <c r="U102" s="245">
        <v>38353</v>
      </c>
      <c r="V102" s="314">
        <v>12</v>
      </c>
      <c r="W102" s="319">
        <v>20</v>
      </c>
      <c r="X102" s="245">
        <v>38354</v>
      </c>
      <c r="Y102" s="318">
        <v>15</v>
      </c>
      <c r="Z102" s="83"/>
      <c r="AA102" s="83"/>
      <c r="AB102" s="83"/>
      <c r="AC102" s="83"/>
      <c r="AD102" s="83"/>
      <c r="AE102" s="83"/>
    </row>
    <row r="103" spans="1:31">
      <c r="A103" s="83"/>
      <c r="B103" s="83"/>
      <c r="C103" s="83"/>
      <c r="D103" s="83"/>
      <c r="E103" s="88"/>
      <c r="F103" s="88"/>
      <c r="G103" s="122" t="s">
        <v>153</v>
      </c>
      <c r="H103" s="320">
        <v>20</v>
      </c>
      <c r="I103" s="245">
        <v>38354</v>
      </c>
      <c r="J103" s="73">
        <v>8</v>
      </c>
      <c r="K103" s="315">
        <v>20</v>
      </c>
      <c r="L103" s="245">
        <v>38353</v>
      </c>
      <c r="M103" s="72">
        <v>9</v>
      </c>
      <c r="N103" s="320">
        <v>20</v>
      </c>
      <c r="O103" s="245">
        <v>38353</v>
      </c>
      <c r="P103" s="73">
        <v>11</v>
      </c>
      <c r="Q103" s="315">
        <v>20</v>
      </c>
      <c r="R103" s="245">
        <v>38353</v>
      </c>
      <c r="S103" s="72">
        <v>13</v>
      </c>
      <c r="T103" s="320">
        <v>20</v>
      </c>
      <c r="U103" s="245">
        <v>38353</v>
      </c>
      <c r="V103" s="73">
        <v>16</v>
      </c>
      <c r="W103" s="320">
        <v>20</v>
      </c>
      <c r="X103" s="245">
        <v>38353</v>
      </c>
      <c r="Y103" s="183">
        <v>15</v>
      </c>
      <c r="Z103" s="83"/>
      <c r="AA103" s="83"/>
      <c r="AB103" s="83"/>
      <c r="AC103" s="83"/>
      <c r="AD103" s="83"/>
      <c r="AE103" s="83"/>
    </row>
    <row r="104" spans="1:31">
      <c r="A104" s="83"/>
      <c r="B104" s="83"/>
      <c r="C104" s="83"/>
      <c r="D104" s="83"/>
      <c r="E104" s="88"/>
      <c r="F104" s="88"/>
      <c r="G104" s="122" t="s">
        <v>154</v>
      </c>
      <c r="H104" s="71" t="s">
        <v>379</v>
      </c>
      <c r="I104" s="245" t="s">
        <v>379</v>
      </c>
      <c r="J104" s="73" t="s">
        <v>379</v>
      </c>
      <c r="K104" s="72" t="s">
        <v>379</v>
      </c>
      <c r="L104" s="245" t="s">
        <v>379</v>
      </c>
      <c r="M104" s="72" t="s">
        <v>379</v>
      </c>
      <c r="N104" s="71" t="s">
        <v>379</v>
      </c>
      <c r="O104" s="245" t="s">
        <v>379</v>
      </c>
      <c r="P104" s="73" t="s">
        <v>379</v>
      </c>
      <c r="Q104" s="72" t="s">
        <v>379</v>
      </c>
      <c r="R104" s="245" t="s">
        <v>379</v>
      </c>
      <c r="S104" s="72" t="s">
        <v>379</v>
      </c>
      <c r="T104" s="71" t="s">
        <v>379</v>
      </c>
      <c r="U104" s="245" t="s">
        <v>379</v>
      </c>
      <c r="V104" s="73" t="s">
        <v>379</v>
      </c>
      <c r="W104" s="320" t="s">
        <v>379</v>
      </c>
      <c r="X104" s="245" t="s">
        <v>379</v>
      </c>
      <c r="Y104" s="183" t="s">
        <v>379</v>
      </c>
      <c r="Z104" s="83"/>
      <c r="AA104" s="83"/>
      <c r="AB104" s="83"/>
      <c r="AC104" s="83"/>
      <c r="AD104" s="83"/>
      <c r="AE104" s="83"/>
    </row>
    <row r="105" spans="1:31">
      <c r="A105" s="83"/>
      <c r="B105" s="83"/>
      <c r="C105" s="83"/>
      <c r="D105" s="83"/>
      <c r="E105" s="88"/>
      <c r="F105" s="88"/>
      <c r="G105" s="122" t="s">
        <v>155</v>
      </c>
      <c r="H105" s="320">
        <v>20</v>
      </c>
      <c r="I105" s="245">
        <v>38353</v>
      </c>
      <c r="J105" s="73">
        <v>8</v>
      </c>
      <c r="K105" s="315">
        <v>20</v>
      </c>
      <c r="L105" s="245">
        <v>38353</v>
      </c>
      <c r="M105" s="72">
        <v>9</v>
      </c>
      <c r="N105" s="320">
        <v>20</v>
      </c>
      <c r="O105" s="245">
        <v>38353</v>
      </c>
      <c r="P105" s="73">
        <v>11</v>
      </c>
      <c r="Q105" s="315">
        <v>20</v>
      </c>
      <c r="R105" s="245">
        <v>38353</v>
      </c>
      <c r="S105" s="72">
        <v>16</v>
      </c>
      <c r="T105" s="320">
        <v>20</v>
      </c>
      <c r="U105" s="245">
        <v>38353</v>
      </c>
      <c r="V105" s="73">
        <v>16</v>
      </c>
      <c r="W105" s="320">
        <v>20</v>
      </c>
      <c r="X105" s="245">
        <v>38357</v>
      </c>
      <c r="Y105" s="183">
        <v>10</v>
      </c>
      <c r="Z105" s="83"/>
      <c r="AA105" s="83"/>
      <c r="AB105" s="83"/>
      <c r="AC105" s="83"/>
      <c r="AD105" s="83"/>
      <c r="AE105" s="83"/>
    </row>
    <row r="106" spans="1:31">
      <c r="A106" s="83"/>
      <c r="B106" s="83"/>
      <c r="C106" s="83"/>
      <c r="D106" s="83"/>
      <c r="E106" s="88"/>
      <c r="F106" s="88"/>
      <c r="G106" s="122" t="s">
        <v>156</v>
      </c>
      <c r="H106" s="71" t="s">
        <v>379</v>
      </c>
      <c r="I106" s="245" t="s">
        <v>379</v>
      </c>
      <c r="J106" s="73" t="s">
        <v>379</v>
      </c>
      <c r="K106" s="72" t="s">
        <v>379</v>
      </c>
      <c r="L106" s="245" t="s">
        <v>379</v>
      </c>
      <c r="M106" s="72" t="s">
        <v>379</v>
      </c>
      <c r="N106" s="71" t="s">
        <v>379</v>
      </c>
      <c r="O106" s="245" t="s">
        <v>379</v>
      </c>
      <c r="P106" s="73" t="s">
        <v>379</v>
      </c>
      <c r="Q106" s="72" t="s">
        <v>379</v>
      </c>
      <c r="R106" s="245" t="s">
        <v>379</v>
      </c>
      <c r="S106" s="72" t="s">
        <v>379</v>
      </c>
      <c r="T106" s="71" t="s">
        <v>379</v>
      </c>
      <c r="U106" s="245" t="s">
        <v>379</v>
      </c>
      <c r="V106" s="73" t="s">
        <v>379</v>
      </c>
      <c r="W106" s="320" t="s">
        <v>379</v>
      </c>
      <c r="X106" s="245" t="s">
        <v>379</v>
      </c>
      <c r="Y106" s="183" t="s">
        <v>379</v>
      </c>
      <c r="Z106" s="83"/>
      <c r="AA106" s="83"/>
      <c r="AB106" s="83"/>
      <c r="AC106" s="83"/>
      <c r="AD106" s="83"/>
      <c r="AE106" s="83"/>
    </row>
    <row r="107" spans="1:31">
      <c r="A107" s="83"/>
      <c r="B107" s="83"/>
      <c r="C107" s="83"/>
      <c r="D107" s="83"/>
      <c r="E107" s="88"/>
      <c r="F107" s="88"/>
      <c r="G107" s="122" t="s">
        <v>157</v>
      </c>
      <c r="H107" s="320">
        <v>20</v>
      </c>
      <c r="I107" s="245">
        <v>38353</v>
      </c>
      <c r="J107" s="73">
        <v>8</v>
      </c>
      <c r="K107" s="315">
        <v>20</v>
      </c>
      <c r="L107" s="245">
        <v>38353</v>
      </c>
      <c r="M107" s="72">
        <v>9</v>
      </c>
      <c r="N107" s="320" t="s">
        <v>92</v>
      </c>
      <c r="O107" s="245" t="s">
        <v>92</v>
      </c>
      <c r="P107" s="73" t="s">
        <v>92</v>
      </c>
      <c r="Q107" s="315">
        <v>20</v>
      </c>
      <c r="R107" s="245">
        <v>38354</v>
      </c>
      <c r="S107" s="72">
        <v>13</v>
      </c>
      <c r="T107" s="320">
        <v>20</v>
      </c>
      <c r="U107" s="245">
        <v>38353</v>
      </c>
      <c r="V107" s="73">
        <v>15</v>
      </c>
      <c r="W107" s="71" t="s">
        <v>92</v>
      </c>
      <c r="X107" s="245" t="s">
        <v>92</v>
      </c>
      <c r="Y107" s="183" t="s">
        <v>92</v>
      </c>
      <c r="Z107" s="83"/>
      <c r="AA107" s="83"/>
      <c r="AB107" s="83"/>
      <c r="AC107" s="83"/>
      <c r="AD107" s="83"/>
      <c r="AE107" s="83"/>
    </row>
    <row r="108" spans="1:31" ht="15.75" thickBot="1">
      <c r="A108" s="83"/>
      <c r="B108" s="83"/>
      <c r="C108" s="83"/>
      <c r="D108" s="83"/>
      <c r="E108" s="88"/>
      <c r="F108" s="88"/>
      <c r="G108" s="185" t="s">
        <v>158</v>
      </c>
      <c r="H108" s="321">
        <v>20</v>
      </c>
      <c r="I108" s="269">
        <v>38353</v>
      </c>
      <c r="J108" s="190">
        <v>16</v>
      </c>
      <c r="K108" s="317">
        <v>20</v>
      </c>
      <c r="L108" s="269">
        <v>38353</v>
      </c>
      <c r="M108" s="187">
        <v>9</v>
      </c>
      <c r="N108" s="321">
        <v>20</v>
      </c>
      <c r="O108" s="269">
        <v>38353</v>
      </c>
      <c r="P108" s="190">
        <v>8</v>
      </c>
      <c r="Q108" s="187" t="s">
        <v>92</v>
      </c>
      <c r="R108" s="269" t="s">
        <v>92</v>
      </c>
      <c r="S108" s="187" t="s">
        <v>92</v>
      </c>
      <c r="T108" s="186" t="s">
        <v>92</v>
      </c>
      <c r="U108" s="269" t="s">
        <v>92</v>
      </c>
      <c r="V108" s="190" t="s">
        <v>92</v>
      </c>
      <c r="W108" s="186" t="s">
        <v>92</v>
      </c>
      <c r="X108" s="269" t="s">
        <v>92</v>
      </c>
      <c r="Y108" s="191" t="s">
        <v>92</v>
      </c>
      <c r="Z108" s="83"/>
      <c r="AA108" s="83"/>
      <c r="AB108" s="83"/>
      <c r="AC108" s="83"/>
      <c r="AD108" s="83"/>
      <c r="AE108" s="83"/>
    </row>
    <row r="109" spans="1:31">
      <c r="A109" s="83"/>
      <c r="B109" s="83"/>
      <c r="C109" s="83"/>
      <c r="D109" s="89"/>
      <c r="E109" s="88"/>
      <c r="F109" s="88"/>
      <c r="G109" s="88"/>
      <c r="H109" s="88" t="s">
        <v>250</v>
      </c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3"/>
      <c r="AA109" s="83"/>
      <c r="AB109" s="83"/>
      <c r="AC109" s="83"/>
      <c r="AD109" s="83"/>
      <c r="AE109" s="83"/>
    </row>
    <row r="110" spans="1:31" ht="15.75" thickBo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3"/>
      <c r="Y110" s="83"/>
      <c r="Z110" s="83"/>
      <c r="AA110" s="83"/>
      <c r="AB110" s="83"/>
      <c r="AC110" s="83"/>
      <c r="AD110" s="83"/>
      <c r="AE110" s="83"/>
    </row>
    <row r="111" spans="1:31">
      <c r="A111" s="83"/>
      <c r="B111" s="83"/>
      <c r="C111" s="83"/>
      <c r="D111" s="107" t="s">
        <v>168</v>
      </c>
      <c r="E111" s="167"/>
      <c r="F111" s="167"/>
      <c r="G111" s="167"/>
      <c r="H111" s="326"/>
      <c r="I111" s="326"/>
      <c r="J111" s="169"/>
      <c r="K111" s="83"/>
      <c r="L111" s="83"/>
      <c r="M111" s="83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3"/>
      <c r="Y111" s="83"/>
      <c r="Z111" s="83"/>
      <c r="AA111" s="83"/>
      <c r="AB111" s="83"/>
      <c r="AC111" s="83"/>
      <c r="AD111" s="83"/>
      <c r="AE111" s="83"/>
    </row>
    <row r="112" spans="1:31">
      <c r="A112" s="83"/>
      <c r="B112" s="83"/>
      <c r="C112" s="83"/>
      <c r="D112" s="122"/>
      <c r="G112" s="338"/>
      <c r="H112" s="339" t="s">
        <v>349</v>
      </c>
      <c r="I112" s="340"/>
      <c r="J112" s="341"/>
      <c r="K112" s="83"/>
      <c r="L112" s="83"/>
      <c r="M112" s="83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3"/>
      <c r="Y112" s="83"/>
      <c r="Z112" s="83"/>
      <c r="AA112" s="83"/>
      <c r="AB112" s="83"/>
      <c r="AC112" s="83"/>
      <c r="AD112" s="83"/>
      <c r="AE112" s="83"/>
    </row>
    <row r="113" spans="1:31">
      <c r="A113" s="83"/>
      <c r="B113" s="83"/>
      <c r="C113" s="83"/>
      <c r="D113" s="342"/>
      <c r="E113" s="200" t="s">
        <v>169</v>
      </c>
      <c r="F113" s="201"/>
      <c r="G113" s="205" t="s">
        <v>252</v>
      </c>
      <c r="H113" s="343" t="s">
        <v>333</v>
      </c>
      <c r="I113" s="344" t="s">
        <v>334</v>
      </c>
      <c r="J113" s="345" t="s">
        <v>350</v>
      </c>
      <c r="K113" s="83"/>
      <c r="L113" s="83"/>
      <c r="M113" s="83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3"/>
      <c r="Y113" s="83"/>
      <c r="Z113" s="83"/>
      <c r="AA113" s="83"/>
      <c r="AB113" s="83"/>
      <c r="AC113" s="83"/>
      <c r="AD113" s="83"/>
      <c r="AE113" s="83"/>
    </row>
    <row r="114" spans="1:31" ht="15.75">
      <c r="A114" s="83"/>
      <c r="B114" s="83"/>
      <c r="C114" s="83"/>
      <c r="D114" s="203"/>
      <c r="E114" s="194" t="s">
        <v>87</v>
      </c>
      <c r="F114" s="174" t="s">
        <v>351</v>
      </c>
      <c r="G114" s="114" t="s">
        <v>351</v>
      </c>
      <c r="H114" s="194" t="s">
        <v>352</v>
      </c>
      <c r="I114" s="117" t="s">
        <v>353</v>
      </c>
      <c r="J114" s="179" t="s">
        <v>351</v>
      </c>
      <c r="K114" s="83"/>
      <c r="L114" s="83"/>
      <c r="M114" s="83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3"/>
      <c r="Y114" s="83"/>
      <c r="Z114" s="83"/>
      <c r="AA114" s="83"/>
      <c r="AB114" s="83"/>
      <c r="AC114" s="83"/>
      <c r="AD114" s="83"/>
      <c r="AE114" s="83"/>
    </row>
    <row r="115" spans="1:31">
      <c r="A115" s="83"/>
      <c r="B115" s="83"/>
      <c r="C115" s="83"/>
      <c r="D115" s="205" t="s">
        <v>167</v>
      </c>
      <c r="E115" s="206" t="s">
        <v>170</v>
      </c>
      <c r="F115" s="90" t="s">
        <v>170</v>
      </c>
      <c r="G115" s="205" t="s">
        <v>170</v>
      </c>
      <c r="H115" s="206" t="s">
        <v>170</v>
      </c>
      <c r="I115" s="121" t="s">
        <v>170</v>
      </c>
      <c r="J115" s="207" t="s">
        <v>170</v>
      </c>
      <c r="K115" s="83"/>
      <c r="L115" s="83"/>
      <c r="M115" s="83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3"/>
      <c r="Y115" s="83"/>
      <c r="Z115" s="83"/>
      <c r="AA115" s="83"/>
      <c r="AB115" s="83"/>
      <c r="AC115" s="83"/>
      <c r="AD115" s="83"/>
      <c r="AE115" s="83"/>
    </row>
    <row r="116" spans="1:31">
      <c r="A116" s="83"/>
      <c r="B116" s="83"/>
      <c r="C116" s="83"/>
      <c r="D116" s="122">
        <v>1</v>
      </c>
      <c r="E116" s="74">
        <v>0</v>
      </c>
      <c r="F116" s="271">
        <v>0</v>
      </c>
      <c r="G116" s="221">
        <v>0</v>
      </c>
      <c r="H116" s="70">
        <v>0</v>
      </c>
      <c r="I116" s="346">
        <v>0</v>
      </c>
      <c r="J116" s="184">
        <v>0</v>
      </c>
      <c r="K116" s="83"/>
      <c r="L116" s="83"/>
      <c r="M116" s="83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3"/>
      <c r="Y116" s="83"/>
      <c r="Z116" s="83"/>
      <c r="AA116" s="83"/>
      <c r="AB116" s="83"/>
      <c r="AC116" s="83"/>
      <c r="AD116" s="83"/>
      <c r="AE116" s="83"/>
    </row>
    <row r="117" spans="1:31">
      <c r="A117" s="83"/>
      <c r="B117" s="83"/>
      <c r="C117" s="83"/>
      <c r="D117" s="122">
        <f>D116+1</f>
        <v>2</v>
      </c>
      <c r="E117" s="74">
        <v>0</v>
      </c>
      <c r="F117" s="281">
        <v>0</v>
      </c>
      <c r="G117" s="221">
        <v>0</v>
      </c>
      <c r="H117" s="70">
        <v>0</v>
      </c>
      <c r="I117" s="346">
        <v>0</v>
      </c>
      <c r="J117" s="184">
        <v>0</v>
      </c>
      <c r="K117" s="83"/>
      <c r="L117" s="83"/>
      <c r="M117" s="83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3"/>
      <c r="Y117" s="83"/>
      <c r="Z117" s="83"/>
      <c r="AA117" s="83"/>
      <c r="AB117" s="83"/>
      <c r="AC117" s="83"/>
      <c r="AD117" s="83"/>
      <c r="AE117" s="83"/>
    </row>
    <row r="118" spans="1:31">
      <c r="A118" s="83"/>
      <c r="B118" s="83"/>
      <c r="C118" s="83"/>
      <c r="D118" s="122">
        <f t="shared" ref="D118:D139" si="0">D117+1</f>
        <v>3</v>
      </c>
      <c r="E118" s="74">
        <v>0</v>
      </c>
      <c r="F118" s="281">
        <v>0</v>
      </c>
      <c r="G118" s="221">
        <v>0</v>
      </c>
      <c r="H118" s="70">
        <v>0</v>
      </c>
      <c r="I118" s="346">
        <v>0</v>
      </c>
      <c r="J118" s="184">
        <v>0</v>
      </c>
      <c r="K118" s="83"/>
      <c r="L118" s="83"/>
      <c r="M118" s="83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3"/>
      <c r="Y118" s="83"/>
      <c r="Z118" s="83"/>
      <c r="AA118" s="83"/>
      <c r="AB118" s="83"/>
      <c r="AC118" s="83"/>
      <c r="AD118" s="83"/>
      <c r="AE118" s="83"/>
    </row>
    <row r="119" spans="1:31">
      <c r="A119" s="83"/>
      <c r="B119" s="83"/>
      <c r="C119" s="83"/>
      <c r="D119" s="122">
        <f t="shared" si="0"/>
        <v>4</v>
      </c>
      <c r="E119" s="74">
        <v>0</v>
      </c>
      <c r="F119" s="281">
        <v>0</v>
      </c>
      <c r="G119" s="221">
        <v>0</v>
      </c>
      <c r="H119" s="70">
        <v>0</v>
      </c>
      <c r="I119" s="346">
        <v>0</v>
      </c>
      <c r="J119" s="184">
        <v>0</v>
      </c>
      <c r="K119" s="83"/>
      <c r="L119" s="83"/>
      <c r="M119" s="83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3"/>
      <c r="Y119" s="83"/>
      <c r="Z119" s="83"/>
      <c r="AA119" s="83"/>
      <c r="AB119" s="83"/>
      <c r="AC119" s="83"/>
      <c r="AD119" s="83"/>
      <c r="AE119" s="83"/>
    </row>
    <row r="120" spans="1:31">
      <c r="A120" s="83"/>
      <c r="B120" s="83"/>
      <c r="C120" s="83"/>
      <c r="D120" s="122">
        <f t="shared" si="0"/>
        <v>5</v>
      </c>
      <c r="E120" s="74">
        <v>0</v>
      </c>
      <c r="F120" s="281">
        <v>0</v>
      </c>
      <c r="G120" s="221">
        <v>0</v>
      </c>
      <c r="H120" s="70">
        <v>0</v>
      </c>
      <c r="I120" s="346">
        <v>0</v>
      </c>
      <c r="J120" s="184">
        <v>0</v>
      </c>
      <c r="K120" s="83"/>
      <c r="L120" s="83"/>
      <c r="M120" s="83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3"/>
      <c r="Y120" s="83"/>
      <c r="Z120" s="83"/>
      <c r="AA120" s="83"/>
      <c r="AB120" s="83"/>
      <c r="AC120" s="83"/>
      <c r="AD120" s="83"/>
      <c r="AE120" s="83"/>
    </row>
    <row r="121" spans="1:31">
      <c r="A121" s="83"/>
      <c r="B121" s="83"/>
      <c r="C121" s="83"/>
      <c r="D121" s="122">
        <f t="shared" si="0"/>
        <v>6</v>
      </c>
      <c r="E121" s="74">
        <v>0</v>
      </c>
      <c r="F121" s="271">
        <v>0</v>
      </c>
      <c r="G121" s="221">
        <v>8</v>
      </c>
      <c r="H121" s="70">
        <v>0</v>
      </c>
      <c r="I121" s="346">
        <v>8</v>
      </c>
      <c r="J121" s="184">
        <v>0</v>
      </c>
      <c r="K121" s="83"/>
      <c r="L121" s="83"/>
      <c r="M121" s="83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3"/>
      <c r="Y121" s="83"/>
      <c r="Z121" s="83"/>
      <c r="AA121" s="83"/>
      <c r="AB121" s="83"/>
      <c r="AC121" s="83"/>
      <c r="AD121" s="83"/>
      <c r="AE121" s="83"/>
    </row>
    <row r="122" spans="1:31">
      <c r="A122" s="83"/>
      <c r="B122" s="83"/>
      <c r="C122" s="83"/>
      <c r="D122" s="122">
        <f t="shared" si="0"/>
        <v>7</v>
      </c>
      <c r="E122" s="74">
        <v>-160</v>
      </c>
      <c r="F122" s="281">
        <v>160</v>
      </c>
      <c r="G122" s="221">
        <v>424</v>
      </c>
      <c r="H122" s="70">
        <v>0</v>
      </c>
      <c r="I122" s="346">
        <v>424</v>
      </c>
      <c r="J122" s="184">
        <v>56</v>
      </c>
      <c r="K122" s="83"/>
      <c r="L122" s="83"/>
      <c r="M122" s="83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3"/>
      <c r="Y122" s="83"/>
      <c r="Z122" s="83"/>
      <c r="AA122" s="83"/>
      <c r="AB122" s="83"/>
      <c r="AC122" s="83"/>
      <c r="AD122" s="83"/>
      <c r="AE122" s="83"/>
    </row>
    <row r="123" spans="1:31">
      <c r="A123" s="83"/>
      <c r="B123" s="83"/>
      <c r="C123" s="83"/>
      <c r="D123" s="122">
        <f t="shared" si="0"/>
        <v>8</v>
      </c>
      <c r="E123" s="74">
        <v>-696</v>
      </c>
      <c r="F123" s="281">
        <v>696</v>
      </c>
      <c r="G123" s="221">
        <v>1160</v>
      </c>
      <c r="H123" s="70">
        <v>0</v>
      </c>
      <c r="I123" s="346">
        <v>1160</v>
      </c>
      <c r="J123" s="184">
        <v>824</v>
      </c>
      <c r="K123" s="83"/>
      <c r="L123" s="83"/>
      <c r="M123" s="83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3"/>
      <c r="Y123" s="83"/>
      <c r="Z123" s="83"/>
      <c r="AA123" s="83"/>
      <c r="AB123" s="83"/>
      <c r="AC123" s="83"/>
      <c r="AD123" s="83"/>
      <c r="AE123" s="83"/>
    </row>
    <row r="124" spans="1:31">
      <c r="A124" s="83"/>
      <c r="B124" s="83"/>
      <c r="C124" s="83"/>
      <c r="D124" s="122">
        <f t="shared" si="0"/>
        <v>9</v>
      </c>
      <c r="E124" s="74">
        <v>-792</v>
      </c>
      <c r="F124" s="271">
        <v>792</v>
      </c>
      <c r="G124" s="221">
        <v>1040</v>
      </c>
      <c r="H124" s="70">
        <v>0</v>
      </c>
      <c r="I124" s="346">
        <v>1040</v>
      </c>
      <c r="J124" s="184">
        <v>1528</v>
      </c>
      <c r="K124" s="83"/>
      <c r="L124" s="83"/>
      <c r="M124" s="83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3"/>
      <c r="Y124" s="83"/>
      <c r="Z124" s="83"/>
      <c r="AA124" s="83"/>
      <c r="AB124" s="83"/>
      <c r="AC124" s="83"/>
      <c r="AD124" s="83"/>
      <c r="AE124" s="83"/>
    </row>
    <row r="125" spans="1:31">
      <c r="A125" s="83"/>
      <c r="B125" s="83"/>
      <c r="C125" s="83"/>
      <c r="D125" s="122">
        <f t="shared" si="0"/>
        <v>10</v>
      </c>
      <c r="E125" s="74">
        <v>-648</v>
      </c>
      <c r="F125" s="281">
        <v>648</v>
      </c>
      <c r="G125" s="221">
        <v>1912</v>
      </c>
      <c r="H125" s="70">
        <v>0</v>
      </c>
      <c r="I125" s="346">
        <v>1912</v>
      </c>
      <c r="J125" s="184">
        <v>2112</v>
      </c>
      <c r="K125" s="83"/>
      <c r="L125" s="83"/>
      <c r="M125" s="83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3"/>
      <c r="Y125" s="83"/>
      <c r="Z125" s="83"/>
      <c r="AA125" s="83"/>
      <c r="AB125" s="83"/>
      <c r="AC125" s="83"/>
      <c r="AD125" s="83"/>
      <c r="AE125" s="83"/>
    </row>
    <row r="126" spans="1:31">
      <c r="A126" s="83"/>
      <c r="B126" s="83"/>
      <c r="C126" s="83"/>
      <c r="D126" s="122">
        <f t="shared" si="0"/>
        <v>11</v>
      </c>
      <c r="E126" s="74">
        <v>-648</v>
      </c>
      <c r="F126" s="281">
        <v>648</v>
      </c>
      <c r="G126" s="221">
        <v>1144</v>
      </c>
      <c r="H126" s="70">
        <v>0</v>
      </c>
      <c r="I126" s="346">
        <v>1144</v>
      </c>
      <c r="J126" s="184">
        <v>2664</v>
      </c>
      <c r="K126" s="83"/>
      <c r="L126" s="83"/>
      <c r="M126" s="83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3"/>
      <c r="Y126" s="83"/>
      <c r="Z126" s="83"/>
      <c r="AA126" s="83"/>
      <c r="AB126" s="83"/>
      <c r="AC126" s="83"/>
      <c r="AD126" s="83"/>
      <c r="AE126" s="83"/>
    </row>
    <row r="127" spans="1:31">
      <c r="A127" s="83"/>
      <c r="B127" s="83"/>
      <c r="C127" s="83"/>
      <c r="D127" s="122">
        <f t="shared" si="0"/>
        <v>12</v>
      </c>
      <c r="E127" s="74">
        <v>-576</v>
      </c>
      <c r="F127" s="271">
        <v>576</v>
      </c>
      <c r="G127" s="221">
        <v>896</v>
      </c>
      <c r="H127" s="70">
        <v>0</v>
      </c>
      <c r="I127" s="346">
        <v>896</v>
      </c>
      <c r="J127" s="184">
        <v>3000</v>
      </c>
      <c r="K127" s="83"/>
      <c r="L127" s="83"/>
      <c r="M127" s="83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3"/>
      <c r="Y127" s="83"/>
      <c r="Z127" s="83"/>
      <c r="AA127" s="83"/>
      <c r="AB127" s="83"/>
      <c r="AC127" s="83"/>
      <c r="AD127" s="83"/>
      <c r="AE127" s="83"/>
    </row>
    <row r="128" spans="1:31">
      <c r="A128" s="83"/>
      <c r="B128" s="83"/>
      <c r="C128" s="83"/>
      <c r="D128" s="122">
        <f t="shared" si="0"/>
        <v>13</v>
      </c>
      <c r="E128" s="74">
        <v>-552</v>
      </c>
      <c r="F128" s="281">
        <v>552</v>
      </c>
      <c r="G128" s="221">
        <v>1744</v>
      </c>
      <c r="H128" s="70">
        <v>0</v>
      </c>
      <c r="I128" s="346">
        <v>1744</v>
      </c>
      <c r="J128" s="184">
        <v>1803</v>
      </c>
      <c r="K128" s="83"/>
      <c r="L128" s="83"/>
      <c r="M128" s="83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3"/>
      <c r="Y128" s="83"/>
      <c r="Z128" s="83"/>
      <c r="AA128" s="83"/>
      <c r="AB128" s="83"/>
      <c r="AC128" s="83"/>
      <c r="AD128" s="83"/>
      <c r="AE128" s="83"/>
    </row>
    <row r="129" spans="1:66">
      <c r="A129" s="83"/>
      <c r="B129" s="83"/>
      <c r="C129" s="83"/>
      <c r="D129" s="122">
        <f t="shared" si="0"/>
        <v>14</v>
      </c>
      <c r="E129" s="74">
        <v>-4961</v>
      </c>
      <c r="F129" s="281">
        <v>4961</v>
      </c>
      <c r="G129" s="221">
        <v>3966</v>
      </c>
      <c r="H129" s="70">
        <v>1802</v>
      </c>
      <c r="I129" s="346">
        <v>2164</v>
      </c>
      <c r="J129" s="184">
        <v>3156</v>
      </c>
      <c r="K129" s="83"/>
      <c r="L129" s="83"/>
      <c r="M129" s="83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3"/>
      <c r="Y129" s="83"/>
      <c r="Z129" s="83"/>
      <c r="AA129" s="83"/>
      <c r="AB129" s="83"/>
      <c r="AC129" s="83"/>
      <c r="AD129" s="83"/>
      <c r="AE129" s="83"/>
    </row>
    <row r="130" spans="1:66">
      <c r="A130" s="83"/>
      <c r="B130" s="83"/>
      <c r="C130" s="83"/>
      <c r="D130" s="122">
        <f t="shared" si="0"/>
        <v>15</v>
      </c>
      <c r="E130" s="74">
        <v>-8934</v>
      </c>
      <c r="F130" s="281">
        <v>8934</v>
      </c>
      <c r="G130" s="221">
        <v>8233</v>
      </c>
      <c r="H130" s="70">
        <v>5721</v>
      </c>
      <c r="I130" s="346">
        <v>2512</v>
      </c>
      <c r="J130" s="184">
        <v>2564</v>
      </c>
      <c r="K130" s="83"/>
      <c r="L130" s="83"/>
      <c r="M130" s="83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3"/>
      <c r="Y130" s="83"/>
      <c r="Z130" s="83"/>
      <c r="AA130" s="83"/>
      <c r="AB130" s="83"/>
      <c r="AC130" s="83"/>
      <c r="AD130" s="83"/>
      <c r="AE130" s="83"/>
    </row>
    <row r="131" spans="1:66">
      <c r="A131" s="83"/>
      <c r="B131" s="83"/>
      <c r="C131" s="83"/>
      <c r="D131" s="122">
        <f t="shared" si="0"/>
        <v>16</v>
      </c>
      <c r="E131" s="74">
        <v>-11926</v>
      </c>
      <c r="F131" s="281">
        <v>11926</v>
      </c>
      <c r="G131" s="221">
        <v>9949</v>
      </c>
      <c r="H131" s="70">
        <v>6645</v>
      </c>
      <c r="I131" s="346">
        <v>3304</v>
      </c>
      <c r="J131" s="184">
        <v>1072</v>
      </c>
      <c r="K131" s="83"/>
      <c r="L131" s="83"/>
      <c r="M131" s="83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3"/>
      <c r="Y131" s="83"/>
      <c r="Z131" s="83"/>
      <c r="AA131" s="83"/>
      <c r="AB131" s="83"/>
      <c r="AC131" s="83"/>
      <c r="AD131" s="83"/>
      <c r="AE131" s="83"/>
    </row>
    <row r="132" spans="1:66">
      <c r="A132" s="83"/>
      <c r="B132" s="83"/>
      <c r="C132" s="83"/>
      <c r="D132" s="122">
        <f t="shared" si="0"/>
        <v>17</v>
      </c>
      <c r="E132" s="74">
        <v>-12595</v>
      </c>
      <c r="F132" s="281">
        <v>12594</v>
      </c>
      <c r="G132" s="221">
        <v>9377</v>
      </c>
      <c r="H132" s="70">
        <v>6452</v>
      </c>
      <c r="I132" s="346">
        <v>2925</v>
      </c>
      <c r="J132" s="184">
        <v>1266</v>
      </c>
      <c r="K132" s="83"/>
      <c r="L132" s="83"/>
      <c r="M132" s="83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3"/>
      <c r="Y132" s="83"/>
      <c r="Z132" s="83"/>
      <c r="AA132" s="83"/>
      <c r="AB132" s="83"/>
      <c r="AC132" s="83"/>
      <c r="AD132" s="83"/>
      <c r="AE132" s="83"/>
    </row>
    <row r="133" spans="1:66">
      <c r="A133" s="83"/>
      <c r="B133" s="83"/>
      <c r="C133" s="83"/>
      <c r="D133" s="122">
        <f t="shared" si="0"/>
        <v>18</v>
      </c>
      <c r="E133" s="74">
        <v>-8669</v>
      </c>
      <c r="F133" s="271">
        <v>8669</v>
      </c>
      <c r="G133" s="221">
        <v>8653</v>
      </c>
      <c r="H133" s="70">
        <v>6515</v>
      </c>
      <c r="I133" s="346">
        <v>2138</v>
      </c>
      <c r="J133" s="184">
        <v>288</v>
      </c>
      <c r="K133" s="83"/>
      <c r="L133" s="83"/>
      <c r="M133" s="83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3"/>
      <c r="Y133" s="83"/>
      <c r="Z133" s="83"/>
      <c r="AA133" s="83"/>
      <c r="AB133" s="83"/>
      <c r="AC133" s="83"/>
      <c r="AD133" s="83"/>
      <c r="AE133" s="83"/>
    </row>
    <row r="134" spans="1:66">
      <c r="A134" s="83"/>
      <c r="B134" s="83"/>
      <c r="C134" s="83"/>
      <c r="D134" s="122">
        <f t="shared" si="0"/>
        <v>19</v>
      </c>
      <c r="E134" s="74">
        <v>-984</v>
      </c>
      <c r="F134" s="281">
        <v>983</v>
      </c>
      <c r="G134" s="221">
        <v>4568</v>
      </c>
      <c r="H134" s="70">
        <v>3391</v>
      </c>
      <c r="I134" s="346">
        <v>1177</v>
      </c>
      <c r="J134" s="184">
        <v>0</v>
      </c>
      <c r="K134" s="83"/>
      <c r="L134" s="83"/>
      <c r="M134" s="83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3"/>
      <c r="Y134" s="83"/>
      <c r="Z134" s="83"/>
      <c r="AA134" s="83"/>
      <c r="AB134" s="83"/>
      <c r="AC134" s="83"/>
      <c r="AD134" s="83"/>
      <c r="AE134" s="83"/>
    </row>
    <row r="135" spans="1:66">
      <c r="A135" s="83"/>
      <c r="B135" s="83"/>
      <c r="C135" s="83"/>
      <c r="D135" s="122">
        <f t="shared" si="0"/>
        <v>20</v>
      </c>
      <c r="E135" s="74">
        <v>0</v>
      </c>
      <c r="F135" s="281">
        <v>0</v>
      </c>
      <c r="G135" s="221">
        <v>52</v>
      </c>
      <c r="H135" s="70">
        <v>30</v>
      </c>
      <c r="I135" s="346">
        <v>22</v>
      </c>
      <c r="J135" s="184">
        <v>0</v>
      </c>
      <c r="K135" s="83"/>
      <c r="L135" s="83"/>
      <c r="M135" s="83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3"/>
      <c r="Y135" s="83"/>
      <c r="Z135" s="83"/>
      <c r="AA135" s="83"/>
      <c r="AB135" s="83"/>
      <c r="AC135" s="83"/>
      <c r="AD135" s="83"/>
      <c r="AE135" s="83"/>
    </row>
    <row r="136" spans="1:66">
      <c r="A136" s="83"/>
      <c r="B136" s="83"/>
      <c r="C136" s="83"/>
      <c r="D136" s="122">
        <f t="shared" si="0"/>
        <v>21</v>
      </c>
      <c r="E136" s="74">
        <v>0</v>
      </c>
      <c r="F136" s="281">
        <v>0</v>
      </c>
      <c r="G136" s="221">
        <v>0</v>
      </c>
      <c r="H136" s="70">
        <v>0</v>
      </c>
      <c r="I136" s="346">
        <v>0</v>
      </c>
      <c r="J136" s="184">
        <v>0</v>
      </c>
      <c r="K136" s="83"/>
      <c r="L136" s="83"/>
      <c r="M136" s="83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3"/>
      <c r="Y136" s="83"/>
      <c r="Z136" s="83"/>
      <c r="AA136" s="83"/>
      <c r="AB136" s="83"/>
      <c r="AC136" s="83"/>
      <c r="AD136" s="83"/>
      <c r="AE136" s="83"/>
    </row>
    <row r="137" spans="1:66">
      <c r="A137" s="83"/>
      <c r="B137" s="83"/>
      <c r="C137" s="83"/>
      <c r="D137" s="122">
        <f t="shared" si="0"/>
        <v>22</v>
      </c>
      <c r="E137" s="74">
        <v>0</v>
      </c>
      <c r="F137" s="281">
        <v>0</v>
      </c>
      <c r="G137" s="221">
        <v>0</v>
      </c>
      <c r="H137" s="70">
        <v>0</v>
      </c>
      <c r="I137" s="346">
        <v>0</v>
      </c>
      <c r="J137" s="184">
        <v>0</v>
      </c>
      <c r="K137" s="83"/>
      <c r="L137" s="83"/>
      <c r="M137" s="83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3"/>
      <c r="Y137" s="83"/>
      <c r="Z137" s="83"/>
      <c r="AA137" s="83"/>
      <c r="AB137" s="83"/>
      <c r="AC137" s="83"/>
      <c r="AD137" s="83"/>
      <c r="AE137" s="83"/>
    </row>
    <row r="138" spans="1:66">
      <c r="A138" s="83"/>
      <c r="B138" s="83"/>
      <c r="C138" s="83"/>
      <c r="D138" s="122">
        <f t="shared" si="0"/>
        <v>23</v>
      </c>
      <c r="E138" s="74">
        <v>0</v>
      </c>
      <c r="F138" s="271">
        <v>0</v>
      </c>
      <c r="G138" s="221">
        <v>0</v>
      </c>
      <c r="H138" s="70">
        <v>0</v>
      </c>
      <c r="I138" s="346">
        <v>0</v>
      </c>
      <c r="J138" s="184">
        <v>0</v>
      </c>
      <c r="K138" s="83"/>
      <c r="L138" s="83"/>
      <c r="M138" s="83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3"/>
      <c r="Y138" s="83"/>
      <c r="Z138" s="83"/>
      <c r="AA138" s="83"/>
      <c r="AB138" s="83"/>
      <c r="AC138" s="83"/>
      <c r="AD138" s="83"/>
      <c r="AE138" s="83"/>
    </row>
    <row r="139" spans="1:66" ht="15.75" thickBot="1">
      <c r="A139" s="83"/>
      <c r="B139" s="83"/>
      <c r="C139" s="83"/>
      <c r="D139" s="210">
        <f t="shared" si="0"/>
        <v>24</v>
      </c>
      <c r="E139" s="188">
        <v>0</v>
      </c>
      <c r="F139" s="284">
        <v>0</v>
      </c>
      <c r="G139" s="233">
        <v>0</v>
      </c>
      <c r="H139" s="347">
        <v>0</v>
      </c>
      <c r="I139" s="348">
        <v>0</v>
      </c>
      <c r="J139" s="211">
        <v>0</v>
      </c>
      <c r="K139" s="83"/>
      <c r="L139" s="83"/>
      <c r="M139" s="83"/>
      <c r="N139" s="83"/>
      <c r="O139" s="88"/>
      <c r="P139" s="88"/>
      <c r="Q139" s="88"/>
      <c r="R139" s="88"/>
      <c r="S139" s="88"/>
      <c r="T139" s="88"/>
      <c r="U139" s="88"/>
      <c r="V139" s="88"/>
      <c r="W139" s="88"/>
      <c r="X139" s="83"/>
      <c r="Y139" s="83"/>
      <c r="Z139" s="83"/>
      <c r="AA139" s="83"/>
      <c r="AB139" s="83"/>
      <c r="AC139" s="83"/>
      <c r="AD139" s="83"/>
      <c r="AE139" s="83"/>
    </row>
    <row r="140" spans="1:66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8"/>
      <c r="P140" s="88"/>
      <c r="Q140" s="88"/>
      <c r="R140" s="88"/>
      <c r="S140" s="88"/>
      <c r="T140" s="88"/>
      <c r="U140" s="88"/>
      <c r="V140" s="88"/>
      <c r="W140" s="88"/>
      <c r="X140" s="83"/>
      <c r="Y140" s="83"/>
      <c r="Z140" s="83"/>
      <c r="AA140" s="83"/>
      <c r="AB140" s="83"/>
      <c r="AC140" s="83"/>
      <c r="AD140" s="83"/>
      <c r="AE140" s="83"/>
    </row>
    <row r="141" spans="1:66" ht="15.75" thickBo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3"/>
      <c r="Y141" s="83"/>
      <c r="Z141" s="83"/>
      <c r="AA141" s="83"/>
      <c r="AB141" s="83"/>
      <c r="AC141" s="83"/>
      <c r="AD141" s="83"/>
      <c r="AE141" s="83"/>
    </row>
    <row r="142" spans="1:66">
      <c r="A142" s="83"/>
      <c r="B142" s="83"/>
      <c r="C142" s="83"/>
      <c r="D142" s="107"/>
      <c r="E142" s="212"/>
      <c r="F142" s="167"/>
      <c r="G142" s="167"/>
      <c r="H142" s="167"/>
      <c r="I142" s="213" t="s">
        <v>354</v>
      </c>
      <c r="J142" s="214"/>
      <c r="K142" s="167"/>
      <c r="L142" s="214"/>
      <c r="M142" s="167"/>
      <c r="N142" s="213"/>
      <c r="O142" s="215"/>
      <c r="P142" s="215"/>
      <c r="Q142" s="167"/>
      <c r="R142" s="169"/>
      <c r="T142" s="107"/>
      <c r="U142" s="212"/>
      <c r="V142" s="167"/>
      <c r="W142" s="167"/>
      <c r="X142" s="167"/>
      <c r="Y142" s="213" t="s">
        <v>355</v>
      </c>
      <c r="Z142" s="214"/>
      <c r="AA142" s="167"/>
      <c r="AB142" s="214"/>
      <c r="AC142" s="167"/>
      <c r="AD142" s="213"/>
      <c r="AE142" s="215"/>
      <c r="AF142" s="215"/>
      <c r="AG142" s="167"/>
      <c r="AH142" s="169"/>
      <c r="AJ142" s="107"/>
      <c r="AK142" s="212"/>
      <c r="AL142" s="167"/>
      <c r="AM142" s="167"/>
      <c r="AN142" s="167"/>
      <c r="AO142" s="213" t="s">
        <v>356</v>
      </c>
      <c r="AP142" s="214"/>
      <c r="AQ142" s="167"/>
      <c r="AR142" s="214"/>
      <c r="AS142" s="167"/>
      <c r="AT142" s="213"/>
      <c r="AU142" s="215"/>
      <c r="AV142" s="215"/>
      <c r="AW142" s="167"/>
      <c r="AX142" s="169"/>
      <c r="AZ142" s="107"/>
      <c r="BA142" s="212"/>
      <c r="BB142" s="167"/>
      <c r="BC142" s="167"/>
      <c r="BD142" s="167"/>
      <c r="BE142" s="213" t="s">
        <v>357</v>
      </c>
      <c r="BF142" s="214"/>
      <c r="BG142" s="167"/>
      <c r="BH142" s="214"/>
      <c r="BI142" s="167"/>
      <c r="BJ142" s="213"/>
      <c r="BK142" s="215"/>
      <c r="BL142" s="215"/>
      <c r="BM142" s="167"/>
      <c r="BN142" s="169"/>
    </row>
    <row r="143" spans="1:66">
      <c r="A143" s="83"/>
      <c r="B143" s="83"/>
      <c r="C143" s="83"/>
      <c r="D143" s="199"/>
      <c r="E143" s="200" t="s">
        <v>171</v>
      </c>
      <c r="F143" s="201"/>
      <c r="G143" s="201"/>
      <c r="H143" s="201"/>
      <c r="I143" s="201"/>
      <c r="J143" s="216" t="s">
        <v>358</v>
      </c>
      <c r="K143" s="201"/>
      <c r="L143" s="216" t="s">
        <v>172</v>
      </c>
      <c r="M143" s="201"/>
      <c r="N143" s="201"/>
      <c r="O143" s="201"/>
      <c r="P143" s="201"/>
      <c r="Q143" s="201"/>
      <c r="R143" s="202"/>
      <c r="T143" s="199"/>
      <c r="U143" s="200" t="s">
        <v>171</v>
      </c>
      <c r="V143" s="201"/>
      <c r="W143" s="201"/>
      <c r="X143" s="201"/>
      <c r="Y143" s="201"/>
      <c r="Z143" s="216" t="s">
        <v>358</v>
      </c>
      <c r="AA143" s="201"/>
      <c r="AB143" s="216" t="s">
        <v>172</v>
      </c>
      <c r="AC143" s="201"/>
      <c r="AD143" s="201"/>
      <c r="AE143" s="201"/>
      <c r="AF143" s="201"/>
      <c r="AG143" s="201"/>
      <c r="AH143" s="202"/>
      <c r="AJ143" s="199"/>
      <c r="AK143" s="200" t="s">
        <v>171</v>
      </c>
      <c r="AL143" s="201"/>
      <c r="AM143" s="201"/>
      <c r="AN143" s="201"/>
      <c r="AO143" s="201"/>
      <c r="AP143" s="216" t="s">
        <v>358</v>
      </c>
      <c r="AQ143" s="201"/>
      <c r="AR143" s="216" t="s">
        <v>172</v>
      </c>
      <c r="AS143" s="201"/>
      <c r="AT143" s="201"/>
      <c r="AU143" s="201"/>
      <c r="AV143" s="201"/>
      <c r="AW143" s="201"/>
      <c r="AX143" s="202"/>
      <c r="AZ143" s="199"/>
      <c r="BA143" s="200" t="s">
        <v>171</v>
      </c>
      <c r="BB143" s="201"/>
      <c r="BC143" s="201"/>
      <c r="BD143" s="201"/>
      <c r="BE143" s="201"/>
      <c r="BF143" s="216" t="s">
        <v>358</v>
      </c>
      <c r="BG143" s="201"/>
      <c r="BH143" s="216" t="s">
        <v>172</v>
      </c>
      <c r="BI143" s="201"/>
      <c r="BJ143" s="201"/>
      <c r="BK143" s="201"/>
      <c r="BL143" s="201"/>
      <c r="BM143" s="201"/>
      <c r="BN143" s="202"/>
    </row>
    <row r="144" spans="1:66" ht="15.75">
      <c r="A144" s="83"/>
      <c r="B144" s="83"/>
      <c r="C144" s="83"/>
      <c r="D144" s="203"/>
      <c r="E144" s="170" t="s">
        <v>351</v>
      </c>
      <c r="F144" s="174" t="s">
        <v>88</v>
      </c>
      <c r="G144" s="174" t="s">
        <v>359</v>
      </c>
      <c r="H144" s="170" t="s">
        <v>360</v>
      </c>
      <c r="I144" s="174" t="s">
        <v>361</v>
      </c>
      <c r="J144" s="217" t="s">
        <v>362</v>
      </c>
      <c r="K144" s="174" t="s">
        <v>363</v>
      </c>
      <c r="L144" s="217" t="s">
        <v>351</v>
      </c>
      <c r="M144" s="174" t="s">
        <v>88</v>
      </c>
      <c r="N144" s="174" t="s">
        <v>359</v>
      </c>
      <c r="O144" s="170" t="s">
        <v>362</v>
      </c>
      <c r="P144" s="170" t="s">
        <v>360</v>
      </c>
      <c r="Q144" s="174" t="s">
        <v>361</v>
      </c>
      <c r="R144" s="117" t="s">
        <v>363</v>
      </c>
      <c r="T144" s="203"/>
      <c r="U144" s="170" t="s">
        <v>351</v>
      </c>
      <c r="V144" s="174" t="s">
        <v>88</v>
      </c>
      <c r="W144" s="174" t="s">
        <v>359</v>
      </c>
      <c r="X144" s="170" t="s">
        <v>360</v>
      </c>
      <c r="Y144" s="174" t="s">
        <v>361</v>
      </c>
      <c r="Z144" s="217" t="s">
        <v>362</v>
      </c>
      <c r="AA144" s="174" t="s">
        <v>363</v>
      </c>
      <c r="AB144" s="217" t="s">
        <v>351</v>
      </c>
      <c r="AC144" s="174" t="s">
        <v>88</v>
      </c>
      <c r="AD144" s="174" t="s">
        <v>359</v>
      </c>
      <c r="AE144" s="170" t="s">
        <v>362</v>
      </c>
      <c r="AF144" s="170" t="s">
        <v>360</v>
      </c>
      <c r="AG144" s="174" t="s">
        <v>361</v>
      </c>
      <c r="AH144" s="117" t="s">
        <v>363</v>
      </c>
      <c r="AJ144" s="203"/>
      <c r="AK144" s="170" t="s">
        <v>351</v>
      </c>
      <c r="AL144" s="174" t="s">
        <v>88</v>
      </c>
      <c r="AM144" s="174" t="s">
        <v>359</v>
      </c>
      <c r="AN144" s="170" t="s">
        <v>360</v>
      </c>
      <c r="AO144" s="174" t="s">
        <v>361</v>
      </c>
      <c r="AP144" s="217" t="s">
        <v>362</v>
      </c>
      <c r="AQ144" s="174" t="s">
        <v>363</v>
      </c>
      <c r="AR144" s="217" t="s">
        <v>351</v>
      </c>
      <c r="AS144" s="174" t="s">
        <v>88</v>
      </c>
      <c r="AT144" s="174" t="s">
        <v>359</v>
      </c>
      <c r="AU144" s="170" t="s">
        <v>362</v>
      </c>
      <c r="AV144" s="170" t="s">
        <v>360</v>
      </c>
      <c r="AW144" s="174" t="s">
        <v>361</v>
      </c>
      <c r="AX144" s="117" t="s">
        <v>363</v>
      </c>
      <c r="AZ144" s="203"/>
      <c r="BA144" s="170" t="s">
        <v>351</v>
      </c>
      <c r="BB144" s="174" t="s">
        <v>88</v>
      </c>
      <c r="BC144" s="174" t="s">
        <v>359</v>
      </c>
      <c r="BD144" s="170" t="s">
        <v>360</v>
      </c>
      <c r="BE144" s="174" t="s">
        <v>361</v>
      </c>
      <c r="BF144" s="217" t="s">
        <v>362</v>
      </c>
      <c r="BG144" s="174" t="s">
        <v>363</v>
      </c>
      <c r="BH144" s="217" t="s">
        <v>351</v>
      </c>
      <c r="BI144" s="174" t="s">
        <v>88</v>
      </c>
      <c r="BJ144" s="174" t="s">
        <v>359</v>
      </c>
      <c r="BK144" s="170" t="s">
        <v>362</v>
      </c>
      <c r="BL144" s="170" t="s">
        <v>360</v>
      </c>
      <c r="BM144" s="174" t="s">
        <v>361</v>
      </c>
      <c r="BN144" s="117" t="s">
        <v>363</v>
      </c>
    </row>
    <row r="145" spans="1:66">
      <c r="A145" s="83"/>
      <c r="B145" s="83"/>
      <c r="C145" s="83"/>
      <c r="D145" s="205" t="s">
        <v>167</v>
      </c>
      <c r="E145" s="119" t="s">
        <v>170</v>
      </c>
      <c r="F145" s="90" t="s">
        <v>170</v>
      </c>
      <c r="G145" s="90" t="s">
        <v>170</v>
      </c>
      <c r="H145" s="119" t="s">
        <v>170</v>
      </c>
      <c r="I145" s="90" t="s">
        <v>170</v>
      </c>
      <c r="J145" s="218" t="s">
        <v>170</v>
      </c>
      <c r="K145" s="90" t="s">
        <v>170</v>
      </c>
      <c r="L145" s="218" t="s">
        <v>170</v>
      </c>
      <c r="M145" s="90" t="s">
        <v>170</v>
      </c>
      <c r="N145" s="90" t="s">
        <v>170</v>
      </c>
      <c r="O145" s="119" t="s">
        <v>170</v>
      </c>
      <c r="P145" s="119" t="s">
        <v>170</v>
      </c>
      <c r="Q145" s="90" t="s">
        <v>170</v>
      </c>
      <c r="R145" s="121" t="s">
        <v>170</v>
      </c>
      <c r="T145" s="205" t="s">
        <v>167</v>
      </c>
      <c r="U145" s="119" t="s">
        <v>170</v>
      </c>
      <c r="V145" s="90" t="s">
        <v>170</v>
      </c>
      <c r="W145" s="90" t="s">
        <v>170</v>
      </c>
      <c r="X145" s="119" t="s">
        <v>170</v>
      </c>
      <c r="Y145" s="90" t="s">
        <v>170</v>
      </c>
      <c r="Z145" s="218" t="s">
        <v>170</v>
      </c>
      <c r="AA145" s="90" t="s">
        <v>170</v>
      </c>
      <c r="AB145" s="218" t="s">
        <v>170</v>
      </c>
      <c r="AC145" s="90" t="s">
        <v>170</v>
      </c>
      <c r="AD145" s="90" t="s">
        <v>170</v>
      </c>
      <c r="AE145" s="119" t="s">
        <v>170</v>
      </c>
      <c r="AF145" s="119" t="s">
        <v>170</v>
      </c>
      <c r="AG145" s="90" t="s">
        <v>170</v>
      </c>
      <c r="AH145" s="121" t="s">
        <v>170</v>
      </c>
      <c r="AJ145" s="205" t="s">
        <v>167</v>
      </c>
      <c r="AK145" s="119" t="s">
        <v>170</v>
      </c>
      <c r="AL145" s="90" t="s">
        <v>170</v>
      </c>
      <c r="AM145" s="90" t="s">
        <v>170</v>
      </c>
      <c r="AN145" s="119" t="s">
        <v>170</v>
      </c>
      <c r="AO145" s="90" t="s">
        <v>170</v>
      </c>
      <c r="AP145" s="218" t="s">
        <v>170</v>
      </c>
      <c r="AQ145" s="90" t="s">
        <v>170</v>
      </c>
      <c r="AR145" s="218" t="s">
        <v>170</v>
      </c>
      <c r="AS145" s="90" t="s">
        <v>170</v>
      </c>
      <c r="AT145" s="90" t="s">
        <v>170</v>
      </c>
      <c r="AU145" s="119" t="s">
        <v>170</v>
      </c>
      <c r="AV145" s="119" t="s">
        <v>170</v>
      </c>
      <c r="AW145" s="90" t="s">
        <v>170</v>
      </c>
      <c r="AX145" s="121" t="s">
        <v>170</v>
      </c>
      <c r="AZ145" s="205" t="s">
        <v>167</v>
      </c>
      <c r="BA145" s="119" t="s">
        <v>170</v>
      </c>
      <c r="BB145" s="90" t="s">
        <v>170</v>
      </c>
      <c r="BC145" s="90" t="s">
        <v>170</v>
      </c>
      <c r="BD145" s="119" t="s">
        <v>170</v>
      </c>
      <c r="BE145" s="90" t="s">
        <v>170</v>
      </c>
      <c r="BF145" s="218" t="s">
        <v>170</v>
      </c>
      <c r="BG145" s="90" t="s">
        <v>170</v>
      </c>
      <c r="BH145" s="218" t="s">
        <v>170</v>
      </c>
      <c r="BI145" s="90" t="s">
        <v>170</v>
      </c>
      <c r="BJ145" s="90" t="s">
        <v>170</v>
      </c>
      <c r="BK145" s="119" t="s">
        <v>170</v>
      </c>
      <c r="BL145" s="119" t="s">
        <v>170</v>
      </c>
      <c r="BM145" s="90" t="s">
        <v>170</v>
      </c>
      <c r="BN145" s="121" t="s">
        <v>170</v>
      </c>
    </row>
    <row r="146" spans="1:66">
      <c r="A146" s="83"/>
      <c r="B146" s="83"/>
      <c r="C146" s="83"/>
      <c r="D146" s="122">
        <v>1</v>
      </c>
      <c r="E146" s="273">
        <v>0</v>
      </c>
      <c r="F146" s="75">
        <v>0</v>
      </c>
      <c r="G146" s="220">
        <v>0</v>
      </c>
      <c r="H146" s="273">
        <v>0</v>
      </c>
      <c r="I146" s="220">
        <v>0</v>
      </c>
      <c r="J146" s="221">
        <v>0</v>
      </c>
      <c r="K146" s="322">
        <v>0</v>
      </c>
      <c r="L146" s="221">
        <v>0</v>
      </c>
      <c r="M146" s="322">
        <v>0</v>
      </c>
      <c r="N146" s="75">
        <v>0</v>
      </c>
      <c r="O146" s="273">
        <v>0</v>
      </c>
      <c r="P146" s="273">
        <v>0</v>
      </c>
      <c r="Q146" s="271">
        <v>0</v>
      </c>
      <c r="R146" s="358">
        <v>0</v>
      </c>
      <c r="T146" s="122">
        <v>1</v>
      </c>
      <c r="U146" s="219"/>
      <c r="V146" s="75"/>
      <c r="W146" s="220"/>
      <c r="X146" s="219"/>
      <c r="Y146" s="220"/>
      <c r="Z146" s="221"/>
      <c r="AA146" s="222"/>
      <c r="AB146" s="221"/>
      <c r="AC146" s="222"/>
      <c r="AD146" s="75"/>
      <c r="AE146" s="219"/>
      <c r="AF146" s="219"/>
      <c r="AG146" s="208"/>
      <c r="AH146" s="349"/>
      <c r="AJ146" s="122">
        <v>1</v>
      </c>
      <c r="AK146" s="717"/>
      <c r="AL146" s="710"/>
      <c r="AM146" s="718"/>
      <c r="AN146" s="717"/>
      <c r="AO146" s="718"/>
      <c r="AP146" s="719"/>
      <c r="AQ146" s="720"/>
      <c r="AR146" s="719"/>
      <c r="AS146" s="720"/>
      <c r="AT146" s="710"/>
      <c r="AU146" s="717"/>
      <c r="AV146" s="717"/>
      <c r="AW146" s="721"/>
      <c r="AX146" s="722"/>
      <c r="AZ146" s="122">
        <v>1</v>
      </c>
      <c r="BA146" s="219"/>
      <c r="BB146" s="75"/>
      <c r="BC146" s="220"/>
      <c r="BD146" s="219"/>
      <c r="BE146" s="220"/>
      <c r="BF146" s="221"/>
      <c r="BG146" s="222"/>
      <c r="BH146" s="221"/>
      <c r="BI146" s="222"/>
      <c r="BJ146" s="75"/>
      <c r="BK146" s="219"/>
      <c r="BL146" s="219"/>
      <c r="BM146" s="208"/>
      <c r="BN146" s="349"/>
    </row>
    <row r="147" spans="1:66">
      <c r="A147" s="83"/>
      <c r="B147" s="91"/>
      <c r="C147" s="91"/>
      <c r="D147" s="122">
        <f>D146+1</f>
        <v>2</v>
      </c>
      <c r="E147" s="273">
        <v>0</v>
      </c>
      <c r="F147" s="75">
        <v>0</v>
      </c>
      <c r="G147" s="75">
        <v>0</v>
      </c>
      <c r="H147" s="274">
        <v>0</v>
      </c>
      <c r="I147" s="75">
        <v>0</v>
      </c>
      <c r="J147" s="221">
        <v>0</v>
      </c>
      <c r="K147" s="270">
        <v>0</v>
      </c>
      <c r="L147" s="221">
        <v>0</v>
      </c>
      <c r="M147" s="270">
        <v>0</v>
      </c>
      <c r="N147" s="75">
        <v>0</v>
      </c>
      <c r="O147" s="274">
        <v>0</v>
      </c>
      <c r="P147" s="274">
        <v>0</v>
      </c>
      <c r="Q147" s="271">
        <v>0</v>
      </c>
      <c r="R147" s="358">
        <v>0</v>
      </c>
      <c r="T147" s="122">
        <f>T146+1</f>
        <v>2</v>
      </c>
      <c r="U147" s="224"/>
      <c r="V147" s="75"/>
      <c r="W147" s="75"/>
      <c r="X147" s="225"/>
      <c r="Y147" s="75"/>
      <c r="Z147" s="221"/>
      <c r="AA147" s="74"/>
      <c r="AB147" s="221"/>
      <c r="AC147" s="74"/>
      <c r="AD147" s="75"/>
      <c r="AE147" s="225"/>
      <c r="AF147" s="225"/>
      <c r="AG147" s="75"/>
      <c r="AH147" s="350"/>
      <c r="AJ147" s="122">
        <f>AJ146+1</f>
        <v>2</v>
      </c>
      <c r="AK147" s="717"/>
      <c r="AL147" s="710"/>
      <c r="AM147" s="710"/>
      <c r="AN147" s="723"/>
      <c r="AO147" s="710"/>
      <c r="AP147" s="719"/>
      <c r="AQ147" s="724"/>
      <c r="AR147" s="719"/>
      <c r="AS147" s="724"/>
      <c r="AT147" s="710"/>
      <c r="AU147" s="723"/>
      <c r="AV147" s="723"/>
      <c r="AW147" s="721"/>
      <c r="AX147" s="722"/>
      <c r="AZ147" s="122">
        <f>AZ146+1</f>
        <v>2</v>
      </c>
      <c r="BA147" s="224"/>
      <c r="BB147" s="75"/>
      <c r="BC147" s="75"/>
      <c r="BD147" s="225"/>
      <c r="BE147" s="75"/>
      <c r="BF147" s="221"/>
      <c r="BG147" s="74"/>
      <c r="BH147" s="221"/>
      <c r="BI147" s="74"/>
      <c r="BJ147" s="75"/>
      <c r="BK147" s="225"/>
      <c r="BL147" s="225"/>
      <c r="BM147" s="75"/>
      <c r="BN147" s="350"/>
    </row>
    <row r="148" spans="1:66">
      <c r="A148" s="83"/>
      <c r="B148" s="91"/>
      <c r="C148" s="91"/>
      <c r="D148" s="122">
        <f t="shared" ref="D148:D169" si="1">D147+1</f>
        <v>3</v>
      </c>
      <c r="E148" s="273">
        <v>0</v>
      </c>
      <c r="F148" s="75">
        <v>0</v>
      </c>
      <c r="G148" s="75">
        <v>0</v>
      </c>
      <c r="H148" s="274">
        <v>0</v>
      </c>
      <c r="I148" s="75">
        <v>0</v>
      </c>
      <c r="J148" s="221">
        <v>0</v>
      </c>
      <c r="K148" s="270">
        <v>0</v>
      </c>
      <c r="L148" s="221">
        <v>0</v>
      </c>
      <c r="M148" s="270">
        <v>0</v>
      </c>
      <c r="N148" s="75">
        <v>0</v>
      </c>
      <c r="O148" s="274">
        <v>0</v>
      </c>
      <c r="P148" s="274">
        <v>0</v>
      </c>
      <c r="Q148" s="271">
        <v>0</v>
      </c>
      <c r="R148" s="358">
        <v>0</v>
      </c>
      <c r="T148" s="122">
        <f t="shared" ref="T148:T169" si="2">T147+1</f>
        <v>3</v>
      </c>
      <c r="U148" s="224"/>
      <c r="V148" s="75"/>
      <c r="W148" s="75"/>
      <c r="X148" s="225"/>
      <c r="Y148" s="75"/>
      <c r="Z148" s="221"/>
      <c r="AA148" s="74"/>
      <c r="AB148" s="221"/>
      <c r="AC148" s="74"/>
      <c r="AD148" s="75"/>
      <c r="AE148" s="225"/>
      <c r="AF148" s="225"/>
      <c r="AG148" s="75"/>
      <c r="AH148" s="350"/>
      <c r="AJ148" s="122">
        <f t="shared" ref="AJ148:AJ169" si="3">AJ147+1</f>
        <v>3</v>
      </c>
      <c r="AK148" s="717"/>
      <c r="AL148" s="710"/>
      <c r="AM148" s="710"/>
      <c r="AN148" s="723"/>
      <c r="AO148" s="710"/>
      <c r="AP148" s="719"/>
      <c r="AQ148" s="724"/>
      <c r="AR148" s="719"/>
      <c r="AS148" s="724"/>
      <c r="AT148" s="710"/>
      <c r="AU148" s="723"/>
      <c r="AV148" s="723"/>
      <c r="AW148" s="721"/>
      <c r="AX148" s="722"/>
      <c r="AZ148" s="122">
        <f t="shared" ref="AZ148:AZ169" si="4">AZ147+1</f>
        <v>3</v>
      </c>
      <c r="BA148" s="224"/>
      <c r="BB148" s="75"/>
      <c r="BC148" s="75"/>
      <c r="BD148" s="225"/>
      <c r="BE148" s="75"/>
      <c r="BF148" s="221"/>
      <c r="BG148" s="74"/>
      <c r="BH148" s="221"/>
      <c r="BI148" s="74"/>
      <c r="BJ148" s="75"/>
      <c r="BK148" s="225"/>
      <c r="BL148" s="225"/>
      <c r="BM148" s="75"/>
      <c r="BN148" s="350"/>
    </row>
    <row r="149" spans="1:66">
      <c r="A149" s="83"/>
      <c r="B149" s="91"/>
      <c r="C149" s="91"/>
      <c r="D149" s="122">
        <f t="shared" si="1"/>
        <v>4</v>
      </c>
      <c r="E149" s="273">
        <v>0</v>
      </c>
      <c r="F149" s="75">
        <v>0</v>
      </c>
      <c r="G149" s="75">
        <v>0</v>
      </c>
      <c r="H149" s="274">
        <v>0</v>
      </c>
      <c r="I149" s="75">
        <v>0</v>
      </c>
      <c r="J149" s="221">
        <v>0</v>
      </c>
      <c r="K149" s="270">
        <v>0</v>
      </c>
      <c r="L149" s="221">
        <v>0</v>
      </c>
      <c r="M149" s="270">
        <v>0</v>
      </c>
      <c r="N149" s="75">
        <v>0</v>
      </c>
      <c r="O149" s="274">
        <v>0</v>
      </c>
      <c r="P149" s="274">
        <v>0</v>
      </c>
      <c r="Q149" s="271">
        <v>0</v>
      </c>
      <c r="R149" s="358">
        <v>0</v>
      </c>
      <c r="T149" s="122">
        <f t="shared" si="2"/>
        <v>4</v>
      </c>
      <c r="U149" s="224"/>
      <c r="V149" s="75"/>
      <c r="W149" s="75"/>
      <c r="X149" s="225"/>
      <c r="Y149" s="75"/>
      <c r="Z149" s="221"/>
      <c r="AA149" s="74"/>
      <c r="AB149" s="221"/>
      <c r="AC149" s="74"/>
      <c r="AD149" s="75"/>
      <c r="AE149" s="225"/>
      <c r="AF149" s="225"/>
      <c r="AG149" s="75"/>
      <c r="AH149" s="350"/>
      <c r="AJ149" s="122">
        <f t="shared" si="3"/>
        <v>4</v>
      </c>
      <c r="AK149" s="717"/>
      <c r="AL149" s="710"/>
      <c r="AM149" s="710"/>
      <c r="AN149" s="723"/>
      <c r="AO149" s="710"/>
      <c r="AP149" s="719"/>
      <c r="AQ149" s="724"/>
      <c r="AR149" s="719"/>
      <c r="AS149" s="724"/>
      <c r="AT149" s="710"/>
      <c r="AU149" s="723"/>
      <c r="AV149" s="723"/>
      <c r="AW149" s="721"/>
      <c r="AX149" s="722"/>
      <c r="AZ149" s="122">
        <f t="shared" si="4"/>
        <v>4</v>
      </c>
      <c r="BA149" s="224"/>
      <c r="BB149" s="75"/>
      <c r="BC149" s="75"/>
      <c r="BD149" s="225"/>
      <c r="BE149" s="75"/>
      <c r="BF149" s="221"/>
      <c r="BG149" s="74"/>
      <c r="BH149" s="221"/>
      <c r="BI149" s="74"/>
      <c r="BJ149" s="75"/>
      <c r="BK149" s="225"/>
      <c r="BL149" s="225"/>
      <c r="BM149" s="75"/>
      <c r="BN149" s="350"/>
    </row>
    <row r="150" spans="1:66">
      <c r="A150" s="83"/>
      <c r="B150" s="91"/>
      <c r="C150" s="91"/>
      <c r="D150" s="122">
        <f t="shared" si="1"/>
        <v>5</v>
      </c>
      <c r="E150" s="273">
        <v>0</v>
      </c>
      <c r="F150" s="75">
        <v>0</v>
      </c>
      <c r="G150" s="75">
        <v>0</v>
      </c>
      <c r="H150" s="274">
        <v>0</v>
      </c>
      <c r="I150" s="75">
        <v>0</v>
      </c>
      <c r="J150" s="221">
        <v>0</v>
      </c>
      <c r="K150" s="270">
        <v>0</v>
      </c>
      <c r="L150" s="221">
        <v>0</v>
      </c>
      <c r="M150" s="270">
        <v>0</v>
      </c>
      <c r="N150" s="75">
        <v>0</v>
      </c>
      <c r="O150" s="274">
        <v>0</v>
      </c>
      <c r="P150" s="274">
        <v>0</v>
      </c>
      <c r="Q150" s="271">
        <v>0</v>
      </c>
      <c r="R150" s="358">
        <v>0</v>
      </c>
      <c r="T150" s="122">
        <f t="shared" si="2"/>
        <v>5</v>
      </c>
      <c r="U150" s="224"/>
      <c r="V150" s="75"/>
      <c r="W150" s="75"/>
      <c r="X150" s="225"/>
      <c r="Y150" s="75"/>
      <c r="Z150" s="221"/>
      <c r="AA150" s="74"/>
      <c r="AB150" s="221"/>
      <c r="AC150" s="74"/>
      <c r="AD150" s="75"/>
      <c r="AE150" s="225"/>
      <c r="AF150" s="225"/>
      <c r="AG150" s="75"/>
      <c r="AH150" s="350"/>
      <c r="AJ150" s="122">
        <f t="shared" si="3"/>
        <v>5</v>
      </c>
      <c r="AK150" s="717"/>
      <c r="AL150" s="710"/>
      <c r="AM150" s="710"/>
      <c r="AN150" s="723"/>
      <c r="AO150" s="710"/>
      <c r="AP150" s="719"/>
      <c r="AQ150" s="724"/>
      <c r="AR150" s="719"/>
      <c r="AS150" s="724"/>
      <c r="AT150" s="710"/>
      <c r="AU150" s="723"/>
      <c r="AV150" s="723"/>
      <c r="AW150" s="721"/>
      <c r="AX150" s="722"/>
      <c r="AZ150" s="122">
        <f t="shared" si="4"/>
        <v>5</v>
      </c>
      <c r="BA150" s="224"/>
      <c r="BB150" s="75"/>
      <c r="BC150" s="75"/>
      <c r="BD150" s="225"/>
      <c r="BE150" s="75"/>
      <c r="BF150" s="221"/>
      <c r="BG150" s="74"/>
      <c r="BH150" s="221"/>
      <c r="BI150" s="74"/>
      <c r="BJ150" s="75"/>
      <c r="BK150" s="225"/>
      <c r="BL150" s="225"/>
      <c r="BM150" s="75"/>
      <c r="BN150" s="350"/>
    </row>
    <row r="151" spans="1:66">
      <c r="A151" s="83"/>
      <c r="B151" s="83"/>
      <c r="C151" s="83"/>
      <c r="D151" s="122">
        <f t="shared" si="1"/>
        <v>6</v>
      </c>
      <c r="E151" s="273">
        <v>0</v>
      </c>
      <c r="F151" s="75">
        <v>0</v>
      </c>
      <c r="G151" s="75">
        <v>0</v>
      </c>
      <c r="H151" s="273">
        <v>0</v>
      </c>
      <c r="I151" s="75">
        <v>0</v>
      </c>
      <c r="J151" s="221">
        <v>4</v>
      </c>
      <c r="K151" s="270">
        <v>5</v>
      </c>
      <c r="L151" s="221">
        <v>0</v>
      </c>
      <c r="M151" s="270">
        <v>0</v>
      </c>
      <c r="N151" s="75">
        <v>0</v>
      </c>
      <c r="O151" s="273">
        <v>0</v>
      </c>
      <c r="P151" s="273">
        <v>0</v>
      </c>
      <c r="Q151" s="271">
        <v>0</v>
      </c>
      <c r="R151" s="358">
        <v>0</v>
      </c>
      <c r="T151" s="122">
        <f t="shared" si="2"/>
        <v>6</v>
      </c>
      <c r="U151" s="219"/>
      <c r="V151" s="75"/>
      <c r="W151" s="75"/>
      <c r="X151" s="219"/>
      <c r="Y151" s="75"/>
      <c r="Z151" s="221"/>
      <c r="AA151" s="226"/>
      <c r="AB151" s="221"/>
      <c r="AC151" s="226"/>
      <c r="AD151" s="75"/>
      <c r="AE151" s="219"/>
      <c r="AF151" s="219"/>
      <c r="AG151" s="208"/>
      <c r="AH151" s="349"/>
      <c r="AJ151" s="122">
        <f t="shared" si="3"/>
        <v>6</v>
      </c>
      <c r="AK151" s="717"/>
      <c r="AL151" s="710"/>
      <c r="AM151" s="710"/>
      <c r="AN151" s="717"/>
      <c r="AO151" s="710"/>
      <c r="AP151" s="719"/>
      <c r="AQ151" s="724"/>
      <c r="AR151" s="719"/>
      <c r="AS151" s="724"/>
      <c r="AT151" s="710"/>
      <c r="AU151" s="717"/>
      <c r="AV151" s="717"/>
      <c r="AW151" s="721"/>
      <c r="AX151" s="722"/>
      <c r="AZ151" s="122">
        <f t="shared" si="4"/>
        <v>6</v>
      </c>
      <c r="BA151" s="219"/>
      <c r="BB151" s="75"/>
      <c r="BC151" s="75"/>
      <c r="BD151" s="219"/>
      <c r="BE151" s="75"/>
      <c r="BF151" s="221"/>
      <c r="BG151" s="226"/>
      <c r="BH151" s="221"/>
      <c r="BI151" s="226"/>
      <c r="BJ151" s="75"/>
      <c r="BK151" s="219"/>
      <c r="BL151" s="219"/>
      <c r="BM151" s="208"/>
      <c r="BN151" s="349"/>
    </row>
    <row r="152" spans="1:66">
      <c r="A152" s="83"/>
      <c r="B152" s="91"/>
      <c r="C152" s="91"/>
      <c r="D152" s="122">
        <f t="shared" si="1"/>
        <v>7</v>
      </c>
      <c r="E152" s="273">
        <v>117</v>
      </c>
      <c r="F152" s="75">
        <v>-97</v>
      </c>
      <c r="G152" s="75">
        <v>97</v>
      </c>
      <c r="H152" s="274">
        <v>120</v>
      </c>
      <c r="I152" s="75">
        <v>98</v>
      </c>
      <c r="J152" s="221">
        <v>237</v>
      </c>
      <c r="K152" s="270">
        <v>239</v>
      </c>
      <c r="L152" s="221">
        <v>41</v>
      </c>
      <c r="M152" s="270">
        <v>-34</v>
      </c>
      <c r="N152" s="75">
        <v>34</v>
      </c>
      <c r="O152" s="274">
        <v>31</v>
      </c>
      <c r="P152" s="274">
        <v>42</v>
      </c>
      <c r="Q152" s="271">
        <v>34</v>
      </c>
      <c r="R152" s="358">
        <v>32</v>
      </c>
      <c r="T152" s="122">
        <f t="shared" si="2"/>
        <v>7</v>
      </c>
      <c r="U152" s="224"/>
      <c r="V152" s="75"/>
      <c r="W152" s="75"/>
      <c r="X152" s="225"/>
      <c r="Y152" s="75"/>
      <c r="Z152" s="221"/>
      <c r="AA152" s="74"/>
      <c r="AB152" s="221"/>
      <c r="AC152" s="74"/>
      <c r="AD152" s="75"/>
      <c r="AE152" s="225"/>
      <c r="AF152" s="225"/>
      <c r="AG152" s="75"/>
      <c r="AH152" s="350"/>
      <c r="AJ152" s="122">
        <f t="shared" si="3"/>
        <v>7</v>
      </c>
      <c r="AK152" s="717"/>
      <c r="AL152" s="710"/>
      <c r="AM152" s="710"/>
      <c r="AN152" s="723"/>
      <c r="AO152" s="710"/>
      <c r="AP152" s="719"/>
      <c r="AQ152" s="724"/>
      <c r="AR152" s="719"/>
      <c r="AS152" s="724"/>
      <c r="AT152" s="710"/>
      <c r="AU152" s="723"/>
      <c r="AV152" s="723"/>
      <c r="AW152" s="721"/>
      <c r="AX152" s="722"/>
      <c r="AZ152" s="122">
        <f t="shared" si="4"/>
        <v>7</v>
      </c>
      <c r="BA152" s="224"/>
      <c r="BB152" s="75"/>
      <c r="BC152" s="75"/>
      <c r="BD152" s="225"/>
      <c r="BE152" s="75"/>
      <c r="BF152" s="221"/>
      <c r="BG152" s="74"/>
      <c r="BH152" s="221"/>
      <c r="BI152" s="74"/>
      <c r="BJ152" s="75"/>
      <c r="BK152" s="225"/>
      <c r="BL152" s="225"/>
      <c r="BM152" s="75"/>
      <c r="BN152" s="350"/>
    </row>
    <row r="153" spans="1:66">
      <c r="A153" s="83"/>
      <c r="B153" s="91"/>
      <c r="C153" s="91"/>
      <c r="D153" s="122">
        <f t="shared" si="1"/>
        <v>8</v>
      </c>
      <c r="E153" s="273">
        <v>511</v>
      </c>
      <c r="F153" s="75">
        <v>-422</v>
      </c>
      <c r="G153" s="75">
        <v>421</v>
      </c>
      <c r="H153" s="274">
        <v>524</v>
      </c>
      <c r="I153" s="75">
        <v>428</v>
      </c>
      <c r="J153" s="221">
        <v>649</v>
      </c>
      <c r="K153" s="270">
        <v>655</v>
      </c>
      <c r="L153" s="221">
        <v>605</v>
      </c>
      <c r="M153" s="270">
        <v>-499</v>
      </c>
      <c r="N153" s="75">
        <v>499</v>
      </c>
      <c r="O153" s="274">
        <v>461</v>
      </c>
      <c r="P153" s="274">
        <v>620</v>
      </c>
      <c r="Q153" s="271">
        <v>507</v>
      </c>
      <c r="R153" s="358">
        <v>465</v>
      </c>
      <c r="T153" s="122">
        <f t="shared" si="2"/>
        <v>8</v>
      </c>
      <c r="U153" s="224"/>
      <c r="V153" s="75"/>
      <c r="W153" s="75"/>
      <c r="X153" s="225"/>
      <c r="Y153" s="75"/>
      <c r="Z153" s="221"/>
      <c r="AA153" s="74"/>
      <c r="AB153" s="221"/>
      <c r="AC153" s="74"/>
      <c r="AD153" s="75"/>
      <c r="AE153" s="225"/>
      <c r="AF153" s="225"/>
      <c r="AG153" s="75"/>
      <c r="AH153" s="350"/>
      <c r="AJ153" s="122">
        <f t="shared" si="3"/>
        <v>8</v>
      </c>
      <c r="AK153" s="717"/>
      <c r="AL153" s="710"/>
      <c r="AM153" s="710"/>
      <c r="AN153" s="723"/>
      <c r="AO153" s="710"/>
      <c r="AP153" s="719"/>
      <c r="AQ153" s="724"/>
      <c r="AR153" s="719"/>
      <c r="AS153" s="724"/>
      <c r="AT153" s="710"/>
      <c r="AU153" s="723"/>
      <c r="AV153" s="723"/>
      <c r="AW153" s="721"/>
      <c r="AX153" s="722"/>
      <c r="AZ153" s="122">
        <f t="shared" si="4"/>
        <v>8</v>
      </c>
      <c r="BA153" s="224"/>
      <c r="BB153" s="75"/>
      <c r="BC153" s="75"/>
      <c r="BD153" s="225"/>
      <c r="BE153" s="75"/>
      <c r="BF153" s="221"/>
      <c r="BG153" s="74"/>
      <c r="BH153" s="221"/>
      <c r="BI153" s="74"/>
      <c r="BJ153" s="75"/>
      <c r="BK153" s="225"/>
      <c r="BL153" s="225"/>
      <c r="BM153" s="75"/>
      <c r="BN153" s="350"/>
    </row>
    <row r="154" spans="1:66">
      <c r="A154" s="83"/>
      <c r="B154" s="83"/>
      <c r="C154" s="83"/>
      <c r="D154" s="122">
        <f t="shared" si="1"/>
        <v>9</v>
      </c>
      <c r="E154" s="273">
        <v>582</v>
      </c>
      <c r="F154" s="75">
        <v>-480</v>
      </c>
      <c r="G154" s="75">
        <v>479</v>
      </c>
      <c r="H154" s="273">
        <v>596</v>
      </c>
      <c r="I154" s="75">
        <v>487</v>
      </c>
      <c r="J154" s="221">
        <v>582</v>
      </c>
      <c r="K154" s="270">
        <v>587</v>
      </c>
      <c r="L154" s="221">
        <v>1122</v>
      </c>
      <c r="M154" s="270">
        <v>-925</v>
      </c>
      <c r="N154" s="75">
        <v>925</v>
      </c>
      <c r="O154" s="273">
        <v>855</v>
      </c>
      <c r="P154" s="273">
        <v>1151</v>
      </c>
      <c r="Q154" s="271">
        <v>940</v>
      </c>
      <c r="R154" s="358">
        <v>862</v>
      </c>
      <c r="T154" s="122">
        <f t="shared" si="2"/>
        <v>9</v>
      </c>
      <c r="U154" s="219"/>
      <c r="V154" s="75"/>
      <c r="W154" s="75"/>
      <c r="X154" s="219"/>
      <c r="Y154" s="75"/>
      <c r="Z154" s="221"/>
      <c r="AA154" s="226"/>
      <c r="AB154" s="221"/>
      <c r="AC154" s="226"/>
      <c r="AD154" s="75"/>
      <c r="AE154" s="219"/>
      <c r="AF154" s="219"/>
      <c r="AG154" s="208"/>
      <c r="AH154" s="349"/>
      <c r="AJ154" s="122">
        <f t="shared" si="3"/>
        <v>9</v>
      </c>
      <c r="AK154" s="717"/>
      <c r="AL154" s="710"/>
      <c r="AM154" s="710"/>
      <c r="AN154" s="717"/>
      <c r="AO154" s="710"/>
      <c r="AP154" s="719"/>
      <c r="AQ154" s="724"/>
      <c r="AR154" s="719"/>
      <c r="AS154" s="724"/>
      <c r="AT154" s="710"/>
      <c r="AU154" s="717"/>
      <c r="AV154" s="717"/>
      <c r="AW154" s="721"/>
      <c r="AX154" s="722"/>
      <c r="AZ154" s="122">
        <f t="shared" si="4"/>
        <v>9</v>
      </c>
      <c r="BA154" s="219"/>
      <c r="BB154" s="75"/>
      <c r="BC154" s="75"/>
      <c r="BD154" s="219"/>
      <c r="BE154" s="75"/>
      <c r="BF154" s="221"/>
      <c r="BG154" s="226"/>
      <c r="BH154" s="221"/>
      <c r="BI154" s="226"/>
      <c r="BJ154" s="75"/>
      <c r="BK154" s="219"/>
      <c r="BL154" s="219"/>
      <c r="BM154" s="208"/>
      <c r="BN154" s="349"/>
    </row>
    <row r="155" spans="1:66">
      <c r="A155" s="83"/>
      <c r="B155" s="91"/>
      <c r="C155" s="91"/>
      <c r="D155" s="122">
        <f t="shared" si="1"/>
        <v>10</v>
      </c>
      <c r="E155" s="273">
        <v>476</v>
      </c>
      <c r="F155" s="75">
        <v>-392</v>
      </c>
      <c r="G155" s="75">
        <v>392</v>
      </c>
      <c r="H155" s="274">
        <v>488</v>
      </c>
      <c r="I155" s="75">
        <v>399</v>
      </c>
      <c r="J155" s="221">
        <v>1070</v>
      </c>
      <c r="K155" s="270">
        <v>1079</v>
      </c>
      <c r="L155" s="221">
        <v>1551</v>
      </c>
      <c r="M155" s="270">
        <v>-1279</v>
      </c>
      <c r="N155" s="75">
        <v>1278</v>
      </c>
      <c r="O155" s="274">
        <v>1182</v>
      </c>
      <c r="P155" s="274">
        <v>1590</v>
      </c>
      <c r="Q155" s="271">
        <v>1300</v>
      </c>
      <c r="R155" s="358">
        <v>1192</v>
      </c>
      <c r="T155" s="122">
        <f t="shared" si="2"/>
        <v>10</v>
      </c>
      <c r="U155" s="224"/>
      <c r="V155" s="75"/>
      <c r="W155" s="75"/>
      <c r="X155" s="225"/>
      <c r="Y155" s="75"/>
      <c r="Z155" s="221"/>
      <c r="AA155" s="74"/>
      <c r="AB155" s="221"/>
      <c r="AC155" s="74"/>
      <c r="AD155" s="75"/>
      <c r="AE155" s="225"/>
      <c r="AF155" s="225"/>
      <c r="AG155" s="75"/>
      <c r="AH155" s="350"/>
      <c r="AJ155" s="122">
        <f t="shared" si="3"/>
        <v>10</v>
      </c>
      <c r="AK155" s="717"/>
      <c r="AL155" s="710"/>
      <c r="AM155" s="710"/>
      <c r="AN155" s="723"/>
      <c r="AO155" s="710"/>
      <c r="AP155" s="719"/>
      <c r="AQ155" s="724"/>
      <c r="AR155" s="719"/>
      <c r="AS155" s="724"/>
      <c r="AT155" s="710"/>
      <c r="AU155" s="723"/>
      <c r="AV155" s="723"/>
      <c r="AW155" s="721"/>
      <c r="AX155" s="722"/>
      <c r="AZ155" s="122">
        <f t="shared" si="4"/>
        <v>10</v>
      </c>
      <c r="BA155" s="224"/>
      <c r="BB155" s="75"/>
      <c r="BC155" s="75"/>
      <c r="BD155" s="225"/>
      <c r="BE155" s="75"/>
      <c r="BF155" s="221"/>
      <c r="BG155" s="74"/>
      <c r="BH155" s="221"/>
      <c r="BI155" s="74"/>
      <c r="BJ155" s="75"/>
      <c r="BK155" s="225"/>
      <c r="BL155" s="225"/>
      <c r="BM155" s="75"/>
      <c r="BN155" s="350"/>
    </row>
    <row r="156" spans="1:66">
      <c r="A156" s="83"/>
      <c r="B156" s="91"/>
      <c r="C156" s="91"/>
      <c r="D156" s="122">
        <f t="shared" si="1"/>
        <v>11</v>
      </c>
      <c r="E156" s="273">
        <v>476</v>
      </c>
      <c r="F156" s="75">
        <v>-392</v>
      </c>
      <c r="G156" s="75">
        <v>392</v>
      </c>
      <c r="H156" s="274">
        <v>488</v>
      </c>
      <c r="I156" s="75">
        <v>399</v>
      </c>
      <c r="J156" s="221">
        <v>640</v>
      </c>
      <c r="K156" s="270">
        <v>646</v>
      </c>
      <c r="L156" s="221">
        <v>1956</v>
      </c>
      <c r="M156" s="270">
        <v>-1613</v>
      </c>
      <c r="N156" s="75">
        <v>1612</v>
      </c>
      <c r="O156" s="274">
        <v>1491</v>
      </c>
      <c r="P156" s="274">
        <v>2006</v>
      </c>
      <c r="Q156" s="271">
        <v>1639</v>
      </c>
      <c r="R156" s="358">
        <v>1503</v>
      </c>
      <c r="T156" s="122">
        <f t="shared" si="2"/>
        <v>11</v>
      </c>
      <c r="U156" s="224"/>
      <c r="V156" s="75"/>
      <c r="W156" s="75"/>
      <c r="X156" s="225"/>
      <c r="Y156" s="75"/>
      <c r="Z156" s="221"/>
      <c r="AA156" s="74"/>
      <c r="AB156" s="221"/>
      <c r="AC156" s="74"/>
      <c r="AD156" s="75"/>
      <c r="AE156" s="225"/>
      <c r="AF156" s="225"/>
      <c r="AG156" s="75"/>
      <c r="AH156" s="350"/>
      <c r="AJ156" s="122">
        <f t="shared" si="3"/>
        <v>11</v>
      </c>
      <c r="AK156" s="717"/>
      <c r="AL156" s="710"/>
      <c r="AM156" s="710"/>
      <c r="AN156" s="723"/>
      <c r="AO156" s="710"/>
      <c r="AP156" s="719"/>
      <c r="AQ156" s="724"/>
      <c r="AR156" s="719"/>
      <c r="AS156" s="724"/>
      <c r="AT156" s="710"/>
      <c r="AU156" s="723"/>
      <c r="AV156" s="723"/>
      <c r="AW156" s="721"/>
      <c r="AX156" s="722"/>
      <c r="AZ156" s="122">
        <f t="shared" si="4"/>
        <v>11</v>
      </c>
      <c r="BA156" s="224"/>
      <c r="BB156" s="75"/>
      <c r="BC156" s="75"/>
      <c r="BD156" s="225"/>
      <c r="BE156" s="75"/>
      <c r="BF156" s="221"/>
      <c r="BG156" s="74"/>
      <c r="BH156" s="221"/>
      <c r="BI156" s="74"/>
      <c r="BJ156" s="75"/>
      <c r="BK156" s="225"/>
      <c r="BL156" s="225"/>
      <c r="BM156" s="75"/>
      <c r="BN156" s="350"/>
    </row>
    <row r="157" spans="1:66">
      <c r="A157" s="83"/>
      <c r="B157" s="83"/>
      <c r="C157" s="83"/>
      <c r="D157" s="122">
        <f t="shared" si="1"/>
        <v>12</v>
      </c>
      <c r="E157" s="273">
        <v>423</v>
      </c>
      <c r="F157" s="75">
        <v>-349</v>
      </c>
      <c r="G157" s="75">
        <v>349</v>
      </c>
      <c r="H157" s="273">
        <v>434</v>
      </c>
      <c r="I157" s="75">
        <v>354</v>
      </c>
      <c r="J157" s="221">
        <v>501</v>
      </c>
      <c r="K157" s="270">
        <v>506</v>
      </c>
      <c r="L157" s="221">
        <v>2203</v>
      </c>
      <c r="M157" s="270">
        <v>-1816</v>
      </c>
      <c r="N157" s="75">
        <v>1816</v>
      </c>
      <c r="O157" s="273">
        <v>1679</v>
      </c>
      <c r="P157" s="273">
        <v>2259</v>
      </c>
      <c r="Q157" s="271">
        <v>1846</v>
      </c>
      <c r="R157" s="358">
        <v>1693</v>
      </c>
      <c r="T157" s="122">
        <f t="shared" si="2"/>
        <v>12</v>
      </c>
      <c r="U157" s="219"/>
      <c r="V157" s="75"/>
      <c r="W157" s="75"/>
      <c r="X157" s="219"/>
      <c r="Y157" s="75"/>
      <c r="Z157" s="221"/>
      <c r="AA157" s="226"/>
      <c r="AB157" s="221"/>
      <c r="AC157" s="226"/>
      <c r="AD157" s="75"/>
      <c r="AE157" s="219"/>
      <c r="AF157" s="219"/>
      <c r="AG157" s="208"/>
      <c r="AH157" s="349"/>
      <c r="AJ157" s="122">
        <f t="shared" si="3"/>
        <v>12</v>
      </c>
      <c r="AK157" s="717"/>
      <c r="AL157" s="710"/>
      <c r="AM157" s="710"/>
      <c r="AN157" s="717"/>
      <c r="AO157" s="710"/>
      <c r="AP157" s="719"/>
      <c r="AQ157" s="724"/>
      <c r="AR157" s="719"/>
      <c r="AS157" s="724"/>
      <c r="AT157" s="710"/>
      <c r="AU157" s="717"/>
      <c r="AV157" s="717"/>
      <c r="AW157" s="721"/>
      <c r="AX157" s="722"/>
      <c r="AZ157" s="122">
        <f t="shared" si="4"/>
        <v>12</v>
      </c>
      <c r="BA157" s="219"/>
      <c r="BB157" s="75"/>
      <c r="BC157" s="75"/>
      <c r="BD157" s="219"/>
      <c r="BE157" s="75"/>
      <c r="BF157" s="221"/>
      <c r="BG157" s="226"/>
      <c r="BH157" s="221"/>
      <c r="BI157" s="226"/>
      <c r="BJ157" s="75"/>
      <c r="BK157" s="219"/>
      <c r="BL157" s="219"/>
      <c r="BM157" s="208"/>
      <c r="BN157" s="349"/>
    </row>
    <row r="158" spans="1:66">
      <c r="A158" s="83"/>
      <c r="B158" s="91"/>
      <c r="C158" s="91"/>
      <c r="D158" s="122">
        <f t="shared" si="1"/>
        <v>13</v>
      </c>
      <c r="E158" s="273">
        <v>405</v>
      </c>
      <c r="F158" s="75">
        <v>-334</v>
      </c>
      <c r="G158" s="75">
        <v>334</v>
      </c>
      <c r="H158" s="274">
        <v>416</v>
      </c>
      <c r="I158" s="75">
        <v>340</v>
      </c>
      <c r="J158" s="221">
        <v>976</v>
      </c>
      <c r="K158" s="270">
        <v>984</v>
      </c>
      <c r="L158" s="221">
        <v>1316</v>
      </c>
      <c r="M158" s="270">
        <v>-1085</v>
      </c>
      <c r="N158" s="75">
        <v>1085</v>
      </c>
      <c r="O158" s="274">
        <v>1014</v>
      </c>
      <c r="P158" s="274">
        <v>1352</v>
      </c>
      <c r="Q158" s="271">
        <v>1103</v>
      </c>
      <c r="R158" s="358">
        <v>1022</v>
      </c>
      <c r="T158" s="122">
        <f t="shared" si="2"/>
        <v>13</v>
      </c>
      <c r="U158" s="224"/>
      <c r="V158" s="75"/>
      <c r="W158" s="75"/>
      <c r="X158" s="225"/>
      <c r="Y158" s="75"/>
      <c r="Z158" s="221"/>
      <c r="AA158" s="74"/>
      <c r="AB158" s="221"/>
      <c r="AC158" s="74"/>
      <c r="AD158" s="75"/>
      <c r="AE158" s="225"/>
      <c r="AF158" s="225"/>
      <c r="AG158" s="75"/>
      <c r="AH158" s="350"/>
      <c r="AJ158" s="122">
        <f t="shared" si="3"/>
        <v>13</v>
      </c>
      <c r="AK158" s="717"/>
      <c r="AL158" s="710"/>
      <c r="AM158" s="710"/>
      <c r="AN158" s="723"/>
      <c r="AO158" s="710"/>
      <c r="AP158" s="719"/>
      <c r="AQ158" s="724"/>
      <c r="AR158" s="719"/>
      <c r="AS158" s="724"/>
      <c r="AT158" s="710"/>
      <c r="AU158" s="723"/>
      <c r="AV158" s="723"/>
      <c r="AW158" s="721"/>
      <c r="AX158" s="722"/>
      <c r="AZ158" s="122">
        <f t="shared" si="4"/>
        <v>13</v>
      </c>
      <c r="BA158" s="224"/>
      <c r="BB158" s="75"/>
      <c r="BC158" s="75"/>
      <c r="BD158" s="225"/>
      <c r="BE158" s="75"/>
      <c r="BF158" s="221"/>
      <c r="BG158" s="74"/>
      <c r="BH158" s="221"/>
      <c r="BI158" s="74"/>
      <c r="BJ158" s="75"/>
      <c r="BK158" s="225"/>
      <c r="BL158" s="225"/>
      <c r="BM158" s="75"/>
      <c r="BN158" s="350"/>
    </row>
    <row r="159" spans="1:66">
      <c r="A159" s="83"/>
      <c r="B159" s="91"/>
      <c r="C159" s="91"/>
      <c r="D159" s="122">
        <f t="shared" si="1"/>
        <v>14</v>
      </c>
      <c r="E159" s="273">
        <v>949</v>
      </c>
      <c r="F159" s="75">
        <v>-349</v>
      </c>
      <c r="G159" s="75">
        <v>349</v>
      </c>
      <c r="H159" s="274">
        <v>3854</v>
      </c>
      <c r="I159" s="75">
        <v>354</v>
      </c>
      <c r="J159" s="221">
        <v>3384</v>
      </c>
      <c r="K159" s="270">
        <v>3390</v>
      </c>
      <c r="L159" s="221">
        <v>2062</v>
      </c>
      <c r="M159" s="270">
        <v>-1700</v>
      </c>
      <c r="N159" s="75">
        <v>1700</v>
      </c>
      <c r="O159" s="274">
        <v>1919</v>
      </c>
      <c r="P159" s="274">
        <v>2180</v>
      </c>
      <c r="Q159" s="271">
        <v>1728</v>
      </c>
      <c r="R159" s="358">
        <v>1932</v>
      </c>
      <c r="T159" s="122">
        <f t="shared" si="2"/>
        <v>14</v>
      </c>
      <c r="U159" s="224"/>
      <c r="V159" s="75"/>
      <c r="W159" s="75"/>
      <c r="X159" s="225"/>
      <c r="Y159" s="75"/>
      <c r="Z159" s="221"/>
      <c r="AA159" s="74"/>
      <c r="AB159" s="221"/>
      <c r="AC159" s="74"/>
      <c r="AD159" s="75"/>
      <c r="AE159" s="225"/>
      <c r="AF159" s="225"/>
      <c r="AG159" s="75"/>
      <c r="AH159" s="350"/>
      <c r="AJ159" s="122">
        <f t="shared" si="3"/>
        <v>14</v>
      </c>
      <c r="AK159" s="717"/>
      <c r="AL159" s="710"/>
      <c r="AM159" s="710"/>
      <c r="AN159" s="723"/>
      <c r="AO159" s="710"/>
      <c r="AP159" s="719"/>
      <c r="AQ159" s="724"/>
      <c r="AR159" s="719"/>
      <c r="AS159" s="724"/>
      <c r="AT159" s="710"/>
      <c r="AU159" s="723"/>
      <c r="AV159" s="723"/>
      <c r="AW159" s="721"/>
      <c r="AX159" s="722"/>
      <c r="AZ159" s="122">
        <f t="shared" si="4"/>
        <v>14</v>
      </c>
      <c r="BA159" s="224"/>
      <c r="BB159" s="75"/>
      <c r="BC159" s="75"/>
      <c r="BD159" s="225"/>
      <c r="BE159" s="75"/>
      <c r="BF159" s="221"/>
      <c r="BG159" s="74"/>
      <c r="BH159" s="221"/>
      <c r="BI159" s="74"/>
      <c r="BJ159" s="75"/>
      <c r="BK159" s="225"/>
      <c r="BL159" s="225"/>
      <c r="BM159" s="75"/>
      <c r="BN159" s="350"/>
    </row>
    <row r="160" spans="1:66">
      <c r="A160" s="83"/>
      <c r="B160" s="91"/>
      <c r="C160" s="91"/>
      <c r="D160" s="122">
        <f t="shared" si="1"/>
        <v>15</v>
      </c>
      <c r="E160" s="273">
        <v>1387</v>
      </c>
      <c r="F160" s="75">
        <v>-392</v>
      </c>
      <c r="G160" s="75">
        <v>392</v>
      </c>
      <c r="H160" s="274">
        <v>6702</v>
      </c>
      <c r="I160" s="75">
        <v>399</v>
      </c>
      <c r="J160" s="221">
        <v>7733</v>
      </c>
      <c r="K160" s="270">
        <v>7738</v>
      </c>
      <c r="L160" s="221">
        <v>1645</v>
      </c>
      <c r="M160" s="270">
        <v>-1356</v>
      </c>
      <c r="N160" s="75">
        <v>1356</v>
      </c>
      <c r="O160" s="274">
        <v>1577</v>
      </c>
      <c r="P160" s="274">
        <v>1722</v>
      </c>
      <c r="Q160" s="271">
        <v>1378</v>
      </c>
      <c r="R160" s="358">
        <v>1588</v>
      </c>
      <c r="T160" s="122">
        <f t="shared" si="2"/>
        <v>15</v>
      </c>
      <c r="U160" s="224"/>
      <c r="V160" s="75"/>
      <c r="W160" s="75"/>
      <c r="X160" s="225"/>
      <c r="Y160" s="75"/>
      <c r="Z160" s="221"/>
      <c r="AA160" s="74"/>
      <c r="AB160" s="221"/>
      <c r="AC160" s="74"/>
      <c r="AD160" s="75"/>
      <c r="AE160" s="225"/>
      <c r="AF160" s="225"/>
      <c r="AG160" s="75"/>
      <c r="AH160" s="350"/>
      <c r="AJ160" s="122">
        <f t="shared" si="3"/>
        <v>15</v>
      </c>
      <c r="AK160" s="717"/>
      <c r="AL160" s="710"/>
      <c r="AM160" s="710"/>
      <c r="AN160" s="723"/>
      <c r="AO160" s="710"/>
      <c r="AP160" s="719"/>
      <c r="AQ160" s="724"/>
      <c r="AR160" s="719"/>
      <c r="AS160" s="724"/>
      <c r="AT160" s="710"/>
      <c r="AU160" s="723"/>
      <c r="AV160" s="723"/>
      <c r="AW160" s="721"/>
      <c r="AX160" s="722"/>
      <c r="AZ160" s="122">
        <f t="shared" si="4"/>
        <v>15</v>
      </c>
      <c r="BA160" s="224"/>
      <c r="BB160" s="75"/>
      <c r="BC160" s="75"/>
      <c r="BD160" s="225"/>
      <c r="BE160" s="75"/>
      <c r="BF160" s="221"/>
      <c r="BG160" s="74"/>
      <c r="BH160" s="221"/>
      <c r="BI160" s="74"/>
      <c r="BJ160" s="75"/>
      <c r="BK160" s="225"/>
      <c r="BL160" s="225"/>
      <c r="BM160" s="75"/>
      <c r="BN160" s="350"/>
    </row>
    <row r="161" spans="1:66">
      <c r="A161" s="83"/>
      <c r="B161" s="91"/>
      <c r="C161" s="91"/>
      <c r="D161" s="122">
        <f t="shared" si="1"/>
        <v>16</v>
      </c>
      <c r="E161" s="273">
        <v>1844</v>
      </c>
      <c r="F161" s="75">
        <v>-407</v>
      </c>
      <c r="G161" s="75">
        <v>407</v>
      </c>
      <c r="H161" s="274">
        <v>8271</v>
      </c>
      <c r="I161" s="75">
        <v>414</v>
      </c>
      <c r="J161" s="221">
        <v>9357</v>
      </c>
      <c r="K161" s="270">
        <v>9363</v>
      </c>
      <c r="L161" s="221">
        <v>787</v>
      </c>
      <c r="M161" s="270">
        <v>-649</v>
      </c>
      <c r="N161" s="75">
        <v>649</v>
      </c>
      <c r="O161" s="274">
        <v>600</v>
      </c>
      <c r="P161" s="274">
        <v>807</v>
      </c>
      <c r="Q161" s="271">
        <v>660</v>
      </c>
      <c r="R161" s="358">
        <v>605</v>
      </c>
      <c r="T161" s="122">
        <f t="shared" si="2"/>
        <v>16</v>
      </c>
      <c r="U161" s="224"/>
      <c r="V161" s="75"/>
      <c r="W161" s="75"/>
      <c r="X161" s="225"/>
      <c r="Y161" s="75"/>
      <c r="Z161" s="221"/>
      <c r="AA161" s="74"/>
      <c r="AB161" s="221"/>
      <c r="AC161" s="74"/>
      <c r="AD161" s="75"/>
      <c r="AE161" s="225"/>
      <c r="AF161" s="225"/>
      <c r="AG161" s="75"/>
      <c r="AH161" s="350"/>
      <c r="AJ161" s="122">
        <f t="shared" si="3"/>
        <v>16</v>
      </c>
      <c r="AK161" s="717"/>
      <c r="AL161" s="710"/>
      <c r="AM161" s="710"/>
      <c r="AN161" s="723"/>
      <c r="AO161" s="710"/>
      <c r="AP161" s="719"/>
      <c r="AQ161" s="724"/>
      <c r="AR161" s="719"/>
      <c r="AS161" s="724"/>
      <c r="AT161" s="710"/>
      <c r="AU161" s="723"/>
      <c r="AV161" s="723"/>
      <c r="AW161" s="721"/>
      <c r="AX161" s="722"/>
      <c r="AZ161" s="122">
        <f t="shared" si="4"/>
        <v>16</v>
      </c>
      <c r="BA161" s="224"/>
      <c r="BB161" s="75"/>
      <c r="BC161" s="75"/>
      <c r="BD161" s="225"/>
      <c r="BE161" s="75"/>
      <c r="BF161" s="221"/>
      <c r="BG161" s="74"/>
      <c r="BH161" s="221"/>
      <c r="BI161" s="74"/>
      <c r="BJ161" s="75"/>
      <c r="BK161" s="225"/>
      <c r="BL161" s="225"/>
      <c r="BM161" s="75"/>
      <c r="BN161" s="350"/>
    </row>
    <row r="162" spans="1:66">
      <c r="A162" s="83"/>
      <c r="B162" s="91"/>
      <c r="C162" s="91"/>
      <c r="D162" s="122">
        <f t="shared" si="1"/>
        <v>17</v>
      </c>
      <c r="E162" s="273">
        <v>12365</v>
      </c>
      <c r="F162" s="75">
        <v>-523</v>
      </c>
      <c r="G162" s="75">
        <v>523</v>
      </c>
      <c r="H162" s="274">
        <v>12381</v>
      </c>
      <c r="I162" s="75">
        <v>532</v>
      </c>
      <c r="J162" s="221">
        <v>4757</v>
      </c>
      <c r="K162" s="270">
        <v>4927</v>
      </c>
      <c r="L162" s="221">
        <v>983</v>
      </c>
      <c r="M162" s="270">
        <v>-644</v>
      </c>
      <c r="N162" s="75">
        <v>644</v>
      </c>
      <c r="O162" s="274">
        <v>798</v>
      </c>
      <c r="P162" s="274">
        <v>1003</v>
      </c>
      <c r="Q162" s="271">
        <v>655</v>
      </c>
      <c r="R162" s="358">
        <v>803</v>
      </c>
      <c r="T162" s="122">
        <f t="shared" si="2"/>
        <v>17</v>
      </c>
      <c r="U162" s="224"/>
      <c r="V162" s="75"/>
      <c r="W162" s="75"/>
      <c r="X162" s="225"/>
      <c r="Y162" s="75"/>
      <c r="Z162" s="221"/>
      <c r="AA162" s="74"/>
      <c r="AB162" s="221"/>
      <c r="AC162" s="74"/>
      <c r="AD162" s="75"/>
      <c r="AE162" s="225"/>
      <c r="AF162" s="225"/>
      <c r="AG162" s="75"/>
      <c r="AH162" s="350"/>
      <c r="AJ162" s="122">
        <f t="shared" si="3"/>
        <v>17</v>
      </c>
      <c r="AK162" s="717"/>
      <c r="AL162" s="710"/>
      <c r="AM162" s="710"/>
      <c r="AN162" s="723"/>
      <c r="AO162" s="710"/>
      <c r="AP162" s="719"/>
      <c r="AQ162" s="724"/>
      <c r="AR162" s="719"/>
      <c r="AS162" s="724"/>
      <c r="AT162" s="710"/>
      <c r="AU162" s="723"/>
      <c r="AV162" s="723"/>
      <c r="AW162" s="721"/>
      <c r="AX162" s="722"/>
      <c r="AZ162" s="122">
        <f t="shared" si="4"/>
        <v>17</v>
      </c>
      <c r="BA162" s="224"/>
      <c r="BB162" s="75"/>
      <c r="BC162" s="75"/>
      <c r="BD162" s="225"/>
      <c r="BE162" s="75"/>
      <c r="BF162" s="221"/>
      <c r="BG162" s="74"/>
      <c r="BH162" s="221"/>
      <c r="BI162" s="74"/>
      <c r="BJ162" s="75"/>
      <c r="BK162" s="225"/>
      <c r="BL162" s="225"/>
      <c r="BM162" s="75"/>
      <c r="BN162" s="350"/>
    </row>
    <row r="163" spans="1:66">
      <c r="A163" s="83"/>
      <c r="B163" s="83"/>
      <c r="C163" s="83"/>
      <c r="D163" s="122">
        <f t="shared" si="1"/>
        <v>18</v>
      </c>
      <c r="E163" s="273">
        <v>8478</v>
      </c>
      <c r="F163" s="75">
        <v>-5205</v>
      </c>
      <c r="G163" s="75">
        <v>5205</v>
      </c>
      <c r="H163" s="273">
        <v>8491</v>
      </c>
      <c r="I163" s="75">
        <v>5213</v>
      </c>
      <c r="J163" s="221">
        <v>434</v>
      </c>
      <c r="K163" s="270">
        <v>438</v>
      </c>
      <c r="L163" s="221">
        <v>211</v>
      </c>
      <c r="M163" s="270">
        <v>-175</v>
      </c>
      <c r="N163" s="75">
        <v>174</v>
      </c>
      <c r="O163" s="273">
        <v>161</v>
      </c>
      <c r="P163" s="273">
        <v>217</v>
      </c>
      <c r="Q163" s="271">
        <v>177</v>
      </c>
      <c r="R163" s="358">
        <v>163</v>
      </c>
      <c r="T163" s="122">
        <f t="shared" si="2"/>
        <v>18</v>
      </c>
      <c r="U163" s="219"/>
      <c r="V163" s="75"/>
      <c r="W163" s="75"/>
      <c r="X163" s="219"/>
      <c r="Y163" s="75"/>
      <c r="Z163" s="221"/>
      <c r="AA163" s="226"/>
      <c r="AB163" s="221"/>
      <c r="AC163" s="226"/>
      <c r="AD163" s="75"/>
      <c r="AE163" s="219"/>
      <c r="AF163" s="219"/>
      <c r="AG163" s="208"/>
      <c r="AH163" s="349"/>
      <c r="AJ163" s="122">
        <f t="shared" si="3"/>
        <v>18</v>
      </c>
      <c r="AK163" s="717"/>
      <c r="AL163" s="710"/>
      <c r="AM163" s="710"/>
      <c r="AN163" s="717"/>
      <c r="AO163" s="710"/>
      <c r="AP163" s="719"/>
      <c r="AQ163" s="724"/>
      <c r="AR163" s="719"/>
      <c r="AS163" s="724"/>
      <c r="AT163" s="710"/>
      <c r="AU163" s="717"/>
      <c r="AV163" s="717"/>
      <c r="AW163" s="721"/>
      <c r="AX163" s="722"/>
      <c r="AZ163" s="122">
        <f t="shared" si="4"/>
        <v>18</v>
      </c>
      <c r="BA163" s="219"/>
      <c r="BB163" s="75"/>
      <c r="BC163" s="75"/>
      <c r="BD163" s="219"/>
      <c r="BE163" s="75"/>
      <c r="BF163" s="221"/>
      <c r="BG163" s="226"/>
      <c r="BH163" s="221"/>
      <c r="BI163" s="226"/>
      <c r="BJ163" s="75"/>
      <c r="BK163" s="219"/>
      <c r="BL163" s="219"/>
      <c r="BM163" s="208"/>
      <c r="BN163" s="349"/>
    </row>
    <row r="164" spans="1:66">
      <c r="A164" s="83"/>
      <c r="B164" s="83"/>
      <c r="C164" s="83"/>
      <c r="D164" s="122">
        <f t="shared" si="1"/>
        <v>19</v>
      </c>
      <c r="E164" s="274">
        <v>939</v>
      </c>
      <c r="F164" s="75">
        <v>-917</v>
      </c>
      <c r="G164" s="75">
        <v>917</v>
      </c>
      <c r="H164" s="274">
        <v>942</v>
      </c>
      <c r="I164" s="75">
        <v>919</v>
      </c>
      <c r="J164" s="221">
        <v>206</v>
      </c>
      <c r="K164" s="275">
        <v>208</v>
      </c>
      <c r="L164" s="221">
        <v>0</v>
      </c>
      <c r="M164" s="275">
        <v>0</v>
      </c>
      <c r="N164" s="75">
        <v>0</v>
      </c>
      <c r="O164" s="274">
        <v>0</v>
      </c>
      <c r="P164" s="274">
        <v>0</v>
      </c>
      <c r="Q164" s="281">
        <v>0</v>
      </c>
      <c r="R164" s="282">
        <v>0</v>
      </c>
      <c r="T164" s="122">
        <f t="shared" si="2"/>
        <v>19</v>
      </c>
      <c r="U164" s="225"/>
      <c r="V164" s="75"/>
      <c r="W164" s="75"/>
      <c r="X164" s="225"/>
      <c r="Y164" s="75"/>
      <c r="Z164" s="221"/>
      <c r="AA164" s="227"/>
      <c r="AB164" s="221"/>
      <c r="AC164" s="227"/>
      <c r="AD164" s="75"/>
      <c r="AE164" s="225"/>
      <c r="AF164" s="225"/>
      <c r="AG164" s="209"/>
      <c r="AH164" s="351"/>
      <c r="AJ164" s="122">
        <f t="shared" si="3"/>
        <v>19</v>
      </c>
      <c r="AK164" s="723"/>
      <c r="AL164" s="710"/>
      <c r="AM164" s="710"/>
      <c r="AN164" s="723"/>
      <c r="AO164" s="710"/>
      <c r="AP164" s="719"/>
      <c r="AQ164" s="725"/>
      <c r="AR164" s="719"/>
      <c r="AS164" s="725"/>
      <c r="AT164" s="710"/>
      <c r="AU164" s="723"/>
      <c r="AV164" s="723"/>
      <c r="AW164" s="726"/>
      <c r="AX164" s="727"/>
      <c r="AZ164" s="122">
        <f t="shared" si="4"/>
        <v>19</v>
      </c>
      <c r="BA164" s="225"/>
      <c r="BB164" s="75"/>
      <c r="BC164" s="75"/>
      <c r="BD164" s="225"/>
      <c r="BE164" s="75"/>
      <c r="BF164" s="221"/>
      <c r="BG164" s="227"/>
      <c r="BH164" s="221"/>
      <c r="BI164" s="227"/>
      <c r="BJ164" s="75"/>
      <c r="BK164" s="225"/>
      <c r="BL164" s="225"/>
      <c r="BM164" s="209"/>
      <c r="BN164" s="351"/>
    </row>
    <row r="165" spans="1:66">
      <c r="A165" s="83"/>
      <c r="B165" s="83"/>
      <c r="C165" s="83"/>
      <c r="D165" s="122">
        <f t="shared" si="1"/>
        <v>20</v>
      </c>
      <c r="E165" s="274">
        <v>0</v>
      </c>
      <c r="F165" s="75">
        <v>0</v>
      </c>
      <c r="G165" s="75">
        <v>0</v>
      </c>
      <c r="H165" s="274">
        <v>0</v>
      </c>
      <c r="I165" s="75">
        <v>0</v>
      </c>
      <c r="J165" s="221">
        <v>4</v>
      </c>
      <c r="K165" s="275">
        <v>5</v>
      </c>
      <c r="L165" s="221">
        <v>0</v>
      </c>
      <c r="M165" s="275">
        <v>0</v>
      </c>
      <c r="N165" s="75">
        <v>0</v>
      </c>
      <c r="O165" s="274">
        <v>0</v>
      </c>
      <c r="P165" s="274">
        <v>0</v>
      </c>
      <c r="Q165" s="281">
        <v>0</v>
      </c>
      <c r="R165" s="282">
        <v>0</v>
      </c>
      <c r="T165" s="122">
        <f t="shared" si="2"/>
        <v>20</v>
      </c>
      <c r="U165" s="225"/>
      <c r="V165" s="75"/>
      <c r="W165" s="75"/>
      <c r="X165" s="225"/>
      <c r="Y165" s="75"/>
      <c r="Z165" s="221"/>
      <c r="AA165" s="227"/>
      <c r="AB165" s="221"/>
      <c r="AC165" s="227"/>
      <c r="AD165" s="75"/>
      <c r="AE165" s="225"/>
      <c r="AF165" s="225"/>
      <c r="AG165" s="209"/>
      <c r="AH165" s="351"/>
      <c r="AJ165" s="122">
        <f t="shared" si="3"/>
        <v>20</v>
      </c>
      <c r="AK165" s="723"/>
      <c r="AL165" s="710"/>
      <c r="AM165" s="710"/>
      <c r="AN165" s="723"/>
      <c r="AO165" s="710"/>
      <c r="AP165" s="719"/>
      <c r="AQ165" s="725"/>
      <c r="AR165" s="719"/>
      <c r="AS165" s="725"/>
      <c r="AT165" s="710"/>
      <c r="AU165" s="723"/>
      <c r="AV165" s="723"/>
      <c r="AW165" s="726"/>
      <c r="AX165" s="727"/>
      <c r="AZ165" s="122">
        <f t="shared" si="4"/>
        <v>20</v>
      </c>
      <c r="BA165" s="225"/>
      <c r="BB165" s="75"/>
      <c r="BC165" s="75"/>
      <c r="BD165" s="225"/>
      <c r="BE165" s="75"/>
      <c r="BF165" s="221"/>
      <c r="BG165" s="227"/>
      <c r="BH165" s="221"/>
      <c r="BI165" s="227"/>
      <c r="BJ165" s="75"/>
      <c r="BK165" s="225"/>
      <c r="BL165" s="225"/>
      <c r="BM165" s="209"/>
      <c r="BN165" s="351"/>
    </row>
    <row r="166" spans="1:66">
      <c r="A166" s="83"/>
      <c r="B166" s="83"/>
      <c r="C166" s="83"/>
      <c r="D166" s="122">
        <f t="shared" si="1"/>
        <v>21</v>
      </c>
      <c r="E166" s="274">
        <v>0</v>
      </c>
      <c r="F166" s="75">
        <v>0</v>
      </c>
      <c r="G166" s="75">
        <v>0</v>
      </c>
      <c r="H166" s="274">
        <v>0</v>
      </c>
      <c r="I166" s="75">
        <v>0</v>
      </c>
      <c r="J166" s="221">
        <v>0</v>
      </c>
      <c r="K166" s="275">
        <v>0</v>
      </c>
      <c r="L166" s="221">
        <v>0</v>
      </c>
      <c r="M166" s="275">
        <v>0</v>
      </c>
      <c r="N166" s="75">
        <v>0</v>
      </c>
      <c r="O166" s="274">
        <v>0</v>
      </c>
      <c r="P166" s="274">
        <v>0</v>
      </c>
      <c r="Q166" s="281">
        <v>0</v>
      </c>
      <c r="R166" s="282">
        <v>0</v>
      </c>
      <c r="T166" s="122">
        <f t="shared" si="2"/>
        <v>21</v>
      </c>
      <c r="U166" s="225"/>
      <c r="V166" s="75"/>
      <c r="W166" s="75"/>
      <c r="X166" s="225"/>
      <c r="Y166" s="75"/>
      <c r="Z166" s="221"/>
      <c r="AA166" s="227"/>
      <c r="AB166" s="221"/>
      <c r="AC166" s="227"/>
      <c r="AD166" s="75"/>
      <c r="AE166" s="225"/>
      <c r="AF166" s="225"/>
      <c r="AG166" s="209"/>
      <c r="AH166" s="351"/>
      <c r="AJ166" s="122">
        <f t="shared" si="3"/>
        <v>21</v>
      </c>
      <c r="AK166" s="723"/>
      <c r="AL166" s="710"/>
      <c r="AM166" s="710"/>
      <c r="AN166" s="723"/>
      <c r="AO166" s="710"/>
      <c r="AP166" s="719"/>
      <c r="AQ166" s="725"/>
      <c r="AR166" s="719"/>
      <c r="AS166" s="725"/>
      <c r="AT166" s="710"/>
      <c r="AU166" s="723"/>
      <c r="AV166" s="723"/>
      <c r="AW166" s="726"/>
      <c r="AX166" s="727"/>
      <c r="AZ166" s="122">
        <f t="shared" si="4"/>
        <v>21</v>
      </c>
      <c r="BA166" s="225"/>
      <c r="BB166" s="75"/>
      <c r="BC166" s="75"/>
      <c r="BD166" s="225"/>
      <c r="BE166" s="75"/>
      <c r="BF166" s="221"/>
      <c r="BG166" s="227"/>
      <c r="BH166" s="221"/>
      <c r="BI166" s="227"/>
      <c r="BJ166" s="75"/>
      <c r="BK166" s="225"/>
      <c r="BL166" s="225"/>
      <c r="BM166" s="209"/>
      <c r="BN166" s="351"/>
    </row>
    <row r="167" spans="1:66">
      <c r="A167" s="83"/>
      <c r="B167" s="83"/>
      <c r="C167" s="83"/>
      <c r="D167" s="122">
        <f t="shared" si="1"/>
        <v>22</v>
      </c>
      <c r="E167" s="274">
        <v>0</v>
      </c>
      <c r="F167" s="75">
        <v>0</v>
      </c>
      <c r="G167" s="75">
        <v>0</v>
      </c>
      <c r="H167" s="274">
        <v>0</v>
      </c>
      <c r="I167" s="75">
        <v>0</v>
      </c>
      <c r="J167" s="221">
        <v>0</v>
      </c>
      <c r="K167" s="275">
        <v>0</v>
      </c>
      <c r="L167" s="221">
        <v>0</v>
      </c>
      <c r="M167" s="275">
        <v>0</v>
      </c>
      <c r="N167" s="75">
        <v>0</v>
      </c>
      <c r="O167" s="274">
        <v>0</v>
      </c>
      <c r="P167" s="274">
        <v>0</v>
      </c>
      <c r="Q167" s="281">
        <v>0</v>
      </c>
      <c r="R167" s="282">
        <v>0</v>
      </c>
      <c r="T167" s="122">
        <f t="shared" si="2"/>
        <v>22</v>
      </c>
      <c r="U167" s="225"/>
      <c r="V167" s="75"/>
      <c r="W167" s="75"/>
      <c r="X167" s="225"/>
      <c r="Y167" s="75"/>
      <c r="Z167" s="221"/>
      <c r="AA167" s="227"/>
      <c r="AB167" s="221"/>
      <c r="AC167" s="227"/>
      <c r="AD167" s="75"/>
      <c r="AE167" s="225"/>
      <c r="AF167" s="225"/>
      <c r="AG167" s="209"/>
      <c r="AH167" s="351"/>
      <c r="AJ167" s="122">
        <f t="shared" si="3"/>
        <v>22</v>
      </c>
      <c r="AK167" s="723"/>
      <c r="AL167" s="710"/>
      <c r="AM167" s="710"/>
      <c r="AN167" s="723"/>
      <c r="AO167" s="710"/>
      <c r="AP167" s="719"/>
      <c r="AQ167" s="725"/>
      <c r="AR167" s="719"/>
      <c r="AS167" s="725"/>
      <c r="AT167" s="710"/>
      <c r="AU167" s="723"/>
      <c r="AV167" s="723"/>
      <c r="AW167" s="726"/>
      <c r="AX167" s="727"/>
      <c r="AZ167" s="122">
        <f t="shared" si="4"/>
        <v>22</v>
      </c>
      <c r="BA167" s="225"/>
      <c r="BB167" s="75"/>
      <c r="BC167" s="75"/>
      <c r="BD167" s="225"/>
      <c r="BE167" s="75"/>
      <c r="BF167" s="221"/>
      <c r="BG167" s="227"/>
      <c r="BH167" s="221"/>
      <c r="BI167" s="227"/>
      <c r="BJ167" s="75"/>
      <c r="BK167" s="225"/>
      <c r="BL167" s="225"/>
      <c r="BM167" s="209"/>
      <c r="BN167" s="351"/>
    </row>
    <row r="168" spans="1:66">
      <c r="A168" s="83"/>
      <c r="B168" s="83"/>
      <c r="C168" s="83"/>
      <c r="D168" s="122">
        <f t="shared" si="1"/>
        <v>23</v>
      </c>
      <c r="E168" s="274">
        <v>0</v>
      </c>
      <c r="F168" s="75">
        <v>0</v>
      </c>
      <c r="G168" s="75">
        <v>0</v>
      </c>
      <c r="H168" s="273">
        <v>0</v>
      </c>
      <c r="I168" s="75">
        <v>0</v>
      </c>
      <c r="J168" s="221">
        <v>0</v>
      </c>
      <c r="K168" s="275">
        <v>0</v>
      </c>
      <c r="L168" s="221">
        <v>0</v>
      </c>
      <c r="M168" s="275">
        <v>0</v>
      </c>
      <c r="N168" s="75">
        <v>0</v>
      </c>
      <c r="O168" s="273">
        <v>0</v>
      </c>
      <c r="P168" s="273">
        <v>0</v>
      </c>
      <c r="Q168" s="281">
        <v>0</v>
      </c>
      <c r="R168" s="282">
        <v>0</v>
      </c>
      <c r="T168" s="122">
        <f t="shared" si="2"/>
        <v>23</v>
      </c>
      <c r="U168" s="229"/>
      <c r="V168" s="75"/>
      <c r="W168" s="75"/>
      <c r="X168" s="219"/>
      <c r="Y168" s="75"/>
      <c r="Z168" s="221"/>
      <c r="AA168" s="230"/>
      <c r="AB168" s="221"/>
      <c r="AC168" s="230"/>
      <c r="AD168" s="75"/>
      <c r="AE168" s="219"/>
      <c r="AF168" s="219"/>
      <c r="AG168" s="266"/>
      <c r="AH168" s="352"/>
      <c r="AJ168" s="122">
        <f t="shared" si="3"/>
        <v>23</v>
      </c>
      <c r="AK168" s="723"/>
      <c r="AL168" s="710"/>
      <c r="AM168" s="710"/>
      <c r="AN168" s="717"/>
      <c r="AO168" s="710"/>
      <c r="AP168" s="719"/>
      <c r="AQ168" s="725"/>
      <c r="AR168" s="719"/>
      <c r="AS168" s="725"/>
      <c r="AT168" s="710"/>
      <c r="AU168" s="717"/>
      <c r="AV168" s="717"/>
      <c r="AW168" s="726"/>
      <c r="AX168" s="727"/>
      <c r="AZ168" s="122">
        <f t="shared" si="4"/>
        <v>23</v>
      </c>
      <c r="BA168" s="229"/>
      <c r="BB168" s="75"/>
      <c r="BC168" s="75"/>
      <c r="BD168" s="219"/>
      <c r="BE168" s="75"/>
      <c r="BF168" s="221"/>
      <c r="BG168" s="230"/>
      <c r="BH168" s="221"/>
      <c r="BI168" s="230"/>
      <c r="BJ168" s="75"/>
      <c r="BK168" s="219"/>
      <c r="BL168" s="219"/>
      <c r="BM168" s="266"/>
      <c r="BN168" s="352"/>
    </row>
    <row r="169" spans="1:66" ht="15.75" thickBot="1">
      <c r="A169" s="83"/>
      <c r="B169" s="83"/>
      <c r="C169" s="83"/>
      <c r="D169" s="210">
        <f t="shared" si="1"/>
        <v>24</v>
      </c>
      <c r="E169" s="277">
        <v>0</v>
      </c>
      <c r="F169" s="189">
        <v>0</v>
      </c>
      <c r="G169" s="189">
        <v>0</v>
      </c>
      <c r="H169" s="277">
        <v>0</v>
      </c>
      <c r="I169" s="189">
        <v>0</v>
      </c>
      <c r="J169" s="233">
        <v>0</v>
      </c>
      <c r="K169" s="278">
        <v>0</v>
      </c>
      <c r="L169" s="233">
        <v>0</v>
      </c>
      <c r="M169" s="278">
        <v>0</v>
      </c>
      <c r="N169" s="189">
        <v>0</v>
      </c>
      <c r="O169" s="277">
        <v>0</v>
      </c>
      <c r="P169" s="277">
        <v>0</v>
      </c>
      <c r="Q169" s="284">
        <v>0</v>
      </c>
      <c r="R169" s="285">
        <v>0</v>
      </c>
      <c r="T169" s="210">
        <f t="shared" si="2"/>
        <v>24</v>
      </c>
      <c r="U169" s="232"/>
      <c r="V169" s="189"/>
      <c r="W169" s="189"/>
      <c r="X169" s="232"/>
      <c r="Y169" s="189"/>
      <c r="Z169" s="233"/>
      <c r="AA169" s="234"/>
      <c r="AB169" s="233"/>
      <c r="AC169" s="234"/>
      <c r="AD169" s="189"/>
      <c r="AE169" s="232"/>
      <c r="AF169" s="232"/>
      <c r="AG169" s="299"/>
      <c r="AH169" s="353"/>
      <c r="AJ169" s="210">
        <f t="shared" si="3"/>
        <v>24</v>
      </c>
      <c r="AK169" s="728"/>
      <c r="AL169" s="729"/>
      <c r="AM169" s="729"/>
      <c r="AN169" s="728"/>
      <c r="AO169" s="729"/>
      <c r="AP169" s="730"/>
      <c r="AQ169" s="731"/>
      <c r="AR169" s="730"/>
      <c r="AS169" s="731"/>
      <c r="AT169" s="729"/>
      <c r="AU169" s="728"/>
      <c r="AV169" s="728"/>
      <c r="AW169" s="732"/>
      <c r="AX169" s="733"/>
      <c r="AZ169" s="210">
        <f t="shared" si="4"/>
        <v>24</v>
      </c>
      <c r="BA169" s="232"/>
      <c r="BB169" s="189"/>
      <c r="BC169" s="189"/>
      <c r="BD169" s="232"/>
      <c r="BE169" s="189"/>
      <c r="BF169" s="233"/>
      <c r="BG169" s="234"/>
      <c r="BH169" s="233"/>
      <c r="BI169" s="234"/>
      <c r="BJ169" s="189"/>
      <c r="BK169" s="232"/>
      <c r="BL169" s="232"/>
      <c r="BM169" s="299"/>
      <c r="BN169" s="353"/>
    </row>
    <row r="170" spans="1:66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</row>
    <row r="171" spans="1:66" ht="15.75" thickBo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</row>
    <row r="172" spans="1:66">
      <c r="A172" s="83"/>
      <c r="B172" s="83"/>
      <c r="C172" s="83"/>
      <c r="D172" s="107"/>
      <c r="E172" s="212"/>
      <c r="F172" s="167"/>
      <c r="G172" s="167"/>
      <c r="H172" s="213" t="s">
        <v>173</v>
      </c>
      <c r="I172" s="213"/>
      <c r="J172" s="214"/>
      <c r="K172" s="215"/>
      <c r="L172" s="169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</row>
    <row r="173" spans="1:66">
      <c r="A173" s="83"/>
      <c r="B173" s="83"/>
      <c r="C173" s="83"/>
      <c r="D173" s="199"/>
      <c r="E173" s="200" t="s">
        <v>364</v>
      </c>
      <c r="F173" s="201"/>
      <c r="G173" s="201"/>
      <c r="H173" s="201"/>
      <c r="I173" s="216" t="s">
        <v>365</v>
      </c>
      <c r="J173" s="201"/>
      <c r="K173" s="201"/>
      <c r="L173" s="202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</row>
    <row r="174" spans="1:66" ht="15.75">
      <c r="A174" s="83"/>
      <c r="B174" s="83"/>
      <c r="C174" s="83"/>
      <c r="D174" s="203"/>
      <c r="E174" s="170" t="s">
        <v>351</v>
      </c>
      <c r="F174" s="174" t="s">
        <v>359</v>
      </c>
      <c r="G174" s="170" t="s">
        <v>360</v>
      </c>
      <c r="H174" s="174" t="s">
        <v>361</v>
      </c>
      <c r="I174" s="217" t="s">
        <v>351</v>
      </c>
      <c r="J174" s="174" t="s">
        <v>359</v>
      </c>
      <c r="K174" s="170" t="s">
        <v>360</v>
      </c>
      <c r="L174" s="204" t="s">
        <v>361</v>
      </c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</row>
    <row r="175" spans="1:66">
      <c r="A175" s="83"/>
      <c r="B175" s="83"/>
      <c r="C175" s="83"/>
      <c r="D175" s="205" t="s">
        <v>167</v>
      </c>
      <c r="E175" s="119" t="s">
        <v>170</v>
      </c>
      <c r="F175" s="90" t="s">
        <v>170</v>
      </c>
      <c r="G175" s="119" t="s">
        <v>170</v>
      </c>
      <c r="H175" s="90" t="s">
        <v>170</v>
      </c>
      <c r="I175" s="218" t="s">
        <v>170</v>
      </c>
      <c r="J175" s="90" t="s">
        <v>170</v>
      </c>
      <c r="K175" s="119" t="s">
        <v>170</v>
      </c>
      <c r="L175" s="207" t="s">
        <v>170</v>
      </c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</row>
    <row r="176" spans="1:66">
      <c r="A176" s="83"/>
      <c r="B176" s="83"/>
      <c r="C176" s="83"/>
      <c r="D176" s="122">
        <v>1</v>
      </c>
      <c r="E176" s="273">
        <v>0</v>
      </c>
      <c r="F176" s="220">
        <v>0</v>
      </c>
      <c r="G176" s="273">
        <v>0</v>
      </c>
      <c r="H176" s="220">
        <v>0</v>
      </c>
      <c r="I176" s="221">
        <v>0</v>
      </c>
      <c r="J176" s="236">
        <v>0</v>
      </c>
      <c r="K176" s="273">
        <v>0</v>
      </c>
      <c r="L176" s="272">
        <v>0</v>
      </c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</row>
    <row r="177" spans="1:31">
      <c r="A177" s="83"/>
      <c r="B177" s="83"/>
      <c r="C177" s="83"/>
      <c r="D177" s="122">
        <f>D176+1</f>
        <v>2</v>
      </c>
      <c r="E177" s="273">
        <v>0</v>
      </c>
      <c r="F177" s="75">
        <v>0</v>
      </c>
      <c r="G177" s="274">
        <v>0</v>
      </c>
      <c r="H177" s="75">
        <v>0</v>
      </c>
      <c r="I177" s="221">
        <v>0</v>
      </c>
      <c r="J177" s="224">
        <v>0</v>
      </c>
      <c r="K177" s="274">
        <v>0</v>
      </c>
      <c r="L177" s="272">
        <v>0</v>
      </c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</row>
    <row r="178" spans="1:31">
      <c r="A178" s="83"/>
      <c r="B178" s="83"/>
      <c r="C178" s="83"/>
      <c r="D178" s="122">
        <f t="shared" ref="D178:D199" si="5">D177+1</f>
        <v>3</v>
      </c>
      <c r="E178" s="273">
        <v>0</v>
      </c>
      <c r="F178" s="75">
        <v>0</v>
      </c>
      <c r="G178" s="274">
        <v>0</v>
      </c>
      <c r="H178" s="75">
        <v>0</v>
      </c>
      <c r="I178" s="221">
        <v>0</v>
      </c>
      <c r="J178" s="224">
        <v>0</v>
      </c>
      <c r="K178" s="274">
        <v>0</v>
      </c>
      <c r="L178" s="272">
        <v>0</v>
      </c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</row>
    <row r="179" spans="1:31">
      <c r="A179" s="83"/>
      <c r="B179" s="83"/>
      <c r="C179" s="83"/>
      <c r="D179" s="122">
        <f t="shared" si="5"/>
        <v>4</v>
      </c>
      <c r="E179" s="273">
        <v>0</v>
      </c>
      <c r="F179" s="75">
        <v>0</v>
      </c>
      <c r="G179" s="274">
        <v>0</v>
      </c>
      <c r="H179" s="75">
        <v>0</v>
      </c>
      <c r="I179" s="221">
        <v>0</v>
      </c>
      <c r="J179" s="224">
        <v>0</v>
      </c>
      <c r="K179" s="274">
        <v>0</v>
      </c>
      <c r="L179" s="272">
        <v>0</v>
      </c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</row>
    <row r="180" spans="1:31">
      <c r="A180" s="83"/>
      <c r="B180" s="83"/>
      <c r="C180" s="83"/>
      <c r="D180" s="122">
        <f t="shared" si="5"/>
        <v>5</v>
      </c>
      <c r="E180" s="273">
        <v>0</v>
      </c>
      <c r="F180" s="75">
        <v>0</v>
      </c>
      <c r="G180" s="274">
        <v>0</v>
      </c>
      <c r="H180" s="75">
        <v>0</v>
      </c>
      <c r="I180" s="221">
        <v>0</v>
      </c>
      <c r="J180" s="224">
        <v>0</v>
      </c>
      <c r="K180" s="274">
        <v>0</v>
      </c>
      <c r="L180" s="272">
        <v>0</v>
      </c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</row>
    <row r="181" spans="1:31">
      <c r="A181" s="83"/>
      <c r="B181" s="83"/>
      <c r="C181" s="83"/>
      <c r="D181" s="122">
        <f t="shared" si="5"/>
        <v>6</v>
      </c>
      <c r="E181" s="273">
        <v>0</v>
      </c>
      <c r="F181" s="75">
        <v>0</v>
      </c>
      <c r="G181" s="273">
        <v>0</v>
      </c>
      <c r="H181" s="75">
        <v>0</v>
      </c>
      <c r="I181" s="221">
        <v>0</v>
      </c>
      <c r="J181" s="224">
        <v>0</v>
      </c>
      <c r="K181" s="273">
        <v>0</v>
      </c>
      <c r="L181" s="272">
        <v>0</v>
      </c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</row>
    <row r="182" spans="1:31">
      <c r="A182" s="83"/>
      <c r="B182" s="83"/>
      <c r="C182" s="83"/>
      <c r="D182" s="122">
        <f t="shared" si="5"/>
        <v>7</v>
      </c>
      <c r="E182" s="273">
        <v>117</v>
      </c>
      <c r="F182" s="75">
        <v>97</v>
      </c>
      <c r="G182" s="274">
        <v>120</v>
      </c>
      <c r="H182" s="75">
        <v>98</v>
      </c>
      <c r="I182" s="221">
        <v>41</v>
      </c>
      <c r="J182" s="224">
        <v>34</v>
      </c>
      <c r="K182" s="274">
        <v>42</v>
      </c>
      <c r="L182" s="272">
        <v>34</v>
      </c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</row>
    <row r="183" spans="1:31">
      <c r="A183" s="83"/>
      <c r="B183" s="83"/>
      <c r="C183" s="83"/>
      <c r="D183" s="122">
        <f t="shared" si="5"/>
        <v>8</v>
      </c>
      <c r="E183" s="273">
        <v>511</v>
      </c>
      <c r="F183" s="75">
        <v>421</v>
      </c>
      <c r="G183" s="274">
        <v>524</v>
      </c>
      <c r="H183" s="75">
        <v>428</v>
      </c>
      <c r="I183" s="221">
        <v>605</v>
      </c>
      <c r="J183" s="224">
        <v>499</v>
      </c>
      <c r="K183" s="274">
        <v>620</v>
      </c>
      <c r="L183" s="272">
        <v>507</v>
      </c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</row>
    <row r="184" spans="1:31">
      <c r="A184" s="83"/>
      <c r="B184" s="83"/>
      <c r="C184" s="83"/>
      <c r="D184" s="122">
        <f t="shared" si="5"/>
        <v>9</v>
      </c>
      <c r="E184" s="273">
        <v>582</v>
      </c>
      <c r="F184" s="75">
        <v>479</v>
      </c>
      <c r="G184" s="273">
        <v>596</v>
      </c>
      <c r="H184" s="75">
        <v>487</v>
      </c>
      <c r="I184" s="221">
        <v>1122</v>
      </c>
      <c r="J184" s="224">
        <v>925</v>
      </c>
      <c r="K184" s="273">
        <v>1151</v>
      </c>
      <c r="L184" s="272">
        <v>940</v>
      </c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</row>
    <row r="185" spans="1:31">
      <c r="A185" s="83"/>
      <c r="B185" s="83"/>
      <c r="C185" s="83"/>
      <c r="D185" s="122">
        <f t="shared" si="5"/>
        <v>10</v>
      </c>
      <c r="E185" s="273">
        <v>476</v>
      </c>
      <c r="F185" s="75">
        <v>392</v>
      </c>
      <c r="G185" s="274">
        <v>488</v>
      </c>
      <c r="H185" s="75">
        <v>399</v>
      </c>
      <c r="I185" s="221">
        <v>1551</v>
      </c>
      <c r="J185" s="224">
        <v>1278</v>
      </c>
      <c r="K185" s="274">
        <v>1590</v>
      </c>
      <c r="L185" s="272">
        <v>1300</v>
      </c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</row>
    <row r="186" spans="1:31">
      <c r="A186" s="83"/>
      <c r="B186" s="83"/>
      <c r="C186" s="83"/>
      <c r="D186" s="122">
        <f t="shared" si="5"/>
        <v>11</v>
      </c>
      <c r="E186" s="273">
        <v>476</v>
      </c>
      <c r="F186" s="75">
        <v>392</v>
      </c>
      <c r="G186" s="274">
        <v>488</v>
      </c>
      <c r="H186" s="75">
        <v>399</v>
      </c>
      <c r="I186" s="221">
        <v>1956</v>
      </c>
      <c r="J186" s="224">
        <v>1612</v>
      </c>
      <c r="K186" s="274">
        <v>2006</v>
      </c>
      <c r="L186" s="272">
        <v>1639</v>
      </c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</row>
    <row r="187" spans="1:31">
      <c r="A187" s="83"/>
      <c r="B187" s="83"/>
      <c r="C187" s="83"/>
      <c r="D187" s="122">
        <f t="shared" si="5"/>
        <v>12</v>
      </c>
      <c r="E187" s="273">
        <v>423</v>
      </c>
      <c r="F187" s="75">
        <v>349</v>
      </c>
      <c r="G187" s="273">
        <v>434</v>
      </c>
      <c r="H187" s="75">
        <v>354</v>
      </c>
      <c r="I187" s="221">
        <v>2203</v>
      </c>
      <c r="J187" s="224">
        <v>1816</v>
      </c>
      <c r="K187" s="273">
        <v>2259</v>
      </c>
      <c r="L187" s="272">
        <v>1846</v>
      </c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</row>
    <row r="188" spans="1:31">
      <c r="A188" s="83"/>
      <c r="B188" s="83"/>
      <c r="C188" s="83"/>
      <c r="D188" s="122">
        <f t="shared" si="5"/>
        <v>13</v>
      </c>
      <c r="E188" s="273">
        <v>405</v>
      </c>
      <c r="F188" s="75">
        <v>334</v>
      </c>
      <c r="G188" s="274">
        <v>416</v>
      </c>
      <c r="H188" s="75">
        <v>340</v>
      </c>
      <c r="I188" s="221">
        <v>1316</v>
      </c>
      <c r="J188" s="224">
        <v>1085</v>
      </c>
      <c r="K188" s="274">
        <v>1352</v>
      </c>
      <c r="L188" s="272">
        <v>1103</v>
      </c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</row>
    <row r="189" spans="1:31">
      <c r="A189" s="83"/>
      <c r="B189" s="83"/>
      <c r="C189" s="83"/>
      <c r="D189" s="122">
        <f t="shared" si="5"/>
        <v>14</v>
      </c>
      <c r="E189" s="273">
        <v>949</v>
      </c>
      <c r="F189" s="75">
        <v>349</v>
      </c>
      <c r="G189" s="274">
        <v>3854</v>
      </c>
      <c r="H189" s="75">
        <v>354</v>
      </c>
      <c r="I189" s="221">
        <v>2062</v>
      </c>
      <c r="J189" s="224">
        <v>1700</v>
      </c>
      <c r="K189" s="274">
        <v>2180</v>
      </c>
      <c r="L189" s="272">
        <v>1728</v>
      </c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</row>
    <row r="190" spans="1:31">
      <c r="A190" s="83"/>
      <c r="B190" s="83"/>
      <c r="C190" s="83"/>
      <c r="D190" s="122">
        <f t="shared" si="5"/>
        <v>15</v>
      </c>
      <c r="E190" s="273">
        <v>1387</v>
      </c>
      <c r="F190" s="75">
        <v>392</v>
      </c>
      <c r="G190" s="274">
        <v>6702</v>
      </c>
      <c r="H190" s="75">
        <v>399</v>
      </c>
      <c r="I190" s="221">
        <v>1645</v>
      </c>
      <c r="J190" s="224">
        <v>1356</v>
      </c>
      <c r="K190" s="274">
        <v>1722</v>
      </c>
      <c r="L190" s="272">
        <v>1378</v>
      </c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</row>
    <row r="191" spans="1:31">
      <c r="A191" s="83"/>
      <c r="B191" s="83"/>
      <c r="C191" s="83"/>
      <c r="D191" s="122">
        <f t="shared" si="5"/>
        <v>16</v>
      </c>
      <c r="E191" s="273">
        <v>493</v>
      </c>
      <c r="F191" s="75">
        <v>407</v>
      </c>
      <c r="G191" s="274">
        <v>8271</v>
      </c>
      <c r="H191" s="75">
        <v>414</v>
      </c>
      <c r="I191" s="221">
        <v>787</v>
      </c>
      <c r="J191" s="224">
        <v>649</v>
      </c>
      <c r="K191" s="274">
        <v>807</v>
      </c>
      <c r="L191" s="272">
        <v>660</v>
      </c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</row>
    <row r="192" spans="1:31">
      <c r="A192" s="83"/>
      <c r="B192" s="83"/>
      <c r="C192" s="83"/>
      <c r="D192" s="122">
        <f t="shared" si="5"/>
        <v>17</v>
      </c>
      <c r="E192" s="273">
        <v>12365</v>
      </c>
      <c r="F192" s="75">
        <v>523</v>
      </c>
      <c r="G192" s="274">
        <v>12381</v>
      </c>
      <c r="H192" s="75">
        <v>532</v>
      </c>
      <c r="I192" s="221">
        <v>983</v>
      </c>
      <c r="J192" s="224">
        <v>644</v>
      </c>
      <c r="K192" s="274">
        <v>1003</v>
      </c>
      <c r="L192" s="272">
        <v>655</v>
      </c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</row>
    <row r="193" spans="1:31">
      <c r="A193" s="83"/>
      <c r="B193" s="83"/>
      <c r="C193" s="83"/>
      <c r="D193" s="122">
        <f t="shared" si="5"/>
        <v>18</v>
      </c>
      <c r="E193" s="273">
        <v>8478</v>
      </c>
      <c r="F193" s="75">
        <v>5205</v>
      </c>
      <c r="G193" s="273">
        <v>8491</v>
      </c>
      <c r="H193" s="75">
        <v>5213</v>
      </c>
      <c r="I193" s="221">
        <v>211</v>
      </c>
      <c r="J193" s="224">
        <v>174</v>
      </c>
      <c r="K193" s="273">
        <v>217</v>
      </c>
      <c r="L193" s="272">
        <v>177</v>
      </c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</row>
    <row r="194" spans="1:31">
      <c r="A194" s="83"/>
      <c r="B194" s="83"/>
      <c r="C194" s="83"/>
      <c r="D194" s="122">
        <f t="shared" si="5"/>
        <v>19</v>
      </c>
      <c r="E194" s="274">
        <v>939</v>
      </c>
      <c r="F194" s="75">
        <v>917</v>
      </c>
      <c r="G194" s="274">
        <v>942</v>
      </c>
      <c r="H194" s="75">
        <v>919</v>
      </c>
      <c r="I194" s="221">
        <v>0</v>
      </c>
      <c r="J194" s="224">
        <v>0</v>
      </c>
      <c r="K194" s="274">
        <v>0</v>
      </c>
      <c r="L194" s="276">
        <v>0</v>
      </c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</row>
    <row r="195" spans="1:31">
      <c r="A195" s="83"/>
      <c r="B195" s="83"/>
      <c r="C195" s="83"/>
      <c r="D195" s="122">
        <f t="shared" si="5"/>
        <v>20</v>
      </c>
      <c r="E195" s="274">
        <v>0</v>
      </c>
      <c r="F195" s="75">
        <v>0</v>
      </c>
      <c r="G195" s="274">
        <v>0</v>
      </c>
      <c r="H195" s="75">
        <v>0</v>
      </c>
      <c r="I195" s="221">
        <v>0</v>
      </c>
      <c r="J195" s="224">
        <v>0</v>
      </c>
      <c r="K195" s="274">
        <v>0</v>
      </c>
      <c r="L195" s="276">
        <v>0</v>
      </c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</row>
    <row r="196" spans="1:31">
      <c r="A196" s="83"/>
      <c r="B196" s="83"/>
      <c r="C196" s="83"/>
      <c r="D196" s="122">
        <f t="shared" si="5"/>
        <v>21</v>
      </c>
      <c r="E196" s="274">
        <v>0</v>
      </c>
      <c r="F196" s="75">
        <v>0</v>
      </c>
      <c r="G196" s="274">
        <v>0</v>
      </c>
      <c r="H196" s="75">
        <v>0</v>
      </c>
      <c r="I196" s="221">
        <v>0</v>
      </c>
      <c r="J196" s="224">
        <v>0</v>
      </c>
      <c r="K196" s="274">
        <v>0</v>
      </c>
      <c r="L196" s="276">
        <v>0</v>
      </c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</row>
    <row r="197" spans="1:31">
      <c r="A197" s="83"/>
      <c r="B197" s="83"/>
      <c r="C197" s="83"/>
      <c r="D197" s="122">
        <f t="shared" si="5"/>
        <v>22</v>
      </c>
      <c r="E197" s="274">
        <v>0</v>
      </c>
      <c r="F197" s="75">
        <v>0</v>
      </c>
      <c r="G197" s="274">
        <v>0</v>
      </c>
      <c r="H197" s="75">
        <v>0</v>
      </c>
      <c r="I197" s="221">
        <v>0</v>
      </c>
      <c r="J197" s="224">
        <v>0</v>
      </c>
      <c r="K197" s="274">
        <v>0</v>
      </c>
      <c r="L197" s="276">
        <v>0</v>
      </c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</row>
    <row r="198" spans="1:31">
      <c r="A198" s="83"/>
      <c r="B198" s="83"/>
      <c r="C198" s="83"/>
      <c r="D198" s="122">
        <f t="shared" si="5"/>
        <v>23</v>
      </c>
      <c r="E198" s="274">
        <v>0</v>
      </c>
      <c r="F198" s="75">
        <v>0</v>
      </c>
      <c r="G198" s="273">
        <v>0</v>
      </c>
      <c r="H198" s="75">
        <v>0</v>
      </c>
      <c r="I198" s="221">
        <v>0</v>
      </c>
      <c r="J198" s="224">
        <v>0</v>
      </c>
      <c r="K198" s="273">
        <v>0</v>
      </c>
      <c r="L198" s="276">
        <v>0</v>
      </c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</row>
    <row r="199" spans="1:31" ht="15.75" thickBot="1">
      <c r="A199" s="83"/>
      <c r="B199" s="83"/>
      <c r="C199" s="83"/>
      <c r="D199" s="210">
        <f t="shared" si="5"/>
        <v>24</v>
      </c>
      <c r="E199" s="277">
        <v>0</v>
      </c>
      <c r="F199" s="189">
        <v>0</v>
      </c>
      <c r="G199" s="277">
        <v>0</v>
      </c>
      <c r="H199" s="189">
        <v>0</v>
      </c>
      <c r="I199" s="233">
        <v>0</v>
      </c>
      <c r="J199" s="237">
        <v>0</v>
      </c>
      <c r="K199" s="277">
        <v>0</v>
      </c>
      <c r="L199" s="279">
        <v>0</v>
      </c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</row>
    <row r="200" spans="1:3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</row>
    <row r="201" spans="1:31" ht="15.75" thickBo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</row>
    <row r="202" spans="1:31">
      <c r="A202" s="83"/>
      <c r="B202" s="83"/>
      <c r="C202" s="83"/>
      <c r="D202" s="107"/>
      <c r="E202" s="214"/>
      <c r="F202" s="167"/>
      <c r="G202" s="167"/>
      <c r="H202" s="213" t="s">
        <v>174</v>
      </c>
      <c r="I202" s="214"/>
      <c r="J202" s="167"/>
      <c r="K202" s="213"/>
      <c r="L202" s="169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</row>
    <row r="203" spans="1:31">
      <c r="A203" s="83"/>
      <c r="B203" s="83"/>
      <c r="C203" s="83"/>
      <c r="D203" s="199"/>
      <c r="E203" s="216" t="s">
        <v>364</v>
      </c>
      <c r="F203" s="201"/>
      <c r="G203" s="201"/>
      <c r="H203" s="201"/>
      <c r="I203" s="216" t="s">
        <v>365</v>
      </c>
      <c r="J203" s="201"/>
      <c r="K203" s="201"/>
      <c r="L203" s="202"/>
      <c r="M203" s="83"/>
      <c r="N203" s="83"/>
      <c r="O203" s="83"/>
      <c r="P203" s="83" t="s">
        <v>548</v>
      </c>
      <c r="Q203" s="83"/>
      <c r="R203" s="83"/>
      <c r="S203" s="83"/>
      <c r="T203" s="83"/>
      <c r="U203" s="83"/>
      <c r="V203" s="83" t="s">
        <v>549</v>
      </c>
      <c r="W203" s="83"/>
      <c r="X203" s="83"/>
      <c r="Y203" s="83"/>
      <c r="Z203" s="83"/>
      <c r="AA203" s="83"/>
      <c r="AB203" s="83"/>
      <c r="AC203" s="83"/>
      <c r="AD203" s="83"/>
      <c r="AE203" s="83"/>
    </row>
    <row r="204" spans="1:31" ht="15.75">
      <c r="A204" s="83"/>
      <c r="B204" s="83"/>
      <c r="C204" s="83"/>
      <c r="D204" s="203"/>
      <c r="E204" s="217" t="s">
        <v>351</v>
      </c>
      <c r="F204" s="174" t="s">
        <v>88</v>
      </c>
      <c r="G204" s="174" t="s">
        <v>359</v>
      </c>
      <c r="H204" s="194" t="s">
        <v>362</v>
      </c>
      <c r="I204" s="217" t="s">
        <v>351</v>
      </c>
      <c r="J204" s="174" t="s">
        <v>88</v>
      </c>
      <c r="K204" s="124" t="s">
        <v>359</v>
      </c>
      <c r="L204" s="204" t="s">
        <v>362</v>
      </c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</row>
    <row r="205" spans="1:31">
      <c r="A205" s="83"/>
      <c r="B205" s="83"/>
      <c r="C205" s="83"/>
      <c r="D205" s="205" t="s">
        <v>167</v>
      </c>
      <c r="E205" s="218" t="s">
        <v>170</v>
      </c>
      <c r="F205" s="90" t="s">
        <v>170</v>
      </c>
      <c r="G205" s="90" t="s">
        <v>170</v>
      </c>
      <c r="H205" s="206" t="s">
        <v>170</v>
      </c>
      <c r="I205" s="218" t="s">
        <v>170</v>
      </c>
      <c r="J205" s="90" t="s">
        <v>170</v>
      </c>
      <c r="K205" s="238" t="s">
        <v>170</v>
      </c>
      <c r="L205" s="207" t="s">
        <v>170</v>
      </c>
      <c r="M205" s="83"/>
      <c r="N205" s="83"/>
      <c r="O205" s="83" t="s">
        <v>550</v>
      </c>
      <c r="P205" s="89" t="s">
        <v>93</v>
      </c>
      <c r="Q205" s="83" t="s">
        <v>551</v>
      </c>
      <c r="R205" s="89" t="s">
        <v>94</v>
      </c>
      <c r="S205" s="89" t="s">
        <v>95</v>
      </c>
      <c r="T205" s="83"/>
      <c r="U205" s="83" t="s">
        <v>550</v>
      </c>
      <c r="V205" s="89" t="s">
        <v>93</v>
      </c>
      <c r="W205" s="83" t="s">
        <v>551</v>
      </c>
      <c r="X205" s="89" t="s">
        <v>94</v>
      </c>
      <c r="Y205" s="89" t="s">
        <v>95</v>
      </c>
      <c r="Z205" s="83"/>
      <c r="AA205" s="83"/>
      <c r="AB205" s="83"/>
      <c r="AC205" s="83"/>
      <c r="AD205" s="83"/>
      <c r="AE205" s="83"/>
    </row>
    <row r="206" spans="1:31">
      <c r="A206" s="83"/>
      <c r="B206" s="83"/>
      <c r="C206" s="83"/>
      <c r="D206" s="122">
        <v>1</v>
      </c>
      <c r="E206" s="323">
        <v>0</v>
      </c>
      <c r="F206" s="75">
        <v>-2</v>
      </c>
      <c r="G206" s="220">
        <v>0</v>
      </c>
      <c r="H206" s="240">
        <v>0</v>
      </c>
      <c r="I206" s="221">
        <v>0</v>
      </c>
      <c r="J206" s="322">
        <v>-2</v>
      </c>
      <c r="K206" s="76">
        <v>0</v>
      </c>
      <c r="L206" s="272">
        <v>0</v>
      </c>
      <c r="M206" s="83"/>
      <c r="N206" s="83"/>
      <c r="O206" s="83">
        <f>P206+R206+S206</f>
        <v>0</v>
      </c>
      <c r="P206" s="271">
        <v>0</v>
      </c>
      <c r="Q206" s="75">
        <f>R206+S206</f>
        <v>0</v>
      </c>
      <c r="R206" s="75">
        <v>0</v>
      </c>
      <c r="S206" s="75">
        <v>0</v>
      </c>
      <c r="T206" s="335"/>
      <c r="U206" s="83">
        <f t="shared" ref="U206:U229" si="6">V206+X206+Y206</f>
        <v>0</v>
      </c>
      <c r="V206" s="75">
        <v>0</v>
      </c>
      <c r="W206" s="75">
        <f t="shared" ref="W206:W229" si="7">X206+Y206</f>
        <v>0</v>
      </c>
      <c r="X206" s="75">
        <v>0</v>
      </c>
      <c r="Y206" s="271">
        <v>0</v>
      </c>
      <c r="Z206" s="83"/>
      <c r="AA206" s="83"/>
      <c r="AB206" s="83"/>
      <c r="AC206" s="83"/>
      <c r="AD206" s="83"/>
      <c r="AE206" s="83"/>
    </row>
    <row r="207" spans="1:31">
      <c r="A207" s="83"/>
      <c r="B207" s="83"/>
      <c r="C207" s="83"/>
      <c r="D207" s="122">
        <f>D206+1</f>
        <v>2</v>
      </c>
      <c r="E207" s="323">
        <v>0</v>
      </c>
      <c r="F207" s="75">
        <v>-2</v>
      </c>
      <c r="G207" s="75">
        <v>0</v>
      </c>
      <c r="H207" s="74">
        <v>0</v>
      </c>
      <c r="I207" s="221">
        <v>0</v>
      </c>
      <c r="J207" s="270">
        <v>-2</v>
      </c>
      <c r="K207" s="76">
        <v>0</v>
      </c>
      <c r="L207" s="272">
        <v>0</v>
      </c>
      <c r="M207" s="83"/>
      <c r="N207" s="83"/>
      <c r="O207" s="83">
        <f t="shared" ref="O207:O229" si="8">P207+R207+S207</f>
        <v>0</v>
      </c>
      <c r="P207" s="271">
        <v>0</v>
      </c>
      <c r="Q207" s="75">
        <f t="shared" ref="Q207:Q229" si="9">R207+S207</f>
        <v>0</v>
      </c>
      <c r="R207" s="75">
        <v>0</v>
      </c>
      <c r="S207" s="75">
        <v>0</v>
      </c>
      <c r="T207" s="335"/>
      <c r="U207" s="83">
        <f t="shared" si="6"/>
        <v>0</v>
      </c>
      <c r="V207" s="75">
        <v>0</v>
      </c>
      <c r="W207" s="75">
        <f t="shared" si="7"/>
        <v>0</v>
      </c>
      <c r="X207" s="75">
        <v>0</v>
      </c>
      <c r="Y207" s="271">
        <v>0</v>
      </c>
      <c r="Z207" s="83"/>
      <c r="AA207" s="83"/>
      <c r="AB207" s="83"/>
      <c r="AC207" s="83"/>
      <c r="AD207" s="83"/>
      <c r="AE207" s="83"/>
    </row>
    <row r="208" spans="1:31">
      <c r="A208" s="83"/>
      <c r="B208" s="83"/>
      <c r="C208" s="83"/>
      <c r="D208" s="122">
        <f t="shared" ref="D208:D229" si="10">D207+1</f>
        <v>3</v>
      </c>
      <c r="E208" s="323">
        <v>0</v>
      </c>
      <c r="F208" s="75">
        <v>-2</v>
      </c>
      <c r="G208" s="75">
        <v>0</v>
      </c>
      <c r="H208" s="74">
        <v>0</v>
      </c>
      <c r="I208" s="221">
        <v>0</v>
      </c>
      <c r="J208" s="270">
        <v>-2</v>
      </c>
      <c r="K208" s="76">
        <v>0</v>
      </c>
      <c r="L208" s="272">
        <v>0</v>
      </c>
      <c r="M208" s="83"/>
      <c r="N208" s="83"/>
      <c r="O208" s="83">
        <f t="shared" si="8"/>
        <v>0</v>
      </c>
      <c r="P208" s="271">
        <v>0</v>
      </c>
      <c r="Q208" s="75">
        <f t="shared" si="9"/>
        <v>0</v>
      </c>
      <c r="R208" s="75">
        <v>0</v>
      </c>
      <c r="S208" s="75">
        <v>0</v>
      </c>
      <c r="T208" s="335"/>
      <c r="U208" s="83">
        <f t="shared" si="6"/>
        <v>0</v>
      </c>
      <c r="V208" s="75">
        <v>0</v>
      </c>
      <c r="W208" s="75">
        <f t="shared" si="7"/>
        <v>0</v>
      </c>
      <c r="X208" s="75">
        <v>0</v>
      </c>
      <c r="Y208" s="271">
        <v>0</v>
      </c>
      <c r="Z208" s="83"/>
      <c r="AA208" s="83"/>
      <c r="AB208" s="83"/>
      <c r="AC208" s="83"/>
      <c r="AD208" s="83"/>
      <c r="AE208" s="83"/>
    </row>
    <row r="209" spans="1:31">
      <c r="A209" s="83"/>
      <c r="B209" s="83"/>
      <c r="C209" s="83"/>
      <c r="D209" s="122">
        <f t="shared" si="10"/>
        <v>4</v>
      </c>
      <c r="E209" s="323">
        <v>0</v>
      </c>
      <c r="F209" s="75">
        <v>-2</v>
      </c>
      <c r="G209" s="75">
        <v>0</v>
      </c>
      <c r="H209" s="74">
        <v>0</v>
      </c>
      <c r="I209" s="221">
        <v>0</v>
      </c>
      <c r="J209" s="270">
        <v>-2</v>
      </c>
      <c r="K209" s="76">
        <v>0</v>
      </c>
      <c r="L209" s="272">
        <v>0</v>
      </c>
      <c r="M209" s="83"/>
      <c r="N209" s="83"/>
      <c r="O209" s="83">
        <f t="shared" si="8"/>
        <v>0</v>
      </c>
      <c r="P209" s="271">
        <v>0</v>
      </c>
      <c r="Q209" s="75">
        <f t="shared" si="9"/>
        <v>0</v>
      </c>
      <c r="R209" s="75">
        <v>0</v>
      </c>
      <c r="S209" s="75">
        <v>0</v>
      </c>
      <c r="T209" s="335"/>
      <c r="U209" s="83">
        <f t="shared" si="6"/>
        <v>0</v>
      </c>
      <c r="V209" s="75">
        <v>0</v>
      </c>
      <c r="W209" s="75">
        <f t="shared" si="7"/>
        <v>0</v>
      </c>
      <c r="X209" s="75">
        <v>0</v>
      </c>
      <c r="Y209" s="271">
        <v>0</v>
      </c>
      <c r="Z209" s="83"/>
      <c r="AA209" s="83"/>
      <c r="AB209" s="83"/>
      <c r="AC209" s="83"/>
      <c r="AD209" s="83"/>
      <c r="AE209" s="83"/>
    </row>
    <row r="210" spans="1:31">
      <c r="A210" s="83"/>
      <c r="B210" s="83"/>
      <c r="C210" s="83"/>
      <c r="D210" s="122">
        <f t="shared" si="10"/>
        <v>5</v>
      </c>
      <c r="E210" s="323">
        <v>0</v>
      </c>
      <c r="F210" s="75">
        <v>-2</v>
      </c>
      <c r="G210" s="75">
        <v>0</v>
      </c>
      <c r="H210" s="74">
        <v>0</v>
      </c>
      <c r="I210" s="221">
        <v>0</v>
      </c>
      <c r="J210" s="270">
        <v>-2</v>
      </c>
      <c r="K210" s="76">
        <v>0</v>
      </c>
      <c r="L210" s="272">
        <v>0</v>
      </c>
      <c r="M210" s="83"/>
      <c r="N210" s="83"/>
      <c r="O210" s="83">
        <f t="shared" si="8"/>
        <v>0</v>
      </c>
      <c r="P210" s="271">
        <v>0</v>
      </c>
      <c r="Q210" s="75">
        <f t="shared" si="9"/>
        <v>0</v>
      </c>
      <c r="R210" s="75">
        <v>0</v>
      </c>
      <c r="S210" s="75">
        <v>0</v>
      </c>
      <c r="T210" s="335"/>
      <c r="U210" s="83">
        <f t="shared" si="6"/>
        <v>0</v>
      </c>
      <c r="V210" s="75">
        <v>0</v>
      </c>
      <c r="W210" s="75">
        <f t="shared" si="7"/>
        <v>0</v>
      </c>
      <c r="X210" s="75">
        <v>0</v>
      </c>
      <c r="Y210" s="271">
        <v>0</v>
      </c>
      <c r="Z210" s="83"/>
      <c r="AA210" s="83"/>
      <c r="AB210" s="83"/>
      <c r="AC210" s="83"/>
      <c r="AD210" s="83"/>
      <c r="AE210" s="83"/>
    </row>
    <row r="211" spans="1:31">
      <c r="A211" s="83"/>
      <c r="B211" s="83"/>
      <c r="C211" s="83"/>
      <c r="D211" s="122">
        <f t="shared" si="10"/>
        <v>6</v>
      </c>
      <c r="E211" s="323">
        <v>0</v>
      </c>
      <c r="F211" s="75">
        <v>-2</v>
      </c>
      <c r="G211" s="75">
        <v>0</v>
      </c>
      <c r="H211" s="74">
        <v>0</v>
      </c>
      <c r="I211" s="221">
        <v>0</v>
      </c>
      <c r="J211" s="270">
        <v>-2</v>
      </c>
      <c r="K211" s="76">
        <v>0</v>
      </c>
      <c r="L211" s="272">
        <v>0</v>
      </c>
      <c r="M211" s="83"/>
      <c r="N211" s="83"/>
      <c r="O211" s="83">
        <f t="shared" si="8"/>
        <v>0</v>
      </c>
      <c r="P211" s="271">
        <v>0</v>
      </c>
      <c r="Q211" s="75">
        <f t="shared" si="9"/>
        <v>0</v>
      </c>
      <c r="R211" s="75">
        <v>0</v>
      </c>
      <c r="S211" s="75">
        <v>0</v>
      </c>
      <c r="T211" s="335"/>
      <c r="U211" s="83">
        <f t="shared" si="6"/>
        <v>0</v>
      </c>
      <c r="V211" s="75">
        <v>0</v>
      </c>
      <c r="W211" s="75">
        <f t="shared" si="7"/>
        <v>0</v>
      </c>
      <c r="X211" s="75">
        <v>0</v>
      </c>
      <c r="Y211" s="271">
        <v>0</v>
      </c>
      <c r="Z211" s="83"/>
      <c r="AA211" s="83"/>
      <c r="AB211" s="83"/>
      <c r="AC211" s="83"/>
      <c r="AD211" s="83"/>
      <c r="AE211" s="83"/>
    </row>
    <row r="212" spans="1:31">
      <c r="A212" s="83"/>
      <c r="B212" s="83"/>
      <c r="C212" s="83"/>
      <c r="D212" s="122">
        <f t="shared" si="10"/>
        <v>7</v>
      </c>
      <c r="E212" s="323">
        <v>1392</v>
      </c>
      <c r="F212" s="75">
        <v>-611</v>
      </c>
      <c r="G212" s="75">
        <v>922</v>
      </c>
      <c r="H212" s="74">
        <v>314</v>
      </c>
      <c r="I212" s="221">
        <v>488</v>
      </c>
      <c r="J212" s="270">
        <v>-215</v>
      </c>
      <c r="K212" s="76">
        <v>323</v>
      </c>
      <c r="L212" s="272">
        <v>110</v>
      </c>
      <c r="M212" s="83"/>
      <c r="N212" s="83"/>
      <c r="O212" s="83">
        <f t="shared" si="8"/>
        <v>1392</v>
      </c>
      <c r="P212" s="271">
        <v>470</v>
      </c>
      <c r="Q212" s="75">
        <f t="shared" si="9"/>
        <v>922</v>
      </c>
      <c r="R212" s="75">
        <v>608</v>
      </c>
      <c r="S212" s="75">
        <v>314</v>
      </c>
      <c r="T212" s="335"/>
      <c r="U212" s="83">
        <f t="shared" si="6"/>
        <v>488</v>
      </c>
      <c r="V212" s="75">
        <v>165</v>
      </c>
      <c r="W212" s="75">
        <f t="shared" si="7"/>
        <v>323</v>
      </c>
      <c r="X212" s="75">
        <v>213</v>
      </c>
      <c r="Y212" s="271">
        <v>110</v>
      </c>
      <c r="Z212" s="83"/>
      <c r="AA212" s="83"/>
      <c r="AB212" s="83"/>
      <c r="AC212" s="83"/>
      <c r="AD212" s="83"/>
      <c r="AE212" s="83"/>
    </row>
    <row r="213" spans="1:31">
      <c r="A213" s="83"/>
      <c r="B213" s="83"/>
      <c r="C213" s="83"/>
      <c r="D213" s="122">
        <f t="shared" si="10"/>
        <v>8</v>
      </c>
      <c r="E213" s="323">
        <v>6056</v>
      </c>
      <c r="F213" s="75">
        <v>-2649</v>
      </c>
      <c r="G213" s="75">
        <v>4010</v>
      </c>
      <c r="H213" s="74">
        <v>1364</v>
      </c>
      <c r="I213" s="221">
        <v>7171</v>
      </c>
      <c r="J213" s="270">
        <v>-3135</v>
      </c>
      <c r="K213" s="76">
        <v>4748</v>
      </c>
      <c r="L213" s="272">
        <v>1615</v>
      </c>
      <c r="M213" s="83"/>
      <c r="N213" s="83"/>
      <c r="O213" s="83">
        <f t="shared" si="8"/>
        <v>6056</v>
      </c>
      <c r="P213" s="271">
        <v>2046</v>
      </c>
      <c r="Q213" s="75">
        <f t="shared" si="9"/>
        <v>4010</v>
      </c>
      <c r="R213" s="75">
        <v>2646</v>
      </c>
      <c r="S213" s="75">
        <v>1364</v>
      </c>
      <c r="T213" s="335"/>
      <c r="U213" s="83">
        <f t="shared" si="6"/>
        <v>7171</v>
      </c>
      <c r="V213" s="75">
        <v>2423</v>
      </c>
      <c r="W213" s="75">
        <f t="shared" si="7"/>
        <v>4748</v>
      </c>
      <c r="X213" s="75">
        <v>3133</v>
      </c>
      <c r="Y213" s="271">
        <v>1615</v>
      </c>
      <c r="Z213" s="83"/>
      <c r="AA213" s="83"/>
      <c r="AB213" s="83"/>
      <c r="AC213" s="83"/>
      <c r="AD213" s="83"/>
      <c r="AE213" s="83"/>
    </row>
    <row r="214" spans="1:31">
      <c r="A214" s="83"/>
      <c r="B214" s="83"/>
      <c r="C214" s="83"/>
      <c r="D214" s="122">
        <f t="shared" si="10"/>
        <v>9</v>
      </c>
      <c r="E214" s="323">
        <v>6892</v>
      </c>
      <c r="F214" s="75">
        <v>-3014</v>
      </c>
      <c r="G214" s="75">
        <v>4564</v>
      </c>
      <c r="H214" s="74">
        <v>1553</v>
      </c>
      <c r="I214" s="221">
        <v>13297</v>
      </c>
      <c r="J214" s="270">
        <v>-5812</v>
      </c>
      <c r="K214" s="76">
        <v>8805</v>
      </c>
      <c r="L214" s="272">
        <v>2995</v>
      </c>
      <c r="M214" s="83"/>
      <c r="N214" s="83"/>
      <c r="O214" s="83">
        <f t="shared" si="8"/>
        <v>6892</v>
      </c>
      <c r="P214" s="271">
        <v>2328</v>
      </c>
      <c r="Q214" s="75">
        <f t="shared" si="9"/>
        <v>4564</v>
      </c>
      <c r="R214" s="75">
        <v>3011</v>
      </c>
      <c r="S214" s="75">
        <v>1553</v>
      </c>
      <c r="T214" s="335"/>
      <c r="U214" s="83">
        <f t="shared" si="6"/>
        <v>13297</v>
      </c>
      <c r="V214" s="75">
        <v>4492</v>
      </c>
      <c r="W214" s="75">
        <f t="shared" si="7"/>
        <v>8805</v>
      </c>
      <c r="X214" s="75">
        <v>5810</v>
      </c>
      <c r="Y214" s="271">
        <v>2995</v>
      </c>
      <c r="Z214" s="83"/>
      <c r="AA214" s="83"/>
      <c r="AB214" s="83"/>
      <c r="AC214" s="83"/>
      <c r="AD214" s="83"/>
      <c r="AE214" s="83"/>
    </row>
    <row r="215" spans="1:31">
      <c r="A215" s="83"/>
      <c r="B215" s="83"/>
      <c r="C215" s="83"/>
      <c r="D215" s="122">
        <f t="shared" si="10"/>
        <v>10</v>
      </c>
      <c r="E215" s="323">
        <v>5639</v>
      </c>
      <c r="F215" s="75">
        <v>-2466</v>
      </c>
      <c r="G215" s="75">
        <v>3734</v>
      </c>
      <c r="H215" s="74">
        <v>1270</v>
      </c>
      <c r="I215" s="221">
        <v>18379</v>
      </c>
      <c r="J215" s="270">
        <v>-8032</v>
      </c>
      <c r="K215" s="76">
        <v>12170</v>
      </c>
      <c r="L215" s="272">
        <v>4140</v>
      </c>
      <c r="M215" s="83"/>
      <c r="N215" s="83"/>
      <c r="O215" s="83">
        <f t="shared" si="8"/>
        <v>5639</v>
      </c>
      <c r="P215" s="271">
        <v>1905</v>
      </c>
      <c r="Q215" s="75">
        <f t="shared" si="9"/>
        <v>3734</v>
      </c>
      <c r="R215" s="75">
        <v>2464</v>
      </c>
      <c r="S215" s="75">
        <v>1270</v>
      </c>
      <c r="T215" s="335"/>
      <c r="U215" s="83">
        <f t="shared" si="6"/>
        <v>18379</v>
      </c>
      <c r="V215" s="75">
        <v>6209</v>
      </c>
      <c r="W215" s="75">
        <f t="shared" si="7"/>
        <v>12170</v>
      </c>
      <c r="X215" s="75">
        <v>8030</v>
      </c>
      <c r="Y215" s="271">
        <v>4140</v>
      </c>
      <c r="Z215" s="83"/>
      <c r="AA215" s="83"/>
      <c r="AB215" s="83"/>
      <c r="AC215" s="83"/>
      <c r="AD215" s="83"/>
      <c r="AE215" s="83"/>
    </row>
    <row r="216" spans="1:31">
      <c r="A216" s="83"/>
      <c r="B216" s="83"/>
      <c r="C216" s="83"/>
      <c r="D216" s="122">
        <f t="shared" si="10"/>
        <v>11</v>
      </c>
      <c r="E216" s="323">
        <v>5639</v>
      </c>
      <c r="F216" s="75">
        <v>-2466</v>
      </c>
      <c r="G216" s="75">
        <v>3734</v>
      </c>
      <c r="H216" s="74">
        <v>1270</v>
      </c>
      <c r="I216" s="221">
        <v>23773</v>
      </c>
      <c r="J216" s="270">
        <v>-10143</v>
      </c>
      <c r="K216" s="76">
        <v>15363</v>
      </c>
      <c r="L216" s="272">
        <v>5222</v>
      </c>
      <c r="M216" s="83"/>
      <c r="N216" s="83"/>
      <c r="O216" s="83">
        <f t="shared" si="8"/>
        <v>5639</v>
      </c>
      <c r="P216" s="271">
        <v>1905</v>
      </c>
      <c r="Q216" s="75">
        <f t="shared" si="9"/>
        <v>3734</v>
      </c>
      <c r="R216" s="75">
        <v>2464</v>
      </c>
      <c r="S216" s="75">
        <v>1270</v>
      </c>
      <c r="T216" s="335"/>
      <c r="U216" s="83">
        <f t="shared" si="6"/>
        <v>23773</v>
      </c>
      <c r="V216" s="75">
        <v>8410</v>
      </c>
      <c r="W216" s="75">
        <f t="shared" si="7"/>
        <v>15363</v>
      </c>
      <c r="X216" s="75">
        <v>10141</v>
      </c>
      <c r="Y216" s="271">
        <v>5222</v>
      </c>
      <c r="Z216" s="83"/>
      <c r="AA216" s="83"/>
      <c r="AB216" s="83"/>
      <c r="AC216" s="83"/>
      <c r="AD216" s="83"/>
      <c r="AE216" s="83"/>
    </row>
    <row r="217" spans="1:31">
      <c r="A217" s="83"/>
      <c r="B217" s="83"/>
      <c r="C217" s="83"/>
      <c r="D217" s="122">
        <f t="shared" si="10"/>
        <v>12</v>
      </c>
      <c r="E217" s="323">
        <v>25670</v>
      </c>
      <c r="F217" s="75">
        <v>-7150</v>
      </c>
      <c r="G217" s="75">
        <v>8277</v>
      </c>
      <c r="H217" s="74">
        <v>1129</v>
      </c>
      <c r="I217" s="221">
        <v>28855</v>
      </c>
      <c r="J217" s="270">
        <v>-12947</v>
      </c>
      <c r="K217" s="76">
        <v>18826</v>
      </c>
      <c r="L217" s="272">
        <v>5881</v>
      </c>
      <c r="M217" s="83"/>
      <c r="N217" s="83"/>
      <c r="O217" s="83">
        <f t="shared" si="8"/>
        <v>25670</v>
      </c>
      <c r="P217" s="271">
        <v>17393</v>
      </c>
      <c r="Q217" s="75">
        <f t="shared" si="9"/>
        <v>8277</v>
      </c>
      <c r="R217" s="75">
        <v>7148</v>
      </c>
      <c r="S217" s="75">
        <v>1129</v>
      </c>
      <c r="T217" s="335"/>
      <c r="U217" s="83">
        <f t="shared" si="6"/>
        <v>28855</v>
      </c>
      <c r="V217" s="75">
        <v>10029</v>
      </c>
      <c r="W217" s="75">
        <f t="shared" si="7"/>
        <v>18826</v>
      </c>
      <c r="X217" s="75">
        <v>12945</v>
      </c>
      <c r="Y217" s="271">
        <v>5881</v>
      </c>
      <c r="Z217" s="83"/>
      <c r="AA217" s="83"/>
      <c r="AB217" s="83"/>
      <c r="AC217" s="83"/>
      <c r="AD217" s="83"/>
      <c r="AE217" s="83"/>
    </row>
    <row r="218" spans="1:31">
      <c r="A218" s="83"/>
      <c r="B218" s="83"/>
      <c r="C218" s="83"/>
      <c r="D218" s="122">
        <f t="shared" si="10"/>
        <v>13</v>
      </c>
      <c r="E218" s="323">
        <v>54540</v>
      </c>
      <c r="F218" s="75">
        <v>-29953</v>
      </c>
      <c r="G218" s="75">
        <v>31033</v>
      </c>
      <c r="H218" s="74">
        <v>1082</v>
      </c>
      <c r="I218" s="221">
        <v>16046</v>
      </c>
      <c r="J218" s="270">
        <v>-7086</v>
      </c>
      <c r="K218" s="76">
        <v>10651</v>
      </c>
      <c r="L218" s="272">
        <v>3567</v>
      </c>
      <c r="M218" s="83"/>
      <c r="N218" s="83"/>
      <c r="O218" s="83">
        <f t="shared" si="8"/>
        <v>54540</v>
      </c>
      <c r="P218" s="271">
        <v>23507</v>
      </c>
      <c r="Q218" s="75">
        <f t="shared" si="9"/>
        <v>31033</v>
      </c>
      <c r="R218" s="75">
        <v>29951</v>
      </c>
      <c r="S218" s="75">
        <v>1082</v>
      </c>
      <c r="T218" s="335"/>
      <c r="U218" s="83">
        <f t="shared" si="6"/>
        <v>16046</v>
      </c>
      <c r="V218" s="75">
        <v>5395</v>
      </c>
      <c r="W218" s="75">
        <f t="shared" si="7"/>
        <v>10651</v>
      </c>
      <c r="X218" s="75">
        <v>7084</v>
      </c>
      <c r="Y218" s="271">
        <v>3567</v>
      </c>
      <c r="Z218" s="83"/>
      <c r="AA218" s="83"/>
      <c r="AB218" s="83"/>
      <c r="AC218" s="83"/>
      <c r="AD218" s="83"/>
      <c r="AE218" s="83"/>
    </row>
    <row r="219" spans="1:31">
      <c r="A219" s="83"/>
      <c r="B219" s="83"/>
      <c r="C219" s="83"/>
      <c r="D219" s="122">
        <f t="shared" si="10"/>
        <v>14</v>
      </c>
      <c r="E219" s="323">
        <v>80018</v>
      </c>
      <c r="F219" s="75">
        <v>-41194</v>
      </c>
      <c r="G219" s="75">
        <v>51323</v>
      </c>
      <c r="H219" s="74">
        <v>10130</v>
      </c>
      <c r="I219" s="221">
        <v>29812</v>
      </c>
      <c r="J219" s="270">
        <v>-12828</v>
      </c>
      <c r="K219" s="76">
        <v>19622</v>
      </c>
      <c r="L219" s="272">
        <v>6795</v>
      </c>
      <c r="M219" s="83"/>
      <c r="N219" s="83"/>
      <c r="O219" s="83">
        <f t="shared" si="8"/>
        <v>80018</v>
      </c>
      <c r="P219" s="271">
        <v>28695</v>
      </c>
      <c r="Q219" s="75">
        <f t="shared" si="9"/>
        <v>51323</v>
      </c>
      <c r="R219" s="75">
        <v>41193</v>
      </c>
      <c r="S219" s="75">
        <v>10130</v>
      </c>
      <c r="T219" s="335"/>
      <c r="U219" s="83">
        <f t="shared" si="6"/>
        <v>29812</v>
      </c>
      <c r="V219" s="75">
        <v>10190</v>
      </c>
      <c r="W219" s="75">
        <f t="shared" si="7"/>
        <v>19622</v>
      </c>
      <c r="X219" s="75">
        <v>12827</v>
      </c>
      <c r="Y219" s="271">
        <v>6795</v>
      </c>
      <c r="Z219" s="83"/>
      <c r="AA219" s="83"/>
      <c r="AB219" s="83"/>
      <c r="AC219" s="83"/>
      <c r="AD219" s="83"/>
      <c r="AE219" s="83"/>
    </row>
    <row r="220" spans="1:31">
      <c r="A220" s="83"/>
      <c r="B220" s="83"/>
      <c r="C220" s="83"/>
      <c r="D220" s="122">
        <f t="shared" si="10"/>
        <v>15</v>
      </c>
      <c r="E220" s="323">
        <v>99050</v>
      </c>
      <c r="F220" s="75">
        <v>-39829</v>
      </c>
      <c r="G220" s="75">
        <v>63517</v>
      </c>
      <c r="H220" s="74">
        <v>23689</v>
      </c>
      <c r="I220" s="221">
        <v>23129</v>
      </c>
      <c r="J220" s="270">
        <v>-9755</v>
      </c>
      <c r="K220" s="76">
        <v>15235</v>
      </c>
      <c r="L220" s="272">
        <v>5482</v>
      </c>
      <c r="M220" s="83"/>
      <c r="N220" s="83"/>
      <c r="O220" s="83">
        <f t="shared" si="8"/>
        <v>99050</v>
      </c>
      <c r="P220" s="271">
        <v>35533</v>
      </c>
      <c r="Q220" s="75">
        <f t="shared" si="9"/>
        <v>63517</v>
      </c>
      <c r="R220" s="75">
        <v>39828</v>
      </c>
      <c r="S220" s="75">
        <v>23689</v>
      </c>
      <c r="T220" s="335"/>
      <c r="U220" s="83">
        <f t="shared" si="6"/>
        <v>23129</v>
      </c>
      <c r="V220" s="75">
        <v>7894</v>
      </c>
      <c r="W220" s="75">
        <f t="shared" si="7"/>
        <v>15235</v>
      </c>
      <c r="X220" s="75">
        <v>9753</v>
      </c>
      <c r="Y220" s="271">
        <v>5482</v>
      </c>
      <c r="Z220" s="83"/>
      <c r="AA220" s="83"/>
      <c r="AB220" s="83"/>
      <c r="AC220" s="83"/>
      <c r="AD220" s="83"/>
      <c r="AE220" s="83"/>
    </row>
    <row r="221" spans="1:31">
      <c r="A221" s="83"/>
      <c r="B221" s="83"/>
      <c r="C221" s="83"/>
      <c r="D221" s="122">
        <f t="shared" si="10"/>
        <v>16</v>
      </c>
      <c r="E221" s="323">
        <v>109038</v>
      </c>
      <c r="F221" s="75">
        <v>-55182</v>
      </c>
      <c r="G221" s="75">
        <v>87456</v>
      </c>
      <c r="H221" s="74">
        <v>32274</v>
      </c>
      <c r="I221" s="221">
        <v>9330</v>
      </c>
      <c r="J221" s="270">
        <v>-4078</v>
      </c>
      <c r="K221" s="76">
        <v>6178</v>
      </c>
      <c r="L221" s="272">
        <v>2102</v>
      </c>
      <c r="M221" s="83"/>
      <c r="N221" s="83"/>
      <c r="O221" s="83">
        <f t="shared" si="8"/>
        <v>109038</v>
      </c>
      <c r="P221" s="271">
        <v>21582</v>
      </c>
      <c r="Q221" s="75">
        <f t="shared" si="9"/>
        <v>87456</v>
      </c>
      <c r="R221" s="75">
        <v>55182</v>
      </c>
      <c r="S221" s="75">
        <v>32274</v>
      </c>
      <c r="T221" s="335"/>
      <c r="U221" s="83">
        <f t="shared" si="6"/>
        <v>9330</v>
      </c>
      <c r="V221" s="75">
        <v>3152</v>
      </c>
      <c r="W221" s="75">
        <f t="shared" si="7"/>
        <v>6178</v>
      </c>
      <c r="X221" s="75">
        <v>4076</v>
      </c>
      <c r="Y221" s="271">
        <v>2102</v>
      </c>
      <c r="Z221" s="83"/>
      <c r="AA221" s="83"/>
      <c r="AB221" s="83"/>
      <c r="AC221" s="83"/>
      <c r="AD221" s="83"/>
      <c r="AE221" s="83"/>
    </row>
    <row r="222" spans="1:31">
      <c r="A222" s="83"/>
      <c r="B222" s="83"/>
      <c r="C222" s="83"/>
      <c r="D222" s="122">
        <f t="shared" si="10"/>
        <v>17</v>
      </c>
      <c r="E222" s="323">
        <v>101059</v>
      </c>
      <c r="F222" s="75">
        <v>-45378</v>
      </c>
      <c r="G222" s="75">
        <v>80746</v>
      </c>
      <c r="H222" s="74">
        <v>35368</v>
      </c>
      <c r="I222" s="221">
        <v>10923</v>
      </c>
      <c r="J222" s="270">
        <v>-4796</v>
      </c>
      <c r="K222" s="76">
        <v>7479</v>
      </c>
      <c r="L222" s="272">
        <v>2685</v>
      </c>
      <c r="M222" s="83"/>
      <c r="N222" s="83"/>
      <c r="O222" s="83">
        <f t="shared" si="8"/>
        <v>101059</v>
      </c>
      <c r="P222" s="271">
        <v>20313</v>
      </c>
      <c r="Q222" s="75">
        <f t="shared" si="9"/>
        <v>80746</v>
      </c>
      <c r="R222" s="75">
        <v>45378</v>
      </c>
      <c r="S222" s="75">
        <v>35368</v>
      </c>
      <c r="T222" s="335"/>
      <c r="U222" s="83">
        <f t="shared" si="6"/>
        <v>10923</v>
      </c>
      <c r="V222" s="75">
        <v>3444</v>
      </c>
      <c r="W222" s="75">
        <f t="shared" si="7"/>
        <v>7479</v>
      </c>
      <c r="X222" s="75">
        <v>4794</v>
      </c>
      <c r="Y222" s="271">
        <v>2685</v>
      </c>
      <c r="Z222" s="83"/>
      <c r="AA222" s="83"/>
      <c r="AB222" s="83"/>
      <c r="AC222" s="83"/>
      <c r="AD222" s="83"/>
      <c r="AE222" s="83"/>
    </row>
    <row r="223" spans="1:31">
      <c r="A223" s="83"/>
      <c r="B223" s="83"/>
      <c r="C223" s="83"/>
      <c r="D223" s="122">
        <f t="shared" si="10"/>
        <v>18</v>
      </c>
      <c r="E223" s="323">
        <v>62834</v>
      </c>
      <c r="F223" s="75">
        <v>-26497</v>
      </c>
      <c r="G223" s="75">
        <v>44878</v>
      </c>
      <c r="H223" s="74">
        <v>18382</v>
      </c>
      <c r="I223" s="221">
        <v>2507</v>
      </c>
      <c r="J223" s="270">
        <v>-1097</v>
      </c>
      <c r="K223" s="76">
        <v>1660</v>
      </c>
      <c r="L223" s="272">
        <v>565</v>
      </c>
      <c r="M223" s="83"/>
      <c r="N223" s="83"/>
      <c r="O223" s="83">
        <f t="shared" si="8"/>
        <v>62834</v>
      </c>
      <c r="P223" s="271">
        <v>17956</v>
      </c>
      <c r="Q223" s="75">
        <f t="shared" si="9"/>
        <v>44878</v>
      </c>
      <c r="R223" s="75">
        <v>26496</v>
      </c>
      <c r="S223" s="75">
        <v>18382</v>
      </c>
      <c r="T223" s="335"/>
      <c r="U223" s="83">
        <f t="shared" si="6"/>
        <v>2507</v>
      </c>
      <c r="V223" s="75">
        <v>847</v>
      </c>
      <c r="W223" s="75">
        <f t="shared" si="7"/>
        <v>1660</v>
      </c>
      <c r="X223" s="75">
        <v>1095</v>
      </c>
      <c r="Y223" s="271">
        <v>565</v>
      </c>
      <c r="Z223" s="83"/>
      <c r="AA223" s="83"/>
      <c r="AB223" s="83"/>
      <c r="AC223" s="83"/>
      <c r="AD223" s="83"/>
      <c r="AE223" s="83"/>
    </row>
    <row r="224" spans="1:31">
      <c r="A224" s="83"/>
      <c r="B224" s="83"/>
      <c r="C224" s="83"/>
      <c r="D224" s="122">
        <f t="shared" si="10"/>
        <v>19</v>
      </c>
      <c r="E224" s="280">
        <v>6672</v>
      </c>
      <c r="F224" s="75">
        <v>-2413</v>
      </c>
      <c r="G224" s="75">
        <v>4302</v>
      </c>
      <c r="H224" s="74">
        <v>1892</v>
      </c>
      <c r="I224" s="221">
        <v>0</v>
      </c>
      <c r="J224" s="275">
        <v>-2</v>
      </c>
      <c r="K224" s="76">
        <v>0</v>
      </c>
      <c r="L224" s="276">
        <v>0</v>
      </c>
      <c r="M224" s="83"/>
      <c r="N224" s="83"/>
      <c r="O224" s="83">
        <f t="shared" si="8"/>
        <v>6672</v>
      </c>
      <c r="P224" s="281">
        <v>2370</v>
      </c>
      <c r="Q224" s="75">
        <f t="shared" si="9"/>
        <v>4302</v>
      </c>
      <c r="R224" s="75">
        <v>2410</v>
      </c>
      <c r="S224" s="75">
        <v>1892</v>
      </c>
      <c r="T224" s="335"/>
      <c r="U224" s="83">
        <f t="shared" si="6"/>
        <v>0</v>
      </c>
      <c r="V224" s="75">
        <v>0</v>
      </c>
      <c r="W224" s="75">
        <f t="shared" si="7"/>
        <v>0</v>
      </c>
      <c r="X224" s="75">
        <v>0</v>
      </c>
      <c r="Y224" s="281">
        <v>0</v>
      </c>
      <c r="Z224" s="83"/>
      <c r="AA224" s="83"/>
      <c r="AB224" s="83"/>
      <c r="AC224" s="83"/>
      <c r="AD224" s="83"/>
      <c r="AE224" s="83"/>
    </row>
    <row r="225" spans="1:31">
      <c r="A225" s="83"/>
      <c r="B225" s="83"/>
      <c r="C225" s="83"/>
      <c r="D225" s="122">
        <f t="shared" si="10"/>
        <v>20</v>
      </c>
      <c r="E225" s="280">
        <v>0</v>
      </c>
      <c r="F225" s="75">
        <v>-2</v>
      </c>
      <c r="G225" s="75">
        <v>0</v>
      </c>
      <c r="H225" s="74">
        <v>0</v>
      </c>
      <c r="I225" s="221">
        <v>0</v>
      </c>
      <c r="J225" s="275">
        <v>-2</v>
      </c>
      <c r="K225" s="76">
        <v>0</v>
      </c>
      <c r="L225" s="276">
        <v>0</v>
      </c>
      <c r="M225" s="83"/>
      <c r="N225" s="83"/>
      <c r="O225" s="83">
        <f t="shared" si="8"/>
        <v>0</v>
      </c>
      <c r="P225" s="281">
        <v>0</v>
      </c>
      <c r="Q225" s="75">
        <f t="shared" si="9"/>
        <v>0</v>
      </c>
      <c r="R225" s="75">
        <v>0</v>
      </c>
      <c r="S225" s="75">
        <v>0</v>
      </c>
      <c r="T225" s="335"/>
      <c r="U225" s="83">
        <f t="shared" si="6"/>
        <v>0</v>
      </c>
      <c r="V225" s="75">
        <v>0</v>
      </c>
      <c r="W225" s="75">
        <f t="shared" si="7"/>
        <v>0</v>
      </c>
      <c r="X225" s="75">
        <v>0</v>
      </c>
      <c r="Y225" s="281">
        <v>0</v>
      </c>
      <c r="Z225" s="83"/>
      <c r="AA225" s="83"/>
      <c r="AB225" s="83"/>
      <c r="AC225" s="83"/>
      <c r="AD225" s="83"/>
      <c r="AE225" s="83"/>
    </row>
    <row r="226" spans="1:31">
      <c r="A226" s="83"/>
      <c r="B226" s="83"/>
      <c r="C226" s="83"/>
      <c r="D226" s="122">
        <f t="shared" si="10"/>
        <v>21</v>
      </c>
      <c r="E226" s="280">
        <v>0</v>
      </c>
      <c r="F226" s="75">
        <v>-2</v>
      </c>
      <c r="G226" s="75">
        <v>0</v>
      </c>
      <c r="H226" s="74">
        <v>0</v>
      </c>
      <c r="I226" s="221">
        <v>0</v>
      </c>
      <c r="J226" s="275">
        <v>-2</v>
      </c>
      <c r="K226" s="76">
        <v>0</v>
      </c>
      <c r="L226" s="276">
        <v>0</v>
      </c>
      <c r="M226" s="83"/>
      <c r="N226" s="83"/>
      <c r="O226" s="83">
        <f t="shared" si="8"/>
        <v>0</v>
      </c>
      <c r="P226" s="281">
        <v>0</v>
      </c>
      <c r="Q226" s="75">
        <f t="shared" si="9"/>
        <v>0</v>
      </c>
      <c r="R226" s="75">
        <v>0</v>
      </c>
      <c r="S226" s="75">
        <v>0</v>
      </c>
      <c r="T226" s="335"/>
      <c r="U226" s="83">
        <f t="shared" si="6"/>
        <v>0</v>
      </c>
      <c r="V226" s="75">
        <v>0</v>
      </c>
      <c r="W226" s="75">
        <f t="shared" si="7"/>
        <v>0</v>
      </c>
      <c r="X226" s="75">
        <v>0</v>
      </c>
      <c r="Y226" s="281">
        <v>0</v>
      </c>
      <c r="Z226" s="83"/>
      <c r="AA226" s="83"/>
      <c r="AB226" s="83"/>
      <c r="AC226" s="83"/>
      <c r="AD226" s="83"/>
      <c r="AE226" s="83"/>
    </row>
    <row r="227" spans="1:31">
      <c r="A227" s="83"/>
      <c r="B227" s="83"/>
      <c r="C227" s="83"/>
      <c r="D227" s="122">
        <f t="shared" si="10"/>
        <v>22</v>
      </c>
      <c r="E227" s="280">
        <v>0</v>
      </c>
      <c r="F227" s="75">
        <v>-2</v>
      </c>
      <c r="G227" s="75">
        <v>0</v>
      </c>
      <c r="H227" s="74">
        <v>0</v>
      </c>
      <c r="I227" s="221">
        <v>0</v>
      </c>
      <c r="J227" s="275">
        <v>-2</v>
      </c>
      <c r="K227" s="76">
        <v>0</v>
      </c>
      <c r="L227" s="276">
        <v>0</v>
      </c>
      <c r="M227" s="83"/>
      <c r="N227" s="83"/>
      <c r="O227" s="83">
        <f t="shared" si="8"/>
        <v>0</v>
      </c>
      <c r="P227" s="281">
        <v>0</v>
      </c>
      <c r="Q227" s="75">
        <f t="shared" si="9"/>
        <v>0</v>
      </c>
      <c r="R227" s="75">
        <v>0</v>
      </c>
      <c r="S227" s="75">
        <v>0</v>
      </c>
      <c r="T227" s="335"/>
      <c r="U227" s="83">
        <f t="shared" si="6"/>
        <v>0</v>
      </c>
      <c r="V227" s="75">
        <v>0</v>
      </c>
      <c r="W227" s="75">
        <f t="shared" si="7"/>
        <v>0</v>
      </c>
      <c r="X227" s="75">
        <v>0</v>
      </c>
      <c r="Y227" s="281">
        <v>0</v>
      </c>
      <c r="Z227" s="83"/>
      <c r="AA227" s="83"/>
      <c r="AB227" s="83"/>
      <c r="AC227" s="83"/>
      <c r="AD227" s="83"/>
      <c r="AE227" s="83"/>
    </row>
    <row r="228" spans="1:31">
      <c r="A228" s="83"/>
      <c r="B228" s="83"/>
      <c r="C228" s="83"/>
      <c r="D228" s="122">
        <f t="shared" si="10"/>
        <v>23</v>
      </c>
      <c r="E228" s="280">
        <v>0</v>
      </c>
      <c r="F228" s="75">
        <v>-2</v>
      </c>
      <c r="G228" s="75">
        <v>0</v>
      </c>
      <c r="H228" s="74">
        <v>0</v>
      </c>
      <c r="I228" s="221">
        <v>0</v>
      </c>
      <c r="J228" s="275">
        <v>-2</v>
      </c>
      <c r="K228" s="76">
        <v>0</v>
      </c>
      <c r="L228" s="276">
        <v>0</v>
      </c>
      <c r="M228" s="83"/>
      <c r="N228" s="83"/>
      <c r="O228" s="83">
        <f t="shared" si="8"/>
        <v>0</v>
      </c>
      <c r="P228" s="281">
        <v>0</v>
      </c>
      <c r="Q228" s="75">
        <f t="shared" si="9"/>
        <v>0</v>
      </c>
      <c r="R228" s="75">
        <v>0</v>
      </c>
      <c r="S228" s="75">
        <v>0</v>
      </c>
      <c r="T228" s="335"/>
      <c r="U228" s="83">
        <f t="shared" si="6"/>
        <v>0</v>
      </c>
      <c r="V228" s="75">
        <v>0</v>
      </c>
      <c r="W228" s="75">
        <f t="shared" si="7"/>
        <v>0</v>
      </c>
      <c r="X228" s="75">
        <v>0</v>
      </c>
      <c r="Y228" s="281">
        <v>0</v>
      </c>
      <c r="Z228" s="83"/>
      <c r="AA228" s="83"/>
      <c r="AB228" s="83"/>
      <c r="AC228" s="83"/>
      <c r="AD228" s="83"/>
      <c r="AE228" s="83"/>
    </row>
    <row r="229" spans="1:31" ht="15.75" thickBot="1">
      <c r="A229" s="83"/>
      <c r="B229" s="83"/>
      <c r="C229" s="83"/>
      <c r="D229" s="210">
        <f t="shared" si="10"/>
        <v>24</v>
      </c>
      <c r="E229" s="283">
        <v>0</v>
      </c>
      <c r="F229" s="189">
        <v>-2</v>
      </c>
      <c r="G229" s="189">
        <v>0</v>
      </c>
      <c r="H229" s="188">
        <v>0</v>
      </c>
      <c r="I229" s="233">
        <v>0</v>
      </c>
      <c r="J229" s="278">
        <v>-2</v>
      </c>
      <c r="K229" s="197">
        <v>0</v>
      </c>
      <c r="L229" s="279">
        <v>0</v>
      </c>
      <c r="M229" s="83"/>
      <c r="N229" s="83"/>
      <c r="O229" s="83">
        <f t="shared" si="8"/>
        <v>0</v>
      </c>
      <c r="P229" s="281">
        <v>0</v>
      </c>
      <c r="Q229" s="75">
        <f t="shared" si="9"/>
        <v>0</v>
      </c>
      <c r="R229" s="75">
        <v>0</v>
      </c>
      <c r="S229" s="75">
        <v>0</v>
      </c>
      <c r="T229" s="335"/>
      <c r="U229" s="83">
        <f t="shared" si="6"/>
        <v>0</v>
      </c>
      <c r="V229" s="75">
        <v>0</v>
      </c>
      <c r="W229" s="75">
        <f t="shared" si="7"/>
        <v>0</v>
      </c>
      <c r="X229" s="75">
        <v>0</v>
      </c>
      <c r="Y229" s="281">
        <v>0</v>
      </c>
      <c r="Z229" s="83"/>
      <c r="AA229" s="83"/>
      <c r="AB229" s="83"/>
      <c r="AC229" s="83"/>
      <c r="AD229" s="83"/>
      <c r="AE229" s="83"/>
    </row>
    <row r="230" spans="1:3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</row>
    <row r="231" spans="1:31" ht="15.75" thickBo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</row>
    <row r="232" spans="1:31">
      <c r="A232" s="83"/>
      <c r="B232" s="83"/>
      <c r="C232" s="83"/>
      <c r="D232" s="359"/>
      <c r="E232" s="360"/>
      <c r="F232" s="112"/>
      <c r="G232" s="112" t="s">
        <v>380</v>
      </c>
      <c r="H232" s="112"/>
      <c r="I232" s="167"/>
      <c r="J232" s="361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</row>
    <row r="233" spans="1:31" ht="15.75" thickBot="1">
      <c r="A233" s="83"/>
      <c r="B233" s="83"/>
      <c r="C233" s="83"/>
      <c r="D233" s="362"/>
      <c r="E233" s="210"/>
      <c r="F233" s="292"/>
      <c r="G233" s="292"/>
      <c r="H233" s="292"/>
      <c r="I233" s="292"/>
      <c r="J233" s="29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</row>
    <row r="234" spans="1:31">
      <c r="A234" s="83"/>
      <c r="B234" s="83"/>
      <c r="C234" s="83"/>
      <c r="D234" s="363"/>
      <c r="E234" s="364" t="s">
        <v>381</v>
      </c>
      <c r="F234" s="365"/>
      <c r="G234" s="366" t="s">
        <v>382</v>
      </c>
      <c r="H234" s="367" t="s">
        <v>383</v>
      </c>
      <c r="I234" s="368"/>
      <c r="J234" s="369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</row>
    <row r="235" spans="1:31">
      <c r="A235" s="83"/>
      <c r="B235" s="83"/>
      <c r="C235" s="83"/>
      <c r="D235" s="370"/>
      <c r="E235" s="371" t="s">
        <v>384</v>
      </c>
      <c r="F235" s="372" t="s">
        <v>385</v>
      </c>
      <c r="G235" s="363" t="s">
        <v>386</v>
      </c>
      <c r="H235" s="373" t="s">
        <v>387</v>
      </c>
      <c r="I235" s="374" t="s">
        <v>388</v>
      </c>
      <c r="J235" s="375" t="s">
        <v>252</v>
      </c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</row>
    <row r="236" spans="1:31" ht="15.75">
      <c r="A236" s="83"/>
      <c r="B236" s="83"/>
      <c r="C236" s="83"/>
      <c r="D236" s="376"/>
      <c r="E236" s="114" t="s">
        <v>389</v>
      </c>
      <c r="F236" s="87" t="s">
        <v>390</v>
      </c>
      <c r="G236" s="377" t="s">
        <v>391</v>
      </c>
      <c r="H236" s="87" t="s">
        <v>392</v>
      </c>
      <c r="I236" s="179" t="s">
        <v>393</v>
      </c>
      <c r="J236" s="377" t="s">
        <v>140</v>
      </c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</row>
    <row r="237" spans="1:31" ht="15.75" thickBot="1">
      <c r="A237" s="83"/>
      <c r="B237" s="83"/>
      <c r="C237" s="83"/>
      <c r="D237" s="378" t="s">
        <v>394</v>
      </c>
      <c r="E237" s="379" t="s">
        <v>151</v>
      </c>
      <c r="F237" s="290" t="s">
        <v>151</v>
      </c>
      <c r="G237" s="380" t="s">
        <v>151</v>
      </c>
      <c r="H237" s="290" t="s">
        <v>151</v>
      </c>
      <c r="I237" s="381" t="s">
        <v>151</v>
      </c>
      <c r="J237" s="380" t="s">
        <v>151</v>
      </c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</row>
    <row r="238" spans="1:31">
      <c r="A238" s="83"/>
      <c r="B238" s="83"/>
      <c r="C238" s="83"/>
      <c r="D238" s="382" t="s">
        <v>395</v>
      </c>
      <c r="E238" s="383">
        <v>474</v>
      </c>
      <c r="F238" s="72">
        <v>457</v>
      </c>
      <c r="G238" s="384">
        <v>139</v>
      </c>
      <c r="H238" s="383">
        <v>613</v>
      </c>
      <c r="I238" s="72">
        <v>319</v>
      </c>
      <c r="J238" s="384">
        <v>931</v>
      </c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</row>
    <row r="239" spans="1:31">
      <c r="A239" s="83"/>
      <c r="B239" s="83"/>
      <c r="C239" s="83"/>
      <c r="D239" s="382" t="s">
        <v>396</v>
      </c>
      <c r="E239" s="383">
        <v>407</v>
      </c>
      <c r="F239" s="72">
        <v>455</v>
      </c>
      <c r="G239" s="384">
        <v>137</v>
      </c>
      <c r="H239" s="383">
        <v>544</v>
      </c>
      <c r="I239" s="72">
        <v>319</v>
      </c>
      <c r="J239" s="384">
        <v>862</v>
      </c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</row>
    <row r="240" spans="1:31">
      <c r="A240" s="83"/>
      <c r="B240" s="83"/>
      <c r="C240" s="83"/>
      <c r="D240" s="382" t="s">
        <v>397</v>
      </c>
      <c r="E240" s="383">
        <v>29</v>
      </c>
      <c r="F240" s="72">
        <v>330</v>
      </c>
      <c r="G240" s="384">
        <v>12</v>
      </c>
      <c r="H240" s="383">
        <v>41</v>
      </c>
      <c r="I240" s="72">
        <v>319</v>
      </c>
      <c r="J240" s="384">
        <v>359</v>
      </c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</row>
    <row r="241" spans="1:31" ht="15.75" thickBot="1">
      <c r="A241" s="83"/>
      <c r="B241" s="83"/>
      <c r="C241" s="83"/>
      <c r="D241" s="382" t="s">
        <v>398</v>
      </c>
      <c r="E241" s="383">
        <v>361</v>
      </c>
      <c r="F241" s="72">
        <v>443</v>
      </c>
      <c r="G241" s="384">
        <v>125</v>
      </c>
      <c r="H241" s="383">
        <v>486</v>
      </c>
      <c r="I241" s="72">
        <v>319</v>
      </c>
      <c r="J241" s="384">
        <v>804</v>
      </c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</row>
    <row r="242" spans="1:31" ht="15.75" thickBot="1">
      <c r="A242" s="83"/>
      <c r="B242" s="83"/>
      <c r="C242" s="83"/>
      <c r="D242" s="385" t="s">
        <v>399</v>
      </c>
      <c r="E242" s="386">
        <v>971</v>
      </c>
      <c r="F242" s="387">
        <v>819</v>
      </c>
      <c r="G242" s="388">
        <v>344</v>
      </c>
      <c r="H242" s="386">
        <v>1315</v>
      </c>
      <c r="I242" s="387">
        <v>475</v>
      </c>
      <c r="J242" s="388">
        <v>1791</v>
      </c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</row>
    <row r="243" spans="1:31">
      <c r="A243" s="83"/>
      <c r="B243" s="83"/>
      <c r="C243" s="83"/>
      <c r="D243" s="382" t="s">
        <v>400</v>
      </c>
      <c r="E243" s="383">
        <v>464</v>
      </c>
      <c r="F243" s="72">
        <v>467</v>
      </c>
      <c r="G243" s="384">
        <v>149</v>
      </c>
      <c r="H243" s="383">
        <v>613</v>
      </c>
      <c r="I243" s="72">
        <v>319</v>
      </c>
      <c r="J243" s="384">
        <v>931</v>
      </c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</row>
    <row r="244" spans="1:31">
      <c r="A244" s="83"/>
      <c r="B244" s="83"/>
      <c r="C244" s="83"/>
      <c r="D244" s="389" t="s">
        <v>401</v>
      </c>
      <c r="E244" s="383">
        <v>502</v>
      </c>
      <c r="F244" s="72">
        <v>475</v>
      </c>
      <c r="G244" s="384">
        <v>157</v>
      </c>
      <c r="H244" s="383">
        <v>659</v>
      </c>
      <c r="I244" s="72">
        <v>319</v>
      </c>
      <c r="J244" s="384">
        <v>977</v>
      </c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</row>
    <row r="245" spans="1:31">
      <c r="A245" s="83"/>
      <c r="B245" s="83"/>
      <c r="C245" s="83"/>
      <c r="D245" s="389" t="s">
        <v>402</v>
      </c>
      <c r="E245" s="390">
        <v>182</v>
      </c>
      <c r="F245" s="86">
        <v>387</v>
      </c>
      <c r="G245" s="391">
        <v>68</v>
      </c>
      <c r="H245" s="390">
        <v>250</v>
      </c>
      <c r="I245" s="86">
        <v>319</v>
      </c>
      <c r="J245" s="391">
        <v>568</v>
      </c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</row>
    <row r="246" spans="1:31" ht="15.75" thickBot="1">
      <c r="A246" s="83"/>
      <c r="B246" s="83"/>
      <c r="C246" s="83"/>
      <c r="D246" s="392" t="s">
        <v>403</v>
      </c>
      <c r="E246" s="393">
        <v>155</v>
      </c>
      <c r="F246" s="394">
        <v>377</v>
      </c>
      <c r="G246" s="395">
        <v>59</v>
      </c>
      <c r="H246" s="393">
        <v>214</v>
      </c>
      <c r="I246" s="394">
        <v>319</v>
      </c>
      <c r="J246" s="395">
        <v>532</v>
      </c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</row>
    <row r="247" spans="1:3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</row>
    <row r="248" spans="1:3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</row>
    <row r="249" spans="1:3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</row>
    <row r="250" spans="1:3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</row>
  </sheetData>
  <mergeCells count="3">
    <mergeCell ref="E60:I60"/>
    <mergeCell ref="E61:I61"/>
    <mergeCell ref="E62:I62"/>
  </mergeCells>
  <phoneticPr fontId="0" type="noConversion"/>
  <pageMargins left="0.75" right="0.75" top="1" bottom="1" header="0.5" footer="0.5"/>
  <pageSetup scale="10" orientation="portrait" horizontalDpi="4294967292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Q250"/>
  <sheetViews>
    <sheetView topLeftCell="A55" zoomScale="75" workbookViewId="0">
      <selection activeCell="B173" sqref="B173"/>
    </sheetView>
  </sheetViews>
  <sheetFormatPr defaultRowHeight="15"/>
  <cols>
    <col min="16" max="16" width="10.21875" bestFit="1" customWidth="1"/>
    <col min="17" max="17" width="9.109375" bestFit="1" customWidth="1"/>
    <col min="19" max="20" width="10.21875" bestFit="1" customWidth="1"/>
    <col min="22" max="22" width="9.109375" bestFit="1" customWidth="1"/>
    <col min="23" max="23" width="10.21875" bestFit="1" customWidth="1"/>
    <col min="25" max="25" width="10.21875" bestFit="1" customWidth="1"/>
    <col min="26" max="26" width="9" bestFit="1" customWidth="1"/>
    <col min="28" max="29" width="10.21875" bestFit="1" customWidth="1"/>
    <col min="31" max="31" width="9.109375" bestFit="1" customWidth="1"/>
    <col min="32" max="32" width="10.21875" bestFit="1" customWidth="1"/>
  </cols>
  <sheetData>
    <row r="1" spans="1:31">
      <c r="A1" s="83" t="s">
        <v>368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</row>
    <row r="2" spans="1:31">
      <c r="A2" s="83" t="s">
        <v>194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</row>
    <row r="3" spans="1:31">
      <c r="A3" s="10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</row>
    <row r="4" spans="1:31">
      <c r="A4" s="83" t="s">
        <v>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</row>
    <row r="5" spans="1:3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</row>
    <row r="6" spans="1:31">
      <c r="A6" s="83" t="s">
        <v>61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</row>
    <row r="7" spans="1:31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</row>
    <row r="8" spans="1:31">
      <c r="A8" s="83" t="s">
        <v>68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</row>
    <row r="9" spans="1:3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</row>
    <row r="10" spans="1:31">
      <c r="A10" s="83"/>
      <c r="B10" s="104" t="s">
        <v>195</v>
      </c>
      <c r="C10" s="83"/>
      <c r="D10" s="83" t="s">
        <v>196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</row>
    <row r="11" spans="1:31">
      <c r="A11" s="83"/>
      <c r="B11" s="104" t="s">
        <v>197</v>
      </c>
      <c r="C11" s="104"/>
      <c r="D11" s="83" t="s">
        <v>198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</row>
    <row r="12" spans="1:31">
      <c r="A12" s="83"/>
      <c r="B12" s="104" t="s">
        <v>369</v>
      </c>
      <c r="C12" s="104"/>
      <c r="D12" s="83" t="s">
        <v>200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</row>
    <row r="13" spans="1:31">
      <c r="A13" s="83"/>
      <c r="B13" s="104" t="s">
        <v>201</v>
      </c>
      <c r="C13" s="104"/>
      <c r="D13" s="83" t="s">
        <v>202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</row>
    <row r="14" spans="1:31">
      <c r="A14" s="83"/>
      <c r="B14" s="104" t="s">
        <v>370</v>
      </c>
      <c r="C14" s="104"/>
      <c r="D14" s="83" t="s">
        <v>204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</row>
    <row r="15" spans="1:31">
      <c r="A15" s="83"/>
      <c r="B15" s="104" t="s">
        <v>371</v>
      </c>
      <c r="C15" s="104"/>
      <c r="D15" s="83" t="s">
        <v>206</v>
      </c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</row>
    <row r="16" spans="1:31">
      <c r="A16" s="83"/>
      <c r="B16" s="104" t="s">
        <v>207</v>
      </c>
      <c r="C16" s="104"/>
      <c r="D16" s="83" t="s">
        <v>208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</row>
    <row r="17" spans="1:31">
      <c r="A17" s="83"/>
      <c r="B17" s="104" t="s">
        <v>209</v>
      </c>
      <c r="C17" s="104"/>
      <c r="D17" s="83" t="s">
        <v>210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</row>
    <row r="18" spans="1:31">
      <c r="A18" s="83"/>
      <c r="B18" s="104"/>
      <c r="C18" s="104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</row>
    <row r="19" spans="1:3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</row>
    <row r="20" spans="1:31">
      <c r="A20" s="83" t="s">
        <v>211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</row>
    <row r="21" spans="1:3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</row>
    <row r="22" spans="1:3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</row>
    <row r="23" spans="1:31">
      <c r="A23" s="83" t="s">
        <v>212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</row>
    <row r="24" spans="1:31">
      <c r="A24" s="83" t="s">
        <v>213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</row>
    <row r="25" spans="1:3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</row>
    <row r="26" spans="1:3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</row>
    <row r="27" spans="1:31">
      <c r="A27" s="83" t="s">
        <v>214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</row>
    <row r="28" spans="1:3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</row>
    <row r="29" spans="1:3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</row>
    <row r="30" spans="1:31">
      <c r="A30" s="83" t="s">
        <v>215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</row>
    <row r="31" spans="1:31">
      <c r="A31" s="83" t="s">
        <v>216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</row>
    <row r="32" spans="1:3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</row>
    <row r="33" spans="1:31">
      <c r="A33" s="83" t="s">
        <v>217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</row>
    <row r="34" spans="1:3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</row>
    <row r="35" spans="1:31">
      <c r="A35" s="83"/>
      <c r="B35" s="83" t="s">
        <v>218</v>
      </c>
      <c r="C35" s="83"/>
      <c r="D35" s="105" t="s">
        <v>219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</row>
    <row r="36" spans="1:3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</row>
    <row r="37" spans="1:31">
      <c r="A37" s="83"/>
      <c r="B37" s="83" t="s">
        <v>220</v>
      </c>
      <c r="C37" s="83"/>
      <c r="D37" s="105" t="s">
        <v>221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</row>
    <row r="38" spans="1:31">
      <c r="A38" s="83"/>
      <c r="B38" s="83" t="s">
        <v>222</v>
      </c>
      <c r="C38" s="83"/>
      <c r="D38" s="105" t="s">
        <v>223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</row>
    <row r="39" spans="1:31">
      <c r="A39" s="83"/>
      <c r="B39" s="83" t="s">
        <v>224</v>
      </c>
      <c r="C39" s="83"/>
      <c r="D39" s="105" t="s">
        <v>225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</row>
    <row r="40" spans="1:31">
      <c r="A40" s="83"/>
      <c r="B40" s="83" t="s">
        <v>226</v>
      </c>
      <c r="C40" s="83"/>
      <c r="D40" s="105" t="s">
        <v>227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</row>
    <row r="41" spans="1:31">
      <c r="A41" s="83"/>
      <c r="B41" s="83" t="s">
        <v>228</v>
      </c>
      <c r="C41" s="83"/>
      <c r="D41" s="105" t="s">
        <v>229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</row>
    <row r="42" spans="1:31">
      <c r="A42" s="83"/>
      <c r="B42" s="83" t="s">
        <v>230</v>
      </c>
      <c r="C42" s="83"/>
      <c r="D42" s="105" t="s">
        <v>231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</row>
    <row r="43" spans="1:31">
      <c r="A43" s="83"/>
      <c r="B43" s="83" t="s">
        <v>232</v>
      </c>
      <c r="C43" s="83"/>
      <c r="D43" s="105" t="s">
        <v>233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</row>
    <row r="44" spans="1:31">
      <c r="A44" s="83"/>
      <c r="B44" s="83" t="s">
        <v>234</v>
      </c>
      <c r="C44" s="83"/>
      <c r="D44" s="105" t="s">
        <v>235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</row>
    <row r="45" spans="1:31">
      <c r="A45" s="83"/>
      <c r="B45" s="83" t="s">
        <v>236</v>
      </c>
      <c r="C45" s="83"/>
      <c r="D45" s="105" t="s">
        <v>237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</row>
    <row r="46" spans="1:31">
      <c r="A46" s="83"/>
      <c r="B46" s="83" t="s">
        <v>238</v>
      </c>
      <c r="C46" s="83"/>
      <c r="D46" s="105" t="s">
        <v>239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</row>
    <row r="47" spans="1:31">
      <c r="A47" s="83"/>
      <c r="B47" s="83" t="s">
        <v>240</v>
      </c>
      <c r="C47" s="83"/>
      <c r="D47" s="105" t="s">
        <v>241</v>
      </c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</row>
    <row r="48" spans="1:31">
      <c r="A48" s="83"/>
      <c r="B48" s="83" t="s">
        <v>242</v>
      </c>
      <c r="C48" s="83"/>
      <c r="D48" s="105" t="s">
        <v>243</v>
      </c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</row>
    <row r="49" spans="1:69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</row>
    <row r="50" spans="1:69">
      <c r="A50" s="83" t="s">
        <v>244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</row>
    <row r="51" spans="1:69">
      <c r="A51" s="83" t="s">
        <v>245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</row>
    <row r="52" spans="1:69">
      <c r="A52" s="83"/>
      <c r="B52" s="104" t="s">
        <v>166</v>
      </c>
      <c r="C52" s="104"/>
      <c r="D52" s="105" t="s">
        <v>167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</row>
    <row r="53" spans="1:69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</row>
    <row r="54" spans="1:69">
      <c r="A54" s="83"/>
      <c r="B54" s="106">
        <v>36388</v>
      </c>
      <c r="C54" s="106"/>
      <c r="D54" s="105" t="s">
        <v>246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</row>
    <row r="55" spans="1:69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</row>
    <row r="56" spans="1:69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</row>
    <row r="57" spans="1:69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</row>
    <row r="58" spans="1:69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</row>
    <row r="59" spans="1:69" ht="15.75" thickBo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</row>
    <row r="60" spans="1:69">
      <c r="A60" s="83"/>
      <c r="B60" s="83"/>
      <c r="C60" s="83"/>
      <c r="D60" s="107" t="s">
        <v>82</v>
      </c>
      <c r="E60" s="960" t="s">
        <v>309</v>
      </c>
      <c r="F60" s="960"/>
      <c r="G60" s="960"/>
      <c r="H60" s="960"/>
      <c r="I60" s="961"/>
      <c r="J60" s="83"/>
      <c r="K60" s="83" t="s">
        <v>545</v>
      </c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</row>
    <row r="61" spans="1:69">
      <c r="A61" s="83"/>
      <c r="B61" s="83"/>
      <c r="C61" s="83"/>
      <c r="D61" s="108" t="s">
        <v>84</v>
      </c>
      <c r="E61" s="956" t="s">
        <v>546</v>
      </c>
      <c r="F61" s="956"/>
      <c r="G61" s="956"/>
      <c r="H61" s="956"/>
      <c r="I61" s="957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91"/>
      <c r="Y61" s="91"/>
      <c r="Z61" s="91"/>
      <c r="AA61" s="91"/>
      <c r="AB61" s="91"/>
      <c r="AC61" s="91"/>
      <c r="AD61" s="91"/>
      <c r="AE61" s="91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97"/>
      <c r="AT61" s="97"/>
      <c r="AU61" s="97"/>
      <c r="AV61" s="97"/>
      <c r="AW61" s="97"/>
      <c r="AX61" s="97"/>
      <c r="AY61" s="97"/>
      <c r="AZ61" s="97"/>
      <c r="BA61" s="97"/>
      <c r="BB61" s="97"/>
      <c r="BC61" s="97"/>
      <c r="BD61" s="97"/>
      <c r="BE61" s="97"/>
      <c r="BF61" s="97"/>
      <c r="BG61" s="97"/>
      <c r="BH61" s="97"/>
      <c r="BI61" s="97"/>
      <c r="BJ61" s="97"/>
      <c r="BK61" s="97"/>
      <c r="BL61" s="97"/>
      <c r="BM61" s="97"/>
      <c r="BN61" s="97"/>
      <c r="BO61" s="97"/>
      <c r="BP61" s="97"/>
      <c r="BQ61" s="97"/>
    </row>
    <row r="62" spans="1:69" ht="15.75" thickBot="1">
      <c r="A62" s="83"/>
      <c r="B62" s="83"/>
      <c r="C62" s="83"/>
      <c r="D62" s="109" t="s">
        <v>85</v>
      </c>
      <c r="E62" s="962">
        <v>38971</v>
      </c>
      <c r="F62" s="958"/>
      <c r="G62" s="958"/>
      <c r="H62" s="958"/>
      <c r="I62" s="959"/>
      <c r="J62" s="83"/>
      <c r="K62" s="355" t="s">
        <v>372</v>
      </c>
      <c r="L62" s="355" t="s">
        <v>373</v>
      </c>
      <c r="M62" s="355"/>
      <c r="N62" s="355"/>
      <c r="O62" s="355"/>
      <c r="P62" s="355"/>
      <c r="Q62" s="83"/>
      <c r="R62" s="83"/>
      <c r="S62" s="83"/>
      <c r="T62" s="83"/>
      <c r="U62" s="83"/>
      <c r="V62" s="83"/>
      <c r="W62" s="83"/>
      <c r="X62" s="91"/>
      <c r="Y62" s="91"/>
      <c r="Z62" s="91"/>
      <c r="AA62" s="91"/>
      <c r="AB62" s="91"/>
      <c r="AC62" s="91"/>
      <c r="AD62" s="91"/>
      <c r="AE62" s="91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97"/>
      <c r="AT62" s="97"/>
      <c r="AU62" s="97"/>
      <c r="AV62" s="97"/>
      <c r="AW62" s="97"/>
      <c r="AX62" s="97"/>
      <c r="AY62" s="97"/>
      <c r="AZ62" s="97"/>
      <c r="BA62" s="97"/>
      <c r="BB62" s="97"/>
      <c r="BC62" s="97"/>
      <c r="BD62" s="97"/>
      <c r="BE62" s="97"/>
      <c r="BF62" s="97"/>
      <c r="BG62" s="97"/>
      <c r="BH62" s="97"/>
      <c r="BI62" s="97"/>
      <c r="BJ62" s="97"/>
      <c r="BK62" s="97"/>
      <c r="BL62" s="97"/>
      <c r="BM62" s="97"/>
      <c r="BN62" s="97"/>
      <c r="BO62" s="97"/>
      <c r="BP62" s="97"/>
      <c r="BQ62" s="97"/>
    </row>
    <row r="63" spans="1:69">
      <c r="A63" s="83"/>
      <c r="B63" s="83"/>
      <c r="C63" s="83"/>
      <c r="D63" s="84"/>
      <c r="E63" s="85"/>
      <c r="F63" s="85"/>
      <c r="G63" s="85"/>
      <c r="H63" s="85"/>
      <c r="I63" s="85"/>
      <c r="J63" s="83"/>
      <c r="K63" s="83"/>
      <c r="L63" s="83" t="s">
        <v>374</v>
      </c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91"/>
      <c r="Y63" s="91"/>
      <c r="Z63" s="91"/>
      <c r="AA63" s="91"/>
      <c r="AB63" s="91"/>
      <c r="AC63" s="91"/>
      <c r="AD63" s="91"/>
      <c r="AE63" s="91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</row>
    <row r="64" spans="1:69" ht="15.75" thickBo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 t="s">
        <v>375</v>
      </c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91"/>
      <c r="Z64" s="91"/>
      <c r="AA64" s="91"/>
      <c r="AB64" s="91"/>
      <c r="AC64" s="91"/>
      <c r="AD64" s="91"/>
      <c r="AE64" s="91"/>
      <c r="AF64" s="97"/>
      <c r="AG64" s="97"/>
      <c r="AH64" s="97"/>
      <c r="AI64" s="97"/>
      <c r="AJ64" s="97"/>
      <c r="AK64" s="97"/>
      <c r="AL64" s="97"/>
      <c r="AM64" s="97"/>
      <c r="AN64" s="97"/>
      <c r="AO64" s="97"/>
      <c r="AP64" s="97"/>
      <c r="AQ64" s="97"/>
      <c r="AR64" s="97"/>
      <c r="AS64" s="97"/>
      <c r="AT64" s="97"/>
      <c r="AU64" s="97"/>
      <c r="AV64" s="97"/>
      <c r="AW64" s="97"/>
      <c r="AX64" s="97"/>
      <c r="AY64" s="97"/>
      <c r="AZ64" s="97"/>
      <c r="BA64" s="97"/>
      <c r="BB64" s="97"/>
      <c r="BC64" s="97"/>
      <c r="BD64" s="97"/>
      <c r="BE64" s="97"/>
      <c r="BF64" s="97"/>
      <c r="BG64" s="97"/>
      <c r="BH64" s="97"/>
      <c r="BI64" s="97"/>
      <c r="BJ64" s="97"/>
      <c r="BK64" s="97"/>
      <c r="BL64" s="97"/>
      <c r="BM64" s="97"/>
      <c r="BN64" s="97"/>
      <c r="BO64" s="97"/>
      <c r="BP64" s="97"/>
      <c r="BQ64" s="97"/>
    </row>
    <row r="65" spans="1:38">
      <c r="A65" s="83"/>
      <c r="B65" s="83"/>
      <c r="C65" s="83"/>
      <c r="D65" s="110"/>
      <c r="E65" s="111"/>
      <c r="F65" s="112" t="s">
        <v>120</v>
      </c>
      <c r="G65" s="111"/>
      <c r="H65" s="113"/>
      <c r="I65" s="83"/>
      <c r="J65" s="83"/>
      <c r="K65" s="83"/>
      <c r="L65" s="83" t="s">
        <v>376</v>
      </c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</row>
    <row r="66" spans="1:38">
      <c r="A66" s="83"/>
      <c r="B66" s="83"/>
      <c r="C66" s="83"/>
      <c r="D66" s="114"/>
      <c r="E66" s="115"/>
      <c r="F66" s="116"/>
      <c r="G66" s="116"/>
      <c r="H66" s="117" t="s">
        <v>121</v>
      </c>
      <c r="I66" s="86"/>
      <c r="J66" s="83"/>
      <c r="K66" s="83"/>
      <c r="L66" s="83" t="s">
        <v>377</v>
      </c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</row>
    <row r="67" spans="1:38" ht="16.5">
      <c r="A67" s="83"/>
      <c r="B67" s="83"/>
      <c r="C67" s="83"/>
      <c r="D67" s="108"/>
      <c r="E67" s="118"/>
      <c r="F67" s="119" t="s">
        <v>86</v>
      </c>
      <c r="G67" s="120"/>
      <c r="H67" s="121" t="s">
        <v>122</v>
      </c>
      <c r="I67" s="83"/>
      <c r="J67" s="83"/>
      <c r="K67" s="83"/>
      <c r="L67" s="83" t="s">
        <v>378</v>
      </c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</row>
    <row r="68" spans="1:38" ht="15.75">
      <c r="A68" s="83"/>
      <c r="B68" s="83"/>
      <c r="C68" s="83"/>
      <c r="D68" s="122"/>
      <c r="E68" s="123" t="s">
        <v>89</v>
      </c>
      <c r="F68" s="87" t="s">
        <v>91</v>
      </c>
      <c r="G68" s="124" t="s">
        <v>90</v>
      </c>
      <c r="H68" s="125" t="s">
        <v>123</v>
      </c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</row>
    <row r="69" spans="1:38">
      <c r="A69" s="83"/>
      <c r="B69" s="83"/>
      <c r="C69" s="83"/>
      <c r="D69" s="108" t="s">
        <v>124</v>
      </c>
      <c r="E69" s="126" t="s">
        <v>60</v>
      </c>
      <c r="F69" s="127" t="s">
        <v>60</v>
      </c>
      <c r="G69" s="128" t="s">
        <v>60</v>
      </c>
      <c r="H69" s="129" t="s">
        <v>125</v>
      </c>
      <c r="I69" s="83"/>
      <c r="J69" s="83"/>
      <c r="K69" s="83"/>
      <c r="L69" s="83" t="s">
        <v>127</v>
      </c>
      <c r="M69" s="83"/>
      <c r="N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</row>
    <row r="70" spans="1:38" ht="15.75" thickBot="1">
      <c r="A70" s="83"/>
      <c r="B70" s="83"/>
      <c r="C70" s="83"/>
      <c r="D70" s="130" t="s">
        <v>126</v>
      </c>
      <c r="E70" s="166">
        <v>31.1</v>
      </c>
      <c r="F70" s="131">
        <v>24.8</v>
      </c>
      <c r="G70" s="313">
        <v>15</v>
      </c>
      <c r="H70" s="133">
        <v>1541</v>
      </c>
      <c r="I70" s="83"/>
      <c r="J70" s="83"/>
      <c r="K70" s="83"/>
      <c r="L70" s="83"/>
      <c r="M70" s="83" t="s">
        <v>128</v>
      </c>
      <c r="Q70" s="83"/>
      <c r="R70" s="83"/>
      <c r="S70" s="83"/>
      <c r="T70" s="83"/>
      <c r="U70" s="83"/>
      <c r="V70" s="83"/>
      <c r="W70" s="83" t="s">
        <v>322</v>
      </c>
      <c r="X70" s="83"/>
      <c r="AA70" s="83"/>
      <c r="AB70" s="83"/>
      <c r="AC70" s="83"/>
      <c r="AD70" s="83"/>
      <c r="AE70" s="83"/>
    </row>
    <row r="71" spans="1:38">
      <c r="A71" s="83"/>
      <c r="B71" s="83"/>
      <c r="C71" s="83"/>
      <c r="D71" s="88"/>
      <c r="E71" s="86"/>
      <c r="F71" s="86"/>
      <c r="G71" s="86"/>
      <c r="H71" s="86"/>
      <c r="I71" s="83"/>
      <c r="J71" s="83"/>
      <c r="K71" s="83"/>
      <c r="L71" s="83"/>
      <c r="M71" s="83" t="s">
        <v>129</v>
      </c>
      <c r="Q71" s="83"/>
      <c r="R71" s="83"/>
      <c r="S71" s="83"/>
      <c r="T71" s="83"/>
      <c r="U71" s="83"/>
      <c r="V71" s="83"/>
      <c r="W71" s="83"/>
      <c r="X71" s="83" t="s">
        <v>323</v>
      </c>
      <c r="AA71" s="83"/>
      <c r="AB71" s="83"/>
      <c r="AC71" s="83"/>
      <c r="AD71" s="83"/>
      <c r="AE71" s="83"/>
    </row>
    <row r="72" spans="1:38" ht="15.75" thickBot="1">
      <c r="A72" s="83"/>
      <c r="B72" s="83"/>
      <c r="C72" s="83"/>
      <c r="D72" s="88"/>
      <c r="E72" s="86"/>
      <c r="F72" s="86"/>
      <c r="G72" s="86"/>
      <c r="H72" s="86"/>
      <c r="I72" s="83"/>
      <c r="J72" s="83"/>
      <c r="K72" s="83"/>
      <c r="L72" t="s">
        <v>324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</row>
    <row r="73" spans="1:38">
      <c r="A73" s="83"/>
      <c r="B73" s="83"/>
      <c r="C73" s="83"/>
      <c r="D73" s="110"/>
      <c r="E73" s="111"/>
      <c r="F73" s="112"/>
      <c r="G73" s="112" t="s">
        <v>130</v>
      </c>
      <c r="H73" s="112"/>
      <c r="I73" s="167"/>
      <c r="J73" s="168"/>
      <c r="K73" s="167"/>
      <c r="L73" s="167"/>
      <c r="M73" s="326"/>
      <c r="N73" s="326"/>
      <c r="O73" s="167"/>
      <c r="P73" s="326"/>
      <c r="Q73" s="326"/>
      <c r="R73" s="167"/>
      <c r="S73" s="326"/>
      <c r="T73" s="326"/>
      <c r="U73" s="167"/>
      <c r="V73" s="326"/>
      <c r="W73" s="326"/>
      <c r="X73" s="167"/>
      <c r="Y73" s="326"/>
      <c r="Z73" s="326"/>
      <c r="AA73" s="167"/>
      <c r="AB73" s="326"/>
      <c r="AC73" s="326"/>
      <c r="AD73" s="167"/>
      <c r="AE73" s="326"/>
      <c r="AF73" s="326"/>
      <c r="AG73" s="167"/>
      <c r="AH73" s="167"/>
      <c r="AI73" s="167"/>
      <c r="AJ73" s="167"/>
      <c r="AK73" s="167"/>
      <c r="AL73" s="169"/>
    </row>
    <row r="74" spans="1:38">
      <c r="A74" s="83"/>
      <c r="B74" s="83"/>
      <c r="C74" s="83"/>
      <c r="D74" s="122"/>
      <c r="E74" s="88"/>
      <c r="F74" s="88"/>
      <c r="G74" s="88"/>
      <c r="H74" s="88"/>
      <c r="I74" s="88"/>
      <c r="J74" s="88"/>
      <c r="K74" s="88"/>
      <c r="L74" s="90"/>
      <c r="M74" s="327"/>
      <c r="N74" s="327"/>
      <c r="O74" s="328"/>
      <c r="P74" s="329"/>
      <c r="Q74" s="329"/>
      <c r="R74" s="176"/>
      <c r="S74" s="329"/>
      <c r="T74" s="329"/>
      <c r="U74" s="176" t="s">
        <v>325</v>
      </c>
      <c r="V74" s="176"/>
      <c r="W74" s="329"/>
      <c r="X74" s="176"/>
      <c r="Y74" s="329"/>
      <c r="Z74" s="329"/>
      <c r="AA74" s="173"/>
      <c r="AB74" s="329"/>
      <c r="AC74" s="329"/>
      <c r="AD74" s="173"/>
      <c r="AE74" s="329"/>
      <c r="AF74" s="330"/>
      <c r="AG74" s="88"/>
      <c r="AH74" s="88"/>
      <c r="AI74" s="88"/>
      <c r="AJ74" s="88"/>
      <c r="AK74" s="88"/>
      <c r="AL74" s="171"/>
    </row>
    <row r="75" spans="1:38">
      <c r="A75" s="83"/>
      <c r="B75" s="83"/>
      <c r="C75" s="83"/>
      <c r="D75" s="114"/>
      <c r="E75" s="86"/>
      <c r="F75" s="86"/>
      <c r="G75" s="86"/>
      <c r="H75" s="87"/>
      <c r="I75" s="88"/>
      <c r="J75" s="88"/>
      <c r="K75" s="88"/>
      <c r="L75" s="123"/>
      <c r="M75" s="331" t="s">
        <v>326</v>
      </c>
      <c r="N75" s="332"/>
      <c r="P75" s="333" t="s">
        <v>327</v>
      </c>
      <c r="R75" s="70"/>
      <c r="S75" s="331" t="s">
        <v>328</v>
      </c>
      <c r="T75" s="332"/>
      <c r="V75" s="333" t="s">
        <v>329</v>
      </c>
      <c r="X75" s="70"/>
      <c r="Y75" s="331" t="s">
        <v>330</v>
      </c>
      <c r="Z75" s="332"/>
      <c r="AB75" s="333" t="s">
        <v>331</v>
      </c>
      <c r="AD75" s="70"/>
      <c r="AE75" s="331" t="s">
        <v>332</v>
      </c>
      <c r="AF75" s="332"/>
      <c r="AG75" s="88"/>
      <c r="AH75" s="88"/>
      <c r="AI75" s="88"/>
      <c r="AJ75" s="88"/>
      <c r="AK75" s="88"/>
      <c r="AL75" s="171"/>
    </row>
    <row r="76" spans="1:38">
      <c r="A76" s="83"/>
      <c r="B76" s="83"/>
      <c r="C76" s="83"/>
      <c r="D76" s="108"/>
      <c r="E76" s="172" t="s">
        <v>131</v>
      </c>
      <c r="F76" s="173"/>
      <c r="G76" s="173"/>
      <c r="H76" s="174"/>
      <c r="I76" s="173"/>
      <c r="J76" s="173"/>
      <c r="K76" s="175"/>
      <c r="L76" s="123" t="s">
        <v>252</v>
      </c>
      <c r="M76" s="331" t="s">
        <v>333</v>
      </c>
      <c r="N76" s="334" t="s">
        <v>334</v>
      </c>
      <c r="O76" s="87" t="s">
        <v>252</v>
      </c>
      <c r="P76" s="331" t="s">
        <v>333</v>
      </c>
      <c r="Q76" s="331" t="s">
        <v>334</v>
      </c>
      <c r="R76" s="123" t="s">
        <v>252</v>
      </c>
      <c r="S76" s="331" t="s">
        <v>333</v>
      </c>
      <c r="T76" s="334" t="s">
        <v>334</v>
      </c>
      <c r="U76" s="87" t="s">
        <v>252</v>
      </c>
      <c r="V76" s="331" t="s">
        <v>333</v>
      </c>
      <c r="W76" s="331" t="s">
        <v>334</v>
      </c>
      <c r="X76" s="123" t="s">
        <v>252</v>
      </c>
      <c r="Y76" s="331" t="s">
        <v>333</v>
      </c>
      <c r="Z76" s="334" t="s">
        <v>334</v>
      </c>
      <c r="AA76" s="87" t="s">
        <v>252</v>
      </c>
      <c r="AB76" s="331" t="s">
        <v>333</v>
      </c>
      <c r="AC76" s="331" t="s">
        <v>334</v>
      </c>
      <c r="AD76" s="123" t="s">
        <v>252</v>
      </c>
      <c r="AE76" s="331" t="s">
        <v>333</v>
      </c>
      <c r="AF76" s="334" t="s">
        <v>334</v>
      </c>
      <c r="AG76" s="173"/>
      <c r="AH76" s="173"/>
      <c r="AI76" s="174" t="s">
        <v>132</v>
      </c>
      <c r="AJ76" s="173"/>
      <c r="AK76" s="173"/>
      <c r="AL76" s="177"/>
    </row>
    <row r="77" spans="1:38" ht="15.75">
      <c r="A77" s="83"/>
      <c r="B77" s="83"/>
      <c r="C77" s="83"/>
      <c r="D77" s="122"/>
      <c r="E77" s="123" t="s">
        <v>133</v>
      </c>
      <c r="F77" s="123" t="s">
        <v>134</v>
      </c>
      <c r="G77" s="87" t="s">
        <v>135</v>
      </c>
      <c r="H77" s="87" t="s">
        <v>136</v>
      </c>
      <c r="I77" s="87" t="s">
        <v>137</v>
      </c>
      <c r="J77" s="87" t="s">
        <v>138</v>
      </c>
      <c r="K77" s="87" t="s">
        <v>139</v>
      </c>
      <c r="L77" s="123" t="s">
        <v>140</v>
      </c>
      <c r="M77" s="87" t="s">
        <v>335</v>
      </c>
      <c r="N77" s="178" t="s">
        <v>336</v>
      </c>
      <c r="O77" s="87" t="s">
        <v>141</v>
      </c>
      <c r="P77" s="87" t="s">
        <v>337</v>
      </c>
      <c r="Q77" s="87" t="s">
        <v>338</v>
      </c>
      <c r="R77" s="123" t="s">
        <v>142</v>
      </c>
      <c r="S77" s="87" t="s">
        <v>339</v>
      </c>
      <c r="T77" s="178" t="s">
        <v>340</v>
      </c>
      <c r="U77" s="87" t="s">
        <v>143</v>
      </c>
      <c r="V77" s="87" t="s">
        <v>341</v>
      </c>
      <c r="W77" s="87" t="s">
        <v>342</v>
      </c>
      <c r="X77" s="123" t="s">
        <v>144</v>
      </c>
      <c r="Y77" s="87" t="s">
        <v>343</v>
      </c>
      <c r="Z77" s="178" t="s">
        <v>344</v>
      </c>
      <c r="AA77" s="87" t="s">
        <v>145</v>
      </c>
      <c r="AB77" s="87" t="s">
        <v>345</v>
      </c>
      <c r="AC77" s="87" t="s">
        <v>346</v>
      </c>
      <c r="AD77" s="123" t="s">
        <v>146</v>
      </c>
      <c r="AE77" s="87" t="s">
        <v>347</v>
      </c>
      <c r="AF77" s="178" t="s">
        <v>348</v>
      </c>
      <c r="AG77" s="87" t="s">
        <v>89</v>
      </c>
      <c r="AH77" s="87" t="s">
        <v>91</v>
      </c>
      <c r="AI77" s="87" t="s">
        <v>90</v>
      </c>
      <c r="AJ77" s="87" t="s">
        <v>147</v>
      </c>
      <c r="AK77" s="87" t="s">
        <v>148</v>
      </c>
      <c r="AL77" s="179" t="s">
        <v>149</v>
      </c>
    </row>
    <row r="78" spans="1:38">
      <c r="A78" s="83"/>
      <c r="B78" s="83"/>
      <c r="C78" s="83"/>
      <c r="D78" s="180" t="s">
        <v>124</v>
      </c>
      <c r="E78" s="126" t="s">
        <v>150</v>
      </c>
      <c r="F78" s="126" t="s">
        <v>150</v>
      </c>
      <c r="G78" s="127" t="s">
        <v>150</v>
      </c>
      <c r="H78" s="127" t="s">
        <v>150</v>
      </c>
      <c r="I78" s="127" t="s">
        <v>150</v>
      </c>
      <c r="J78" s="127" t="s">
        <v>150</v>
      </c>
      <c r="K78" s="127" t="s">
        <v>150</v>
      </c>
      <c r="L78" s="126" t="s">
        <v>151</v>
      </c>
      <c r="M78" s="127" t="s">
        <v>151</v>
      </c>
      <c r="N78" s="128" t="s">
        <v>151</v>
      </c>
      <c r="O78" s="127" t="s">
        <v>249</v>
      </c>
      <c r="P78" s="127" t="s">
        <v>249</v>
      </c>
      <c r="Q78" s="127" t="s">
        <v>249</v>
      </c>
      <c r="R78" s="126" t="s">
        <v>249</v>
      </c>
      <c r="S78" s="127" t="s">
        <v>249</v>
      </c>
      <c r="T78" s="128" t="s">
        <v>249</v>
      </c>
      <c r="U78" s="127" t="s">
        <v>249</v>
      </c>
      <c r="V78" s="127" t="s">
        <v>249</v>
      </c>
      <c r="W78" s="127" t="s">
        <v>249</v>
      </c>
      <c r="X78" s="126" t="s">
        <v>249</v>
      </c>
      <c r="Y78" s="127" t="s">
        <v>249</v>
      </c>
      <c r="Z78" s="128" t="s">
        <v>249</v>
      </c>
      <c r="AA78" s="127" t="s">
        <v>249</v>
      </c>
      <c r="AB78" s="127" t="s">
        <v>249</v>
      </c>
      <c r="AC78" s="127" t="s">
        <v>249</v>
      </c>
      <c r="AD78" s="126" t="s">
        <v>249</v>
      </c>
      <c r="AE78" s="127" t="s">
        <v>249</v>
      </c>
      <c r="AF78" s="128" t="s">
        <v>249</v>
      </c>
      <c r="AG78" s="127" t="s">
        <v>60</v>
      </c>
      <c r="AH78" s="127" t="s">
        <v>60</v>
      </c>
      <c r="AI78" s="127" t="s">
        <v>60</v>
      </c>
      <c r="AJ78" s="127" t="s">
        <v>60</v>
      </c>
      <c r="AK78" s="127" t="s">
        <v>60</v>
      </c>
      <c r="AL78" s="181" t="s">
        <v>60</v>
      </c>
    </row>
    <row r="79" spans="1:38">
      <c r="A79" s="83"/>
      <c r="B79" s="83"/>
      <c r="C79" s="83"/>
      <c r="D79" s="122" t="s">
        <v>152</v>
      </c>
      <c r="E79" s="182">
        <v>77092</v>
      </c>
      <c r="F79" s="71">
        <v>12849</v>
      </c>
      <c r="G79" s="72">
        <v>12849</v>
      </c>
      <c r="H79" s="72">
        <v>12849</v>
      </c>
      <c r="I79" s="72">
        <v>12849</v>
      </c>
      <c r="J79" s="72">
        <v>12849</v>
      </c>
      <c r="K79" s="72">
        <v>12849</v>
      </c>
      <c r="L79" s="74">
        <v>804</v>
      </c>
      <c r="M79" s="356">
        <v>361</v>
      </c>
      <c r="N79" s="332">
        <v>443</v>
      </c>
      <c r="O79" s="74">
        <v>12847</v>
      </c>
      <c r="P79" s="335">
        <v>5769</v>
      </c>
      <c r="Q79" s="335">
        <v>7078</v>
      </c>
      <c r="R79" s="74">
        <v>12847</v>
      </c>
      <c r="S79" s="335">
        <v>5769</v>
      </c>
      <c r="T79" s="335">
        <v>7078</v>
      </c>
      <c r="U79" s="74">
        <v>12847</v>
      </c>
      <c r="V79" s="335">
        <v>5769</v>
      </c>
      <c r="W79" s="335">
        <v>7078</v>
      </c>
      <c r="X79" s="74">
        <v>12847</v>
      </c>
      <c r="Y79" s="335">
        <v>5769</v>
      </c>
      <c r="Z79" s="335">
        <v>7078</v>
      </c>
      <c r="AA79" s="74">
        <v>12847</v>
      </c>
      <c r="AB79" s="335">
        <v>5769</v>
      </c>
      <c r="AC79" s="335">
        <v>7078</v>
      </c>
      <c r="AD79" s="74">
        <v>12847</v>
      </c>
      <c r="AE79" s="335">
        <v>5769</v>
      </c>
      <c r="AF79" s="330">
        <v>7078</v>
      </c>
      <c r="AG79" s="315">
        <v>20</v>
      </c>
      <c r="AH79" s="315">
        <v>20</v>
      </c>
      <c r="AI79" s="315">
        <v>20</v>
      </c>
      <c r="AJ79" s="315">
        <v>20</v>
      </c>
      <c r="AK79" s="315">
        <v>20</v>
      </c>
      <c r="AL79" s="316">
        <v>20</v>
      </c>
    </row>
    <row r="80" spans="1:38">
      <c r="A80" s="83"/>
      <c r="B80" s="83"/>
      <c r="C80" s="83"/>
      <c r="D80" s="122" t="s">
        <v>153</v>
      </c>
      <c r="E80" s="71">
        <v>49217</v>
      </c>
      <c r="F80" s="71">
        <v>8730</v>
      </c>
      <c r="G80" s="72">
        <v>6671</v>
      </c>
      <c r="H80" s="72">
        <v>8873</v>
      </c>
      <c r="I80" s="72">
        <v>9113</v>
      </c>
      <c r="J80" s="72">
        <v>6895</v>
      </c>
      <c r="K80" s="72">
        <v>8935</v>
      </c>
      <c r="L80" s="71" t="s">
        <v>92</v>
      </c>
      <c r="M80" s="72" t="s">
        <v>92</v>
      </c>
      <c r="N80" s="72" t="s">
        <v>92</v>
      </c>
      <c r="O80" s="74">
        <v>8728</v>
      </c>
      <c r="P80" s="335">
        <v>3531</v>
      </c>
      <c r="Q80" s="335">
        <v>5197</v>
      </c>
      <c r="R80" s="74">
        <v>6669</v>
      </c>
      <c r="S80" s="335">
        <v>2385</v>
      </c>
      <c r="T80" s="332">
        <v>4284</v>
      </c>
      <c r="U80" s="75">
        <v>8871</v>
      </c>
      <c r="V80" s="357">
        <v>4911</v>
      </c>
      <c r="W80" s="357">
        <v>3960</v>
      </c>
      <c r="X80" s="71">
        <v>9111</v>
      </c>
      <c r="Y80" s="357">
        <v>3782</v>
      </c>
      <c r="Z80" s="332">
        <v>5329</v>
      </c>
      <c r="AA80" s="75">
        <v>6893</v>
      </c>
      <c r="AB80" s="357">
        <v>2537</v>
      </c>
      <c r="AC80" s="357">
        <v>4355</v>
      </c>
      <c r="AD80" s="74">
        <v>8932</v>
      </c>
      <c r="AE80" s="357">
        <v>4939</v>
      </c>
      <c r="AF80" s="332">
        <v>3994</v>
      </c>
      <c r="AG80" s="315">
        <v>20</v>
      </c>
      <c r="AH80" s="315">
        <v>20</v>
      </c>
      <c r="AI80" s="315">
        <v>20</v>
      </c>
      <c r="AJ80" s="315">
        <v>20</v>
      </c>
      <c r="AK80" s="315">
        <v>20</v>
      </c>
      <c r="AL80" s="316">
        <v>20</v>
      </c>
    </row>
    <row r="81" spans="1:38">
      <c r="A81" s="83"/>
      <c r="B81" s="83"/>
      <c r="C81" s="83"/>
      <c r="D81" s="122" t="s">
        <v>154</v>
      </c>
      <c r="E81" s="71"/>
      <c r="F81" s="71"/>
      <c r="G81" s="72"/>
      <c r="H81" s="72"/>
      <c r="I81" s="72"/>
      <c r="J81" s="72"/>
      <c r="K81" s="72"/>
      <c r="L81" s="71" t="s">
        <v>92</v>
      </c>
      <c r="M81" s="72" t="s">
        <v>92</v>
      </c>
      <c r="N81" s="72" t="s">
        <v>92</v>
      </c>
      <c r="O81" s="74"/>
      <c r="P81" s="335"/>
      <c r="Q81" s="335"/>
      <c r="R81" s="74"/>
      <c r="S81" s="335"/>
      <c r="T81" s="332"/>
      <c r="U81" s="75"/>
      <c r="V81" s="335"/>
      <c r="W81" s="335"/>
      <c r="X81" s="71"/>
      <c r="Y81" s="335"/>
      <c r="Z81" s="332"/>
      <c r="AA81" s="75"/>
      <c r="AB81" s="335"/>
      <c r="AC81" s="335"/>
      <c r="AD81" s="74"/>
      <c r="AE81" s="335"/>
      <c r="AF81" s="332"/>
      <c r="AG81" s="72"/>
      <c r="AH81" s="72"/>
      <c r="AI81" s="72"/>
      <c r="AJ81" s="72"/>
      <c r="AK81" s="75"/>
      <c r="AL81" s="184"/>
    </row>
    <row r="82" spans="1:38">
      <c r="A82" s="83"/>
      <c r="B82" s="83"/>
      <c r="C82" s="83"/>
      <c r="D82" s="713" t="s">
        <v>155</v>
      </c>
      <c r="E82" s="707"/>
      <c r="F82" s="707"/>
      <c r="G82" s="356"/>
      <c r="H82" s="356"/>
      <c r="I82" s="356"/>
      <c r="J82" s="356"/>
      <c r="K82" s="356"/>
      <c r="L82" s="707"/>
      <c r="M82" s="356"/>
      <c r="N82" s="356"/>
      <c r="O82" s="708"/>
      <c r="P82" s="357"/>
      <c r="Q82" s="357"/>
      <c r="R82" s="708"/>
      <c r="S82" s="357"/>
      <c r="T82" s="709"/>
      <c r="U82" s="710"/>
      <c r="V82" s="357"/>
      <c r="W82" s="357"/>
      <c r="X82" s="707"/>
      <c r="Y82" s="357"/>
      <c r="Z82" s="709"/>
      <c r="AA82" s="710"/>
      <c r="AB82" s="357"/>
      <c r="AC82" s="357"/>
      <c r="AD82" s="708"/>
      <c r="AE82" s="357"/>
      <c r="AF82" s="709"/>
      <c r="AG82" s="711"/>
      <c r="AH82" s="711"/>
      <c r="AI82" s="711"/>
      <c r="AJ82" s="711"/>
      <c r="AK82" s="711"/>
      <c r="AL82" s="712"/>
    </row>
    <row r="83" spans="1:38">
      <c r="A83" s="83"/>
      <c r="B83" s="83"/>
      <c r="C83" s="83"/>
      <c r="D83" s="122" t="s">
        <v>156</v>
      </c>
      <c r="E83" s="71"/>
      <c r="F83" s="71"/>
      <c r="G83" s="72"/>
      <c r="H83" s="72"/>
      <c r="I83" s="72"/>
      <c r="J83" s="72"/>
      <c r="K83" s="72"/>
      <c r="L83" s="71" t="s">
        <v>92</v>
      </c>
      <c r="M83" s="72" t="s">
        <v>92</v>
      </c>
      <c r="N83" s="72" t="s">
        <v>92</v>
      </c>
      <c r="O83" s="74"/>
      <c r="P83" s="335"/>
      <c r="Q83" s="335"/>
      <c r="R83" s="74"/>
      <c r="S83" s="335"/>
      <c r="T83" s="332"/>
      <c r="U83" s="75"/>
      <c r="V83" s="335"/>
      <c r="W83" s="335"/>
      <c r="X83" s="71"/>
      <c r="Y83" s="335"/>
      <c r="Z83" s="332"/>
      <c r="AA83" s="75"/>
      <c r="AB83" s="335"/>
      <c r="AC83" s="335"/>
      <c r="AD83" s="74"/>
      <c r="AE83" s="335"/>
      <c r="AF83" s="332"/>
      <c r="AG83" s="72"/>
      <c r="AH83" s="72"/>
      <c r="AI83" s="72"/>
      <c r="AJ83" s="72"/>
      <c r="AK83" s="75"/>
      <c r="AL83" s="184"/>
    </row>
    <row r="84" spans="1:38">
      <c r="A84" s="83"/>
      <c r="B84" s="83"/>
      <c r="C84" s="83"/>
      <c r="D84" s="122" t="s">
        <v>157</v>
      </c>
      <c r="E84" s="71">
        <v>31437</v>
      </c>
      <c r="F84" s="71">
        <v>8726</v>
      </c>
      <c r="G84" s="72">
        <v>6668</v>
      </c>
      <c r="H84" s="72" t="s">
        <v>92</v>
      </c>
      <c r="I84" s="72">
        <v>9106</v>
      </c>
      <c r="J84" s="72">
        <v>6895</v>
      </c>
      <c r="K84" s="72" t="s">
        <v>92</v>
      </c>
      <c r="L84" s="71" t="s">
        <v>92</v>
      </c>
      <c r="M84" s="72" t="s">
        <v>92</v>
      </c>
      <c r="N84" s="72" t="s">
        <v>92</v>
      </c>
      <c r="O84" s="74">
        <v>8724</v>
      </c>
      <c r="P84" s="357">
        <v>3527</v>
      </c>
      <c r="Q84" s="357">
        <v>5197</v>
      </c>
      <c r="R84" s="74">
        <v>6666</v>
      </c>
      <c r="S84" s="357">
        <v>2382</v>
      </c>
      <c r="T84" s="332">
        <v>4284</v>
      </c>
      <c r="U84" s="72" t="s">
        <v>92</v>
      </c>
      <c r="V84" s="72" t="s">
        <v>92</v>
      </c>
      <c r="W84" s="72" t="s">
        <v>92</v>
      </c>
      <c r="X84" s="71">
        <v>9104</v>
      </c>
      <c r="Y84" s="357">
        <v>3774</v>
      </c>
      <c r="Z84" s="332">
        <v>5329</v>
      </c>
      <c r="AA84" s="72">
        <v>6893</v>
      </c>
      <c r="AB84" s="356">
        <v>2537</v>
      </c>
      <c r="AC84" s="356">
        <v>4355</v>
      </c>
      <c r="AD84" s="71" t="s">
        <v>92</v>
      </c>
      <c r="AE84" s="72" t="s">
        <v>92</v>
      </c>
      <c r="AF84" s="73" t="s">
        <v>92</v>
      </c>
      <c r="AG84" s="315">
        <v>20</v>
      </c>
      <c r="AH84" s="315">
        <v>20</v>
      </c>
      <c r="AI84" s="315" t="s">
        <v>92</v>
      </c>
      <c r="AJ84" s="315">
        <v>20</v>
      </c>
      <c r="AK84" s="315">
        <v>20</v>
      </c>
      <c r="AL84" s="316" t="s">
        <v>92</v>
      </c>
    </row>
    <row r="85" spans="1:38" ht="15.75" thickBot="1">
      <c r="A85" s="83"/>
      <c r="B85" s="83"/>
      <c r="C85" s="83"/>
      <c r="D85" s="185" t="s">
        <v>158</v>
      </c>
      <c r="E85" s="186">
        <v>129653</v>
      </c>
      <c r="F85" s="186">
        <v>43480</v>
      </c>
      <c r="G85" s="187">
        <v>57751</v>
      </c>
      <c r="H85" s="187">
        <v>28421</v>
      </c>
      <c r="I85" s="187" t="s">
        <v>92</v>
      </c>
      <c r="J85" s="187" t="s">
        <v>92</v>
      </c>
      <c r="K85" s="187" t="s">
        <v>92</v>
      </c>
      <c r="L85" s="186">
        <v>931</v>
      </c>
      <c r="M85" s="187">
        <v>464</v>
      </c>
      <c r="N85" s="187">
        <v>467</v>
      </c>
      <c r="O85" s="188">
        <v>129595</v>
      </c>
      <c r="P85" s="336">
        <v>64578</v>
      </c>
      <c r="Q85" s="336">
        <v>65017</v>
      </c>
      <c r="R85" s="188">
        <v>86147</v>
      </c>
      <c r="S85" s="336">
        <v>43095</v>
      </c>
      <c r="T85" s="337">
        <v>43052</v>
      </c>
      <c r="U85" s="189">
        <v>28415</v>
      </c>
      <c r="V85" s="336">
        <v>13769</v>
      </c>
      <c r="W85" s="336">
        <v>14646</v>
      </c>
      <c r="X85" s="186" t="s">
        <v>92</v>
      </c>
      <c r="Y85" s="187" t="s">
        <v>92</v>
      </c>
      <c r="Z85" s="190" t="s">
        <v>92</v>
      </c>
      <c r="AA85" s="187" t="s">
        <v>92</v>
      </c>
      <c r="AB85" s="187" t="s">
        <v>92</v>
      </c>
      <c r="AC85" s="187" t="s">
        <v>92</v>
      </c>
      <c r="AD85" s="186" t="s">
        <v>92</v>
      </c>
      <c r="AE85" s="187" t="s">
        <v>92</v>
      </c>
      <c r="AF85" s="190" t="s">
        <v>92</v>
      </c>
      <c r="AG85" s="317">
        <v>20</v>
      </c>
      <c r="AH85" s="317">
        <v>20</v>
      </c>
      <c r="AI85" s="317">
        <v>20</v>
      </c>
      <c r="AJ85" s="187" t="s">
        <v>92</v>
      </c>
      <c r="AK85" s="187" t="s">
        <v>92</v>
      </c>
      <c r="AL85" s="191" t="s">
        <v>92</v>
      </c>
    </row>
    <row r="86" spans="1:38">
      <c r="A86" s="83"/>
      <c r="B86" s="83"/>
      <c r="C86" s="83"/>
      <c r="D86" s="83"/>
      <c r="E86" s="86"/>
      <c r="F86" s="86"/>
      <c r="G86" s="86"/>
      <c r="H86" s="86"/>
      <c r="I86" s="86"/>
      <c r="J86" s="86"/>
      <c r="K86" s="86"/>
      <c r="L86" s="84" t="s">
        <v>159</v>
      </c>
      <c r="O86" s="86"/>
      <c r="P86" s="681" t="s">
        <v>153</v>
      </c>
      <c r="Q86" s="681" t="s">
        <v>155</v>
      </c>
      <c r="R86" s="681" t="s">
        <v>157</v>
      </c>
      <c r="S86" s="686" t="s">
        <v>153</v>
      </c>
      <c r="T86" s="687" t="s">
        <v>155</v>
      </c>
      <c r="U86" s="688" t="s">
        <v>157</v>
      </c>
      <c r="V86" s="681" t="s">
        <v>153</v>
      </c>
      <c r="W86" s="681" t="s">
        <v>155</v>
      </c>
      <c r="X86" s="681"/>
      <c r="Y86" s="686" t="s">
        <v>153</v>
      </c>
      <c r="Z86" s="681" t="s">
        <v>155</v>
      </c>
      <c r="AA86" s="681" t="s">
        <v>157</v>
      </c>
      <c r="AB86" s="686" t="s">
        <v>153</v>
      </c>
      <c r="AC86" s="687" t="s">
        <v>155</v>
      </c>
      <c r="AD86" s="688" t="s">
        <v>157</v>
      </c>
      <c r="AE86" s="681" t="s">
        <v>153</v>
      </c>
      <c r="AF86" s="681" t="s">
        <v>155</v>
      </c>
    </row>
    <row r="87" spans="1:38" ht="15.75">
      <c r="A87" s="83"/>
      <c r="B87" s="83"/>
      <c r="C87" s="83"/>
      <c r="D87" s="84"/>
      <c r="E87" s="86"/>
      <c r="F87" s="86"/>
      <c r="G87" s="86"/>
      <c r="H87" s="86"/>
      <c r="I87" s="683" t="s">
        <v>790</v>
      </c>
      <c r="K87" s="684" t="s">
        <v>791</v>
      </c>
      <c r="M87" s="680"/>
      <c r="O87" s="86"/>
      <c r="P87" s="681">
        <f>P79-P80</f>
        <v>2238</v>
      </c>
      <c r="Q87" s="681">
        <f>P79-P82</f>
        <v>5769</v>
      </c>
      <c r="R87" s="681">
        <f>O79-O84</f>
        <v>4123</v>
      </c>
      <c r="S87" s="689">
        <f>S79-S80</f>
        <v>3384</v>
      </c>
      <c r="T87" s="681">
        <f>S79-S82</f>
        <v>5769</v>
      </c>
      <c r="U87" s="690">
        <f>R79-R84</f>
        <v>6181</v>
      </c>
      <c r="V87" s="681">
        <f>V79-V80</f>
        <v>858</v>
      </c>
      <c r="W87" s="681">
        <f>V79-V82</f>
        <v>5769</v>
      </c>
      <c r="X87" s="681"/>
      <c r="Y87" s="689">
        <f>Y79-Y80</f>
        <v>1987</v>
      </c>
      <c r="Z87" s="681">
        <f>Y79-Y82</f>
        <v>5769</v>
      </c>
      <c r="AA87" s="681">
        <f>X79-X84</f>
        <v>3743</v>
      </c>
      <c r="AB87" s="689">
        <f>AB79-AB80</f>
        <v>3232</v>
      </c>
      <c r="AC87" s="681">
        <f>AB79-AB82</f>
        <v>5769</v>
      </c>
      <c r="AD87" s="690">
        <f>AA79-AA84</f>
        <v>5954</v>
      </c>
      <c r="AE87" s="681">
        <f>AE79-AE80</f>
        <v>830</v>
      </c>
      <c r="AF87" s="681">
        <f>AE79-AE82</f>
        <v>5769</v>
      </c>
    </row>
    <row r="88" spans="1:38" ht="16.5" thickBo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685" t="s">
        <v>789</v>
      </c>
      <c r="O88" s="88"/>
      <c r="P88" s="682">
        <f>P87/O80</f>
        <v>0.25641613198900093</v>
      </c>
      <c r="Q88" s="682" t="e">
        <f>Q87/O82</f>
        <v>#DIV/0!</v>
      </c>
      <c r="R88" s="682">
        <f>R87/O84</f>
        <v>0.47260430994956443</v>
      </c>
      <c r="S88" s="691">
        <f>S87/R80</f>
        <v>0.50742240215924428</v>
      </c>
      <c r="T88" s="692" t="e">
        <f>T87/R82</f>
        <v>#DIV/0!</v>
      </c>
      <c r="U88" s="693">
        <f>U87/R84</f>
        <v>0.92724272427242727</v>
      </c>
      <c r="V88" s="682">
        <f>V87/U80</f>
        <v>9.6719648292188029E-2</v>
      </c>
      <c r="W88" s="682" t="e">
        <f>W87/U82</f>
        <v>#DIV/0!</v>
      </c>
      <c r="X88" s="682"/>
      <c r="Y88" s="691">
        <f>Y87/X80</f>
        <v>0.21808802546372516</v>
      </c>
      <c r="Z88" s="682" t="e">
        <f>Z87/X82</f>
        <v>#DIV/0!</v>
      </c>
      <c r="AA88" s="682">
        <f>AA87/X84</f>
        <v>0.41113796133567665</v>
      </c>
      <c r="AB88" s="694">
        <f>AB87/AA80</f>
        <v>0.46888147395908891</v>
      </c>
      <c r="AC88" s="682" t="e">
        <f>AC87/AA82</f>
        <v>#DIV/0!</v>
      </c>
      <c r="AD88" s="695">
        <f>AD87/AA84</f>
        <v>0.86377484404468297</v>
      </c>
      <c r="AE88" s="682">
        <f>AE87/AD80</f>
        <v>9.2924317062248102E-2</v>
      </c>
      <c r="AF88" s="682" t="e">
        <f>AF87/AD82</f>
        <v>#DIV/0!</v>
      </c>
    </row>
    <row r="89" spans="1:38">
      <c r="A89" s="83"/>
      <c r="B89" s="83"/>
      <c r="C89" s="83"/>
      <c r="D89" s="107"/>
      <c r="E89" s="167"/>
      <c r="F89" s="167"/>
      <c r="G89" s="167"/>
      <c r="H89" s="112" t="s">
        <v>160</v>
      </c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9"/>
      <c r="Z89" s="83"/>
      <c r="AA89" s="83"/>
      <c r="AB89" s="83"/>
      <c r="AC89" s="83"/>
      <c r="AD89" s="83"/>
      <c r="AE89" s="83"/>
    </row>
    <row r="90" spans="1:38">
      <c r="A90" s="83"/>
      <c r="B90" s="83"/>
      <c r="C90" s="83"/>
      <c r="D90" s="122"/>
      <c r="E90" s="192"/>
      <c r="F90" s="192"/>
      <c r="G90" s="192" t="s">
        <v>161</v>
      </c>
      <c r="H90" s="192"/>
      <c r="I90" s="192"/>
      <c r="J90" s="192"/>
      <c r="K90" s="192"/>
      <c r="L90" s="192"/>
      <c r="M90" s="192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93"/>
      <c r="Z90" s="83"/>
      <c r="AA90" s="83"/>
      <c r="AB90" s="83"/>
      <c r="AC90" s="83"/>
      <c r="AD90" s="83"/>
      <c r="AE90" s="83"/>
    </row>
    <row r="91" spans="1:38" ht="15.75">
      <c r="A91" s="83"/>
      <c r="B91" s="83"/>
      <c r="C91" s="83"/>
      <c r="D91" s="122"/>
      <c r="E91" s="123" t="s">
        <v>162</v>
      </c>
      <c r="F91" s="86"/>
      <c r="G91" s="86"/>
      <c r="H91" s="194" t="s">
        <v>87</v>
      </c>
      <c r="I91" s="116"/>
      <c r="J91" s="195"/>
      <c r="K91" s="87" t="s">
        <v>88</v>
      </c>
      <c r="L91" s="86"/>
      <c r="M91" s="86"/>
      <c r="N91" s="194" t="s">
        <v>123</v>
      </c>
      <c r="O91" s="116"/>
      <c r="P91" s="195"/>
      <c r="Q91" s="87" t="s">
        <v>163</v>
      </c>
      <c r="R91" s="86"/>
      <c r="S91" s="86"/>
      <c r="T91" s="194" t="s">
        <v>164</v>
      </c>
      <c r="U91" s="116"/>
      <c r="V91" s="195"/>
      <c r="W91" s="87" t="s">
        <v>165</v>
      </c>
      <c r="X91" s="86"/>
      <c r="Y91" s="196"/>
      <c r="Z91" s="83"/>
      <c r="AA91" s="83"/>
      <c r="AB91" s="83"/>
      <c r="AC91" s="83"/>
      <c r="AD91" s="83"/>
      <c r="AE91" s="83"/>
    </row>
    <row r="92" spans="1:38">
      <c r="A92" s="83"/>
      <c r="B92" s="83"/>
      <c r="C92" s="83"/>
      <c r="D92" s="180" t="s">
        <v>124</v>
      </c>
      <c r="E92" s="126" t="s">
        <v>170</v>
      </c>
      <c r="F92" s="127" t="s">
        <v>166</v>
      </c>
      <c r="G92" s="127" t="s">
        <v>167</v>
      </c>
      <c r="H92" s="126" t="s">
        <v>170</v>
      </c>
      <c r="I92" s="127" t="s">
        <v>166</v>
      </c>
      <c r="J92" s="128" t="s">
        <v>167</v>
      </c>
      <c r="K92" s="126" t="s">
        <v>170</v>
      </c>
      <c r="L92" s="127" t="s">
        <v>166</v>
      </c>
      <c r="M92" s="127" t="s">
        <v>167</v>
      </c>
      <c r="N92" s="126" t="s">
        <v>170</v>
      </c>
      <c r="O92" s="127" t="s">
        <v>166</v>
      </c>
      <c r="P92" s="128" t="s">
        <v>167</v>
      </c>
      <c r="Q92" s="126" t="s">
        <v>170</v>
      </c>
      <c r="R92" s="127" t="s">
        <v>166</v>
      </c>
      <c r="S92" s="127" t="s">
        <v>167</v>
      </c>
      <c r="T92" s="126" t="s">
        <v>170</v>
      </c>
      <c r="U92" s="127" t="s">
        <v>166</v>
      </c>
      <c r="V92" s="128" t="s">
        <v>167</v>
      </c>
      <c r="W92" s="126" t="s">
        <v>170</v>
      </c>
      <c r="X92" s="127" t="s">
        <v>166</v>
      </c>
      <c r="Y92" s="181" t="s">
        <v>167</v>
      </c>
      <c r="Z92" s="83"/>
      <c r="AA92" s="83"/>
      <c r="AB92" s="83"/>
      <c r="AC92" s="83"/>
      <c r="AD92" s="83"/>
      <c r="AE92" s="83"/>
    </row>
    <row r="93" spans="1:38">
      <c r="A93" s="83"/>
      <c r="B93" s="83"/>
      <c r="C93" s="83"/>
      <c r="D93" s="122" t="s">
        <v>152</v>
      </c>
      <c r="E93" s="74">
        <v>77028</v>
      </c>
      <c r="F93" s="245">
        <v>38432</v>
      </c>
      <c r="G93" s="76">
        <v>17</v>
      </c>
      <c r="H93" s="74">
        <v>12839</v>
      </c>
      <c r="I93" s="245">
        <v>38432</v>
      </c>
      <c r="J93" s="76">
        <v>17</v>
      </c>
      <c r="K93" s="74">
        <v>12839</v>
      </c>
      <c r="L93" s="245">
        <v>38432</v>
      </c>
      <c r="M93" s="76">
        <v>17</v>
      </c>
      <c r="N93" s="74">
        <v>12838</v>
      </c>
      <c r="O93" s="245">
        <v>38432</v>
      </c>
      <c r="P93" s="76">
        <v>17</v>
      </c>
      <c r="Q93" s="74">
        <v>12838</v>
      </c>
      <c r="R93" s="245">
        <v>38432</v>
      </c>
      <c r="S93" s="76">
        <v>17</v>
      </c>
      <c r="T93" s="74">
        <v>12838</v>
      </c>
      <c r="U93" s="245">
        <v>38432</v>
      </c>
      <c r="V93" s="76">
        <v>17</v>
      </c>
      <c r="W93" s="74">
        <v>12838</v>
      </c>
      <c r="X93" s="245">
        <v>38432</v>
      </c>
      <c r="Y93" s="291">
        <v>17</v>
      </c>
      <c r="Z93" s="83"/>
      <c r="AA93" s="83"/>
      <c r="AB93" s="83"/>
      <c r="AC93" s="83"/>
      <c r="AD93" s="83"/>
      <c r="AE93" s="83"/>
    </row>
    <row r="94" spans="1:38">
      <c r="A94" s="83"/>
      <c r="B94" s="83"/>
      <c r="C94" s="83"/>
      <c r="D94" s="122" t="s">
        <v>153</v>
      </c>
      <c r="E94" s="74">
        <v>73737</v>
      </c>
      <c r="F94" s="245">
        <v>39191</v>
      </c>
      <c r="G94" s="75">
        <v>17</v>
      </c>
      <c r="H94" s="74">
        <v>12427</v>
      </c>
      <c r="I94" s="245">
        <v>38461</v>
      </c>
      <c r="J94" s="76">
        <v>17</v>
      </c>
      <c r="K94" s="74">
        <v>12242</v>
      </c>
      <c r="L94" s="245">
        <v>38826</v>
      </c>
      <c r="M94" s="76">
        <v>17</v>
      </c>
      <c r="N94" s="74">
        <v>12176</v>
      </c>
      <c r="O94" s="245">
        <v>38461</v>
      </c>
      <c r="P94" s="76">
        <v>17</v>
      </c>
      <c r="Q94" s="74">
        <v>12453</v>
      </c>
      <c r="R94" s="245">
        <v>38461</v>
      </c>
      <c r="S94" s="76">
        <v>17</v>
      </c>
      <c r="T94" s="74">
        <v>12256</v>
      </c>
      <c r="U94" s="245">
        <v>38461</v>
      </c>
      <c r="V94" s="76">
        <v>17</v>
      </c>
      <c r="W94" s="75">
        <v>12182</v>
      </c>
      <c r="X94" s="245">
        <v>38461</v>
      </c>
      <c r="Y94" s="184">
        <v>17</v>
      </c>
      <c r="Z94" s="83"/>
      <c r="AA94" s="83"/>
      <c r="AB94" s="83"/>
      <c r="AC94" s="83"/>
      <c r="AD94" s="83"/>
      <c r="AE94" s="83"/>
    </row>
    <row r="95" spans="1:38">
      <c r="A95" s="83"/>
      <c r="B95" s="83"/>
      <c r="C95" s="83"/>
      <c r="D95" s="122" t="s">
        <v>154</v>
      </c>
      <c r="E95" s="74"/>
      <c r="F95" s="75"/>
      <c r="G95" s="75"/>
      <c r="H95" s="74"/>
      <c r="I95" s="75"/>
      <c r="J95" s="76"/>
      <c r="K95" s="75"/>
      <c r="L95" s="75"/>
      <c r="M95" s="75"/>
      <c r="N95" s="74"/>
      <c r="O95" s="75"/>
      <c r="P95" s="76"/>
      <c r="Q95" s="75"/>
      <c r="R95" s="75"/>
      <c r="S95" s="75"/>
      <c r="T95" s="74"/>
      <c r="U95" s="75"/>
      <c r="V95" s="76"/>
      <c r="W95" s="75"/>
      <c r="X95" s="75"/>
      <c r="Y95" s="184"/>
      <c r="Z95" s="83"/>
      <c r="AA95" s="83"/>
      <c r="AB95" s="83"/>
      <c r="AC95" s="83"/>
      <c r="AD95" s="83"/>
      <c r="AE95" s="83"/>
    </row>
    <row r="96" spans="1:38">
      <c r="A96" s="83"/>
      <c r="B96" s="83"/>
      <c r="C96" s="83" t="s">
        <v>560</v>
      </c>
      <c r="D96" s="713" t="s">
        <v>155</v>
      </c>
      <c r="E96" s="708"/>
      <c r="F96" s="714"/>
      <c r="G96" s="710"/>
      <c r="H96" s="708"/>
      <c r="I96" s="714"/>
      <c r="J96" s="715"/>
      <c r="K96" s="710"/>
      <c r="L96" s="714"/>
      <c r="M96" s="710"/>
      <c r="N96" s="708"/>
      <c r="O96" s="714"/>
      <c r="P96" s="715"/>
      <c r="Q96" s="710"/>
      <c r="R96" s="714"/>
      <c r="S96" s="710"/>
      <c r="T96" s="708"/>
      <c r="U96" s="714"/>
      <c r="V96" s="715"/>
      <c r="W96" s="710"/>
      <c r="X96" s="714"/>
      <c r="Y96" s="716"/>
      <c r="Z96" s="83"/>
      <c r="AA96" s="83"/>
      <c r="AB96" s="83"/>
      <c r="AC96" s="83"/>
      <c r="AD96" s="83"/>
      <c r="AE96" s="83"/>
    </row>
    <row r="97" spans="1:31">
      <c r="A97" s="83"/>
      <c r="B97" s="83"/>
      <c r="C97" s="83"/>
      <c r="D97" s="122" t="s">
        <v>156</v>
      </c>
      <c r="E97" s="74"/>
      <c r="F97" s="75"/>
      <c r="G97" s="75"/>
      <c r="H97" s="74"/>
      <c r="I97" s="75"/>
      <c r="J97" s="76"/>
      <c r="K97" s="75"/>
      <c r="L97" s="75"/>
      <c r="M97" s="75"/>
      <c r="N97" s="74"/>
      <c r="O97" s="75"/>
      <c r="P97" s="76"/>
      <c r="Q97" s="75"/>
      <c r="R97" s="75"/>
      <c r="S97" s="75"/>
      <c r="T97" s="74"/>
      <c r="U97" s="75"/>
      <c r="V97" s="76"/>
      <c r="W97" s="75"/>
      <c r="X97" s="75"/>
      <c r="Y97" s="184"/>
      <c r="Z97" s="83"/>
      <c r="AA97" s="83"/>
      <c r="AB97" s="83"/>
      <c r="AC97" s="83"/>
      <c r="AD97" s="83"/>
      <c r="AE97" s="83"/>
    </row>
    <row r="98" spans="1:31">
      <c r="A98" s="83"/>
      <c r="B98" s="83"/>
      <c r="C98" s="83"/>
      <c r="D98" s="122" t="s">
        <v>157</v>
      </c>
      <c r="E98" s="74">
        <v>49378</v>
      </c>
      <c r="F98" s="245">
        <v>39191</v>
      </c>
      <c r="G98" s="75">
        <v>17</v>
      </c>
      <c r="H98" s="74">
        <v>12427</v>
      </c>
      <c r="I98" s="245">
        <v>38461</v>
      </c>
      <c r="J98" s="76">
        <v>17</v>
      </c>
      <c r="K98" s="75">
        <v>12241</v>
      </c>
      <c r="L98" s="245">
        <v>38461</v>
      </c>
      <c r="M98" s="75">
        <v>17</v>
      </c>
      <c r="N98" s="71" t="s">
        <v>92</v>
      </c>
      <c r="O98" s="72" t="s">
        <v>92</v>
      </c>
      <c r="P98" s="73" t="s">
        <v>92</v>
      </c>
      <c r="Q98" s="75">
        <v>12453</v>
      </c>
      <c r="R98" s="245">
        <v>38461</v>
      </c>
      <c r="S98" s="75">
        <v>17</v>
      </c>
      <c r="T98" s="74">
        <v>12256</v>
      </c>
      <c r="U98" s="245">
        <v>38461</v>
      </c>
      <c r="V98" s="76">
        <v>17</v>
      </c>
      <c r="W98" s="72" t="s">
        <v>92</v>
      </c>
      <c r="X98" s="72" t="s">
        <v>92</v>
      </c>
      <c r="Y98" s="183" t="s">
        <v>92</v>
      </c>
      <c r="Z98" s="83"/>
      <c r="AA98" s="83"/>
      <c r="AB98" s="83"/>
      <c r="AC98" s="83"/>
      <c r="AD98" s="83"/>
      <c r="AE98" s="83"/>
    </row>
    <row r="99" spans="1:31" ht="15.75" thickBot="1">
      <c r="A99" s="83"/>
      <c r="B99" s="83"/>
      <c r="C99" s="83" t="s">
        <v>560</v>
      </c>
      <c r="D99" s="185" t="s">
        <v>158</v>
      </c>
      <c r="E99" s="188">
        <v>118713</v>
      </c>
      <c r="F99" s="269">
        <v>39139</v>
      </c>
      <c r="G99" s="189">
        <v>16</v>
      </c>
      <c r="H99" s="188">
        <v>39057</v>
      </c>
      <c r="I99" s="269">
        <v>38409</v>
      </c>
      <c r="J99" s="197">
        <v>15</v>
      </c>
      <c r="K99" s="189">
        <v>55176</v>
      </c>
      <c r="L99" s="269">
        <v>39072</v>
      </c>
      <c r="M99" s="189">
        <v>14</v>
      </c>
      <c r="N99" s="188">
        <v>41037</v>
      </c>
      <c r="O99" s="269">
        <v>38756</v>
      </c>
      <c r="P99" s="197">
        <v>16</v>
      </c>
      <c r="Q99" s="187" t="s">
        <v>92</v>
      </c>
      <c r="R99" s="187" t="s">
        <v>92</v>
      </c>
      <c r="S99" s="187" t="s">
        <v>92</v>
      </c>
      <c r="T99" s="186" t="s">
        <v>92</v>
      </c>
      <c r="U99" s="187" t="s">
        <v>92</v>
      </c>
      <c r="V99" s="190" t="s">
        <v>92</v>
      </c>
      <c r="W99" s="187" t="s">
        <v>92</v>
      </c>
      <c r="X99" s="187" t="s">
        <v>92</v>
      </c>
      <c r="Y99" s="191" t="s">
        <v>92</v>
      </c>
      <c r="Z99" s="83"/>
      <c r="AA99" s="83"/>
      <c r="AB99" s="83"/>
      <c r="AC99" s="83"/>
      <c r="AD99" s="83"/>
      <c r="AE99" s="83"/>
    </row>
    <row r="100" spans="1:31" ht="15.75">
      <c r="A100" s="83"/>
      <c r="B100" s="83"/>
      <c r="C100" s="83"/>
      <c r="D100" s="89"/>
      <c r="E100" s="88"/>
      <c r="F100" s="88"/>
      <c r="G100" s="122"/>
      <c r="H100" s="123" t="s">
        <v>89</v>
      </c>
      <c r="I100" s="86"/>
      <c r="J100" s="198"/>
      <c r="K100" s="87" t="s">
        <v>91</v>
      </c>
      <c r="L100" s="86"/>
      <c r="M100" s="86"/>
      <c r="N100" s="123" t="s">
        <v>90</v>
      </c>
      <c r="O100" s="86"/>
      <c r="P100" s="198"/>
      <c r="Q100" s="87" t="s">
        <v>147</v>
      </c>
      <c r="R100" s="86"/>
      <c r="S100" s="86"/>
      <c r="T100" s="123" t="s">
        <v>148</v>
      </c>
      <c r="U100" s="86"/>
      <c r="V100" s="198"/>
      <c r="W100" s="87" t="s">
        <v>149</v>
      </c>
      <c r="X100" s="86"/>
      <c r="Y100" s="196"/>
      <c r="Z100" s="83"/>
      <c r="AA100" s="83"/>
      <c r="AB100" s="83"/>
      <c r="AC100" s="83"/>
      <c r="AD100" s="83"/>
      <c r="AE100" s="83"/>
    </row>
    <row r="101" spans="1:31">
      <c r="A101" s="83"/>
      <c r="B101" s="83"/>
      <c r="C101" s="83"/>
      <c r="D101" s="89"/>
      <c r="E101" s="88"/>
      <c r="F101" s="88"/>
      <c r="G101" s="180" t="s">
        <v>124</v>
      </c>
      <c r="H101" s="126" t="s">
        <v>60</v>
      </c>
      <c r="I101" s="127" t="s">
        <v>166</v>
      </c>
      <c r="J101" s="128" t="s">
        <v>167</v>
      </c>
      <c r="K101" s="127" t="s">
        <v>60</v>
      </c>
      <c r="L101" s="127" t="s">
        <v>166</v>
      </c>
      <c r="M101" s="127" t="s">
        <v>167</v>
      </c>
      <c r="N101" s="126" t="s">
        <v>60</v>
      </c>
      <c r="O101" s="127" t="s">
        <v>166</v>
      </c>
      <c r="P101" s="128" t="s">
        <v>167</v>
      </c>
      <c r="Q101" s="127" t="s">
        <v>60</v>
      </c>
      <c r="R101" s="127" t="s">
        <v>166</v>
      </c>
      <c r="S101" s="127" t="s">
        <v>167</v>
      </c>
      <c r="T101" s="126" t="s">
        <v>60</v>
      </c>
      <c r="U101" s="127" t="s">
        <v>166</v>
      </c>
      <c r="V101" s="128" t="s">
        <v>167</v>
      </c>
      <c r="W101" s="127" t="s">
        <v>60</v>
      </c>
      <c r="X101" s="127" t="s">
        <v>166</v>
      </c>
      <c r="Y101" s="181" t="s">
        <v>167</v>
      </c>
      <c r="Z101" s="83"/>
      <c r="AA101" s="83"/>
      <c r="AB101" s="83"/>
      <c r="AC101" s="83"/>
      <c r="AD101" s="83"/>
      <c r="AE101" s="83"/>
    </row>
    <row r="102" spans="1:31">
      <c r="A102" s="83"/>
      <c r="B102" s="83"/>
      <c r="C102" s="83"/>
      <c r="D102" s="83"/>
      <c r="E102" s="88"/>
      <c r="F102" s="88"/>
      <c r="G102" s="122" t="s">
        <v>152</v>
      </c>
      <c r="H102" s="319">
        <v>20</v>
      </c>
      <c r="I102" s="245">
        <v>38353</v>
      </c>
      <c r="J102" s="314">
        <v>15</v>
      </c>
      <c r="K102" s="315">
        <v>20</v>
      </c>
      <c r="L102" s="245">
        <v>38353</v>
      </c>
      <c r="M102" s="72">
        <v>12</v>
      </c>
      <c r="N102" s="319">
        <v>20</v>
      </c>
      <c r="O102" s="245">
        <v>38353</v>
      </c>
      <c r="P102" s="314">
        <v>11</v>
      </c>
      <c r="Q102" s="315">
        <v>20</v>
      </c>
      <c r="R102" s="245">
        <v>38354</v>
      </c>
      <c r="S102" s="72">
        <v>10</v>
      </c>
      <c r="T102" s="319">
        <v>20</v>
      </c>
      <c r="U102" s="245">
        <v>38353</v>
      </c>
      <c r="V102" s="314">
        <v>12</v>
      </c>
      <c r="W102" s="319">
        <v>20</v>
      </c>
      <c r="X102" s="245">
        <v>38354</v>
      </c>
      <c r="Y102" s="318">
        <v>15</v>
      </c>
      <c r="Z102" s="83"/>
      <c r="AA102" s="83"/>
      <c r="AB102" s="83"/>
      <c r="AC102" s="83"/>
      <c r="AD102" s="83"/>
      <c r="AE102" s="83"/>
    </row>
    <row r="103" spans="1:31">
      <c r="A103" s="83"/>
      <c r="B103" s="83"/>
      <c r="C103" s="83"/>
      <c r="D103" s="83"/>
      <c r="E103" s="88"/>
      <c r="F103" s="88"/>
      <c r="G103" s="122" t="s">
        <v>153</v>
      </c>
      <c r="H103" s="320">
        <v>20</v>
      </c>
      <c r="I103" s="245">
        <v>38354</v>
      </c>
      <c r="J103" s="73">
        <v>8</v>
      </c>
      <c r="K103" s="315">
        <v>20</v>
      </c>
      <c r="L103" s="245">
        <v>38353</v>
      </c>
      <c r="M103" s="72">
        <v>9</v>
      </c>
      <c r="N103" s="320">
        <v>20</v>
      </c>
      <c r="O103" s="245">
        <v>38353</v>
      </c>
      <c r="P103" s="73">
        <v>11</v>
      </c>
      <c r="Q103" s="315">
        <v>20</v>
      </c>
      <c r="R103" s="245">
        <v>38353</v>
      </c>
      <c r="S103" s="72">
        <v>13</v>
      </c>
      <c r="T103" s="320">
        <v>20</v>
      </c>
      <c r="U103" s="245">
        <v>38353</v>
      </c>
      <c r="V103" s="73">
        <v>16</v>
      </c>
      <c r="W103" s="320">
        <v>20</v>
      </c>
      <c r="X103" s="245">
        <v>38353</v>
      </c>
      <c r="Y103" s="183">
        <v>15</v>
      </c>
      <c r="Z103" s="83"/>
      <c r="AA103" s="83"/>
      <c r="AB103" s="83"/>
      <c r="AC103" s="83"/>
      <c r="AD103" s="83"/>
      <c r="AE103" s="83"/>
    </row>
    <row r="104" spans="1:31">
      <c r="A104" s="83"/>
      <c r="B104" s="83"/>
      <c r="C104" s="83"/>
      <c r="D104" s="83"/>
      <c r="E104" s="88"/>
      <c r="F104" s="88"/>
      <c r="G104" s="122" t="s">
        <v>154</v>
      </c>
      <c r="H104" s="71" t="s">
        <v>379</v>
      </c>
      <c r="I104" s="245" t="s">
        <v>379</v>
      </c>
      <c r="J104" s="73" t="s">
        <v>379</v>
      </c>
      <c r="K104" s="72" t="s">
        <v>379</v>
      </c>
      <c r="L104" s="245" t="s">
        <v>379</v>
      </c>
      <c r="M104" s="72" t="s">
        <v>379</v>
      </c>
      <c r="N104" s="71" t="s">
        <v>379</v>
      </c>
      <c r="O104" s="245" t="s">
        <v>379</v>
      </c>
      <c r="P104" s="73" t="s">
        <v>379</v>
      </c>
      <c r="Q104" s="72" t="s">
        <v>379</v>
      </c>
      <c r="R104" s="245" t="s">
        <v>379</v>
      </c>
      <c r="S104" s="72" t="s">
        <v>379</v>
      </c>
      <c r="T104" s="71" t="s">
        <v>379</v>
      </c>
      <c r="U104" s="245" t="s">
        <v>379</v>
      </c>
      <c r="V104" s="73" t="s">
        <v>379</v>
      </c>
      <c r="W104" s="320" t="s">
        <v>379</v>
      </c>
      <c r="X104" s="245" t="s">
        <v>379</v>
      </c>
      <c r="Y104" s="183" t="s">
        <v>379</v>
      </c>
      <c r="Z104" s="83"/>
      <c r="AA104" s="83"/>
      <c r="AB104" s="83"/>
      <c r="AC104" s="83"/>
      <c r="AD104" s="83"/>
      <c r="AE104" s="83"/>
    </row>
    <row r="105" spans="1:31">
      <c r="A105" s="83"/>
      <c r="B105" s="83"/>
      <c r="C105" s="83"/>
      <c r="D105" s="83"/>
      <c r="E105" s="88"/>
      <c r="F105" s="88"/>
      <c r="G105" s="122" t="s">
        <v>155</v>
      </c>
      <c r="H105" s="320"/>
      <c r="I105" s="245"/>
      <c r="J105" s="73"/>
      <c r="K105" s="315"/>
      <c r="L105" s="245"/>
      <c r="M105" s="72"/>
      <c r="N105" s="320"/>
      <c r="O105" s="245"/>
      <c r="P105" s="73"/>
      <c r="Q105" s="315"/>
      <c r="R105" s="245"/>
      <c r="S105" s="72"/>
      <c r="T105" s="320"/>
      <c r="U105" s="245"/>
      <c r="V105" s="73"/>
      <c r="W105" s="320"/>
      <c r="X105" s="245"/>
      <c r="Y105" s="183"/>
      <c r="Z105" s="83"/>
      <c r="AA105" s="83"/>
      <c r="AB105" s="83"/>
      <c r="AC105" s="83"/>
      <c r="AD105" s="83"/>
      <c r="AE105" s="83"/>
    </row>
    <row r="106" spans="1:31">
      <c r="A106" s="83"/>
      <c r="B106" s="83"/>
      <c r="C106" s="83"/>
      <c r="D106" s="83"/>
      <c r="E106" s="88"/>
      <c r="F106" s="88"/>
      <c r="G106" s="122" t="s">
        <v>156</v>
      </c>
      <c r="H106" s="71" t="s">
        <v>379</v>
      </c>
      <c r="I106" s="245" t="s">
        <v>379</v>
      </c>
      <c r="J106" s="73" t="s">
        <v>379</v>
      </c>
      <c r="K106" s="72" t="s">
        <v>379</v>
      </c>
      <c r="L106" s="245" t="s">
        <v>379</v>
      </c>
      <c r="M106" s="72" t="s">
        <v>379</v>
      </c>
      <c r="N106" s="71" t="s">
        <v>379</v>
      </c>
      <c r="O106" s="245" t="s">
        <v>379</v>
      </c>
      <c r="P106" s="73" t="s">
        <v>379</v>
      </c>
      <c r="Q106" s="72" t="s">
        <v>379</v>
      </c>
      <c r="R106" s="245" t="s">
        <v>379</v>
      </c>
      <c r="S106" s="72" t="s">
        <v>379</v>
      </c>
      <c r="T106" s="71" t="s">
        <v>379</v>
      </c>
      <c r="U106" s="245" t="s">
        <v>379</v>
      </c>
      <c r="V106" s="73" t="s">
        <v>379</v>
      </c>
      <c r="W106" s="320" t="s">
        <v>379</v>
      </c>
      <c r="X106" s="245" t="s">
        <v>379</v>
      </c>
      <c r="Y106" s="183" t="s">
        <v>379</v>
      </c>
      <c r="Z106" s="83"/>
      <c r="AA106" s="83"/>
      <c r="AB106" s="83"/>
      <c r="AC106" s="83"/>
      <c r="AD106" s="83"/>
      <c r="AE106" s="83"/>
    </row>
    <row r="107" spans="1:31">
      <c r="A107" s="83"/>
      <c r="B107" s="83"/>
      <c r="C107" s="83"/>
      <c r="D107" s="83"/>
      <c r="E107" s="88"/>
      <c r="F107" s="88"/>
      <c r="G107" s="122" t="s">
        <v>157</v>
      </c>
      <c r="H107" s="320">
        <v>20</v>
      </c>
      <c r="I107" s="245">
        <v>38353</v>
      </c>
      <c r="J107" s="73">
        <v>8</v>
      </c>
      <c r="K107" s="315">
        <v>20</v>
      </c>
      <c r="L107" s="245">
        <v>38353</v>
      </c>
      <c r="M107" s="72">
        <v>9</v>
      </c>
      <c r="N107" s="320" t="s">
        <v>92</v>
      </c>
      <c r="O107" s="245" t="s">
        <v>92</v>
      </c>
      <c r="P107" s="73" t="s">
        <v>92</v>
      </c>
      <c r="Q107" s="315">
        <v>20</v>
      </c>
      <c r="R107" s="245">
        <v>38354</v>
      </c>
      <c r="S107" s="72">
        <v>13</v>
      </c>
      <c r="T107" s="320">
        <v>20</v>
      </c>
      <c r="U107" s="245">
        <v>38353</v>
      </c>
      <c r="V107" s="73">
        <v>15</v>
      </c>
      <c r="W107" s="71" t="s">
        <v>92</v>
      </c>
      <c r="X107" s="245" t="s">
        <v>92</v>
      </c>
      <c r="Y107" s="183" t="s">
        <v>92</v>
      </c>
      <c r="Z107" s="83"/>
      <c r="AA107" s="83"/>
      <c r="AB107" s="83"/>
      <c r="AC107" s="83"/>
      <c r="AD107" s="83"/>
      <c r="AE107" s="83"/>
    </row>
    <row r="108" spans="1:31" ht="15.75" thickBot="1">
      <c r="A108" s="83"/>
      <c r="B108" s="83"/>
      <c r="C108" s="83"/>
      <c r="D108" s="83"/>
      <c r="E108" s="88"/>
      <c r="F108" s="88"/>
      <c r="G108" s="185" t="s">
        <v>158</v>
      </c>
      <c r="H108" s="321">
        <v>20</v>
      </c>
      <c r="I108" s="269">
        <v>38353</v>
      </c>
      <c r="J108" s="190">
        <v>16</v>
      </c>
      <c r="K108" s="317">
        <v>20</v>
      </c>
      <c r="L108" s="269">
        <v>38353</v>
      </c>
      <c r="M108" s="187">
        <v>9</v>
      </c>
      <c r="N108" s="321">
        <v>20</v>
      </c>
      <c r="O108" s="269">
        <v>38353</v>
      </c>
      <c r="P108" s="190">
        <v>8</v>
      </c>
      <c r="Q108" s="187" t="s">
        <v>92</v>
      </c>
      <c r="R108" s="269" t="s">
        <v>92</v>
      </c>
      <c r="S108" s="187" t="s">
        <v>92</v>
      </c>
      <c r="T108" s="186" t="s">
        <v>92</v>
      </c>
      <c r="U108" s="269" t="s">
        <v>92</v>
      </c>
      <c r="V108" s="190" t="s">
        <v>92</v>
      </c>
      <c r="W108" s="186" t="s">
        <v>92</v>
      </c>
      <c r="X108" s="269" t="s">
        <v>92</v>
      </c>
      <c r="Y108" s="191" t="s">
        <v>92</v>
      </c>
      <c r="Z108" s="83"/>
      <c r="AA108" s="83"/>
      <c r="AB108" s="83"/>
      <c r="AC108" s="83"/>
      <c r="AD108" s="83"/>
      <c r="AE108" s="83"/>
    </row>
    <row r="109" spans="1:31">
      <c r="A109" s="83"/>
      <c r="B109" s="83"/>
      <c r="C109" s="83"/>
      <c r="D109" s="89"/>
      <c r="E109" s="88"/>
      <c r="F109" s="88"/>
      <c r="G109" s="88"/>
      <c r="H109" s="88" t="s">
        <v>250</v>
      </c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3"/>
      <c r="AA109" s="83"/>
      <c r="AB109" s="83"/>
      <c r="AC109" s="83"/>
      <c r="AD109" s="83"/>
      <c r="AE109" s="83"/>
    </row>
    <row r="110" spans="1:31" ht="15.75" thickBo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3"/>
      <c r="Y110" s="83"/>
      <c r="Z110" s="83"/>
      <c r="AA110" s="83"/>
      <c r="AB110" s="83"/>
      <c r="AC110" s="83"/>
      <c r="AD110" s="83"/>
      <c r="AE110" s="83"/>
    </row>
    <row r="111" spans="1:31">
      <c r="A111" s="83"/>
      <c r="B111" s="83"/>
      <c r="C111" s="83"/>
      <c r="D111" s="107" t="s">
        <v>168</v>
      </c>
      <c r="E111" s="167"/>
      <c r="F111" s="167"/>
      <c r="G111" s="167"/>
      <c r="H111" s="326"/>
      <c r="I111" s="326"/>
      <c r="J111" s="169"/>
      <c r="K111" s="83"/>
      <c r="L111" s="83"/>
      <c r="M111" s="83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3"/>
      <c r="Y111" s="83"/>
      <c r="Z111" s="83"/>
      <c r="AA111" s="83"/>
      <c r="AB111" s="83"/>
      <c r="AC111" s="83"/>
      <c r="AD111" s="83"/>
      <c r="AE111" s="83"/>
    </row>
    <row r="112" spans="1:31">
      <c r="A112" s="83"/>
      <c r="B112" s="83"/>
      <c r="C112" s="83"/>
      <c r="D112" s="122"/>
      <c r="G112" s="338"/>
      <c r="H112" s="339" t="s">
        <v>349</v>
      </c>
      <c r="I112" s="340"/>
      <c r="J112" s="341"/>
      <c r="K112" s="83"/>
      <c r="L112" s="83"/>
      <c r="M112" s="83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3"/>
      <c r="Y112" s="83"/>
      <c r="Z112" s="83"/>
      <c r="AA112" s="83"/>
      <c r="AB112" s="83"/>
      <c r="AC112" s="83"/>
      <c r="AD112" s="83"/>
      <c r="AE112" s="83"/>
    </row>
    <row r="113" spans="1:31">
      <c r="A113" s="83"/>
      <c r="B113" s="83"/>
      <c r="C113" s="83"/>
      <c r="D113" s="342"/>
      <c r="E113" s="200" t="s">
        <v>169</v>
      </c>
      <c r="F113" s="201"/>
      <c r="G113" s="205" t="s">
        <v>252</v>
      </c>
      <c r="H113" s="343" t="s">
        <v>333</v>
      </c>
      <c r="I113" s="344" t="s">
        <v>334</v>
      </c>
      <c r="J113" s="345" t="s">
        <v>350</v>
      </c>
      <c r="K113" s="83"/>
      <c r="L113" s="83"/>
      <c r="M113" s="83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3"/>
      <c r="Y113" s="83"/>
      <c r="Z113" s="83"/>
      <c r="AA113" s="83"/>
      <c r="AB113" s="83"/>
      <c r="AC113" s="83"/>
      <c r="AD113" s="83"/>
      <c r="AE113" s="83"/>
    </row>
    <row r="114" spans="1:31" ht="15.75">
      <c r="A114" s="83"/>
      <c r="B114" s="83"/>
      <c r="C114" s="83"/>
      <c r="D114" s="203"/>
      <c r="E114" s="194" t="s">
        <v>87</v>
      </c>
      <c r="F114" s="174" t="s">
        <v>351</v>
      </c>
      <c r="G114" s="114" t="s">
        <v>351</v>
      </c>
      <c r="H114" s="194" t="s">
        <v>352</v>
      </c>
      <c r="I114" s="117" t="s">
        <v>353</v>
      </c>
      <c r="J114" s="179" t="s">
        <v>351</v>
      </c>
      <c r="K114" s="83"/>
      <c r="L114" s="83"/>
      <c r="M114" s="83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3"/>
      <c r="Y114" s="83"/>
      <c r="Z114" s="83"/>
      <c r="AA114" s="83"/>
      <c r="AB114" s="83"/>
      <c r="AC114" s="83"/>
      <c r="AD114" s="83"/>
      <c r="AE114" s="83"/>
    </row>
    <row r="115" spans="1:31">
      <c r="A115" s="83"/>
      <c r="B115" s="83"/>
      <c r="C115" s="83"/>
      <c r="D115" s="205" t="s">
        <v>167</v>
      </c>
      <c r="E115" s="206" t="s">
        <v>170</v>
      </c>
      <c r="F115" s="90" t="s">
        <v>170</v>
      </c>
      <c r="G115" s="205" t="s">
        <v>170</v>
      </c>
      <c r="H115" s="206" t="s">
        <v>170</v>
      </c>
      <c r="I115" s="121" t="s">
        <v>170</v>
      </c>
      <c r="J115" s="207" t="s">
        <v>170</v>
      </c>
      <c r="K115" s="83"/>
      <c r="L115" s="83"/>
      <c r="M115" s="83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3"/>
      <c r="Y115" s="83"/>
      <c r="Z115" s="83"/>
      <c r="AA115" s="83"/>
      <c r="AB115" s="83"/>
      <c r="AC115" s="83"/>
      <c r="AD115" s="83"/>
      <c r="AE115" s="83"/>
    </row>
    <row r="116" spans="1:31">
      <c r="A116" s="83"/>
      <c r="B116" s="83"/>
      <c r="C116" s="83"/>
      <c r="D116" s="122">
        <v>1</v>
      </c>
      <c r="E116" s="74">
        <v>0</v>
      </c>
      <c r="F116" s="271">
        <v>0</v>
      </c>
      <c r="G116" s="221">
        <v>0</v>
      </c>
      <c r="H116" s="70">
        <v>0</v>
      </c>
      <c r="I116" s="346">
        <v>0</v>
      </c>
      <c r="J116" s="184">
        <v>0</v>
      </c>
      <c r="K116" s="83"/>
      <c r="L116" s="83"/>
      <c r="M116" s="83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3"/>
      <c r="Y116" s="83"/>
      <c r="Z116" s="83"/>
      <c r="AA116" s="83"/>
      <c r="AB116" s="83"/>
      <c r="AC116" s="83"/>
      <c r="AD116" s="83"/>
      <c r="AE116" s="83"/>
    </row>
    <row r="117" spans="1:31">
      <c r="A117" s="83"/>
      <c r="B117" s="83"/>
      <c r="C117" s="83"/>
      <c r="D117" s="122">
        <f>D116+1</f>
        <v>2</v>
      </c>
      <c r="E117" s="74">
        <v>0</v>
      </c>
      <c r="F117" s="281">
        <v>0</v>
      </c>
      <c r="G117" s="221">
        <v>0</v>
      </c>
      <c r="H117" s="70">
        <v>0</v>
      </c>
      <c r="I117" s="346">
        <v>0</v>
      </c>
      <c r="J117" s="184">
        <v>0</v>
      </c>
      <c r="K117" s="83"/>
      <c r="L117" s="83"/>
      <c r="M117" s="83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3"/>
      <c r="Y117" s="83"/>
      <c r="Z117" s="83"/>
      <c r="AA117" s="83"/>
      <c r="AB117" s="83"/>
      <c r="AC117" s="83"/>
      <c r="AD117" s="83"/>
      <c r="AE117" s="83"/>
    </row>
    <row r="118" spans="1:31">
      <c r="A118" s="83"/>
      <c r="B118" s="83"/>
      <c r="C118" s="83"/>
      <c r="D118" s="122">
        <f t="shared" ref="D118:D139" si="0">D117+1</f>
        <v>3</v>
      </c>
      <c r="E118" s="74">
        <v>0</v>
      </c>
      <c r="F118" s="281">
        <v>0</v>
      </c>
      <c r="G118" s="221">
        <v>0</v>
      </c>
      <c r="H118" s="70">
        <v>0</v>
      </c>
      <c r="I118" s="346">
        <v>0</v>
      </c>
      <c r="J118" s="184">
        <v>0</v>
      </c>
      <c r="K118" s="83"/>
      <c r="L118" s="83"/>
      <c r="M118" s="83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3"/>
      <c r="Y118" s="83"/>
      <c r="Z118" s="83"/>
      <c r="AA118" s="83"/>
      <c r="AB118" s="83"/>
      <c r="AC118" s="83"/>
      <c r="AD118" s="83"/>
      <c r="AE118" s="83"/>
    </row>
    <row r="119" spans="1:31">
      <c r="A119" s="83"/>
      <c r="B119" s="83"/>
      <c r="C119" s="83"/>
      <c r="D119" s="122">
        <f t="shared" si="0"/>
        <v>4</v>
      </c>
      <c r="E119" s="74">
        <v>0</v>
      </c>
      <c r="F119" s="281">
        <v>0</v>
      </c>
      <c r="G119" s="221">
        <v>0</v>
      </c>
      <c r="H119" s="70">
        <v>0</v>
      </c>
      <c r="I119" s="346">
        <v>0</v>
      </c>
      <c r="J119" s="184">
        <v>0</v>
      </c>
      <c r="K119" s="83"/>
      <c r="L119" s="83"/>
      <c r="M119" s="83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3"/>
      <c r="Y119" s="83"/>
      <c r="Z119" s="83"/>
      <c r="AA119" s="83"/>
      <c r="AB119" s="83"/>
      <c r="AC119" s="83"/>
      <c r="AD119" s="83"/>
      <c r="AE119" s="83"/>
    </row>
    <row r="120" spans="1:31">
      <c r="A120" s="83"/>
      <c r="B120" s="83"/>
      <c r="C120" s="83"/>
      <c r="D120" s="122">
        <f t="shared" si="0"/>
        <v>5</v>
      </c>
      <c r="E120" s="74">
        <v>0</v>
      </c>
      <c r="F120" s="281">
        <v>0</v>
      </c>
      <c r="G120" s="221">
        <v>0</v>
      </c>
      <c r="H120" s="70">
        <v>0</v>
      </c>
      <c r="I120" s="346">
        <v>0</v>
      </c>
      <c r="J120" s="184">
        <v>0</v>
      </c>
      <c r="K120" s="83"/>
      <c r="L120" s="83"/>
      <c r="M120" s="83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3"/>
      <c r="Y120" s="83"/>
      <c r="Z120" s="83"/>
      <c r="AA120" s="83"/>
      <c r="AB120" s="83"/>
      <c r="AC120" s="83"/>
      <c r="AD120" s="83"/>
      <c r="AE120" s="83"/>
    </row>
    <row r="121" spans="1:31">
      <c r="A121" s="83"/>
      <c r="B121" s="83"/>
      <c r="C121" s="83"/>
      <c r="D121" s="122">
        <f t="shared" si="0"/>
        <v>6</v>
      </c>
      <c r="E121" s="74">
        <v>0</v>
      </c>
      <c r="F121" s="271">
        <v>0</v>
      </c>
      <c r="G121" s="221">
        <v>8</v>
      </c>
      <c r="H121" s="70">
        <v>0</v>
      </c>
      <c r="I121" s="346">
        <v>8</v>
      </c>
      <c r="J121" s="184">
        <v>0</v>
      </c>
      <c r="K121" s="83"/>
      <c r="L121" s="83"/>
      <c r="M121" s="83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3"/>
      <c r="Y121" s="83"/>
      <c r="Z121" s="83"/>
      <c r="AA121" s="83"/>
      <c r="AB121" s="83"/>
      <c r="AC121" s="83"/>
      <c r="AD121" s="83"/>
      <c r="AE121" s="83"/>
    </row>
    <row r="122" spans="1:31">
      <c r="A122" s="83"/>
      <c r="B122" s="83"/>
      <c r="C122" s="83"/>
      <c r="D122" s="122">
        <f t="shared" si="0"/>
        <v>7</v>
      </c>
      <c r="E122" s="74">
        <v>-160</v>
      </c>
      <c r="F122" s="281">
        <v>160</v>
      </c>
      <c r="G122" s="221">
        <v>424</v>
      </c>
      <c r="H122" s="70">
        <v>0</v>
      </c>
      <c r="I122" s="346">
        <v>424</v>
      </c>
      <c r="J122" s="184">
        <v>56</v>
      </c>
      <c r="K122" s="83"/>
      <c r="L122" s="83"/>
      <c r="M122" s="83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3"/>
      <c r="Y122" s="83"/>
      <c r="Z122" s="83"/>
      <c r="AA122" s="83"/>
      <c r="AB122" s="83"/>
      <c r="AC122" s="83"/>
      <c r="AD122" s="83"/>
      <c r="AE122" s="83"/>
    </row>
    <row r="123" spans="1:31">
      <c r="A123" s="83"/>
      <c r="B123" s="83"/>
      <c r="C123" s="83"/>
      <c r="D123" s="122">
        <f t="shared" si="0"/>
        <v>8</v>
      </c>
      <c r="E123" s="74">
        <v>-696</v>
      </c>
      <c r="F123" s="281">
        <v>696</v>
      </c>
      <c r="G123" s="221">
        <v>1160</v>
      </c>
      <c r="H123" s="70">
        <v>0</v>
      </c>
      <c r="I123" s="346">
        <v>1160</v>
      </c>
      <c r="J123" s="184">
        <v>824</v>
      </c>
      <c r="K123" s="83"/>
      <c r="L123" s="83"/>
      <c r="M123" s="83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3"/>
      <c r="Y123" s="83"/>
      <c r="Z123" s="83"/>
      <c r="AA123" s="83"/>
      <c r="AB123" s="83"/>
      <c r="AC123" s="83"/>
      <c r="AD123" s="83"/>
      <c r="AE123" s="83"/>
    </row>
    <row r="124" spans="1:31">
      <c r="A124" s="83"/>
      <c r="B124" s="83"/>
      <c r="C124" s="83"/>
      <c r="D124" s="122">
        <f t="shared" si="0"/>
        <v>9</v>
      </c>
      <c r="E124" s="74">
        <v>-792</v>
      </c>
      <c r="F124" s="271">
        <v>792</v>
      </c>
      <c r="G124" s="221">
        <v>1040</v>
      </c>
      <c r="H124" s="70">
        <v>0</v>
      </c>
      <c r="I124" s="346">
        <v>1040</v>
      </c>
      <c r="J124" s="184">
        <v>1528</v>
      </c>
      <c r="K124" s="83"/>
      <c r="L124" s="83"/>
      <c r="M124" s="83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3"/>
      <c r="Y124" s="83"/>
      <c r="Z124" s="83"/>
      <c r="AA124" s="83"/>
      <c r="AB124" s="83"/>
      <c r="AC124" s="83"/>
      <c r="AD124" s="83"/>
      <c r="AE124" s="83"/>
    </row>
    <row r="125" spans="1:31">
      <c r="A125" s="83"/>
      <c r="B125" s="83"/>
      <c r="C125" s="83"/>
      <c r="D125" s="122">
        <f t="shared" si="0"/>
        <v>10</v>
      </c>
      <c r="E125" s="74">
        <v>-648</v>
      </c>
      <c r="F125" s="281">
        <v>648</v>
      </c>
      <c r="G125" s="221">
        <v>1912</v>
      </c>
      <c r="H125" s="70">
        <v>0</v>
      </c>
      <c r="I125" s="346">
        <v>1912</v>
      </c>
      <c r="J125" s="184">
        <v>2112</v>
      </c>
      <c r="K125" s="83"/>
      <c r="L125" s="83"/>
      <c r="M125" s="83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3"/>
      <c r="Y125" s="83"/>
      <c r="Z125" s="83"/>
      <c r="AA125" s="83"/>
      <c r="AB125" s="83"/>
      <c r="AC125" s="83"/>
      <c r="AD125" s="83"/>
      <c r="AE125" s="83"/>
    </row>
    <row r="126" spans="1:31">
      <c r="A126" s="83"/>
      <c r="B126" s="83"/>
      <c r="C126" s="83"/>
      <c r="D126" s="122">
        <f t="shared" si="0"/>
        <v>11</v>
      </c>
      <c r="E126" s="74">
        <v>-648</v>
      </c>
      <c r="F126" s="281">
        <v>648</v>
      </c>
      <c r="G126" s="221">
        <v>1144</v>
      </c>
      <c r="H126" s="70">
        <v>0</v>
      </c>
      <c r="I126" s="346">
        <v>1144</v>
      </c>
      <c r="J126" s="184">
        <v>2664</v>
      </c>
      <c r="K126" s="83"/>
      <c r="L126" s="83"/>
      <c r="M126" s="83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3"/>
      <c r="Y126" s="83"/>
      <c r="Z126" s="83"/>
      <c r="AA126" s="83"/>
      <c r="AB126" s="83"/>
      <c r="AC126" s="83"/>
      <c r="AD126" s="83"/>
      <c r="AE126" s="83"/>
    </row>
    <row r="127" spans="1:31">
      <c r="A127" s="83"/>
      <c r="B127" s="83"/>
      <c r="C127" s="83"/>
      <c r="D127" s="122">
        <f t="shared" si="0"/>
        <v>12</v>
      </c>
      <c r="E127" s="74">
        <v>-576</v>
      </c>
      <c r="F127" s="271">
        <v>576</v>
      </c>
      <c r="G127" s="221">
        <v>896</v>
      </c>
      <c r="H127" s="70">
        <v>0</v>
      </c>
      <c r="I127" s="346">
        <v>896</v>
      </c>
      <c r="J127" s="184">
        <v>3000</v>
      </c>
      <c r="K127" s="83"/>
      <c r="L127" s="83"/>
      <c r="M127" s="83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3"/>
      <c r="Y127" s="83"/>
      <c r="Z127" s="83"/>
      <c r="AA127" s="83"/>
      <c r="AB127" s="83"/>
      <c r="AC127" s="83"/>
      <c r="AD127" s="83"/>
      <c r="AE127" s="83"/>
    </row>
    <row r="128" spans="1:31">
      <c r="A128" s="83"/>
      <c r="B128" s="83"/>
      <c r="C128" s="83"/>
      <c r="D128" s="122">
        <f t="shared" si="0"/>
        <v>13</v>
      </c>
      <c r="E128" s="74">
        <v>-552</v>
      </c>
      <c r="F128" s="281">
        <v>552</v>
      </c>
      <c r="G128" s="221">
        <v>1793</v>
      </c>
      <c r="H128" s="70">
        <v>0</v>
      </c>
      <c r="I128" s="346">
        <v>1793</v>
      </c>
      <c r="J128" s="184">
        <v>1803</v>
      </c>
      <c r="K128" s="83"/>
      <c r="L128" s="83"/>
      <c r="M128" s="83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3"/>
      <c r="Y128" s="83"/>
      <c r="Z128" s="83"/>
      <c r="AA128" s="83"/>
      <c r="AB128" s="83"/>
      <c r="AC128" s="83"/>
      <c r="AD128" s="83"/>
      <c r="AE128" s="83"/>
    </row>
    <row r="129" spans="1:66">
      <c r="A129" s="83"/>
      <c r="B129" s="83"/>
      <c r="C129" s="83"/>
      <c r="D129" s="122">
        <f t="shared" si="0"/>
        <v>14</v>
      </c>
      <c r="E129" s="74">
        <v>-4961</v>
      </c>
      <c r="F129" s="281">
        <v>4961</v>
      </c>
      <c r="G129" s="221">
        <v>3966</v>
      </c>
      <c r="H129" s="70">
        <v>1802</v>
      </c>
      <c r="I129" s="346">
        <v>2163</v>
      </c>
      <c r="J129" s="184">
        <v>3156</v>
      </c>
      <c r="K129" s="83"/>
      <c r="L129" s="83"/>
      <c r="M129" s="83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3"/>
      <c r="Y129" s="83"/>
      <c r="Z129" s="83"/>
      <c r="AA129" s="83"/>
      <c r="AB129" s="83"/>
      <c r="AC129" s="83"/>
      <c r="AD129" s="83"/>
      <c r="AE129" s="83"/>
    </row>
    <row r="130" spans="1:66">
      <c r="A130" s="83"/>
      <c r="B130" s="83"/>
      <c r="C130" s="83"/>
      <c r="D130" s="122">
        <f t="shared" si="0"/>
        <v>15</v>
      </c>
      <c r="E130" s="74">
        <v>-8934</v>
      </c>
      <c r="F130" s="281">
        <v>8934</v>
      </c>
      <c r="G130" s="221">
        <v>8233</v>
      </c>
      <c r="H130" s="70">
        <v>5721</v>
      </c>
      <c r="I130" s="346">
        <v>2512</v>
      </c>
      <c r="J130" s="184">
        <v>2564</v>
      </c>
      <c r="K130" s="83"/>
      <c r="L130" s="83"/>
      <c r="M130" s="83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3"/>
      <c r="Y130" s="83"/>
      <c r="Z130" s="83"/>
      <c r="AA130" s="83"/>
      <c r="AB130" s="83"/>
      <c r="AC130" s="83"/>
      <c r="AD130" s="83"/>
      <c r="AE130" s="83"/>
    </row>
    <row r="131" spans="1:66">
      <c r="A131" s="83"/>
      <c r="B131" s="83"/>
      <c r="C131" s="83"/>
      <c r="D131" s="122">
        <f t="shared" si="0"/>
        <v>16</v>
      </c>
      <c r="E131" s="74">
        <v>-11926</v>
      </c>
      <c r="F131" s="281">
        <v>11926</v>
      </c>
      <c r="G131" s="221">
        <v>9949</v>
      </c>
      <c r="H131" s="70">
        <v>6645</v>
      </c>
      <c r="I131" s="346">
        <v>3304</v>
      </c>
      <c r="J131" s="184">
        <v>1072</v>
      </c>
      <c r="K131" s="83"/>
      <c r="L131" s="83"/>
      <c r="M131" s="83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3"/>
      <c r="Y131" s="83"/>
      <c r="Z131" s="83"/>
      <c r="AA131" s="83"/>
      <c r="AB131" s="83"/>
      <c r="AC131" s="83"/>
      <c r="AD131" s="83"/>
      <c r="AE131" s="83"/>
    </row>
    <row r="132" spans="1:66">
      <c r="A132" s="83"/>
      <c r="B132" s="83"/>
      <c r="C132" s="83"/>
      <c r="D132" s="122">
        <f t="shared" si="0"/>
        <v>17</v>
      </c>
      <c r="E132" s="74">
        <v>-12595</v>
      </c>
      <c r="F132" s="281">
        <v>12594</v>
      </c>
      <c r="G132" s="221">
        <v>9377</v>
      </c>
      <c r="H132" s="70">
        <v>6452</v>
      </c>
      <c r="I132" s="346">
        <v>2925</v>
      </c>
      <c r="J132" s="184">
        <v>1266</v>
      </c>
      <c r="K132" s="83"/>
      <c r="L132" s="83"/>
      <c r="M132" s="83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3"/>
      <c r="Y132" s="83"/>
      <c r="Z132" s="83"/>
      <c r="AA132" s="83"/>
      <c r="AB132" s="83"/>
      <c r="AC132" s="83"/>
      <c r="AD132" s="83"/>
      <c r="AE132" s="83"/>
    </row>
    <row r="133" spans="1:66">
      <c r="A133" s="83"/>
      <c r="B133" s="83"/>
      <c r="C133" s="83"/>
      <c r="D133" s="122">
        <f t="shared" si="0"/>
        <v>18</v>
      </c>
      <c r="E133" s="74">
        <v>-8669</v>
      </c>
      <c r="F133" s="271">
        <v>8669</v>
      </c>
      <c r="G133" s="221">
        <v>8653</v>
      </c>
      <c r="H133" s="70">
        <v>6515</v>
      </c>
      <c r="I133" s="346">
        <v>2138</v>
      </c>
      <c r="J133" s="184">
        <v>288</v>
      </c>
      <c r="K133" s="83"/>
      <c r="L133" s="83"/>
      <c r="M133" s="83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3"/>
      <c r="Y133" s="83"/>
      <c r="Z133" s="83"/>
      <c r="AA133" s="83"/>
      <c r="AB133" s="83"/>
      <c r="AC133" s="83"/>
      <c r="AD133" s="83"/>
      <c r="AE133" s="83"/>
    </row>
    <row r="134" spans="1:66">
      <c r="A134" s="83"/>
      <c r="B134" s="83"/>
      <c r="C134" s="83"/>
      <c r="D134" s="122">
        <f t="shared" si="0"/>
        <v>19</v>
      </c>
      <c r="E134" s="74">
        <v>-984</v>
      </c>
      <c r="F134" s="281">
        <v>983</v>
      </c>
      <c r="G134" s="221">
        <v>4568</v>
      </c>
      <c r="H134" s="70">
        <v>3391</v>
      </c>
      <c r="I134" s="346">
        <v>1177</v>
      </c>
      <c r="J134" s="184">
        <v>0</v>
      </c>
      <c r="K134" s="83"/>
      <c r="L134" s="83"/>
      <c r="M134" s="83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3"/>
      <c r="Y134" s="83"/>
      <c r="Z134" s="83"/>
      <c r="AA134" s="83"/>
      <c r="AB134" s="83"/>
      <c r="AC134" s="83"/>
      <c r="AD134" s="83"/>
      <c r="AE134" s="83"/>
    </row>
    <row r="135" spans="1:66">
      <c r="A135" s="83"/>
      <c r="B135" s="83"/>
      <c r="C135" s="83"/>
      <c r="D135" s="122">
        <f t="shared" si="0"/>
        <v>20</v>
      </c>
      <c r="E135" s="74">
        <v>0</v>
      </c>
      <c r="F135" s="281">
        <v>0</v>
      </c>
      <c r="G135" s="221">
        <v>52</v>
      </c>
      <c r="H135" s="70">
        <v>30</v>
      </c>
      <c r="I135" s="346">
        <v>23</v>
      </c>
      <c r="J135" s="184">
        <v>0</v>
      </c>
      <c r="K135" s="83"/>
      <c r="L135" s="83"/>
      <c r="M135" s="83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3"/>
      <c r="Y135" s="83"/>
      <c r="Z135" s="83"/>
      <c r="AA135" s="83"/>
      <c r="AB135" s="83"/>
      <c r="AC135" s="83"/>
      <c r="AD135" s="83"/>
      <c r="AE135" s="83"/>
    </row>
    <row r="136" spans="1:66">
      <c r="A136" s="83"/>
      <c r="B136" s="83"/>
      <c r="C136" s="83"/>
      <c r="D136" s="122">
        <f t="shared" si="0"/>
        <v>21</v>
      </c>
      <c r="E136" s="74">
        <v>0</v>
      </c>
      <c r="F136" s="281">
        <v>0</v>
      </c>
      <c r="G136" s="221">
        <v>0</v>
      </c>
      <c r="H136" s="70">
        <v>0</v>
      </c>
      <c r="I136" s="346">
        <v>0</v>
      </c>
      <c r="J136" s="184">
        <v>0</v>
      </c>
      <c r="K136" s="83"/>
      <c r="L136" s="83"/>
      <c r="M136" s="83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3"/>
      <c r="Y136" s="83"/>
      <c r="Z136" s="83"/>
      <c r="AA136" s="83"/>
      <c r="AB136" s="83"/>
      <c r="AC136" s="83"/>
      <c r="AD136" s="83"/>
      <c r="AE136" s="83"/>
    </row>
    <row r="137" spans="1:66">
      <c r="A137" s="83"/>
      <c r="B137" s="83"/>
      <c r="C137" s="83"/>
      <c r="D137" s="122">
        <f t="shared" si="0"/>
        <v>22</v>
      </c>
      <c r="E137" s="74">
        <v>0</v>
      </c>
      <c r="F137" s="281">
        <v>0</v>
      </c>
      <c r="G137" s="221">
        <v>0</v>
      </c>
      <c r="H137" s="70">
        <v>0</v>
      </c>
      <c r="I137" s="346">
        <v>0</v>
      </c>
      <c r="J137" s="184">
        <v>0</v>
      </c>
      <c r="K137" s="83"/>
      <c r="L137" s="83"/>
      <c r="M137" s="83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3"/>
      <c r="Y137" s="83"/>
      <c r="Z137" s="83"/>
      <c r="AA137" s="83"/>
      <c r="AB137" s="83"/>
      <c r="AC137" s="83"/>
      <c r="AD137" s="83"/>
      <c r="AE137" s="83"/>
    </row>
    <row r="138" spans="1:66">
      <c r="A138" s="83"/>
      <c r="B138" s="83"/>
      <c r="C138" s="83"/>
      <c r="D138" s="122">
        <f t="shared" si="0"/>
        <v>23</v>
      </c>
      <c r="E138" s="74">
        <v>0</v>
      </c>
      <c r="F138" s="271">
        <v>0</v>
      </c>
      <c r="G138" s="221">
        <v>0</v>
      </c>
      <c r="H138" s="70">
        <v>0</v>
      </c>
      <c r="I138" s="346">
        <v>0</v>
      </c>
      <c r="J138" s="184">
        <v>0</v>
      </c>
      <c r="K138" s="83"/>
      <c r="L138" s="83"/>
      <c r="M138" s="83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3"/>
      <c r="Y138" s="83"/>
      <c r="Z138" s="83"/>
      <c r="AA138" s="83"/>
      <c r="AB138" s="83"/>
      <c r="AC138" s="83"/>
      <c r="AD138" s="83"/>
      <c r="AE138" s="83"/>
    </row>
    <row r="139" spans="1:66" ht="15.75" thickBot="1">
      <c r="A139" s="83"/>
      <c r="B139" s="83"/>
      <c r="C139" s="83"/>
      <c r="D139" s="210">
        <f t="shared" si="0"/>
        <v>24</v>
      </c>
      <c r="E139" s="188">
        <v>0</v>
      </c>
      <c r="F139" s="284">
        <v>0</v>
      </c>
      <c r="G139" s="233">
        <v>0</v>
      </c>
      <c r="H139" s="347">
        <v>0</v>
      </c>
      <c r="I139" s="348">
        <v>0</v>
      </c>
      <c r="J139" s="211">
        <v>0</v>
      </c>
      <c r="K139" s="83"/>
      <c r="L139" s="83"/>
      <c r="M139" s="83"/>
      <c r="N139" s="83"/>
      <c r="O139" s="88"/>
      <c r="P139" s="88"/>
      <c r="Q139" s="88"/>
      <c r="R139" s="88"/>
      <c r="S139" s="88"/>
      <c r="T139" s="88"/>
      <c r="U139" s="88"/>
      <c r="V139" s="88"/>
      <c r="W139" s="88"/>
      <c r="X139" s="83"/>
      <c r="Y139" s="83"/>
      <c r="Z139" s="83"/>
      <c r="AA139" s="83"/>
      <c r="AB139" s="83"/>
      <c r="AC139" s="83"/>
      <c r="AD139" s="83"/>
      <c r="AE139" s="83"/>
    </row>
    <row r="140" spans="1:66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8"/>
      <c r="P140" s="88"/>
      <c r="Q140" s="88"/>
      <c r="R140" s="88"/>
      <c r="S140" s="88"/>
      <c r="T140" s="88"/>
      <c r="U140" s="88"/>
      <c r="V140" s="88"/>
      <c r="W140" s="88"/>
      <c r="X140" s="83"/>
      <c r="Y140" s="83"/>
      <c r="Z140" s="83"/>
      <c r="AA140" s="83"/>
      <c r="AB140" s="83"/>
      <c r="AC140" s="83"/>
      <c r="AD140" s="83"/>
      <c r="AE140" s="83"/>
    </row>
    <row r="141" spans="1:66" ht="15.75" thickBo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3"/>
      <c r="Y141" s="83"/>
      <c r="Z141" s="83"/>
      <c r="AA141" s="83"/>
      <c r="AB141" s="83"/>
      <c r="AC141" s="83"/>
      <c r="AD141" s="83"/>
      <c r="AE141" s="83"/>
    </row>
    <row r="142" spans="1:66">
      <c r="A142" s="83"/>
      <c r="B142" s="83"/>
      <c r="C142" s="83"/>
      <c r="D142" s="107"/>
      <c r="E142" s="212"/>
      <c r="F142" s="167"/>
      <c r="G142" s="167"/>
      <c r="H142" s="167"/>
      <c r="I142" s="213" t="s">
        <v>354</v>
      </c>
      <c r="J142" s="214"/>
      <c r="K142" s="167"/>
      <c r="L142" s="214"/>
      <c r="M142" s="167"/>
      <c r="N142" s="213"/>
      <c r="O142" s="215"/>
      <c r="P142" s="215"/>
      <c r="Q142" s="167"/>
      <c r="R142" s="169"/>
      <c r="T142" s="107"/>
      <c r="U142" s="212"/>
      <c r="V142" s="167"/>
      <c r="W142" s="167"/>
      <c r="X142" s="167"/>
      <c r="Y142" s="213" t="s">
        <v>355</v>
      </c>
      <c r="Z142" s="214"/>
      <c r="AA142" s="167"/>
      <c r="AB142" s="214"/>
      <c r="AC142" s="167"/>
      <c r="AD142" s="213"/>
      <c r="AE142" s="215"/>
      <c r="AF142" s="215"/>
      <c r="AG142" s="167"/>
      <c r="AH142" s="169"/>
      <c r="AJ142" s="107"/>
      <c r="AK142" s="212"/>
      <c r="AL142" s="167"/>
      <c r="AM142" s="167"/>
      <c r="AN142" s="167"/>
      <c r="AO142" s="213" t="s">
        <v>356</v>
      </c>
      <c r="AP142" s="214"/>
      <c r="AQ142" s="167"/>
      <c r="AR142" s="214"/>
      <c r="AS142" s="167"/>
      <c r="AT142" s="213"/>
      <c r="AU142" s="215"/>
      <c r="AV142" s="215"/>
      <c r="AW142" s="167"/>
      <c r="AX142" s="169"/>
      <c r="AZ142" s="107"/>
      <c r="BA142" s="212"/>
      <c r="BB142" s="167"/>
      <c r="BC142" s="167"/>
      <c r="BD142" s="167"/>
      <c r="BE142" s="213" t="s">
        <v>357</v>
      </c>
      <c r="BF142" s="214"/>
      <c r="BG142" s="167"/>
      <c r="BH142" s="214"/>
      <c r="BI142" s="167"/>
      <c r="BJ142" s="213"/>
      <c r="BK142" s="215"/>
      <c r="BL142" s="215"/>
      <c r="BM142" s="167"/>
      <c r="BN142" s="169"/>
    </row>
    <row r="143" spans="1:66">
      <c r="A143" s="83"/>
      <c r="B143" s="83"/>
      <c r="C143" s="83"/>
      <c r="D143" s="199"/>
      <c r="E143" s="200" t="s">
        <v>171</v>
      </c>
      <c r="F143" s="201"/>
      <c r="G143" s="201"/>
      <c r="H143" s="201"/>
      <c r="I143" s="201"/>
      <c r="J143" s="216" t="s">
        <v>358</v>
      </c>
      <c r="K143" s="201"/>
      <c r="L143" s="216" t="s">
        <v>172</v>
      </c>
      <c r="M143" s="201"/>
      <c r="N143" s="201"/>
      <c r="O143" s="201"/>
      <c r="P143" s="201"/>
      <c r="Q143" s="201"/>
      <c r="R143" s="202"/>
      <c r="T143" s="199"/>
      <c r="U143" s="200" t="s">
        <v>171</v>
      </c>
      <c r="V143" s="201"/>
      <c r="W143" s="201"/>
      <c r="X143" s="201"/>
      <c r="Y143" s="201"/>
      <c r="Z143" s="216" t="s">
        <v>358</v>
      </c>
      <c r="AA143" s="201"/>
      <c r="AB143" s="216" t="s">
        <v>172</v>
      </c>
      <c r="AC143" s="201"/>
      <c r="AD143" s="201"/>
      <c r="AE143" s="201"/>
      <c r="AF143" s="201"/>
      <c r="AG143" s="201"/>
      <c r="AH143" s="202"/>
      <c r="AJ143" s="199"/>
      <c r="AK143" s="200" t="s">
        <v>171</v>
      </c>
      <c r="AL143" s="201"/>
      <c r="AM143" s="201"/>
      <c r="AN143" s="201"/>
      <c r="AO143" s="201"/>
      <c r="AP143" s="216" t="s">
        <v>358</v>
      </c>
      <c r="AQ143" s="201"/>
      <c r="AR143" s="216" t="s">
        <v>172</v>
      </c>
      <c r="AS143" s="201"/>
      <c r="AT143" s="201"/>
      <c r="AU143" s="201"/>
      <c r="AV143" s="201"/>
      <c r="AW143" s="201"/>
      <c r="AX143" s="202"/>
      <c r="AZ143" s="199"/>
      <c r="BA143" s="200" t="s">
        <v>171</v>
      </c>
      <c r="BB143" s="201"/>
      <c r="BC143" s="201"/>
      <c r="BD143" s="201"/>
      <c r="BE143" s="201"/>
      <c r="BF143" s="216" t="s">
        <v>358</v>
      </c>
      <c r="BG143" s="201"/>
      <c r="BH143" s="216" t="s">
        <v>172</v>
      </c>
      <c r="BI143" s="201"/>
      <c r="BJ143" s="201"/>
      <c r="BK143" s="201"/>
      <c r="BL143" s="201"/>
      <c r="BM143" s="201"/>
      <c r="BN143" s="202"/>
    </row>
    <row r="144" spans="1:66" ht="15.75">
      <c r="A144" s="83"/>
      <c r="B144" s="83"/>
      <c r="C144" s="83"/>
      <c r="D144" s="203"/>
      <c r="E144" s="170" t="s">
        <v>351</v>
      </c>
      <c r="F144" s="174" t="s">
        <v>88</v>
      </c>
      <c r="G144" s="174" t="s">
        <v>359</v>
      </c>
      <c r="H144" s="170" t="s">
        <v>360</v>
      </c>
      <c r="I144" s="174" t="s">
        <v>361</v>
      </c>
      <c r="J144" s="217" t="s">
        <v>362</v>
      </c>
      <c r="K144" s="174" t="s">
        <v>363</v>
      </c>
      <c r="L144" s="217" t="s">
        <v>351</v>
      </c>
      <c r="M144" s="174" t="s">
        <v>88</v>
      </c>
      <c r="N144" s="174" t="s">
        <v>359</v>
      </c>
      <c r="O144" s="170" t="s">
        <v>362</v>
      </c>
      <c r="P144" s="170" t="s">
        <v>360</v>
      </c>
      <c r="Q144" s="174" t="s">
        <v>361</v>
      </c>
      <c r="R144" s="117" t="s">
        <v>363</v>
      </c>
      <c r="T144" s="203"/>
      <c r="U144" s="170" t="s">
        <v>351</v>
      </c>
      <c r="V144" s="174" t="s">
        <v>88</v>
      </c>
      <c r="W144" s="174" t="s">
        <v>359</v>
      </c>
      <c r="X144" s="170" t="s">
        <v>360</v>
      </c>
      <c r="Y144" s="174" t="s">
        <v>361</v>
      </c>
      <c r="Z144" s="217" t="s">
        <v>362</v>
      </c>
      <c r="AA144" s="174" t="s">
        <v>363</v>
      </c>
      <c r="AB144" s="217" t="s">
        <v>351</v>
      </c>
      <c r="AC144" s="174" t="s">
        <v>88</v>
      </c>
      <c r="AD144" s="174" t="s">
        <v>359</v>
      </c>
      <c r="AE144" s="170" t="s">
        <v>362</v>
      </c>
      <c r="AF144" s="170" t="s">
        <v>360</v>
      </c>
      <c r="AG144" s="174" t="s">
        <v>361</v>
      </c>
      <c r="AH144" s="117" t="s">
        <v>363</v>
      </c>
      <c r="AJ144" s="203"/>
      <c r="AK144" s="170" t="s">
        <v>351</v>
      </c>
      <c r="AL144" s="174" t="s">
        <v>88</v>
      </c>
      <c r="AM144" s="174" t="s">
        <v>359</v>
      </c>
      <c r="AN144" s="170" t="s">
        <v>360</v>
      </c>
      <c r="AO144" s="174" t="s">
        <v>361</v>
      </c>
      <c r="AP144" s="217" t="s">
        <v>362</v>
      </c>
      <c r="AQ144" s="174" t="s">
        <v>363</v>
      </c>
      <c r="AR144" s="217" t="s">
        <v>351</v>
      </c>
      <c r="AS144" s="174" t="s">
        <v>88</v>
      </c>
      <c r="AT144" s="174" t="s">
        <v>359</v>
      </c>
      <c r="AU144" s="170" t="s">
        <v>362</v>
      </c>
      <c r="AV144" s="170" t="s">
        <v>360</v>
      </c>
      <c r="AW144" s="174" t="s">
        <v>361</v>
      </c>
      <c r="AX144" s="117" t="s">
        <v>363</v>
      </c>
      <c r="AZ144" s="203"/>
      <c r="BA144" s="170" t="s">
        <v>351</v>
      </c>
      <c r="BB144" s="174" t="s">
        <v>88</v>
      </c>
      <c r="BC144" s="174" t="s">
        <v>359</v>
      </c>
      <c r="BD144" s="170" t="s">
        <v>360</v>
      </c>
      <c r="BE144" s="174" t="s">
        <v>361</v>
      </c>
      <c r="BF144" s="217" t="s">
        <v>362</v>
      </c>
      <c r="BG144" s="174" t="s">
        <v>363</v>
      </c>
      <c r="BH144" s="217" t="s">
        <v>351</v>
      </c>
      <c r="BI144" s="174" t="s">
        <v>88</v>
      </c>
      <c r="BJ144" s="174" t="s">
        <v>359</v>
      </c>
      <c r="BK144" s="170" t="s">
        <v>362</v>
      </c>
      <c r="BL144" s="170" t="s">
        <v>360</v>
      </c>
      <c r="BM144" s="174" t="s">
        <v>361</v>
      </c>
      <c r="BN144" s="117" t="s">
        <v>363</v>
      </c>
    </row>
    <row r="145" spans="1:66">
      <c r="A145" s="83"/>
      <c r="B145" s="83"/>
      <c r="C145" s="83"/>
      <c r="D145" s="205" t="s">
        <v>167</v>
      </c>
      <c r="E145" s="119" t="s">
        <v>170</v>
      </c>
      <c r="F145" s="90" t="s">
        <v>170</v>
      </c>
      <c r="G145" s="90" t="s">
        <v>170</v>
      </c>
      <c r="H145" s="119" t="s">
        <v>170</v>
      </c>
      <c r="I145" s="90" t="s">
        <v>170</v>
      </c>
      <c r="J145" s="218" t="s">
        <v>170</v>
      </c>
      <c r="K145" s="90" t="s">
        <v>170</v>
      </c>
      <c r="L145" s="218" t="s">
        <v>170</v>
      </c>
      <c r="M145" s="90" t="s">
        <v>170</v>
      </c>
      <c r="N145" s="90" t="s">
        <v>170</v>
      </c>
      <c r="O145" s="119" t="s">
        <v>170</v>
      </c>
      <c r="P145" s="119" t="s">
        <v>170</v>
      </c>
      <c r="Q145" s="90" t="s">
        <v>170</v>
      </c>
      <c r="R145" s="121" t="s">
        <v>170</v>
      </c>
      <c r="T145" s="205" t="s">
        <v>167</v>
      </c>
      <c r="U145" s="119" t="s">
        <v>170</v>
      </c>
      <c r="V145" s="90" t="s">
        <v>170</v>
      </c>
      <c r="W145" s="90" t="s">
        <v>170</v>
      </c>
      <c r="X145" s="119" t="s">
        <v>170</v>
      </c>
      <c r="Y145" s="90" t="s">
        <v>170</v>
      </c>
      <c r="Z145" s="218" t="s">
        <v>170</v>
      </c>
      <c r="AA145" s="90" t="s">
        <v>170</v>
      </c>
      <c r="AB145" s="218" t="s">
        <v>170</v>
      </c>
      <c r="AC145" s="90" t="s">
        <v>170</v>
      </c>
      <c r="AD145" s="90" t="s">
        <v>170</v>
      </c>
      <c r="AE145" s="119" t="s">
        <v>170</v>
      </c>
      <c r="AF145" s="119" t="s">
        <v>170</v>
      </c>
      <c r="AG145" s="90" t="s">
        <v>170</v>
      </c>
      <c r="AH145" s="121" t="s">
        <v>170</v>
      </c>
      <c r="AJ145" s="205" t="s">
        <v>167</v>
      </c>
      <c r="AK145" s="119" t="s">
        <v>170</v>
      </c>
      <c r="AL145" s="90" t="s">
        <v>170</v>
      </c>
      <c r="AM145" s="90" t="s">
        <v>170</v>
      </c>
      <c r="AN145" s="119" t="s">
        <v>170</v>
      </c>
      <c r="AO145" s="90" t="s">
        <v>170</v>
      </c>
      <c r="AP145" s="218" t="s">
        <v>170</v>
      </c>
      <c r="AQ145" s="90" t="s">
        <v>170</v>
      </c>
      <c r="AR145" s="218" t="s">
        <v>170</v>
      </c>
      <c r="AS145" s="90" t="s">
        <v>170</v>
      </c>
      <c r="AT145" s="90" t="s">
        <v>170</v>
      </c>
      <c r="AU145" s="119" t="s">
        <v>170</v>
      </c>
      <c r="AV145" s="119" t="s">
        <v>170</v>
      </c>
      <c r="AW145" s="90" t="s">
        <v>170</v>
      </c>
      <c r="AX145" s="121" t="s">
        <v>170</v>
      </c>
      <c r="AZ145" s="205" t="s">
        <v>167</v>
      </c>
      <c r="BA145" s="119" t="s">
        <v>170</v>
      </c>
      <c r="BB145" s="90" t="s">
        <v>170</v>
      </c>
      <c r="BC145" s="90" t="s">
        <v>170</v>
      </c>
      <c r="BD145" s="119" t="s">
        <v>170</v>
      </c>
      <c r="BE145" s="90" t="s">
        <v>170</v>
      </c>
      <c r="BF145" s="218" t="s">
        <v>170</v>
      </c>
      <c r="BG145" s="90" t="s">
        <v>170</v>
      </c>
      <c r="BH145" s="218" t="s">
        <v>170</v>
      </c>
      <c r="BI145" s="90" t="s">
        <v>170</v>
      </c>
      <c r="BJ145" s="90" t="s">
        <v>170</v>
      </c>
      <c r="BK145" s="119" t="s">
        <v>170</v>
      </c>
      <c r="BL145" s="119" t="s">
        <v>170</v>
      </c>
      <c r="BM145" s="90" t="s">
        <v>170</v>
      </c>
      <c r="BN145" s="121" t="s">
        <v>170</v>
      </c>
    </row>
    <row r="146" spans="1:66">
      <c r="A146" s="83"/>
      <c r="B146" s="83"/>
      <c r="C146" s="83"/>
      <c r="D146" s="122">
        <v>1</v>
      </c>
      <c r="E146" s="273">
        <v>0</v>
      </c>
      <c r="F146" s="75">
        <v>0</v>
      </c>
      <c r="G146" s="220">
        <v>0</v>
      </c>
      <c r="H146" s="273">
        <v>0</v>
      </c>
      <c r="I146" s="220">
        <v>0</v>
      </c>
      <c r="J146" s="221">
        <v>0</v>
      </c>
      <c r="K146" s="322">
        <v>0</v>
      </c>
      <c r="L146" s="221">
        <v>0</v>
      </c>
      <c r="M146" s="322">
        <v>0</v>
      </c>
      <c r="N146" s="75">
        <v>0</v>
      </c>
      <c r="O146" s="273">
        <v>0</v>
      </c>
      <c r="P146" s="273">
        <v>0</v>
      </c>
      <c r="Q146" s="271">
        <v>0</v>
      </c>
      <c r="R146" s="358">
        <v>0</v>
      </c>
      <c r="T146" s="122">
        <v>1</v>
      </c>
      <c r="U146" s="219"/>
      <c r="V146" s="75"/>
      <c r="W146" s="220"/>
      <c r="X146" s="219"/>
      <c r="Y146" s="220"/>
      <c r="Z146" s="221"/>
      <c r="AA146" s="222"/>
      <c r="AB146" s="221"/>
      <c r="AC146" s="222"/>
      <c r="AD146" s="75"/>
      <c r="AE146" s="219"/>
      <c r="AF146" s="219"/>
      <c r="AG146" s="208"/>
      <c r="AH146" s="349"/>
      <c r="AJ146" s="713">
        <v>1</v>
      </c>
      <c r="AK146" s="717"/>
      <c r="AL146" s="710"/>
      <c r="AM146" s="718"/>
      <c r="AN146" s="717"/>
      <c r="AO146" s="718"/>
      <c r="AP146" s="719"/>
      <c r="AQ146" s="720"/>
      <c r="AR146" s="719"/>
      <c r="AS146" s="720"/>
      <c r="AT146" s="710"/>
      <c r="AU146" s="717"/>
      <c r="AV146" s="717"/>
      <c r="AW146" s="721"/>
      <c r="AX146" s="722"/>
      <c r="AZ146" s="122">
        <v>1</v>
      </c>
      <c r="BA146" s="219"/>
      <c r="BB146" s="75"/>
      <c r="BC146" s="220"/>
      <c r="BD146" s="219"/>
      <c r="BE146" s="220"/>
      <c r="BF146" s="221"/>
      <c r="BG146" s="222"/>
      <c r="BH146" s="221"/>
      <c r="BI146" s="222"/>
      <c r="BJ146" s="75"/>
      <c r="BK146" s="219"/>
      <c r="BL146" s="219"/>
      <c r="BM146" s="208"/>
      <c r="BN146" s="349"/>
    </row>
    <row r="147" spans="1:66">
      <c r="A147" s="83"/>
      <c r="B147" s="91"/>
      <c r="C147" s="91"/>
      <c r="D147" s="122">
        <f>D146+1</f>
        <v>2</v>
      </c>
      <c r="E147" s="273">
        <v>0</v>
      </c>
      <c r="F147" s="75">
        <v>0</v>
      </c>
      <c r="G147" s="75">
        <v>0</v>
      </c>
      <c r="H147" s="274">
        <v>0</v>
      </c>
      <c r="I147" s="75">
        <v>0</v>
      </c>
      <c r="J147" s="221">
        <v>0</v>
      </c>
      <c r="K147" s="270">
        <v>0</v>
      </c>
      <c r="L147" s="221">
        <v>0</v>
      </c>
      <c r="M147" s="270">
        <v>0</v>
      </c>
      <c r="N147" s="75">
        <v>0</v>
      </c>
      <c r="O147" s="274">
        <v>0</v>
      </c>
      <c r="P147" s="274">
        <v>0</v>
      </c>
      <c r="Q147" s="271">
        <v>0</v>
      </c>
      <c r="R147" s="358">
        <v>0</v>
      </c>
      <c r="T147" s="122">
        <f>T146+1</f>
        <v>2</v>
      </c>
      <c r="U147" s="224"/>
      <c r="V147" s="75"/>
      <c r="W147" s="75"/>
      <c r="X147" s="225"/>
      <c r="Y147" s="75"/>
      <c r="Z147" s="221"/>
      <c r="AA147" s="74"/>
      <c r="AB147" s="221"/>
      <c r="AC147" s="74"/>
      <c r="AD147" s="75"/>
      <c r="AE147" s="225"/>
      <c r="AF147" s="225"/>
      <c r="AG147" s="75"/>
      <c r="AH147" s="350"/>
      <c r="AJ147" s="713">
        <f>AJ146+1</f>
        <v>2</v>
      </c>
      <c r="AK147" s="717"/>
      <c r="AL147" s="710"/>
      <c r="AM147" s="710"/>
      <c r="AN147" s="723"/>
      <c r="AO147" s="710"/>
      <c r="AP147" s="719"/>
      <c r="AQ147" s="724"/>
      <c r="AR147" s="719"/>
      <c r="AS147" s="724"/>
      <c r="AT147" s="710"/>
      <c r="AU147" s="723"/>
      <c r="AV147" s="723"/>
      <c r="AW147" s="721"/>
      <c r="AX147" s="722"/>
      <c r="AZ147" s="122">
        <f>AZ146+1</f>
        <v>2</v>
      </c>
      <c r="BA147" s="224"/>
      <c r="BB147" s="75"/>
      <c r="BC147" s="75"/>
      <c r="BD147" s="225"/>
      <c r="BE147" s="75"/>
      <c r="BF147" s="221"/>
      <c r="BG147" s="74"/>
      <c r="BH147" s="221"/>
      <c r="BI147" s="74"/>
      <c r="BJ147" s="75"/>
      <c r="BK147" s="225"/>
      <c r="BL147" s="225"/>
      <c r="BM147" s="75"/>
      <c r="BN147" s="350"/>
    </row>
    <row r="148" spans="1:66">
      <c r="A148" s="83"/>
      <c r="B148" s="91"/>
      <c r="C148" s="91"/>
      <c r="D148" s="122">
        <f t="shared" ref="D148:D169" si="1">D147+1</f>
        <v>3</v>
      </c>
      <c r="E148" s="273">
        <v>0</v>
      </c>
      <c r="F148" s="75">
        <v>0</v>
      </c>
      <c r="G148" s="75">
        <v>0</v>
      </c>
      <c r="H148" s="274">
        <v>0</v>
      </c>
      <c r="I148" s="75">
        <v>0</v>
      </c>
      <c r="J148" s="221">
        <v>0</v>
      </c>
      <c r="K148" s="270">
        <v>0</v>
      </c>
      <c r="L148" s="221">
        <v>0</v>
      </c>
      <c r="M148" s="270">
        <v>0</v>
      </c>
      <c r="N148" s="75">
        <v>0</v>
      </c>
      <c r="O148" s="274">
        <v>0</v>
      </c>
      <c r="P148" s="274">
        <v>0</v>
      </c>
      <c r="Q148" s="271">
        <v>0</v>
      </c>
      <c r="R148" s="358">
        <v>0</v>
      </c>
      <c r="T148" s="122">
        <f t="shared" ref="T148:T169" si="2">T147+1</f>
        <v>3</v>
      </c>
      <c r="U148" s="224"/>
      <c r="V148" s="75"/>
      <c r="W148" s="75"/>
      <c r="X148" s="225"/>
      <c r="Y148" s="75"/>
      <c r="Z148" s="221"/>
      <c r="AA148" s="74"/>
      <c r="AB148" s="221"/>
      <c r="AC148" s="74"/>
      <c r="AD148" s="75"/>
      <c r="AE148" s="225"/>
      <c r="AF148" s="225"/>
      <c r="AG148" s="75"/>
      <c r="AH148" s="350"/>
      <c r="AJ148" s="713">
        <f t="shared" ref="AJ148:AJ169" si="3">AJ147+1</f>
        <v>3</v>
      </c>
      <c r="AK148" s="717"/>
      <c r="AL148" s="710"/>
      <c r="AM148" s="710"/>
      <c r="AN148" s="723"/>
      <c r="AO148" s="710"/>
      <c r="AP148" s="719"/>
      <c r="AQ148" s="724"/>
      <c r="AR148" s="719"/>
      <c r="AS148" s="724"/>
      <c r="AT148" s="710"/>
      <c r="AU148" s="723"/>
      <c r="AV148" s="723"/>
      <c r="AW148" s="721"/>
      <c r="AX148" s="722"/>
      <c r="AZ148" s="122">
        <f t="shared" ref="AZ148:AZ169" si="4">AZ147+1</f>
        <v>3</v>
      </c>
      <c r="BA148" s="224"/>
      <c r="BB148" s="75"/>
      <c r="BC148" s="75"/>
      <c r="BD148" s="225"/>
      <c r="BE148" s="75"/>
      <c r="BF148" s="221"/>
      <c r="BG148" s="74"/>
      <c r="BH148" s="221"/>
      <c r="BI148" s="74"/>
      <c r="BJ148" s="75"/>
      <c r="BK148" s="225"/>
      <c r="BL148" s="225"/>
      <c r="BM148" s="75"/>
      <c r="BN148" s="350"/>
    </row>
    <row r="149" spans="1:66">
      <c r="A149" s="83"/>
      <c r="B149" s="91"/>
      <c r="C149" s="91"/>
      <c r="D149" s="122">
        <f t="shared" si="1"/>
        <v>4</v>
      </c>
      <c r="E149" s="273">
        <v>0</v>
      </c>
      <c r="F149" s="75">
        <v>0</v>
      </c>
      <c r="G149" s="75">
        <v>0</v>
      </c>
      <c r="H149" s="274">
        <v>0</v>
      </c>
      <c r="I149" s="75">
        <v>0</v>
      </c>
      <c r="J149" s="221">
        <v>0</v>
      </c>
      <c r="K149" s="270">
        <v>0</v>
      </c>
      <c r="L149" s="221">
        <v>0</v>
      </c>
      <c r="M149" s="270">
        <v>0</v>
      </c>
      <c r="N149" s="75">
        <v>0</v>
      </c>
      <c r="O149" s="274">
        <v>0</v>
      </c>
      <c r="P149" s="274">
        <v>0</v>
      </c>
      <c r="Q149" s="271">
        <v>0</v>
      </c>
      <c r="R149" s="358">
        <v>0</v>
      </c>
      <c r="T149" s="122">
        <f t="shared" si="2"/>
        <v>4</v>
      </c>
      <c r="U149" s="224"/>
      <c r="V149" s="75"/>
      <c r="W149" s="75"/>
      <c r="X149" s="225"/>
      <c r="Y149" s="75"/>
      <c r="Z149" s="221"/>
      <c r="AA149" s="74"/>
      <c r="AB149" s="221"/>
      <c r="AC149" s="74"/>
      <c r="AD149" s="75"/>
      <c r="AE149" s="225"/>
      <c r="AF149" s="225"/>
      <c r="AG149" s="75"/>
      <c r="AH149" s="350"/>
      <c r="AJ149" s="713">
        <f t="shared" si="3"/>
        <v>4</v>
      </c>
      <c r="AK149" s="717"/>
      <c r="AL149" s="710"/>
      <c r="AM149" s="710"/>
      <c r="AN149" s="723"/>
      <c r="AO149" s="710"/>
      <c r="AP149" s="719"/>
      <c r="AQ149" s="724"/>
      <c r="AR149" s="719"/>
      <c r="AS149" s="724"/>
      <c r="AT149" s="710"/>
      <c r="AU149" s="723"/>
      <c r="AV149" s="723"/>
      <c r="AW149" s="721"/>
      <c r="AX149" s="722"/>
      <c r="AZ149" s="122">
        <f t="shared" si="4"/>
        <v>4</v>
      </c>
      <c r="BA149" s="224"/>
      <c r="BB149" s="75"/>
      <c r="BC149" s="75"/>
      <c r="BD149" s="225"/>
      <c r="BE149" s="75"/>
      <c r="BF149" s="221"/>
      <c r="BG149" s="74"/>
      <c r="BH149" s="221"/>
      <c r="BI149" s="74"/>
      <c r="BJ149" s="75"/>
      <c r="BK149" s="225"/>
      <c r="BL149" s="225"/>
      <c r="BM149" s="75"/>
      <c r="BN149" s="350"/>
    </row>
    <row r="150" spans="1:66">
      <c r="A150" s="83"/>
      <c r="B150" s="91"/>
      <c r="C150" s="91"/>
      <c r="D150" s="122">
        <f t="shared" si="1"/>
        <v>5</v>
      </c>
      <c r="E150" s="273">
        <v>0</v>
      </c>
      <c r="F150" s="75">
        <v>0</v>
      </c>
      <c r="G150" s="75">
        <v>0</v>
      </c>
      <c r="H150" s="274">
        <v>0</v>
      </c>
      <c r="I150" s="75">
        <v>0</v>
      </c>
      <c r="J150" s="221">
        <v>0</v>
      </c>
      <c r="K150" s="270">
        <v>0</v>
      </c>
      <c r="L150" s="221">
        <v>0</v>
      </c>
      <c r="M150" s="270">
        <v>0</v>
      </c>
      <c r="N150" s="75">
        <v>0</v>
      </c>
      <c r="O150" s="274">
        <v>0</v>
      </c>
      <c r="P150" s="274">
        <v>0</v>
      </c>
      <c r="Q150" s="271">
        <v>0</v>
      </c>
      <c r="R150" s="358">
        <v>0</v>
      </c>
      <c r="T150" s="122">
        <f t="shared" si="2"/>
        <v>5</v>
      </c>
      <c r="U150" s="224"/>
      <c r="V150" s="75"/>
      <c r="W150" s="75"/>
      <c r="X150" s="225"/>
      <c r="Y150" s="75"/>
      <c r="Z150" s="221"/>
      <c r="AA150" s="74"/>
      <c r="AB150" s="221"/>
      <c r="AC150" s="74"/>
      <c r="AD150" s="75"/>
      <c r="AE150" s="225"/>
      <c r="AF150" s="225"/>
      <c r="AG150" s="75"/>
      <c r="AH150" s="350"/>
      <c r="AJ150" s="713">
        <f t="shared" si="3"/>
        <v>5</v>
      </c>
      <c r="AK150" s="717"/>
      <c r="AL150" s="710"/>
      <c r="AM150" s="710"/>
      <c r="AN150" s="723"/>
      <c r="AO150" s="710"/>
      <c r="AP150" s="719"/>
      <c r="AQ150" s="724"/>
      <c r="AR150" s="719"/>
      <c r="AS150" s="724"/>
      <c r="AT150" s="710"/>
      <c r="AU150" s="723"/>
      <c r="AV150" s="723"/>
      <c r="AW150" s="721"/>
      <c r="AX150" s="722"/>
      <c r="AZ150" s="122">
        <f t="shared" si="4"/>
        <v>5</v>
      </c>
      <c r="BA150" s="224"/>
      <c r="BB150" s="75"/>
      <c r="BC150" s="75"/>
      <c r="BD150" s="225"/>
      <c r="BE150" s="75"/>
      <c r="BF150" s="221"/>
      <c r="BG150" s="74"/>
      <c r="BH150" s="221"/>
      <c r="BI150" s="74"/>
      <c r="BJ150" s="75"/>
      <c r="BK150" s="225"/>
      <c r="BL150" s="225"/>
      <c r="BM150" s="75"/>
      <c r="BN150" s="350"/>
    </row>
    <row r="151" spans="1:66">
      <c r="A151" s="83"/>
      <c r="B151" s="83"/>
      <c r="C151" s="83"/>
      <c r="D151" s="122">
        <f t="shared" si="1"/>
        <v>6</v>
      </c>
      <c r="E151" s="273">
        <v>0</v>
      </c>
      <c r="F151" s="75">
        <v>0</v>
      </c>
      <c r="G151" s="75">
        <v>0</v>
      </c>
      <c r="H151" s="273">
        <v>0</v>
      </c>
      <c r="I151" s="75">
        <v>0</v>
      </c>
      <c r="J151" s="221">
        <v>4</v>
      </c>
      <c r="K151" s="270">
        <v>5</v>
      </c>
      <c r="L151" s="221">
        <v>0</v>
      </c>
      <c r="M151" s="270">
        <v>0</v>
      </c>
      <c r="N151" s="75">
        <v>0</v>
      </c>
      <c r="O151" s="273">
        <v>0</v>
      </c>
      <c r="P151" s="273">
        <v>0</v>
      </c>
      <c r="Q151" s="271">
        <v>0</v>
      </c>
      <c r="R151" s="358">
        <v>0</v>
      </c>
      <c r="T151" s="122">
        <f t="shared" si="2"/>
        <v>6</v>
      </c>
      <c r="U151" s="219"/>
      <c r="V151" s="75"/>
      <c r="W151" s="75"/>
      <c r="X151" s="219"/>
      <c r="Y151" s="75"/>
      <c r="Z151" s="221"/>
      <c r="AA151" s="226"/>
      <c r="AB151" s="221"/>
      <c r="AC151" s="226"/>
      <c r="AD151" s="75"/>
      <c r="AE151" s="219"/>
      <c r="AF151" s="219"/>
      <c r="AG151" s="208"/>
      <c r="AH151" s="349"/>
      <c r="AJ151" s="713">
        <f t="shared" si="3"/>
        <v>6</v>
      </c>
      <c r="AK151" s="717"/>
      <c r="AL151" s="710"/>
      <c r="AM151" s="710"/>
      <c r="AN151" s="717"/>
      <c r="AO151" s="710"/>
      <c r="AP151" s="719"/>
      <c r="AQ151" s="724"/>
      <c r="AR151" s="719"/>
      <c r="AS151" s="724"/>
      <c r="AT151" s="710"/>
      <c r="AU151" s="717"/>
      <c r="AV151" s="717"/>
      <c r="AW151" s="721"/>
      <c r="AX151" s="722"/>
      <c r="AZ151" s="122">
        <f t="shared" si="4"/>
        <v>6</v>
      </c>
      <c r="BA151" s="219"/>
      <c r="BB151" s="75"/>
      <c r="BC151" s="75"/>
      <c r="BD151" s="219"/>
      <c r="BE151" s="75"/>
      <c r="BF151" s="221"/>
      <c r="BG151" s="226"/>
      <c r="BH151" s="221"/>
      <c r="BI151" s="226"/>
      <c r="BJ151" s="75"/>
      <c r="BK151" s="219"/>
      <c r="BL151" s="219"/>
      <c r="BM151" s="208"/>
      <c r="BN151" s="349"/>
    </row>
    <row r="152" spans="1:66">
      <c r="A152" s="83"/>
      <c r="B152" s="91"/>
      <c r="C152" s="91"/>
      <c r="D152" s="122">
        <f t="shared" si="1"/>
        <v>7</v>
      </c>
      <c r="E152" s="273">
        <v>117</v>
      </c>
      <c r="F152" s="75">
        <v>-97</v>
      </c>
      <c r="G152" s="75">
        <v>97</v>
      </c>
      <c r="H152" s="274">
        <v>120</v>
      </c>
      <c r="I152" s="75">
        <v>98</v>
      </c>
      <c r="J152" s="221">
        <v>237</v>
      </c>
      <c r="K152" s="270">
        <v>239</v>
      </c>
      <c r="L152" s="221">
        <v>41</v>
      </c>
      <c r="M152" s="270">
        <v>-34</v>
      </c>
      <c r="N152" s="75">
        <v>34</v>
      </c>
      <c r="O152" s="274">
        <v>31</v>
      </c>
      <c r="P152" s="274">
        <v>42</v>
      </c>
      <c r="Q152" s="271">
        <v>34</v>
      </c>
      <c r="R152" s="358">
        <v>32</v>
      </c>
      <c r="T152" s="122">
        <f t="shared" si="2"/>
        <v>7</v>
      </c>
      <c r="U152" s="224"/>
      <c r="V152" s="75"/>
      <c r="W152" s="75"/>
      <c r="X152" s="225"/>
      <c r="Y152" s="75"/>
      <c r="Z152" s="221"/>
      <c r="AA152" s="74"/>
      <c r="AB152" s="221"/>
      <c r="AC152" s="74"/>
      <c r="AD152" s="75"/>
      <c r="AE152" s="225"/>
      <c r="AF152" s="225"/>
      <c r="AG152" s="75"/>
      <c r="AH152" s="350"/>
      <c r="AJ152" s="713">
        <f t="shared" si="3"/>
        <v>7</v>
      </c>
      <c r="AK152" s="717"/>
      <c r="AL152" s="710"/>
      <c r="AM152" s="710"/>
      <c r="AN152" s="723"/>
      <c r="AO152" s="710"/>
      <c r="AP152" s="719"/>
      <c r="AQ152" s="724"/>
      <c r="AR152" s="719"/>
      <c r="AS152" s="724"/>
      <c r="AT152" s="710"/>
      <c r="AU152" s="723"/>
      <c r="AV152" s="723"/>
      <c r="AW152" s="721"/>
      <c r="AX152" s="722"/>
      <c r="AZ152" s="122">
        <f t="shared" si="4"/>
        <v>7</v>
      </c>
      <c r="BA152" s="224"/>
      <c r="BB152" s="75"/>
      <c r="BC152" s="75"/>
      <c r="BD152" s="225"/>
      <c r="BE152" s="75"/>
      <c r="BF152" s="221"/>
      <c r="BG152" s="74"/>
      <c r="BH152" s="221"/>
      <c r="BI152" s="74"/>
      <c r="BJ152" s="75"/>
      <c r="BK152" s="225"/>
      <c r="BL152" s="225"/>
      <c r="BM152" s="75"/>
      <c r="BN152" s="350"/>
    </row>
    <row r="153" spans="1:66">
      <c r="A153" s="83"/>
      <c r="B153" s="91"/>
      <c r="C153" s="91"/>
      <c r="D153" s="122">
        <f t="shared" si="1"/>
        <v>8</v>
      </c>
      <c r="E153" s="273">
        <v>511</v>
      </c>
      <c r="F153" s="75">
        <v>-422</v>
      </c>
      <c r="G153" s="75">
        <v>421</v>
      </c>
      <c r="H153" s="274">
        <v>524</v>
      </c>
      <c r="I153" s="75">
        <v>428</v>
      </c>
      <c r="J153" s="221">
        <v>649</v>
      </c>
      <c r="K153" s="270">
        <v>655</v>
      </c>
      <c r="L153" s="221">
        <v>605</v>
      </c>
      <c r="M153" s="270">
        <v>-499</v>
      </c>
      <c r="N153" s="75">
        <v>499</v>
      </c>
      <c r="O153" s="274">
        <v>461</v>
      </c>
      <c r="P153" s="274">
        <v>620</v>
      </c>
      <c r="Q153" s="271">
        <v>507</v>
      </c>
      <c r="R153" s="358">
        <v>465</v>
      </c>
      <c r="T153" s="122">
        <f t="shared" si="2"/>
        <v>8</v>
      </c>
      <c r="U153" s="224"/>
      <c r="V153" s="75"/>
      <c r="W153" s="75"/>
      <c r="X153" s="225"/>
      <c r="Y153" s="75"/>
      <c r="Z153" s="221"/>
      <c r="AA153" s="74"/>
      <c r="AB153" s="221"/>
      <c r="AC153" s="74"/>
      <c r="AD153" s="75"/>
      <c r="AE153" s="225"/>
      <c r="AF153" s="225"/>
      <c r="AG153" s="75"/>
      <c r="AH153" s="350"/>
      <c r="AJ153" s="713">
        <f t="shared" si="3"/>
        <v>8</v>
      </c>
      <c r="AK153" s="717"/>
      <c r="AL153" s="710"/>
      <c r="AM153" s="710"/>
      <c r="AN153" s="723"/>
      <c r="AO153" s="710"/>
      <c r="AP153" s="719"/>
      <c r="AQ153" s="724"/>
      <c r="AR153" s="719"/>
      <c r="AS153" s="724"/>
      <c r="AT153" s="710"/>
      <c r="AU153" s="723"/>
      <c r="AV153" s="723"/>
      <c r="AW153" s="721"/>
      <c r="AX153" s="722"/>
      <c r="AZ153" s="122">
        <f t="shared" si="4"/>
        <v>8</v>
      </c>
      <c r="BA153" s="224"/>
      <c r="BB153" s="75"/>
      <c r="BC153" s="75"/>
      <c r="BD153" s="225"/>
      <c r="BE153" s="75"/>
      <c r="BF153" s="221"/>
      <c r="BG153" s="74"/>
      <c r="BH153" s="221"/>
      <c r="BI153" s="74"/>
      <c r="BJ153" s="75"/>
      <c r="BK153" s="225"/>
      <c r="BL153" s="225"/>
      <c r="BM153" s="75"/>
      <c r="BN153" s="350"/>
    </row>
    <row r="154" spans="1:66">
      <c r="A154" s="83"/>
      <c r="B154" s="83"/>
      <c r="C154" s="83"/>
      <c r="D154" s="122">
        <f t="shared" si="1"/>
        <v>9</v>
      </c>
      <c r="E154" s="273">
        <v>582</v>
      </c>
      <c r="F154" s="75">
        <v>-480</v>
      </c>
      <c r="G154" s="75">
        <v>479</v>
      </c>
      <c r="H154" s="273">
        <v>596</v>
      </c>
      <c r="I154" s="75">
        <v>487</v>
      </c>
      <c r="J154" s="221">
        <v>582</v>
      </c>
      <c r="K154" s="270">
        <v>587</v>
      </c>
      <c r="L154" s="221">
        <v>1122</v>
      </c>
      <c r="M154" s="270">
        <v>-925</v>
      </c>
      <c r="N154" s="75">
        <v>925</v>
      </c>
      <c r="O154" s="273">
        <v>855</v>
      </c>
      <c r="P154" s="273">
        <v>1151</v>
      </c>
      <c r="Q154" s="271">
        <v>940</v>
      </c>
      <c r="R154" s="358">
        <v>862</v>
      </c>
      <c r="T154" s="122">
        <f t="shared" si="2"/>
        <v>9</v>
      </c>
      <c r="U154" s="219"/>
      <c r="V154" s="75"/>
      <c r="W154" s="75"/>
      <c r="X154" s="219"/>
      <c r="Y154" s="75"/>
      <c r="Z154" s="221"/>
      <c r="AA154" s="226"/>
      <c r="AB154" s="221"/>
      <c r="AC154" s="226"/>
      <c r="AD154" s="75"/>
      <c r="AE154" s="219"/>
      <c r="AF154" s="219"/>
      <c r="AG154" s="208"/>
      <c r="AH154" s="349"/>
      <c r="AJ154" s="713">
        <f t="shared" si="3"/>
        <v>9</v>
      </c>
      <c r="AK154" s="717"/>
      <c r="AL154" s="710"/>
      <c r="AM154" s="710"/>
      <c r="AN154" s="717"/>
      <c r="AO154" s="710"/>
      <c r="AP154" s="719"/>
      <c r="AQ154" s="724"/>
      <c r="AR154" s="719"/>
      <c r="AS154" s="724"/>
      <c r="AT154" s="710"/>
      <c r="AU154" s="717"/>
      <c r="AV154" s="717"/>
      <c r="AW154" s="721"/>
      <c r="AX154" s="722"/>
      <c r="AZ154" s="122">
        <f t="shared" si="4"/>
        <v>9</v>
      </c>
      <c r="BA154" s="219"/>
      <c r="BB154" s="75"/>
      <c r="BC154" s="75"/>
      <c r="BD154" s="219"/>
      <c r="BE154" s="75"/>
      <c r="BF154" s="221"/>
      <c r="BG154" s="226"/>
      <c r="BH154" s="221"/>
      <c r="BI154" s="226"/>
      <c r="BJ154" s="75"/>
      <c r="BK154" s="219"/>
      <c r="BL154" s="219"/>
      <c r="BM154" s="208"/>
      <c r="BN154" s="349"/>
    </row>
    <row r="155" spans="1:66">
      <c r="A155" s="83"/>
      <c r="B155" s="91"/>
      <c r="C155" s="91"/>
      <c r="D155" s="122">
        <f t="shared" si="1"/>
        <v>10</v>
      </c>
      <c r="E155" s="273">
        <v>476</v>
      </c>
      <c r="F155" s="75">
        <v>-392</v>
      </c>
      <c r="G155" s="75">
        <v>392</v>
      </c>
      <c r="H155" s="274">
        <v>488</v>
      </c>
      <c r="I155" s="75">
        <v>399</v>
      </c>
      <c r="J155" s="221">
        <v>1070</v>
      </c>
      <c r="K155" s="270">
        <v>1079</v>
      </c>
      <c r="L155" s="221">
        <v>1551</v>
      </c>
      <c r="M155" s="270">
        <v>-1279</v>
      </c>
      <c r="N155" s="75">
        <v>1278</v>
      </c>
      <c r="O155" s="274">
        <v>1182</v>
      </c>
      <c r="P155" s="274">
        <v>1590</v>
      </c>
      <c r="Q155" s="271">
        <v>1300</v>
      </c>
      <c r="R155" s="358">
        <v>1192</v>
      </c>
      <c r="T155" s="122">
        <f t="shared" si="2"/>
        <v>10</v>
      </c>
      <c r="U155" s="224"/>
      <c r="V155" s="75"/>
      <c r="W155" s="75"/>
      <c r="X155" s="225"/>
      <c r="Y155" s="75"/>
      <c r="Z155" s="221"/>
      <c r="AA155" s="74"/>
      <c r="AB155" s="221"/>
      <c r="AC155" s="74"/>
      <c r="AD155" s="75"/>
      <c r="AE155" s="225"/>
      <c r="AF155" s="225"/>
      <c r="AG155" s="75"/>
      <c r="AH155" s="350"/>
      <c r="AJ155" s="713">
        <f t="shared" si="3"/>
        <v>10</v>
      </c>
      <c r="AK155" s="717"/>
      <c r="AL155" s="710"/>
      <c r="AM155" s="710"/>
      <c r="AN155" s="723"/>
      <c r="AO155" s="710"/>
      <c r="AP155" s="719"/>
      <c r="AQ155" s="724"/>
      <c r="AR155" s="719"/>
      <c r="AS155" s="724"/>
      <c r="AT155" s="710"/>
      <c r="AU155" s="723"/>
      <c r="AV155" s="723"/>
      <c r="AW155" s="721"/>
      <c r="AX155" s="722"/>
      <c r="AZ155" s="122">
        <f t="shared" si="4"/>
        <v>10</v>
      </c>
      <c r="BA155" s="224"/>
      <c r="BB155" s="75"/>
      <c r="BC155" s="75"/>
      <c r="BD155" s="225"/>
      <c r="BE155" s="75"/>
      <c r="BF155" s="221"/>
      <c r="BG155" s="74"/>
      <c r="BH155" s="221"/>
      <c r="BI155" s="74"/>
      <c r="BJ155" s="75"/>
      <c r="BK155" s="225"/>
      <c r="BL155" s="225"/>
      <c r="BM155" s="75"/>
      <c r="BN155" s="350"/>
    </row>
    <row r="156" spans="1:66">
      <c r="A156" s="83"/>
      <c r="B156" s="91"/>
      <c r="C156" s="91"/>
      <c r="D156" s="122">
        <f t="shared" si="1"/>
        <v>11</v>
      </c>
      <c r="E156" s="273">
        <v>476</v>
      </c>
      <c r="F156" s="75">
        <v>-392</v>
      </c>
      <c r="G156" s="75">
        <v>392</v>
      </c>
      <c r="H156" s="274">
        <v>488</v>
      </c>
      <c r="I156" s="75">
        <v>399</v>
      </c>
      <c r="J156" s="221">
        <v>640</v>
      </c>
      <c r="K156" s="270">
        <v>646</v>
      </c>
      <c r="L156" s="221">
        <v>1956</v>
      </c>
      <c r="M156" s="270">
        <v>-1613</v>
      </c>
      <c r="N156" s="75">
        <v>1612</v>
      </c>
      <c r="O156" s="274">
        <v>1491</v>
      </c>
      <c r="P156" s="274">
        <v>2006</v>
      </c>
      <c r="Q156" s="271">
        <v>1639</v>
      </c>
      <c r="R156" s="358">
        <v>1503</v>
      </c>
      <c r="T156" s="122">
        <f t="shared" si="2"/>
        <v>11</v>
      </c>
      <c r="U156" s="224"/>
      <c r="V156" s="75"/>
      <c r="W156" s="75"/>
      <c r="X156" s="225"/>
      <c r="Y156" s="75"/>
      <c r="Z156" s="221"/>
      <c r="AA156" s="74"/>
      <c r="AB156" s="221"/>
      <c r="AC156" s="74"/>
      <c r="AD156" s="75"/>
      <c r="AE156" s="225"/>
      <c r="AF156" s="225"/>
      <c r="AG156" s="75"/>
      <c r="AH156" s="350"/>
      <c r="AJ156" s="713">
        <f t="shared" si="3"/>
        <v>11</v>
      </c>
      <c r="AK156" s="717"/>
      <c r="AL156" s="710"/>
      <c r="AM156" s="710"/>
      <c r="AN156" s="723"/>
      <c r="AO156" s="710"/>
      <c r="AP156" s="719"/>
      <c r="AQ156" s="724"/>
      <c r="AR156" s="719"/>
      <c r="AS156" s="724"/>
      <c r="AT156" s="710"/>
      <c r="AU156" s="723"/>
      <c r="AV156" s="723"/>
      <c r="AW156" s="721"/>
      <c r="AX156" s="722"/>
      <c r="AZ156" s="122">
        <f t="shared" si="4"/>
        <v>11</v>
      </c>
      <c r="BA156" s="224"/>
      <c r="BB156" s="75"/>
      <c r="BC156" s="75"/>
      <c r="BD156" s="225"/>
      <c r="BE156" s="75"/>
      <c r="BF156" s="221"/>
      <c r="BG156" s="74"/>
      <c r="BH156" s="221"/>
      <c r="BI156" s="74"/>
      <c r="BJ156" s="75"/>
      <c r="BK156" s="225"/>
      <c r="BL156" s="225"/>
      <c r="BM156" s="75"/>
      <c r="BN156" s="350"/>
    </row>
    <row r="157" spans="1:66">
      <c r="A157" s="83"/>
      <c r="B157" s="83"/>
      <c r="C157" s="83"/>
      <c r="D157" s="122">
        <f t="shared" si="1"/>
        <v>12</v>
      </c>
      <c r="E157" s="273">
        <v>423</v>
      </c>
      <c r="F157" s="75">
        <v>-349</v>
      </c>
      <c r="G157" s="75">
        <v>349</v>
      </c>
      <c r="H157" s="273">
        <v>434</v>
      </c>
      <c r="I157" s="75">
        <v>354</v>
      </c>
      <c r="J157" s="221">
        <v>501</v>
      </c>
      <c r="K157" s="270">
        <v>506</v>
      </c>
      <c r="L157" s="221">
        <v>2203</v>
      </c>
      <c r="M157" s="270">
        <v>-1816</v>
      </c>
      <c r="N157" s="75">
        <v>1816</v>
      </c>
      <c r="O157" s="273">
        <v>1679</v>
      </c>
      <c r="P157" s="273">
        <v>2259</v>
      </c>
      <c r="Q157" s="271">
        <v>1846</v>
      </c>
      <c r="R157" s="358">
        <v>1693</v>
      </c>
      <c r="T157" s="122">
        <f t="shared" si="2"/>
        <v>12</v>
      </c>
      <c r="U157" s="219"/>
      <c r="V157" s="75"/>
      <c r="W157" s="75"/>
      <c r="X157" s="219"/>
      <c r="Y157" s="75"/>
      <c r="Z157" s="221"/>
      <c r="AA157" s="226"/>
      <c r="AB157" s="221"/>
      <c r="AC157" s="226"/>
      <c r="AD157" s="75"/>
      <c r="AE157" s="219"/>
      <c r="AF157" s="219"/>
      <c r="AG157" s="208"/>
      <c r="AH157" s="349"/>
      <c r="AJ157" s="713">
        <f t="shared" si="3"/>
        <v>12</v>
      </c>
      <c r="AK157" s="717"/>
      <c r="AL157" s="710"/>
      <c r="AM157" s="710"/>
      <c r="AN157" s="717"/>
      <c r="AO157" s="710"/>
      <c r="AP157" s="719"/>
      <c r="AQ157" s="724"/>
      <c r="AR157" s="719"/>
      <c r="AS157" s="724"/>
      <c r="AT157" s="710"/>
      <c r="AU157" s="717"/>
      <c r="AV157" s="717"/>
      <c r="AW157" s="721"/>
      <c r="AX157" s="722"/>
      <c r="AZ157" s="122">
        <f t="shared" si="4"/>
        <v>12</v>
      </c>
      <c r="BA157" s="219"/>
      <c r="BB157" s="75"/>
      <c r="BC157" s="75"/>
      <c r="BD157" s="219"/>
      <c r="BE157" s="75"/>
      <c r="BF157" s="221"/>
      <c r="BG157" s="226"/>
      <c r="BH157" s="221"/>
      <c r="BI157" s="226"/>
      <c r="BJ157" s="75"/>
      <c r="BK157" s="219"/>
      <c r="BL157" s="219"/>
      <c r="BM157" s="208"/>
      <c r="BN157" s="349"/>
    </row>
    <row r="158" spans="1:66">
      <c r="A158" s="83"/>
      <c r="B158" s="91"/>
      <c r="C158" s="91"/>
      <c r="D158" s="122">
        <f t="shared" si="1"/>
        <v>13</v>
      </c>
      <c r="E158" s="273">
        <v>405</v>
      </c>
      <c r="F158" s="75">
        <v>-334</v>
      </c>
      <c r="G158" s="75">
        <v>334</v>
      </c>
      <c r="H158" s="274">
        <v>416</v>
      </c>
      <c r="I158" s="75">
        <v>340</v>
      </c>
      <c r="J158" s="221">
        <v>1004</v>
      </c>
      <c r="K158" s="270">
        <v>1012</v>
      </c>
      <c r="L158" s="221">
        <v>1323</v>
      </c>
      <c r="M158" s="270">
        <v>-1091</v>
      </c>
      <c r="N158" s="75">
        <v>1090</v>
      </c>
      <c r="O158" s="274">
        <v>1010</v>
      </c>
      <c r="P158" s="274">
        <v>1357</v>
      </c>
      <c r="Q158" s="271">
        <v>1109</v>
      </c>
      <c r="R158" s="358">
        <v>1018</v>
      </c>
      <c r="T158" s="122">
        <f t="shared" si="2"/>
        <v>13</v>
      </c>
      <c r="U158" s="224"/>
      <c r="V158" s="75"/>
      <c r="W158" s="75"/>
      <c r="X158" s="225"/>
      <c r="Y158" s="75"/>
      <c r="Z158" s="221"/>
      <c r="AA158" s="74"/>
      <c r="AB158" s="221"/>
      <c r="AC158" s="74"/>
      <c r="AD158" s="75"/>
      <c r="AE158" s="225"/>
      <c r="AF158" s="225"/>
      <c r="AG158" s="75"/>
      <c r="AH158" s="350"/>
      <c r="AJ158" s="713">
        <f t="shared" si="3"/>
        <v>13</v>
      </c>
      <c r="AK158" s="717"/>
      <c r="AL158" s="710"/>
      <c r="AM158" s="710"/>
      <c r="AN158" s="723"/>
      <c r="AO158" s="710"/>
      <c r="AP158" s="719"/>
      <c r="AQ158" s="724"/>
      <c r="AR158" s="719"/>
      <c r="AS158" s="724"/>
      <c r="AT158" s="710"/>
      <c r="AU158" s="723"/>
      <c r="AV158" s="723"/>
      <c r="AW158" s="721"/>
      <c r="AX158" s="722"/>
      <c r="AZ158" s="122">
        <f t="shared" si="4"/>
        <v>13</v>
      </c>
      <c r="BA158" s="224"/>
      <c r="BB158" s="75"/>
      <c r="BC158" s="75"/>
      <c r="BD158" s="225"/>
      <c r="BE158" s="75"/>
      <c r="BF158" s="221"/>
      <c r="BG158" s="74"/>
      <c r="BH158" s="221"/>
      <c r="BI158" s="74"/>
      <c r="BJ158" s="75"/>
      <c r="BK158" s="225"/>
      <c r="BL158" s="225"/>
      <c r="BM158" s="75"/>
      <c r="BN158" s="350"/>
    </row>
    <row r="159" spans="1:66">
      <c r="A159" s="83"/>
      <c r="B159" s="91"/>
      <c r="C159" s="91"/>
      <c r="D159" s="122">
        <f t="shared" si="1"/>
        <v>14</v>
      </c>
      <c r="E159" s="273">
        <v>1114</v>
      </c>
      <c r="F159" s="75">
        <v>-511</v>
      </c>
      <c r="G159" s="75">
        <v>511</v>
      </c>
      <c r="H159" s="274">
        <v>3847</v>
      </c>
      <c r="I159" s="75">
        <v>519</v>
      </c>
      <c r="J159" s="221">
        <v>3013</v>
      </c>
      <c r="K159" s="270">
        <v>3023</v>
      </c>
      <c r="L159" s="221">
        <v>2313</v>
      </c>
      <c r="M159" s="270">
        <v>-1907</v>
      </c>
      <c r="N159" s="75">
        <v>1907</v>
      </c>
      <c r="O159" s="274">
        <v>1768</v>
      </c>
      <c r="P159" s="274">
        <v>2373</v>
      </c>
      <c r="Q159" s="271">
        <v>1938</v>
      </c>
      <c r="R159" s="358">
        <v>1783</v>
      </c>
      <c r="T159" s="122">
        <f t="shared" si="2"/>
        <v>14</v>
      </c>
      <c r="U159" s="224"/>
      <c r="V159" s="75"/>
      <c r="W159" s="75"/>
      <c r="X159" s="225"/>
      <c r="Y159" s="75"/>
      <c r="Z159" s="221"/>
      <c r="AA159" s="74"/>
      <c r="AB159" s="221"/>
      <c r="AC159" s="74"/>
      <c r="AD159" s="75"/>
      <c r="AE159" s="225"/>
      <c r="AF159" s="225"/>
      <c r="AG159" s="75"/>
      <c r="AH159" s="350"/>
      <c r="AJ159" s="713">
        <f t="shared" si="3"/>
        <v>14</v>
      </c>
      <c r="AK159" s="717"/>
      <c r="AL159" s="710"/>
      <c r="AM159" s="710"/>
      <c r="AN159" s="723"/>
      <c r="AO159" s="710"/>
      <c r="AP159" s="719"/>
      <c r="AQ159" s="724"/>
      <c r="AR159" s="719"/>
      <c r="AS159" s="724"/>
      <c r="AT159" s="710"/>
      <c r="AU159" s="723"/>
      <c r="AV159" s="723"/>
      <c r="AW159" s="721"/>
      <c r="AX159" s="722"/>
      <c r="AZ159" s="122">
        <f t="shared" si="4"/>
        <v>14</v>
      </c>
      <c r="BA159" s="224"/>
      <c r="BB159" s="75"/>
      <c r="BC159" s="75"/>
      <c r="BD159" s="225"/>
      <c r="BE159" s="75"/>
      <c r="BF159" s="221"/>
      <c r="BG159" s="74"/>
      <c r="BH159" s="221"/>
      <c r="BI159" s="74"/>
      <c r="BJ159" s="75"/>
      <c r="BK159" s="225"/>
      <c r="BL159" s="225"/>
      <c r="BM159" s="75"/>
      <c r="BN159" s="350"/>
    </row>
    <row r="160" spans="1:66">
      <c r="A160" s="83"/>
      <c r="B160" s="91"/>
      <c r="C160" s="91"/>
      <c r="D160" s="122">
        <f t="shared" si="1"/>
        <v>15</v>
      </c>
      <c r="E160" s="273">
        <v>1701</v>
      </c>
      <c r="F160" s="75">
        <v>-697</v>
      </c>
      <c r="G160" s="75">
        <v>696</v>
      </c>
      <c r="H160" s="274">
        <v>6704</v>
      </c>
      <c r="I160" s="75">
        <v>708</v>
      </c>
      <c r="J160" s="221">
        <v>7127</v>
      </c>
      <c r="K160" s="270">
        <v>7139</v>
      </c>
      <c r="L160" s="221">
        <v>1876</v>
      </c>
      <c r="M160" s="270">
        <v>-1546</v>
      </c>
      <c r="N160" s="75">
        <v>1546</v>
      </c>
      <c r="O160" s="274">
        <v>1439</v>
      </c>
      <c r="P160" s="274">
        <v>1925</v>
      </c>
      <c r="Q160" s="271">
        <v>1572</v>
      </c>
      <c r="R160" s="358">
        <v>1451</v>
      </c>
      <c r="T160" s="122">
        <f t="shared" si="2"/>
        <v>15</v>
      </c>
      <c r="U160" s="224"/>
      <c r="V160" s="75"/>
      <c r="W160" s="75"/>
      <c r="X160" s="225"/>
      <c r="Y160" s="75"/>
      <c r="Z160" s="221"/>
      <c r="AA160" s="74"/>
      <c r="AB160" s="221"/>
      <c r="AC160" s="74"/>
      <c r="AD160" s="75"/>
      <c r="AE160" s="225"/>
      <c r="AF160" s="225"/>
      <c r="AG160" s="75"/>
      <c r="AH160" s="350"/>
      <c r="AJ160" s="713">
        <f t="shared" si="3"/>
        <v>15</v>
      </c>
      <c r="AK160" s="717"/>
      <c r="AL160" s="710"/>
      <c r="AM160" s="710"/>
      <c r="AN160" s="723"/>
      <c r="AO160" s="710"/>
      <c r="AP160" s="719"/>
      <c r="AQ160" s="724"/>
      <c r="AR160" s="719"/>
      <c r="AS160" s="724"/>
      <c r="AT160" s="710"/>
      <c r="AU160" s="723"/>
      <c r="AV160" s="723"/>
      <c r="AW160" s="721"/>
      <c r="AX160" s="722"/>
      <c r="AZ160" s="122">
        <f t="shared" si="4"/>
        <v>15</v>
      </c>
      <c r="BA160" s="224"/>
      <c r="BB160" s="75"/>
      <c r="BC160" s="75"/>
      <c r="BD160" s="225"/>
      <c r="BE160" s="75"/>
      <c r="BF160" s="221"/>
      <c r="BG160" s="74"/>
      <c r="BH160" s="221"/>
      <c r="BI160" s="74"/>
      <c r="BJ160" s="75"/>
      <c r="BK160" s="225"/>
      <c r="BL160" s="225"/>
      <c r="BM160" s="75"/>
      <c r="BN160" s="350"/>
    </row>
    <row r="161" spans="1:66">
      <c r="A161" s="83"/>
      <c r="B161" s="91"/>
      <c r="C161" s="91"/>
      <c r="D161" s="122">
        <f t="shared" si="1"/>
        <v>16</v>
      </c>
      <c r="E161" s="273">
        <v>2246</v>
      </c>
      <c r="F161" s="75">
        <v>-803</v>
      </c>
      <c r="G161" s="75">
        <v>803</v>
      </c>
      <c r="H161" s="274">
        <v>8312</v>
      </c>
      <c r="I161" s="75">
        <v>816</v>
      </c>
      <c r="J161" s="221">
        <v>8493</v>
      </c>
      <c r="K161" s="270">
        <v>8509</v>
      </c>
      <c r="L161" s="221">
        <v>787</v>
      </c>
      <c r="M161" s="270">
        <v>-649</v>
      </c>
      <c r="N161" s="75">
        <v>649</v>
      </c>
      <c r="O161" s="274">
        <v>600</v>
      </c>
      <c r="P161" s="274">
        <v>807</v>
      </c>
      <c r="Q161" s="271">
        <v>660</v>
      </c>
      <c r="R161" s="358">
        <v>605</v>
      </c>
      <c r="T161" s="122">
        <f t="shared" si="2"/>
        <v>16</v>
      </c>
      <c r="U161" s="224"/>
      <c r="V161" s="75"/>
      <c r="W161" s="75"/>
      <c r="X161" s="225"/>
      <c r="Y161" s="75"/>
      <c r="Z161" s="221"/>
      <c r="AA161" s="74"/>
      <c r="AB161" s="221"/>
      <c r="AC161" s="74"/>
      <c r="AD161" s="75"/>
      <c r="AE161" s="225"/>
      <c r="AF161" s="225"/>
      <c r="AG161" s="75"/>
      <c r="AH161" s="350"/>
      <c r="AJ161" s="713">
        <f t="shared" si="3"/>
        <v>16</v>
      </c>
      <c r="AK161" s="717"/>
      <c r="AL161" s="710"/>
      <c r="AM161" s="710"/>
      <c r="AN161" s="723"/>
      <c r="AO161" s="710"/>
      <c r="AP161" s="719"/>
      <c r="AQ161" s="724"/>
      <c r="AR161" s="719"/>
      <c r="AS161" s="724"/>
      <c r="AT161" s="710"/>
      <c r="AU161" s="723"/>
      <c r="AV161" s="723"/>
      <c r="AW161" s="721"/>
      <c r="AX161" s="722"/>
      <c r="AZ161" s="122">
        <f t="shared" si="4"/>
        <v>16</v>
      </c>
      <c r="BA161" s="224"/>
      <c r="BB161" s="75"/>
      <c r="BC161" s="75"/>
      <c r="BD161" s="225"/>
      <c r="BE161" s="75"/>
      <c r="BF161" s="221"/>
      <c r="BG161" s="74"/>
      <c r="BH161" s="221"/>
      <c r="BI161" s="74"/>
      <c r="BJ161" s="75"/>
      <c r="BK161" s="225"/>
      <c r="BL161" s="225"/>
      <c r="BM161" s="75"/>
      <c r="BN161" s="350"/>
    </row>
    <row r="162" spans="1:66">
      <c r="A162" s="83"/>
      <c r="B162" s="91"/>
      <c r="C162" s="91"/>
      <c r="D162" s="122">
        <f t="shared" si="1"/>
        <v>17</v>
      </c>
      <c r="E162" s="273">
        <v>12034</v>
      </c>
      <c r="F162" s="75">
        <v>-1277</v>
      </c>
      <c r="G162" s="75">
        <v>1276</v>
      </c>
      <c r="H162" s="274">
        <v>12073</v>
      </c>
      <c r="I162" s="75">
        <v>1298</v>
      </c>
      <c r="J162" s="221">
        <v>4863</v>
      </c>
      <c r="K162" s="270">
        <v>5005</v>
      </c>
      <c r="L162" s="221">
        <v>934</v>
      </c>
      <c r="M162" s="270">
        <v>-758</v>
      </c>
      <c r="N162" s="75">
        <v>758</v>
      </c>
      <c r="O162" s="274">
        <v>715</v>
      </c>
      <c r="P162" s="274">
        <v>957</v>
      </c>
      <c r="Q162" s="271">
        <v>770</v>
      </c>
      <c r="R162" s="358">
        <v>721</v>
      </c>
      <c r="T162" s="122">
        <f t="shared" si="2"/>
        <v>17</v>
      </c>
      <c r="U162" s="224"/>
      <c r="V162" s="75"/>
      <c r="W162" s="75"/>
      <c r="X162" s="225"/>
      <c r="Y162" s="75"/>
      <c r="Z162" s="221"/>
      <c r="AA162" s="74"/>
      <c r="AB162" s="221"/>
      <c r="AC162" s="74"/>
      <c r="AD162" s="75"/>
      <c r="AE162" s="225"/>
      <c r="AF162" s="225"/>
      <c r="AG162" s="75"/>
      <c r="AH162" s="350"/>
      <c r="AJ162" s="713">
        <f t="shared" si="3"/>
        <v>17</v>
      </c>
      <c r="AK162" s="717"/>
      <c r="AL162" s="710"/>
      <c r="AM162" s="710"/>
      <c r="AN162" s="723"/>
      <c r="AO162" s="710"/>
      <c r="AP162" s="719"/>
      <c r="AQ162" s="724"/>
      <c r="AR162" s="719"/>
      <c r="AS162" s="724"/>
      <c r="AT162" s="710"/>
      <c r="AU162" s="723"/>
      <c r="AV162" s="723"/>
      <c r="AW162" s="721"/>
      <c r="AX162" s="722"/>
      <c r="AZ162" s="122">
        <f t="shared" si="4"/>
        <v>17</v>
      </c>
      <c r="BA162" s="224"/>
      <c r="BB162" s="75"/>
      <c r="BC162" s="75"/>
      <c r="BD162" s="225"/>
      <c r="BE162" s="75"/>
      <c r="BF162" s="221"/>
      <c r="BG162" s="74"/>
      <c r="BH162" s="221"/>
      <c r="BI162" s="74"/>
      <c r="BJ162" s="75"/>
      <c r="BK162" s="225"/>
      <c r="BL162" s="225"/>
      <c r="BM162" s="75"/>
      <c r="BN162" s="350"/>
    </row>
    <row r="163" spans="1:66">
      <c r="A163" s="83"/>
      <c r="B163" s="83"/>
      <c r="C163" s="83"/>
      <c r="D163" s="122">
        <f t="shared" si="1"/>
        <v>18</v>
      </c>
      <c r="E163" s="273">
        <v>8064</v>
      </c>
      <c r="F163" s="75">
        <v>-5214</v>
      </c>
      <c r="G163" s="75">
        <v>5214</v>
      </c>
      <c r="H163" s="273">
        <v>8106</v>
      </c>
      <c r="I163" s="75">
        <v>5237</v>
      </c>
      <c r="J163" s="221">
        <v>1196</v>
      </c>
      <c r="K163" s="270">
        <v>1207</v>
      </c>
      <c r="L163" s="221">
        <v>211</v>
      </c>
      <c r="M163" s="270">
        <v>-175</v>
      </c>
      <c r="N163" s="75">
        <v>174</v>
      </c>
      <c r="O163" s="273">
        <v>161</v>
      </c>
      <c r="P163" s="273">
        <v>217</v>
      </c>
      <c r="Q163" s="271">
        <v>177</v>
      </c>
      <c r="R163" s="358">
        <v>163</v>
      </c>
      <c r="T163" s="122">
        <f t="shared" si="2"/>
        <v>18</v>
      </c>
      <c r="U163" s="219"/>
      <c r="V163" s="75"/>
      <c r="W163" s="75"/>
      <c r="X163" s="219"/>
      <c r="Y163" s="75"/>
      <c r="Z163" s="221"/>
      <c r="AA163" s="226"/>
      <c r="AB163" s="221"/>
      <c r="AC163" s="226"/>
      <c r="AD163" s="75"/>
      <c r="AE163" s="219"/>
      <c r="AF163" s="219"/>
      <c r="AG163" s="208"/>
      <c r="AH163" s="349"/>
      <c r="AJ163" s="713">
        <f t="shared" si="3"/>
        <v>18</v>
      </c>
      <c r="AK163" s="717"/>
      <c r="AL163" s="710"/>
      <c r="AM163" s="710"/>
      <c r="AN163" s="717"/>
      <c r="AO163" s="710"/>
      <c r="AP163" s="719"/>
      <c r="AQ163" s="724"/>
      <c r="AR163" s="719"/>
      <c r="AS163" s="724"/>
      <c r="AT163" s="710"/>
      <c r="AU163" s="717"/>
      <c r="AV163" s="717"/>
      <c r="AW163" s="721"/>
      <c r="AX163" s="722"/>
      <c r="AZ163" s="122">
        <f t="shared" si="4"/>
        <v>18</v>
      </c>
      <c r="BA163" s="219"/>
      <c r="BB163" s="75"/>
      <c r="BC163" s="75"/>
      <c r="BD163" s="219"/>
      <c r="BE163" s="75"/>
      <c r="BF163" s="221"/>
      <c r="BG163" s="226"/>
      <c r="BH163" s="221"/>
      <c r="BI163" s="226"/>
      <c r="BJ163" s="75"/>
      <c r="BK163" s="219"/>
      <c r="BL163" s="219"/>
      <c r="BM163" s="208"/>
      <c r="BN163" s="349"/>
    </row>
    <row r="164" spans="1:66">
      <c r="A164" s="83"/>
      <c r="B164" s="83"/>
      <c r="C164" s="83"/>
      <c r="D164" s="122">
        <f t="shared" si="1"/>
        <v>19</v>
      </c>
      <c r="E164" s="274">
        <v>722</v>
      </c>
      <c r="F164" s="75">
        <v>-595</v>
      </c>
      <c r="G164" s="75">
        <v>595</v>
      </c>
      <c r="H164" s="274">
        <v>740</v>
      </c>
      <c r="I164" s="75">
        <v>605</v>
      </c>
      <c r="J164" s="221">
        <v>659</v>
      </c>
      <c r="K164" s="275">
        <v>664</v>
      </c>
      <c r="L164" s="221">
        <v>0</v>
      </c>
      <c r="M164" s="275">
        <v>0</v>
      </c>
      <c r="N164" s="75">
        <v>0</v>
      </c>
      <c r="O164" s="274">
        <v>0</v>
      </c>
      <c r="P164" s="274">
        <v>0</v>
      </c>
      <c r="Q164" s="281">
        <v>0</v>
      </c>
      <c r="R164" s="282">
        <v>0</v>
      </c>
      <c r="T164" s="122">
        <f t="shared" si="2"/>
        <v>19</v>
      </c>
      <c r="U164" s="225"/>
      <c r="V164" s="75"/>
      <c r="W164" s="75"/>
      <c r="X164" s="225"/>
      <c r="Y164" s="75"/>
      <c r="Z164" s="221"/>
      <c r="AA164" s="227"/>
      <c r="AB164" s="221"/>
      <c r="AC164" s="227"/>
      <c r="AD164" s="75"/>
      <c r="AE164" s="225"/>
      <c r="AF164" s="225"/>
      <c r="AG164" s="209"/>
      <c r="AH164" s="351"/>
      <c r="AJ164" s="713">
        <f t="shared" si="3"/>
        <v>19</v>
      </c>
      <c r="AK164" s="723"/>
      <c r="AL164" s="710"/>
      <c r="AM164" s="710"/>
      <c r="AN164" s="723"/>
      <c r="AO164" s="710"/>
      <c r="AP164" s="719"/>
      <c r="AQ164" s="725"/>
      <c r="AR164" s="719"/>
      <c r="AS164" s="725"/>
      <c r="AT164" s="710"/>
      <c r="AU164" s="723"/>
      <c r="AV164" s="723"/>
      <c r="AW164" s="726"/>
      <c r="AX164" s="727"/>
      <c r="AZ164" s="122">
        <f t="shared" si="4"/>
        <v>19</v>
      </c>
      <c r="BA164" s="225"/>
      <c r="BB164" s="75"/>
      <c r="BC164" s="75"/>
      <c r="BD164" s="225"/>
      <c r="BE164" s="75"/>
      <c r="BF164" s="221"/>
      <c r="BG164" s="227"/>
      <c r="BH164" s="221"/>
      <c r="BI164" s="227"/>
      <c r="BJ164" s="75"/>
      <c r="BK164" s="225"/>
      <c r="BL164" s="225"/>
      <c r="BM164" s="209"/>
      <c r="BN164" s="351"/>
    </row>
    <row r="165" spans="1:66">
      <c r="A165" s="83"/>
      <c r="B165" s="83"/>
      <c r="C165" s="83"/>
      <c r="D165" s="122">
        <f t="shared" si="1"/>
        <v>20</v>
      </c>
      <c r="E165" s="274">
        <v>0</v>
      </c>
      <c r="F165" s="75">
        <v>0</v>
      </c>
      <c r="G165" s="75">
        <v>0</v>
      </c>
      <c r="H165" s="274">
        <v>0</v>
      </c>
      <c r="I165" s="75">
        <v>0</v>
      </c>
      <c r="J165" s="221">
        <v>13</v>
      </c>
      <c r="K165" s="275">
        <v>13</v>
      </c>
      <c r="L165" s="221">
        <v>0</v>
      </c>
      <c r="M165" s="275">
        <v>0</v>
      </c>
      <c r="N165" s="75">
        <v>0</v>
      </c>
      <c r="O165" s="274">
        <v>0</v>
      </c>
      <c r="P165" s="274">
        <v>0</v>
      </c>
      <c r="Q165" s="281">
        <v>0</v>
      </c>
      <c r="R165" s="282">
        <v>0</v>
      </c>
      <c r="T165" s="122">
        <f t="shared" si="2"/>
        <v>20</v>
      </c>
      <c r="U165" s="225"/>
      <c r="V165" s="75"/>
      <c r="W165" s="75"/>
      <c r="X165" s="225"/>
      <c r="Y165" s="75"/>
      <c r="Z165" s="221"/>
      <c r="AA165" s="227"/>
      <c r="AB165" s="221"/>
      <c r="AC165" s="227"/>
      <c r="AD165" s="75"/>
      <c r="AE165" s="225"/>
      <c r="AF165" s="225"/>
      <c r="AG165" s="209"/>
      <c r="AH165" s="351"/>
      <c r="AJ165" s="713">
        <f t="shared" si="3"/>
        <v>20</v>
      </c>
      <c r="AK165" s="723"/>
      <c r="AL165" s="710"/>
      <c r="AM165" s="710"/>
      <c r="AN165" s="723"/>
      <c r="AO165" s="710"/>
      <c r="AP165" s="719"/>
      <c r="AQ165" s="725"/>
      <c r="AR165" s="719"/>
      <c r="AS165" s="725"/>
      <c r="AT165" s="710"/>
      <c r="AU165" s="723"/>
      <c r="AV165" s="723"/>
      <c r="AW165" s="726"/>
      <c r="AX165" s="727"/>
      <c r="AZ165" s="122">
        <f t="shared" si="4"/>
        <v>20</v>
      </c>
      <c r="BA165" s="225"/>
      <c r="BB165" s="75"/>
      <c r="BC165" s="75"/>
      <c r="BD165" s="225"/>
      <c r="BE165" s="75"/>
      <c r="BF165" s="221"/>
      <c r="BG165" s="227"/>
      <c r="BH165" s="221"/>
      <c r="BI165" s="227"/>
      <c r="BJ165" s="75"/>
      <c r="BK165" s="225"/>
      <c r="BL165" s="225"/>
      <c r="BM165" s="209"/>
      <c r="BN165" s="351"/>
    </row>
    <row r="166" spans="1:66">
      <c r="A166" s="83"/>
      <c r="B166" s="83"/>
      <c r="C166" s="83"/>
      <c r="D166" s="122">
        <f t="shared" si="1"/>
        <v>21</v>
      </c>
      <c r="E166" s="274">
        <v>0</v>
      </c>
      <c r="F166" s="75">
        <v>0</v>
      </c>
      <c r="G166" s="75">
        <v>0</v>
      </c>
      <c r="H166" s="274">
        <v>0</v>
      </c>
      <c r="I166" s="75">
        <v>0</v>
      </c>
      <c r="J166" s="221">
        <v>0</v>
      </c>
      <c r="K166" s="275">
        <v>0</v>
      </c>
      <c r="L166" s="221">
        <v>0</v>
      </c>
      <c r="M166" s="275">
        <v>0</v>
      </c>
      <c r="N166" s="75">
        <v>0</v>
      </c>
      <c r="O166" s="274">
        <v>0</v>
      </c>
      <c r="P166" s="274">
        <v>0</v>
      </c>
      <c r="Q166" s="281">
        <v>0</v>
      </c>
      <c r="R166" s="282">
        <v>0</v>
      </c>
      <c r="T166" s="122">
        <f t="shared" si="2"/>
        <v>21</v>
      </c>
      <c r="U166" s="225"/>
      <c r="V166" s="75"/>
      <c r="W166" s="75"/>
      <c r="X166" s="225"/>
      <c r="Y166" s="75"/>
      <c r="Z166" s="221"/>
      <c r="AA166" s="227"/>
      <c r="AB166" s="221"/>
      <c r="AC166" s="227"/>
      <c r="AD166" s="75"/>
      <c r="AE166" s="225"/>
      <c r="AF166" s="225"/>
      <c r="AG166" s="209"/>
      <c r="AH166" s="351"/>
      <c r="AJ166" s="713">
        <f t="shared" si="3"/>
        <v>21</v>
      </c>
      <c r="AK166" s="723"/>
      <c r="AL166" s="710"/>
      <c r="AM166" s="710"/>
      <c r="AN166" s="723"/>
      <c r="AO166" s="710"/>
      <c r="AP166" s="719"/>
      <c r="AQ166" s="725"/>
      <c r="AR166" s="719"/>
      <c r="AS166" s="725"/>
      <c r="AT166" s="710"/>
      <c r="AU166" s="723"/>
      <c r="AV166" s="723"/>
      <c r="AW166" s="726"/>
      <c r="AX166" s="727"/>
      <c r="AZ166" s="122">
        <f t="shared" si="4"/>
        <v>21</v>
      </c>
      <c r="BA166" s="225"/>
      <c r="BB166" s="75"/>
      <c r="BC166" s="75"/>
      <c r="BD166" s="225"/>
      <c r="BE166" s="75"/>
      <c r="BF166" s="221"/>
      <c r="BG166" s="227"/>
      <c r="BH166" s="221"/>
      <c r="BI166" s="227"/>
      <c r="BJ166" s="75"/>
      <c r="BK166" s="225"/>
      <c r="BL166" s="225"/>
      <c r="BM166" s="209"/>
      <c r="BN166" s="351"/>
    </row>
    <row r="167" spans="1:66">
      <c r="A167" s="83"/>
      <c r="B167" s="83"/>
      <c r="C167" s="83"/>
      <c r="D167" s="122">
        <f t="shared" si="1"/>
        <v>22</v>
      </c>
      <c r="E167" s="274">
        <v>0</v>
      </c>
      <c r="F167" s="75">
        <v>0</v>
      </c>
      <c r="G167" s="75">
        <v>0</v>
      </c>
      <c r="H167" s="274">
        <v>0</v>
      </c>
      <c r="I167" s="75">
        <v>0</v>
      </c>
      <c r="J167" s="221">
        <v>0</v>
      </c>
      <c r="K167" s="275">
        <v>0</v>
      </c>
      <c r="L167" s="221">
        <v>0</v>
      </c>
      <c r="M167" s="275">
        <v>0</v>
      </c>
      <c r="N167" s="75">
        <v>0</v>
      </c>
      <c r="O167" s="274">
        <v>0</v>
      </c>
      <c r="P167" s="274">
        <v>0</v>
      </c>
      <c r="Q167" s="281">
        <v>0</v>
      </c>
      <c r="R167" s="282">
        <v>0</v>
      </c>
      <c r="T167" s="122">
        <f t="shared" si="2"/>
        <v>22</v>
      </c>
      <c r="U167" s="225"/>
      <c r="V167" s="75"/>
      <c r="W167" s="75"/>
      <c r="X167" s="225"/>
      <c r="Y167" s="75"/>
      <c r="Z167" s="221"/>
      <c r="AA167" s="227"/>
      <c r="AB167" s="221"/>
      <c r="AC167" s="227"/>
      <c r="AD167" s="75"/>
      <c r="AE167" s="225"/>
      <c r="AF167" s="225"/>
      <c r="AG167" s="209"/>
      <c r="AH167" s="351"/>
      <c r="AJ167" s="713">
        <f t="shared" si="3"/>
        <v>22</v>
      </c>
      <c r="AK167" s="723"/>
      <c r="AL167" s="710"/>
      <c r="AM167" s="710"/>
      <c r="AN167" s="723"/>
      <c r="AO167" s="710"/>
      <c r="AP167" s="719"/>
      <c r="AQ167" s="725"/>
      <c r="AR167" s="719"/>
      <c r="AS167" s="725"/>
      <c r="AT167" s="710"/>
      <c r="AU167" s="723"/>
      <c r="AV167" s="723"/>
      <c r="AW167" s="726"/>
      <c r="AX167" s="727"/>
      <c r="AZ167" s="122">
        <f t="shared" si="4"/>
        <v>22</v>
      </c>
      <c r="BA167" s="225"/>
      <c r="BB167" s="75"/>
      <c r="BC167" s="75"/>
      <c r="BD167" s="225"/>
      <c r="BE167" s="75"/>
      <c r="BF167" s="221"/>
      <c r="BG167" s="227"/>
      <c r="BH167" s="221"/>
      <c r="BI167" s="227"/>
      <c r="BJ167" s="75"/>
      <c r="BK167" s="225"/>
      <c r="BL167" s="225"/>
      <c r="BM167" s="209"/>
      <c r="BN167" s="351"/>
    </row>
    <row r="168" spans="1:66">
      <c r="A168" s="83"/>
      <c r="B168" s="83"/>
      <c r="C168" s="83"/>
      <c r="D168" s="122">
        <f t="shared" si="1"/>
        <v>23</v>
      </c>
      <c r="E168" s="274">
        <v>0</v>
      </c>
      <c r="F168" s="75">
        <v>0</v>
      </c>
      <c r="G168" s="75">
        <v>0</v>
      </c>
      <c r="H168" s="273">
        <v>0</v>
      </c>
      <c r="I168" s="75">
        <v>0</v>
      </c>
      <c r="J168" s="221">
        <v>0</v>
      </c>
      <c r="K168" s="275">
        <v>0</v>
      </c>
      <c r="L168" s="221">
        <v>0</v>
      </c>
      <c r="M168" s="275">
        <v>0</v>
      </c>
      <c r="N168" s="75">
        <v>0</v>
      </c>
      <c r="O168" s="273">
        <v>0</v>
      </c>
      <c r="P168" s="273">
        <v>0</v>
      </c>
      <c r="Q168" s="281">
        <v>0</v>
      </c>
      <c r="R168" s="282">
        <v>0</v>
      </c>
      <c r="T168" s="122">
        <f t="shared" si="2"/>
        <v>23</v>
      </c>
      <c r="U168" s="229"/>
      <c r="V168" s="75"/>
      <c r="W168" s="75"/>
      <c r="X168" s="219"/>
      <c r="Y168" s="75"/>
      <c r="Z168" s="221"/>
      <c r="AA168" s="230"/>
      <c r="AB168" s="221"/>
      <c r="AC168" s="230"/>
      <c r="AD168" s="75"/>
      <c r="AE168" s="219"/>
      <c r="AF168" s="219"/>
      <c r="AG168" s="266"/>
      <c r="AH168" s="352"/>
      <c r="AJ168" s="713">
        <f t="shared" si="3"/>
        <v>23</v>
      </c>
      <c r="AK168" s="723"/>
      <c r="AL168" s="710"/>
      <c r="AM168" s="710"/>
      <c r="AN168" s="717"/>
      <c r="AO168" s="710"/>
      <c r="AP168" s="719"/>
      <c r="AQ168" s="725"/>
      <c r="AR168" s="719"/>
      <c r="AS168" s="725"/>
      <c r="AT168" s="710"/>
      <c r="AU168" s="717"/>
      <c r="AV168" s="717"/>
      <c r="AW168" s="726"/>
      <c r="AX168" s="727"/>
      <c r="AZ168" s="122">
        <f t="shared" si="4"/>
        <v>23</v>
      </c>
      <c r="BA168" s="229"/>
      <c r="BB168" s="75"/>
      <c r="BC168" s="75"/>
      <c r="BD168" s="219"/>
      <c r="BE168" s="75"/>
      <c r="BF168" s="221"/>
      <c r="BG168" s="230"/>
      <c r="BH168" s="221"/>
      <c r="BI168" s="230"/>
      <c r="BJ168" s="75"/>
      <c r="BK168" s="219"/>
      <c r="BL168" s="219"/>
      <c r="BM168" s="266"/>
      <c r="BN168" s="352"/>
    </row>
    <row r="169" spans="1:66" ht="15.75" thickBot="1">
      <c r="A169" s="83"/>
      <c r="B169" s="83"/>
      <c r="C169" s="83"/>
      <c r="D169" s="210">
        <f t="shared" si="1"/>
        <v>24</v>
      </c>
      <c r="E169" s="277">
        <v>0</v>
      </c>
      <c r="F169" s="189">
        <v>0</v>
      </c>
      <c r="G169" s="189">
        <v>0</v>
      </c>
      <c r="H169" s="277">
        <v>0</v>
      </c>
      <c r="I169" s="189">
        <v>0</v>
      </c>
      <c r="J169" s="233">
        <v>0</v>
      </c>
      <c r="K169" s="278">
        <v>0</v>
      </c>
      <c r="L169" s="233">
        <v>0</v>
      </c>
      <c r="M169" s="278">
        <v>0</v>
      </c>
      <c r="N169" s="189">
        <v>0</v>
      </c>
      <c r="O169" s="277">
        <v>0</v>
      </c>
      <c r="P169" s="277">
        <v>0</v>
      </c>
      <c r="Q169" s="284">
        <v>0</v>
      </c>
      <c r="R169" s="285">
        <v>0</v>
      </c>
      <c r="T169" s="210">
        <f t="shared" si="2"/>
        <v>24</v>
      </c>
      <c r="U169" s="232"/>
      <c r="V169" s="189"/>
      <c r="W169" s="189"/>
      <c r="X169" s="232"/>
      <c r="Y169" s="189"/>
      <c r="Z169" s="233"/>
      <c r="AA169" s="234"/>
      <c r="AB169" s="233"/>
      <c r="AC169" s="234"/>
      <c r="AD169" s="189"/>
      <c r="AE169" s="232"/>
      <c r="AF169" s="232"/>
      <c r="AG169" s="299"/>
      <c r="AH169" s="353"/>
      <c r="AJ169" s="185">
        <f t="shared" si="3"/>
        <v>24</v>
      </c>
      <c r="AK169" s="728"/>
      <c r="AL169" s="729"/>
      <c r="AM169" s="729"/>
      <c r="AN169" s="728"/>
      <c r="AO169" s="729"/>
      <c r="AP169" s="730"/>
      <c r="AQ169" s="731"/>
      <c r="AR169" s="730"/>
      <c r="AS169" s="731"/>
      <c r="AT169" s="729"/>
      <c r="AU169" s="728"/>
      <c r="AV169" s="728"/>
      <c r="AW169" s="732"/>
      <c r="AX169" s="733"/>
      <c r="AZ169" s="210">
        <f t="shared" si="4"/>
        <v>24</v>
      </c>
      <c r="BA169" s="232"/>
      <c r="BB169" s="189"/>
      <c r="BC169" s="189"/>
      <c r="BD169" s="232"/>
      <c r="BE169" s="189"/>
      <c r="BF169" s="233"/>
      <c r="BG169" s="234"/>
      <c r="BH169" s="233"/>
      <c r="BI169" s="234"/>
      <c r="BJ169" s="189"/>
      <c r="BK169" s="232"/>
      <c r="BL169" s="232"/>
      <c r="BM169" s="299"/>
      <c r="BN169" s="353"/>
    </row>
    <row r="170" spans="1:66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</row>
    <row r="171" spans="1:66" ht="15.75" thickBo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</row>
    <row r="172" spans="1:66">
      <c r="A172" s="83"/>
      <c r="B172" s="83"/>
      <c r="C172" s="83"/>
      <c r="D172" s="107"/>
      <c r="E172" s="212"/>
      <c r="F172" s="167"/>
      <c r="G172" s="167"/>
      <c r="H172" s="213" t="s">
        <v>173</v>
      </c>
      <c r="I172" s="213"/>
      <c r="J172" s="214"/>
      <c r="K172" s="215"/>
      <c r="L172" s="169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</row>
    <row r="173" spans="1:66">
      <c r="A173" s="83"/>
      <c r="B173" s="83"/>
      <c r="C173" s="83"/>
      <c r="D173" s="199"/>
      <c r="E173" s="200" t="s">
        <v>364</v>
      </c>
      <c r="F173" s="201"/>
      <c r="G173" s="201"/>
      <c r="H173" s="201"/>
      <c r="I173" s="216" t="s">
        <v>365</v>
      </c>
      <c r="J173" s="201"/>
      <c r="K173" s="201"/>
      <c r="L173" s="202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</row>
    <row r="174" spans="1:66" ht="15.75">
      <c r="A174" s="83"/>
      <c r="B174" s="83"/>
      <c r="C174" s="83"/>
      <c r="D174" s="203"/>
      <c r="E174" s="170" t="s">
        <v>351</v>
      </c>
      <c r="F174" s="174" t="s">
        <v>359</v>
      </c>
      <c r="G174" s="170" t="s">
        <v>360</v>
      </c>
      <c r="H174" s="174" t="s">
        <v>361</v>
      </c>
      <c r="I174" s="217" t="s">
        <v>351</v>
      </c>
      <c r="J174" s="174" t="s">
        <v>359</v>
      </c>
      <c r="K174" s="170" t="s">
        <v>360</v>
      </c>
      <c r="L174" s="204" t="s">
        <v>361</v>
      </c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</row>
    <row r="175" spans="1:66">
      <c r="A175" s="83"/>
      <c r="B175" s="83"/>
      <c r="C175" s="83"/>
      <c r="D175" s="205" t="s">
        <v>167</v>
      </c>
      <c r="E175" s="119" t="s">
        <v>170</v>
      </c>
      <c r="F175" s="90" t="s">
        <v>170</v>
      </c>
      <c r="G175" s="119" t="s">
        <v>170</v>
      </c>
      <c r="H175" s="90" t="s">
        <v>170</v>
      </c>
      <c r="I175" s="218" t="s">
        <v>170</v>
      </c>
      <c r="J175" s="90" t="s">
        <v>170</v>
      </c>
      <c r="K175" s="119" t="s">
        <v>170</v>
      </c>
      <c r="L175" s="207" t="s">
        <v>170</v>
      </c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</row>
    <row r="176" spans="1:66">
      <c r="A176" s="83"/>
      <c r="B176" s="83"/>
      <c r="C176" s="83"/>
      <c r="D176" s="122">
        <v>1</v>
      </c>
      <c r="E176" s="273">
        <v>0</v>
      </c>
      <c r="F176" s="220">
        <v>0</v>
      </c>
      <c r="G176" s="273">
        <v>0</v>
      </c>
      <c r="H176" s="220">
        <v>0</v>
      </c>
      <c r="I176" s="221">
        <v>0</v>
      </c>
      <c r="J176" s="236">
        <v>0</v>
      </c>
      <c r="K176" s="273">
        <v>0</v>
      </c>
      <c r="L176" s="272">
        <v>0</v>
      </c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</row>
    <row r="177" spans="1:31">
      <c r="A177" s="83"/>
      <c r="B177" s="83"/>
      <c r="C177" s="83"/>
      <c r="D177" s="122">
        <f>D176+1</f>
        <v>2</v>
      </c>
      <c r="E177" s="273">
        <v>0</v>
      </c>
      <c r="F177" s="75">
        <v>0</v>
      </c>
      <c r="G177" s="274">
        <v>0</v>
      </c>
      <c r="H177" s="75">
        <v>0</v>
      </c>
      <c r="I177" s="221">
        <v>0</v>
      </c>
      <c r="J177" s="224">
        <v>0</v>
      </c>
      <c r="K177" s="274">
        <v>0</v>
      </c>
      <c r="L177" s="272">
        <v>0</v>
      </c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</row>
    <row r="178" spans="1:31">
      <c r="A178" s="83"/>
      <c r="B178" s="83"/>
      <c r="C178" s="83"/>
      <c r="D178" s="122">
        <f t="shared" ref="D178:D199" si="5">D177+1</f>
        <v>3</v>
      </c>
      <c r="E178" s="273">
        <v>0</v>
      </c>
      <c r="F178" s="75">
        <v>0</v>
      </c>
      <c r="G178" s="274">
        <v>0</v>
      </c>
      <c r="H178" s="75">
        <v>0</v>
      </c>
      <c r="I178" s="221">
        <v>0</v>
      </c>
      <c r="J178" s="224">
        <v>0</v>
      </c>
      <c r="K178" s="274">
        <v>0</v>
      </c>
      <c r="L178" s="272">
        <v>0</v>
      </c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</row>
    <row r="179" spans="1:31">
      <c r="A179" s="83"/>
      <c r="B179" s="83"/>
      <c r="C179" s="83"/>
      <c r="D179" s="122">
        <f t="shared" si="5"/>
        <v>4</v>
      </c>
      <c r="E179" s="273">
        <v>0</v>
      </c>
      <c r="F179" s="75">
        <v>0</v>
      </c>
      <c r="G179" s="274">
        <v>0</v>
      </c>
      <c r="H179" s="75">
        <v>0</v>
      </c>
      <c r="I179" s="221">
        <v>0</v>
      </c>
      <c r="J179" s="224">
        <v>0</v>
      </c>
      <c r="K179" s="274">
        <v>0</v>
      </c>
      <c r="L179" s="272">
        <v>0</v>
      </c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</row>
    <row r="180" spans="1:31">
      <c r="A180" s="83"/>
      <c r="B180" s="83"/>
      <c r="C180" s="83"/>
      <c r="D180" s="122">
        <f t="shared" si="5"/>
        <v>5</v>
      </c>
      <c r="E180" s="273">
        <v>0</v>
      </c>
      <c r="F180" s="75">
        <v>0</v>
      </c>
      <c r="G180" s="274">
        <v>0</v>
      </c>
      <c r="H180" s="75">
        <v>0</v>
      </c>
      <c r="I180" s="221">
        <v>0</v>
      </c>
      <c r="J180" s="224">
        <v>0</v>
      </c>
      <c r="K180" s="274">
        <v>0</v>
      </c>
      <c r="L180" s="272">
        <v>0</v>
      </c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</row>
    <row r="181" spans="1:31">
      <c r="A181" s="83"/>
      <c r="B181" s="83"/>
      <c r="C181" s="83"/>
      <c r="D181" s="122">
        <f t="shared" si="5"/>
        <v>6</v>
      </c>
      <c r="E181" s="273">
        <v>0</v>
      </c>
      <c r="F181" s="75">
        <v>0</v>
      </c>
      <c r="G181" s="273">
        <v>0</v>
      </c>
      <c r="H181" s="75">
        <v>0</v>
      </c>
      <c r="I181" s="221">
        <v>0</v>
      </c>
      <c r="J181" s="224">
        <v>0</v>
      </c>
      <c r="K181" s="273">
        <v>0</v>
      </c>
      <c r="L181" s="272">
        <v>0</v>
      </c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</row>
    <row r="182" spans="1:31">
      <c r="A182" s="83"/>
      <c r="B182" s="83"/>
      <c r="C182" s="83"/>
      <c r="D182" s="122">
        <f t="shared" si="5"/>
        <v>7</v>
      </c>
      <c r="E182" s="273">
        <v>117</v>
      </c>
      <c r="F182" s="75">
        <v>97</v>
      </c>
      <c r="G182" s="274">
        <v>120</v>
      </c>
      <c r="H182" s="75">
        <v>98</v>
      </c>
      <c r="I182" s="221">
        <v>41</v>
      </c>
      <c r="J182" s="224">
        <v>34</v>
      </c>
      <c r="K182" s="274">
        <v>42</v>
      </c>
      <c r="L182" s="272">
        <v>34</v>
      </c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</row>
    <row r="183" spans="1:31">
      <c r="A183" s="83"/>
      <c r="B183" s="83"/>
      <c r="C183" s="83"/>
      <c r="D183" s="122">
        <f t="shared" si="5"/>
        <v>8</v>
      </c>
      <c r="E183" s="273">
        <v>511</v>
      </c>
      <c r="F183" s="75">
        <v>421</v>
      </c>
      <c r="G183" s="274">
        <v>524</v>
      </c>
      <c r="H183" s="75">
        <v>428</v>
      </c>
      <c r="I183" s="221">
        <v>605</v>
      </c>
      <c r="J183" s="224">
        <v>499</v>
      </c>
      <c r="K183" s="274">
        <v>620</v>
      </c>
      <c r="L183" s="272">
        <v>507</v>
      </c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</row>
    <row r="184" spans="1:31">
      <c r="A184" s="83"/>
      <c r="B184" s="83"/>
      <c r="C184" s="83"/>
      <c r="D184" s="122">
        <f t="shared" si="5"/>
        <v>9</v>
      </c>
      <c r="E184" s="273">
        <v>582</v>
      </c>
      <c r="F184" s="75">
        <v>479</v>
      </c>
      <c r="G184" s="273">
        <v>596</v>
      </c>
      <c r="H184" s="75">
        <v>487</v>
      </c>
      <c r="I184" s="221">
        <v>1122</v>
      </c>
      <c r="J184" s="224">
        <v>925</v>
      </c>
      <c r="K184" s="273">
        <v>1151</v>
      </c>
      <c r="L184" s="272">
        <v>940</v>
      </c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</row>
    <row r="185" spans="1:31">
      <c r="A185" s="83"/>
      <c r="B185" s="83"/>
      <c r="C185" s="83"/>
      <c r="D185" s="122">
        <f t="shared" si="5"/>
        <v>10</v>
      </c>
      <c r="E185" s="273">
        <v>476</v>
      </c>
      <c r="F185" s="75">
        <v>392</v>
      </c>
      <c r="G185" s="274">
        <v>488</v>
      </c>
      <c r="H185" s="75">
        <v>399</v>
      </c>
      <c r="I185" s="221">
        <v>1551</v>
      </c>
      <c r="J185" s="224">
        <v>1278</v>
      </c>
      <c r="K185" s="274">
        <v>1590</v>
      </c>
      <c r="L185" s="272">
        <v>1300</v>
      </c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</row>
    <row r="186" spans="1:31">
      <c r="A186" s="83"/>
      <c r="B186" s="83"/>
      <c r="C186" s="83"/>
      <c r="D186" s="122">
        <f t="shared" si="5"/>
        <v>11</v>
      </c>
      <c r="E186" s="273">
        <v>476</v>
      </c>
      <c r="F186" s="75">
        <v>392</v>
      </c>
      <c r="G186" s="274">
        <v>488</v>
      </c>
      <c r="H186" s="75">
        <v>399</v>
      </c>
      <c r="I186" s="221">
        <v>1956</v>
      </c>
      <c r="J186" s="224">
        <v>1612</v>
      </c>
      <c r="K186" s="274">
        <v>2006</v>
      </c>
      <c r="L186" s="272">
        <v>1639</v>
      </c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</row>
    <row r="187" spans="1:31">
      <c r="A187" s="83"/>
      <c r="B187" s="83"/>
      <c r="C187" s="83"/>
      <c r="D187" s="122">
        <f t="shared" si="5"/>
        <v>12</v>
      </c>
      <c r="E187" s="273">
        <v>423</v>
      </c>
      <c r="F187" s="75">
        <v>349</v>
      </c>
      <c r="G187" s="273">
        <v>434</v>
      </c>
      <c r="H187" s="75">
        <v>354</v>
      </c>
      <c r="I187" s="221">
        <v>2203</v>
      </c>
      <c r="J187" s="224">
        <v>1816</v>
      </c>
      <c r="K187" s="273">
        <v>2259</v>
      </c>
      <c r="L187" s="272">
        <v>1846</v>
      </c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</row>
    <row r="188" spans="1:31">
      <c r="A188" s="83"/>
      <c r="B188" s="83"/>
      <c r="C188" s="83"/>
      <c r="D188" s="122">
        <f t="shared" si="5"/>
        <v>13</v>
      </c>
      <c r="E188" s="273">
        <v>405</v>
      </c>
      <c r="F188" s="75">
        <v>334</v>
      </c>
      <c r="G188" s="274">
        <v>416</v>
      </c>
      <c r="H188" s="75">
        <v>340</v>
      </c>
      <c r="I188" s="221">
        <v>1323</v>
      </c>
      <c r="J188" s="224">
        <v>1090</v>
      </c>
      <c r="K188" s="274">
        <v>1357</v>
      </c>
      <c r="L188" s="272">
        <v>1109</v>
      </c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</row>
    <row r="189" spans="1:31">
      <c r="A189" s="83"/>
      <c r="B189" s="83"/>
      <c r="C189" s="83"/>
      <c r="D189" s="122">
        <f t="shared" si="5"/>
        <v>14</v>
      </c>
      <c r="E189" s="273">
        <v>1114</v>
      </c>
      <c r="F189" s="75">
        <v>511</v>
      </c>
      <c r="G189" s="274">
        <v>3847</v>
      </c>
      <c r="H189" s="75">
        <v>519</v>
      </c>
      <c r="I189" s="221">
        <v>2313</v>
      </c>
      <c r="J189" s="224">
        <v>1907</v>
      </c>
      <c r="K189" s="274">
        <v>2373</v>
      </c>
      <c r="L189" s="272">
        <v>1938</v>
      </c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</row>
    <row r="190" spans="1:31">
      <c r="A190" s="83"/>
      <c r="B190" s="83"/>
      <c r="C190" s="83"/>
      <c r="D190" s="122">
        <f t="shared" si="5"/>
        <v>15</v>
      </c>
      <c r="E190" s="273">
        <v>1701</v>
      </c>
      <c r="F190" s="75">
        <v>696</v>
      </c>
      <c r="G190" s="274">
        <v>6704</v>
      </c>
      <c r="H190" s="75">
        <v>708</v>
      </c>
      <c r="I190" s="221">
        <v>1876</v>
      </c>
      <c r="J190" s="224">
        <v>1546</v>
      </c>
      <c r="K190" s="274">
        <v>1925</v>
      </c>
      <c r="L190" s="272">
        <v>1572</v>
      </c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</row>
    <row r="191" spans="1:31">
      <c r="A191" s="83"/>
      <c r="B191" s="83"/>
      <c r="C191" s="83"/>
      <c r="D191" s="122">
        <f t="shared" si="5"/>
        <v>16</v>
      </c>
      <c r="E191" s="273">
        <v>974</v>
      </c>
      <c r="F191" s="75">
        <v>803</v>
      </c>
      <c r="G191" s="274">
        <v>8312</v>
      </c>
      <c r="H191" s="75">
        <v>816</v>
      </c>
      <c r="I191" s="221">
        <v>787</v>
      </c>
      <c r="J191" s="224">
        <v>649</v>
      </c>
      <c r="K191" s="274">
        <v>807</v>
      </c>
      <c r="L191" s="272">
        <v>660</v>
      </c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</row>
    <row r="192" spans="1:31">
      <c r="A192" s="83"/>
      <c r="B192" s="83"/>
      <c r="C192" s="83"/>
      <c r="D192" s="122">
        <f t="shared" si="5"/>
        <v>17</v>
      </c>
      <c r="E192" s="273">
        <v>12034</v>
      </c>
      <c r="F192" s="75">
        <v>1276</v>
      </c>
      <c r="G192" s="274">
        <v>12073</v>
      </c>
      <c r="H192" s="75">
        <v>1298</v>
      </c>
      <c r="I192" s="221">
        <v>934</v>
      </c>
      <c r="J192" s="224">
        <v>758</v>
      </c>
      <c r="K192" s="274">
        <v>957</v>
      </c>
      <c r="L192" s="272">
        <v>770</v>
      </c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</row>
    <row r="193" spans="1:31">
      <c r="A193" s="83"/>
      <c r="B193" s="83"/>
      <c r="C193" s="83"/>
      <c r="D193" s="122">
        <f t="shared" si="5"/>
        <v>18</v>
      </c>
      <c r="E193" s="273">
        <v>8064</v>
      </c>
      <c r="F193" s="75">
        <v>5214</v>
      </c>
      <c r="G193" s="273">
        <v>8106</v>
      </c>
      <c r="H193" s="75">
        <v>5237</v>
      </c>
      <c r="I193" s="221">
        <v>211</v>
      </c>
      <c r="J193" s="224">
        <v>174</v>
      </c>
      <c r="K193" s="273">
        <v>217</v>
      </c>
      <c r="L193" s="272">
        <v>177</v>
      </c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</row>
    <row r="194" spans="1:31">
      <c r="A194" s="83"/>
      <c r="B194" s="83"/>
      <c r="C194" s="83"/>
      <c r="D194" s="122">
        <f t="shared" si="5"/>
        <v>19</v>
      </c>
      <c r="E194" s="274">
        <v>722</v>
      </c>
      <c r="F194" s="75">
        <v>595</v>
      </c>
      <c r="G194" s="274">
        <v>740</v>
      </c>
      <c r="H194" s="75">
        <v>605</v>
      </c>
      <c r="I194" s="221">
        <v>0</v>
      </c>
      <c r="J194" s="224">
        <v>0</v>
      </c>
      <c r="K194" s="274">
        <v>0</v>
      </c>
      <c r="L194" s="276">
        <v>0</v>
      </c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</row>
    <row r="195" spans="1:31">
      <c r="A195" s="83"/>
      <c r="B195" s="83"/>
      <c r="C195" s="83"/>
      <c r="D195" s="122">
        <f t="shared" si="5"/>
        <v>20</v>
      </c>
      <c r="E195" s="274">
        <v>0</v>
      </c>
      <c r="F195" s="75">
        <v>0</v>
      </c>
      <c r="G195" s="274">
        <v>0</v>
      </c>
      <c r="H195" s="75">
        <v>0</v>
      </c>
      <c r="I195" s="221">
        <v>0</v>
      </c>
      <c r="J195" s="224">
        <v>0</v>
      </c>
      <c r="K195" s="274">
        <v>0</v>
      </c>
      <c r="L195" s="276">
        <v>0</v>
      </c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</row>
    <row r="196" spans="1:31">
      <c r="A196" s="83"/>
      <c r="B196" s="83"/>
      <c r="C196" s="83"/>
      <c r="D196" s="122">
        <f t="shared" si="5"/>
        <v>21</v>
      </c>
      <c r="E196" s="274">
        <v>0</v>
      </c>
      <c r="F196" s="75">
        <v>0</v>
      </c>
      <c r="G196" s="274">
        <v>0</v>
      </c>
      <c r="H196" s="75">
        <v>0</v>
      </c>
      <c r="I196" s="221">
        <v>0</v>
      </c>
      <c r="J196" s="224">
        <v>0</v>
      </c>
      <c r="K196" s="274">
        <v>0</v>
      </c>
      <c r="L196" s="276">
        <v>0</v>
      </c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</row>
    <row r="197" spans="1:31">
      <c r="A197" s="83"/>
      <c r="B197" s="83"/>
      <c r="C197" s="83"/>
      <c r="D197" s="122">
        <f t="shared" si="5"/>
        <v>22</v>
      </c>
      <c r="E197" s="274">
        <v>0</v>
      </c>
      <c r="F197" s="75">
        <v>0</v>
      </c>
      <c r="G197" s="274">
        <v>0</v>
      </c>
      <c r="H197" s="75">
        <v>0</v>
      </c>
      <c r="I197" s="221">
        <v>0</v>
      </c>
      <c r="J197" s="224">
        <v>0</v>
      </c>
      <c r="K197" s="274">
        <v>0</v>
      </c>
      <c r="L197" s="276">
        <v>0</v>
      </c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</row>
    <row r="198" spans="1:31">
      <c r="A198" s="83"/>
      <c r="B198" s="83"/>
      <c r="C198" s="83"/>
      <c r="D198" s="122">
        <f t="shared" si="5"/>
        <v>23</v>
      </c>
      <c r="E198" s="274">
        <v>0</v>
      </c>
      <c r="F198" s="75">
        <v>0</v>
      </c>
      <c r="G198" s="273">
        <v>0</v>
      </c>
      <c r="H198" s="75">
        <v>0</v>
      </c>
      <c r="I198" s="221">
        <v>0</v>
      </c>
      <c r="J198" s="224">
        <v>0</v>
      </c>
      <c r="K198" s="273">
        <v>0</v>
      </c>
      <c r="L198" s="276">
        <v>0</v>
      </c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</row>
    <row r="199" spans="1:31" ht="15.75" thickBot="1">
      <c r="A199" s="83"/>
      <c r="B199" s="83"/>
      <c r="C199" s="83"/>
      <c r="D199" s="210">
        <f t="shared" si="5"/>
        <v>24</v>
      </c>
      <c r="E199" s="277">
        <v>0</v>
      </c>
      <c r="F199" s="189">
        <v>0</v>
      </c>
      <c r="G199" s="277">
        <v>0</v>
      </c>
      <c r="H199" s="189">
        <v>0</v>
      </c>
      <c r="I199" s="233">
        <v>0</v>
      </c>
      <c r="J199" s="237">
        <v>0</v>
      </c>
      <c r="K199" s="277">
        <v>0</v>
      </c>
      <c r="L199" s="279">
        <v>0</v>
      </c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</row>
    <row r="200" spans="1:3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</row>
    <row r="201" spans="1:31" ht="15.75" thickBo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</row>
    <row r="202" spans="1:31">
      <c r="A202" s="83"/>
      <c r="B202" s="83"/>
      <c r="C202" s="83"/>
      <c r="D202" s="107"/>
      <c r="E202" s="214"/>
      <c r="F202" s="167"/>
      <c r="G202" s="167"/>
      <c r="H202" s="213" t="s">
        <v>174</v>
      </c>
      <c r="I202" s="214"/>
      <c r="J202" s="167"/>
      <c r="K202" s="213"/>
      <c r="L202" s="169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</row>
    <row r="203" spans="1:31">
      <c r="A203" s="83"/>
      <c r="B203" s="83"/>
      <c r="C203" s="83"/>
      <c r="D203" s="199"/>
      <c r="E203" s="216" t="s">
        <v>364</v>
      </c>
      <c r="F203" s="201"/>
      <c r="G203" s="201"/>
      <c r="H203" s="201"/>
      <c r="I203" s="216" t="s">
        <v>365</v>
      </c>
      <c r="J203" s="201"/>
      <c r="K203" s="201"/>
      <c r="L203" s="202"/>
      <c r="M203" s="83"/>
      <c r="N203" s="83"/>
      <c r="O203" s="83"/>
      <c r="P203" s="83" t="s">
        <v>548</v>
      </c>
      <c r="Q203" s="83"/>
      <c r="R203" s="83"/>
      <c r="S203" s="83"/>
      <c r="T203" s="83"/>
      <c r="U203" s="83"/>
      <c r="V203" s="83" t="s">
        <v>549</v>
      </c>
      <c r="W203" s="83"/>
      <c r="X203" s="83"/>
      <c r="Y203" s="83"/>
      <c r="Z203" s="83"/>
      <c r="AA203" s="83"/>
      <c r="AB203" s="83"/>
      <c r="AC203" s="83"/>
      <c r="AD203" s="83"/>
      <c r="AE203" s="83"/>
    </row>
    <row r="204" spans="1:31" ht="15.75">
      <c r="A204" s="83"/>
      <c r="B204" s="83"/>
      <c r="C204" s="83"/>
      <c r="D204" s="203"/>
      <c r="E204" s="217" t="s">
        <v>351</v>
      </c>
      <c r="F204" s="174" t="s">
        <v>88</v>
      </c>
      <c r="G204" s="174" t="s">
        <v>359</v>
      </c>
      <c r="H204" s="194" t="s">
        <v>362</v>
      </c>
      <c r="I204" s="217" t="s">
        <v>351</v>
      </c>
      <c r="J204" s="174" t="s">
        <v>88</v>
      </c>
      <c r="K204" s="124" t="s">
        <v>359</v>
      </c>
      <c r="L204" s="204" t="s">
        <v>362</v>
      </c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</row>
    <row r="205" spans="1:31">
      <c r="A205" s="83"/>
      <c r="B205" s="83"/>
      <c r="C205" s="83"/>
      <c r="D205" s="205" t="s">
        <v>167</v>
      </c>
      <c r="E205" s="218" t="s">
        <v>170</v>
      </c>
      <c r="F205" s="90" t="s">
        <v>170</v>
      </c>
      <c r="G205" s="90" t="s">
        <v>170</v>
      </c>
      <c r="H205" s="206" t="s">
        <v>170</v>
      </c>
      <c r="I205" s="218" t="s">
        <v>170</v>
      </c>
      <c r="J205" s="90" t="s">
        <v>170</v>
      </c>
      <c r="K205" s="238" t="s">
        <v>170</v>
      </c>
      <c r="L205" s="207" t="s">
        <v>170</v>
      </c>
      <c r="M205" s="83"/>
      <c r="N205" s="83"/>
      <c r="O205" s="83" t="s">
        <v>550</v>
      </c>
      <c r="P205" s="89" t="s">
        <v>93</v>
      </c>
      <c r="Q205" s="83" t="s">
        <v>551</v>
      </c>
      <c r="R205" s="89" t="s">
        <v>94</v>
      </c>
      <c r="S205" s="89" t="s">
        <v>95</v>
      </c>
      <c r="T205" s="83"/>
      <c r="U205" s="83" t="s">
        <v>550</v>
      </c>
      <c r="V205" s="89" t="s">
        <v>93</v>
      </c>
      <c r="W205" s="83" t="s">
        <v>551</v>
      </c>
      <c r="X205" s="89" t="s">
        <v>94</v>
      </c>
      <c r="Y205" s="89" t="s">
        <v>95</v>
      </c>
      <c r="AA205" s="83"/>
      <c r="AB205" s="83"/>
      <c r="AC205" s="83"/>
      <c r="AD205" s="83"/>
      <c r="AE205" s="83"/>
    </row>
    <row r="206" spans="1:31">
      <c r="A206" s="83"/>
      <c r="B206" s="83"/>
      <c r="C206" s="83"/>
      <c r="D206" s="122">
        <v>1</v>
      </c>
      <c r="E206" s="323">
        <v>0</v>
      </c>
      <c r="F206" s="75">
        <v>-2</v>
      </c>
      <c r="G206" s="220">
        <v>0</v>
      </c>
      <c r="H206" s="240">
        <v>0</v>
      </c>
      <c r="I206" s="221">
        <v>0</v>
      </c>
      <c r="J206" s="322">
        <v>-2</v>
      </c>
      <c r="K206" s="76">
        <v>0</v>
      </c>
      <c r="L206" s="272">
        <v>0</v>
      </c>
      <c r="M206" s="83"/>
      <c r="N206" s="83"/>
      <c r="O206" s="83">
        <f>P206+R206+S206</f>
        <v>0</v>
      </c>
      <c r="P206" s="271">
        <v>0</v>
      </c>
      <c r="Q206" s="75">
        <f>R206+S206</f>
        <v>0</v>
      </c>
      <c r="R206" s="75">
        <v>0</v>
      </c>
      <c r="S206" s="75">
        <v>0</v>
      </c>
      <c r="T206" s="335"/>
      <c r="U206" s="83">
        <f t="shared" ref="U206:U229" si="6">V206+X206+Y206</f>
        <v>0</v>
      </c>
      <c r="V206" s="75">
        <v>0</v>
      </c>
      <c r="W206" s="75">
        <f t="shared" ref="W206:W229" si="7">X206+Y206</f>
        <v>0</v>
      </c>
      <c r="X206" s="75">
        <v>0</v>
      </c>
      <c r="Y206" s="271">
        <v>0</v>
      </c>
      <c r="Z206" s="83"/>
      <c r="AA206" s="83"/>
      <c r="AB206" s="83"/>
      <c r="AC206" s="83"/>
      <c r="AD206" s="83"/>
      <c r="AE206" s="83"/>
    </row>
    <row r="207" spans="1:31">
      <c r="A207" s="83"/>
      <c r="B207" s="83"/>
      <c r="C207" s="83"/>
      <c r="D207" s="122">
        <f>D206+1</f>
        <v>2</v>
      </c>
      <c r="E207" s="323">
        <v>0</v>
      </c>
      <c r="F207" s="75">
        <v>-2</v>
      </c>
      <c r="G207" s="75">
        <v>0</v>
      </c>
      <c r="H207" s="74">
        <v>0</v>
      </c>
      <c r="I207" s="221">
        <v>0</v>
      </c>
      <c r="J207" s="270">
        <v>-2</v>
      </c>
      <c r="K207" s="76">
        <v>0</v>
      </c>
      <c r="L207" s="272">
        <v>0</v>
      </c>
      <c r="M207" s="83"/>
      <c r="N207" s="83"/>
      <c r="O207" s="83">
        <f t="shared" ref="O207:O229" si="8">P207+R207+S207</f>
        <v>0</v>
      </c>
      <c r="P207" s="271">
        <v>0</v>
      </c>
      <c r="Q207" s="75">
        <f t="shared" ref="Q207:Q229" si="9">R207+S207</f>
        <v>0</v>
      </c>
      <c r="R207" s="75">
        <v>0</v>
      </c>
      <c r="S207" s="75">
        <v>0</v>
      </c>
      <c r="T207" s="335"/>
      <c r="U207" s="83">
        <f t="shared" si="6"/>
        <v>0</v>
      </c>
      <c r="V207" s="75">
        <v>0</v>
      </c>
      <c r="W207" s="75">
        <f t="shared" si="7"/>
        <v>0</v>
      </c>
      <c r="X207" s="75">
        <v>0</v>
      </c>
      <c r="Y207" s="271">
        <v>0</v>
      </c>
      <c r="Z207" s="83"/>
      <c r="AA207" s="83"/>
      <c r="AB207" s="83"/>
      <c r="AC207" s="83"/>
      <c r="AD207" s="83"/>
      <c r="AE207" s="83"/>
    </row>
    <row r="208" spans="1:31">
      <c r="A208" s="83"/>
      <c r="B208" s="83"/>
      <c r="C208" s="83"/>
      <c r="D208" s="122">
        <f t="shared" ref="D208:D229" si="10">D207+1</f>
        <v>3</v>
      </c>
      <c r="E208" s="323">
        <v>0</v>
      </c>
      <c r="F208" s="75">
        <v>-2</v>
      </c>
      <c r="G208" s="75">
        <v>0</v>
      </c>
      <c r="H208" s="74">
        <v>0</v>
      </c>
      <c r="I208" s="221">
        <v>0</v>
      </c>
      <c r="J208" s="270">
        <v>-2</v>
      </c>
      <c r="K208" s="76">
        <v>0</v>
      </c>
      <c r="L208" s="272">
        <v>0</v>
      </c>
      <c r="M208" s="83"/>
      <c r="N208" s="83"/>
      <c r="O208" s="83">
        <f t="shared" si="8"/>
        <v>0</v>
      </c>
      <c r="P208" s="271">
        <v>0</v>
      </c>
      <c r="Q208" s="75">
        <f t="shared" si="9"/>
        <v>0</v>
      </c>
      <c r="R208" s="75">
        <v>0</v>
      </c>
      <c r="S208" s="75">
        <v>0</v>
      </c>
      <c r="T208" s="335"/>
      <c r="U208" s="83">
        <f t="shared" si="6"/>
        <v>0</v>
      </c>
      <c r="V208" s="75">
        <v>0</v>
      </c>
      <c r="W208" s="75">
        <f t="shared" si="7"/>
        <v>0</v>
      </c>
      <c r="X208" s="75">
        <v>0</v>
      </c>
      <c r="Y208" s="271">
        <v>0</v>
      </c>
      <c r="Z208" s="83"/>
      <c r="AA208" s="83"/>
      <c r="AB208" s="83"/>
      <c r="AC208" s="83"/>
      <c r="AD208" s="83"/>
      <c r="AE208" s="83"/>
    </row>
    <row r="209" spans="1:31">
      <c r="A209" s="83"/>
      <c r="B209" s="83"/>
      <c r="C209" s="83"/>
      <c r="D209" s="122">
        <f t="shared" si="10"/>
        <v>4</v>
      </c>
      <c r="E209" s="323">
        <v>0</v>
      </c>
      <c r="F209" s="75">
        <v>-2</v>
      </c>
      <c r="G209" s="75">
        <v>0</v>
      </c>
      <c r="H209" s="74">
        <v>0</v>
      </c>
      <c r="I209" s="221">
        <v>0</v>
      </c>
      <c r="J209" s="270">
        <v>-2</v>
      </c>
      <c r="K209" s="76">
        <v>0</v>
      </c>
      <c r="L209" s="272">
        <v>0</v>
      </c>
      <c r="M209" s="83"/>
      <c r="N209" s="83"/>
      <c r="O209" s="83">
        <f t="shared" si="8"/>
        <v>0</v>
      </c>
      <c r="P209" s="271">
        <v>0</v>
      </c>
      <c r="Q209" s="75">
        <f t="shared" si="9"/>
        <v>0</v>
      </c>
      <c r="R209" s="75">
        <v>0</v>
      </c>
      <c r="S209" s="75">
        <v>0</v>
      </c>
      <c r="T209" s="335"/>
      <c r="U209" s="83">
        <f t="shared" si="6"/>
        <v>0</v>
      </c>
      <c r="V209" s="75">
        <v>0</v>
      </c>
      <c r="W209" s="75">
        <f t="shared" si="7"/>
        <v>0</v>
      </c>
      <c r="X209" s="75">
        <v>0</v>
      </c>
      <c r="Y209" s="271">
        <v>0</v>
      </c>
      <c r="Z209" s="83"/>
      <c r="AA209" s="83"/>
      <c r="AB209" s="83"/>
      <c r="AC209" s="83"/>
      <c r="AD209" s="83"/>
      <c r="AE209" s="83"/>
    </row>
    <row r="210" spans="1:31">
      <c r="A210" s="83"/>
      <c r="B210" s="83"/>
      <c r="C210" s="83"/>
      <c r="D210" s="122">
        <f t="shared" si="10"/>
        <v>5</v>
      </c>
      <c r="E210" s="323">
        <v>0</v>
      </c>
      <c r="F210" s="75">
        <v>-2</v>
      </c>
      <c r="G210" s="75">
        <v>0</v>
      </c>
      <c r="H210" s="74">
        <v>0</v>
      </c>
      <c r="I210" s="221">
        <v>0</v>
      </c>
      <c r="J210" s="270">
        <v>-2</v>
      </c>
      <c r="K210" s="76">
        <v>0</v>
      </c>
      <c r="L210" s="272">
        <v>0</v>
      </c>
      <c r="M210" s="83"/>
      <c r="N210" s="83"/>
      <c r="O210" s="83">
        <f t="shared" si="8"/>
        <v>0</v>
      </c>
      <c r="P210" s="271">
        <v>0</v>
      </c>
      <c r="Q210" s="75">
        <f t="shared" si="9"/>
        <v>0</v>
      </c>
      <c r="R210" s="75">
        <v>0</v>
      </c>
      <c r="S210" s="75">
        <v>0</v>
      </c>
      <c r="T210" s="335"/>
      <c r="U210" s="83">
        <f t="shared" si="6"/>
        <v>0</v>
      </c>
      <c r="V210" s="75">
        <v>0</v>
      </c>
      <c r="W210" s="75">
        <f t="shared" si="7"/>
        <v>0</v>
      </c>
      <c r="X210" s="75">
        <v>0</v>
      </c>
      <c r="Y210" s="271">
        <v>0</v>
      </c>
      <c r="Z210" s="83"/>
      <c r="AA210" s="83"/>
      <c r="AB210" s="83"/>
      <c r="AC210" s="83"/>
      <c r="AD210" s="83"/>
      <c r="AE210" s="83"/>
    </row>
    <row r="211" spans="1:31">
      <c r="A211" s="83"/>
      <c r="B211" s="83"/>
      <c r="C211" s="83"/>
      <c r="D211" s="122">
        <f t="shared" si="10"/>
        <v>6</v>
      </c>
      <c r="E211" s="323">
        <v>0</v>
      </c>
      <c r="F211" s="75">
        <v>-2</v>
      </c>
      <c r="G211" s="75">
        <v>0</v>
      </c>
      <c r="H211" s="74">
        <v>0</v>
      </c>
      <c r="I211" s="221">
        <v>0</v>
      </c>
      <c r="J211" s="270">
        <v>-2</v>
      </c>
      <c r="K211" s="76">
        <v>0</v>
      </c>
      <c r="L211" s="272">
        <v>0</v>
      </c>
      <c r="M211" s="83"/>
      <c r="N211" s="83"/>
      <c r="O211" s="83">
        <f t="shared" si="8"/>
        <v>0</v>
      </c>
      <c r="P211" s="271">
        <v>0</v>
      </c>
      <c r="Q211" s="75">
        <f t="shared" si="9"/>
        <v>0</v>
      </c>
      <c r="R211" s="75">
        <v>0</v>
      </c>
      <c r="S211" s="75">
        <v>0</v>
      </c>
      <c r="T211" s="335"/>
      <c r="U211" s="83">
        <f t="shared" si="6"/>
        <v>0</v>
      </c>
      <c r="V211" s="75">
        <v>0</v>
      </c>
      <c r="W211" s="75">
        <f t="shared" si="7"/>
        <v>0</v>
      </c>
      <c r="X211" s="75">
        <v>0</v>
      </c>
      <c r="Y211" s="271">
        <v>0</v>
      </c>
      <c r="Z211" s="83"/>
      <c r="AA211" s="83"/>
      <c r="AB211" s="83"/>
      <c r="AC211" s="83"/>
      <c r="AD211" s="83"/>
      <c r="AE211" s="83"/>
    </row>
    <row r="212" spans="1:31">
      <c r="A212" s="83"/>
      <c r="B212" s="83"/>
      <c r="C212" s="83"/>
      <c r="D212" s="122">
        <f t="shared" si="10"/>
        <v>7</v>
      </c>
      <c r="E212" s="323">
        <v>1392</v>
      </c>
      <c r="F212" s="75">
        <v>-611</v>
      </c>
      <c r="G212" s="75">
        <v>922</v>
      </c>
      <c r="H212" s="74">
        <v>314</v>
      </c>
      <c r="I212" s="221">
        <v>488</v>
      </c>
      <c r="J212" s="270">
        <v>-215</v>
      </c>
      <c r="K212" s="76">
        <v>323</v>
      </c>
      <c r="L212" s="272">
        <v>110</v>
      </c>
      <c r="M212" s="83"/>
      <c r="N212" s="83"/>
      <c r="O212" s="83">
        <f t="shared" si="8"/>
        <v>1392</v>
      </c>
      <c r="P212" s="271">
        <v>470</v>
      </c>
      <c r="Q212" s="75">
        <f t="shared" si="9"/>
        <v>922</v>
      </c>
      <c r="R212" s="75">
        <v>608</v>
      </c>
      <c r="S212" s="75">
        <v>314</v>
      </c>
      <c r="T212" s="335"/>
      <c r="U212" s="83">
        <f t="shared" si="6"/>
        <v>488</v>
      </c>
      <c r="V212" s="75">
        <v>165</v>
      </c>
      <c r="W212" s="75">
        <f t="shared" si="7"/>
        <v>323</v>
      </c>
      <c r="X212" s="75">
        <v>213</v>
      </c>
      <c r="Y212" s="271">
        <v>110</v>
      </c>
      <c r="Z212" s="83"/>
      <c r="AA212" s="83"/>
      <c r="AB212" s="83"/>
      <c r="AC212" s="83"/>
      <c r="AD212" s="83"/>
      <c r="AE212" s="83"/>
    </row>
    <row r="213" spans="1:31">
      <c r="A213" s="83"/>
      <c r="B213" s="83"/>
      <c r="C213" s="83"/>
      <c r="D213" s="122">
        <f t="shared" si="10"/>
        <v>8</v>
      </c>
      <c r="E213" s="323">
        <v>6056</v>
      </c>
      <c r="F213" s="75">
        <v>-2649</v>
      </c>
      <c r="G213" s="75">
        <v>4010</v>
      </c>
      <c r="H213" s="74">
        <v>1364</v>
      </c>
      <c r="I213" s="221">
        <v>7171</v>
      </c>
      <c r="J213" s="270">
        <v>-3135</v>
      </c>
      <c r="K213" s="76">
        <v>4748</v>
      </c>
      <c r="L213" s="272">
        <v>1615</v>
      </c>
      <c r="M213" s="83"/>
      <c r="N213" s="83"/>
      <c r="O213" s="83">
        <f t="shared" si="8"/>
        <v>6056</v>
      </c>
      <c r="P213" s="271">
        <v>2046</v>
      </c>
      <c r="Q213" s="75">
        <f t="shared" si="9"/>
        <v>4010</v>
      </c>
      <c r="R213" s="75">
        <v>2646</v>
      </c>
      <c r="S213" s="75">
        <v>1364</v>
      </c>
      <c r="T213" s="335"/>
      <c r="U213" s="83">
        <f t="shared" si="6"/>
        <v>7171</v>
      </c>
      <c r="V213" s="75">
        <v>2423</v>
      </c>
      <c r="W213" s="75">
        <f t="shared" si="7"/>
        <v>4748</v>
      </c>
      <c r="X213" s="75">
        <v>3133</v>
      </c>
      <c r="Y213" s="271">
        <v>1615</v>
      </c>
      <c r="Z213" s="83"/>
      <c r="AA213" s="83"/>
      <c r="AB213" s="83"/>
      <c r="AC213" s="83"/>
      <c r="AD213" s="83"/>
      <c r="AE213" s="83"/>
    </row>
    <row r="214" spans="1:31">
      <c r="A214" s="83"/>
      <c r="B214" s="83"/>
      <c r="C214" s="83"/>
      <c r="D214" s="122">
        <f t="shared" si="10"/>
        <v>9</v>
      </c>
      <c r="E214" s="323">
        <v>6892</v>
      </c>
      <c r="F214" s="75">
        <v>-3014</v>
      </c>
      <c r="G214" s="75">
        <v>4564</v>
      </c>
      <c r="H214" s="74">
        <v>1553</v>
      </c>
      <c r="I214" s="221">
        <v>13297</v>
      </c>
      <c r="J214" s="270">
        <v>-5812</v>
      </c>
      <c r="K214" s="76">
        <v>8805</v>
      </c>
      <c r="L214" s="272">
        <v>2995</v>
      </c>
      <c r="M214" s="83"/>
      <c r="N214" s="83"/>
      <c r="O214" s="83">
        <f t="shared" si="8"/>
        <v>6892</v>
      </c>
      <c r="P214" s="271">
        <v>2328</v>
      </c>
      <c r="Q214" s="75">
        <f t="shared" si="9"/>
        <v>4564</v>
      </c>
      <c r="R214" s="75">
        <v>3011</v>
      </c>
      <c r="S214" s="75">
        <v>1553</v>
      </c>
      <c r="T214" s="335"/>
      <c r="U214" s="83">
        <f t="shared" si="6"/>
        <v>13297</v>
      </c>
      <c r="V214" s="75">
        <v>4492</v>
      </c>
      <c r="W214" s="75">
        <f t="shared" si="7"/>
        <v>8805</v>
      </c>
      <c r="X214" s="75">
        <v>5810</v>
      </c>
      <c r="Y214" s="271">
        <v>2995</v>
      </c>
      <c r="Z214" s="83"/>
      <c r="AA214" s="83"/>
      <c r="AB214" s="83"/>
      <c r="AC214" s="83"/>
      <c r="AD214" s="83"/>
      <c r="AE214" s="83"/>
    </row>
    <row r="215" spans="1:31">
      <c r="A215" s="83"/>
      <c r="B215" s="83"/>
      <c r="C215" s="83"/>
      <c r="D215" s="122">
        <f t="shared" si="10"/>
        <v>10</v>
      </c>
      <c r="E215" s="323">
        <v>5639</v>
      </c>
      <c r="F215" s="75">
        <v>-2466</v>
      </c>
      <c r="G215" s="75">
        <v>3734</v>
      </c>
      <c r="H215" s="74">
        <v>1270</v>
      </c>
      <c r="I215" s="221">
        <v>18379</v>
      </c>
      <c r="J215" s="270">
        <v>-8032</v>
      </c>
      <c r="K215" s="76">
        <v>12170</v>
      </c>
      <c r="L215" s="272">
        <v>4140</v>
      </c>
      <c r="M215" s="83"/>
      <c r="N215" s="83"/>
      <c r="O215" s="83">
        <f t="shared" si="8"/>
        <v>5639</v>
      </c>
      <c r="P215" s="271">
        <v>1905</v>
      </c>
      <c r="Q215" s="75">
        <f t="shared" si="9"/>
        <v>3734</v>
      </c>
      <c r="R215" s="75">
        <v>2464</v>
      </c>
      <c r="S215" s="75">
        <v>1270</v>
      </c>
      <c r="T215" s="335"/>
      <c r="U215" s="83">
        <f t="shared" si="6"/>
        <v>18379</v>
      </c>
      <c r="V215" s="75">
        <v>6209</v>
      </c>
      <c r="W215" s="75">
        <f t="shared" si="7"/>
        <v>12170</v>
      </c>
      <c r="X215" s="75">
        <v>8030</v>
      </c>
      <c r="Y215" s="271">
        <v>4140</v>
      </c>
      <c r="Z215" s="83"/>
      <c r="AA215" s="83"/>
      <c r="AB215" s="83"/>
      <c r="AC215" s="83"/>
      <c r="AD215" s="83"/>
      <c r="AE215" s="83"/>
    </row>
    <row r="216" spans="1:31">
      <c r="A216" s="83"/>
      <c r="B216" s="83"/>
      <c r="C216" s="83"/>
      <c r="D216" s="122">
        <f t="shared" si="10"/>
        <v>11</v>
      </c>
      <c r="E216" s="323">
        <v>5639</v>
      </c>
      <c r="F216" s="75">
        <v>-2466</v>
      </c>
      <c r="G216" s="75">
        <v>3734</v>
      </c>
      <c r="H216" s="74">
        <v>1270</v>
      </c>
      <c r="I216" s="221">
        <v>23773</v>
      </c>
      <c r="J216" s="270">
        <v>-10389</v>
      </c>
      <c r="K216" s="76">
        <v>15742</v>
      </c>
      <c r="L216" s="272">
        <v>5355</v>
      </c>
      <c r="M216" s="83"/>
      <c r="N216" s="83"/>
      <c r="O216" s="83">
        <f t="shared" si="8"/>
        <v>5639</v>
      </c>
      <c r="P216" s="271">
        <v>1905</v>
      </c>
      <c r="Q216" s="75">
        <f t="shared" si="9"/>
        <v>3734</v>
      </c>
      <c r="R216" s="75">
        <v>2464</v>
      </c>
      <c r="S216" s="75">
        <v>1270</v>
      </c>
      <c r="T216" s="335"/>
      <c r="U216" s="83">
        <f t="shared" si="6"/>
        <v>23773</v>
      </c>
      <c r="V216" s="75">
        <v>8031</v>
      </c>
      <c r="W216" s="75">
        <f t="shared" si="7"/>
        <v>15742</v>
      </c>
      <c r="X216" s="75">
        <v>10387</v>
      </c>
      <c r="Y216" s="271">
        <v>5355</v>
      </c>
      <c r="Z216" s="83"/>
      <c r="AA216" s="83"/>
      <c r="AB216" s="83"/>
      <c r="AC216" s="83"/>
      <c r="AD216" s="83"/>
      <c r="AE216" s="83"/>
    </row>
    <row r="217" spans="1:31">
      <c r="A217" s="83"/>
      <c r="B217" s="83"/>
      <c r="C217" s="83"/>
      <c r="D217" s="122">
        <f t="shared" si="10"/>
        <v>12</v>
      </c>
      <c r="E217" s="323">
        <v>25670</v>
      </c>
      <c r="F217" s="75">
        <v>-7399</v>
      </c>
      <c r="G217" s="75">
        <v>8811</v>
      </c>
      <c r="H217" s="74">
        <v>1414</v>
      </c>
      <c r="I217" s="221">
        <v>28855</v>
      </c>
      <c r="J217" s="270">
        <v>-12614</v>
      </c>
      <c r="K217" s="76">
        <v>19103</v>
      </c>
      <c r="L217" s="272">
        <v>6491</v>
      </c>
      <c r="M217" s="83"/>
      <c r="N217" s="83"/>
      <c r="O217" s="83">
        <f t="shared" si="8"/>
        <v>25670</v>
      </c>
      <c r="P217" s="271">
        <v>16859</v>
      </c>
      <c r="Q217" s="75">
        <f t="shared" si="9"/>
        <v>8811</v>
      </c>
      <c r="R217" s="75">
        <v>7397</v>
      </c>
      <c r="S217" s="75">
        <v>1414</v>
      </c>
      <c r="T217" s="335"/>
      <c r="U217" s="83">
        <f t="shared" si="6"/>
        <v>28855</v>
      </c>
      <c r="V217" s="75">
        <v>9752</v>
      </c>
      <c r="W217" s="75">
        <f t="shared" si="7"/>
        <v>19103</v>
      </c>
      <c r="X217" s="75">
        <v>12612</v>
      </c>
      <c r="Y217" s="271">
        <v>6491</v>
      </c>
      <c r="Z217" s="83"/>
      <c r="AA217" s="83"/>
      <c r="AB217" s="83"/>
      <c r="AC217" s="83"/>
      <c r="AD217" s="83"/>
      <c r="AE217" s="83"/>
    </row>
    <row r="218" spans="1:31">
      <c r="A218" s="83"/>
      <c r="B218" s="83"/>
      <c r="C218" s="83"/>
      <c r="D218" s="122">
        <f t="shared" si="10"/>
        <v>13</v>
      </c>
      <c r="E218" s="323">
        <v>54540</v>
      </c>
      <c r="F218" s="75">
        <v>-29576</v>
      </c>
      <c r="G218" s="75">
        <v>31346</v>
      </c>
      <c r="H218" s="74">
        <v>1772</v>
      </c>
      <c r="I218" s="221">
        <v>16046</v>
      </c>
      <c r="J218" s="270">
        <v>-7023</v>
      </c>
      <c r="K218" s="76">
        <v>10629</v>
      </c>
      <c r="L218" s="272">
        <v>3608</v>
      </c>
      <c r="M218" s="83"/>
      <c r="N218" s="83"/>
      <c r="O218" s="83">
        <f t="shared" si="8"/>
        <v>54540</v>
      </c>
      <c r="P218" s="271">
        <v>23194</v>
      </c>
      <c r="Q218" s="75">
        <f t="shared" si="9"/>
        <v>31346</v>
      </c>
      <c r="R218" s="75">
        <v>29574</v>
      </c>
      <c r="S218" s="75">
        <v>1772</v>
      </c>
      <c r="T218" s="335"/>
      <c r="U218" s="83">
        <f t="shared" si="6"/>
        <v>16046</v>
      </c>
      <c r="V218" s="75">
        <v>5417</v>
      </c>
      <c r="W218" s="75">
        <f t="shared" si="7"/>
        <v>10629</v>
      </c>
      <c r="X218" s="75">
        <v>7021</v>
      </c>
      <c r="Y218" s="271">
        <v>3608</v>
      </c>
      <c r="Z218" s="83"/>
      <c r="AA218" s="83"/>
      <c r="AB218" s="83"/>
      <c r="AC218" s="83"/>
      <c r="AD218" s="83"/>
      <c r="AE218" s="83"/>
    </row>
    <row r="219" spans="1:31">
      <c r="A219" s="83"/>
      <c r="B219" s="83"/>
      <c r="C219" s="83"/>
      <c r="D219" s="122">
        <f t="shared" si="10"/>
        <v>14</v>
      </c>
      <c r="E219" s="323">
        <v>80018</v>
      </c>
      <c r="F219" s="75">
        <v>-40814</v>
      </c>
      <c r="G219" s="75">
        <v>51424</v>
      </c>
      <c r="H219" s="74">
        <v>10612</v>
      </c>
      <c r="I219" s="221">
        <v>29812</v>
      </c>
      <c r="J219" s="270">
        <v>-13024</v>
      </c>
      <c r="K219" s="76">
        <v>19739</v>
      </c>
      <c r="L219" s="272">
        <v>6717</v>
      </c>
      <c r="M219" s="83"/>
      <c r="N219" s="83"/>
      <c r="O219" s="83">
        <f t="shared" si="8"/>
        <v>80018</v>
      </c>
      <c r="P219" s="271">
        <v>28594</v>
      </c>
      <c r="Q219" s="75">
        <f t="shared" si="9"/>
        <v>51424</v>
      </c>
      <c r="R219" s="75">
        <v>40812</v>
      </c>
      <c r="S219" s="75">
        <v>10612</v>
      </c>
      <c r="T219" s="335"/>
      <c r="U219" s="83">
        <f t="shared" si="6"/>
        <v>29812</v>
      </c>
      <c r="V219" s="75">
        <v>10073</v>
      </c>
      <c r="W219" s="75">
        <f t="shared" si="7"/>
        <v>19739</v>
      </c>
      <c r="X219" s="75">
        <v>13022</v>
      </c>
      <c r="Y219" s="271">
        <v>6717</v>
      </c>
      <c r="Z219" s="83"/>
      <c r="AA219" s="83"/>
      <c r="AB219" s="83"/>
      <c r="AC219" s="83"/>
      <c r="AD219" s="83"/>
      <c r="AE219" s="83"/>
    </row>
    <row r="220" spans="1:31">
      <c r="A220" s="83"/>
      <c r="B220" s="83"/>
      <c r="C220" s="83"/>
      <c r="D220" s="122">
        <f t="shared" si="10"/>
        <v>15</v>
      </c>
      <c r="E220" s="323">
        <v>99049</v>
      </c>
      <c r="F220" s="75">
        <v>-40038</v>
      </c>
      <c r="G220" s="75">
        <v>63642</v>
      </c>
      <c r="H220" s="74">
        <v>23605</v>
      </c>
      <c r="I220" s="221">
        <v>23129</v>
      </c>
      <c r="J220" s="270">
        <v>-10098</v>
      </c>
      <c r="K220" s="76">
        <v>15313</v>
      </c>
      <c r="L220" s="272">
        <v>5218</v>
      </c>
      <c r="M220" s="83"/>
      <c r="N220" s="83"/>
      <c r="O220" s="83">
        <f t="shared" si="8"/>
        <v>99049</v>
      </c>
      <c r="P220" s="271">
        <v>35407</v>
      </c>
      <c r="Q220" s="75">
        <f t="shared" si="9"/>
        <v>63642</v>
      </c>
      <c r="R220" s="75">
        <v>40037</v>
      </c>
      <c r="S220" s="75">
        <v>23605</v>
      </c>
      <c r="T220" s="335"/>
      <c r="U220" s="83">
        <f t="shared" si="6"/>
        <v>23129</v>
      </c>
      <c r="V220" s="75">
        <v>7816</v>
      </c>
      <c r="W220" s="75">
        <f t="shared" si="7"/>
        <v>15313</v>
      </c>
      <c r="X220" s="75">
        <v>10095</v>
      </c>
      <c r="Y220" s="271">
        <v>5218</v>
      </c>
      <c r="Z220" s="83"/>
      <c r="AA220" s="83"/>
      <c r="AB220" s="83"/>
      <c r="AC220" s="83"/>
      <c r="AD220" s="83"/>
      <c r="AE220" s="83"/>
    </row>
    <row r="221" spans="1:31">
      <c r="A221" s="83"/>
      <c r="B221" s="83"/>
      <c r="C221" s="83"/>
      <c r="D221" s="122">
        <f t="shared" si="10"/>
        <v>16</v>
      </c>
      <c r="E221" s="323">
        <v>109038</v>
      </c>
      <c r="F221" s="75">
        <v>-54743</v>
      </c>
      <c r="G221" s="75">
        <v>86569</v>
      </c>
      <c r="H221" s="74">
        <v>31826</v>
      </c>
      <c r="I221" s="221">
        <v>9330</v>
      </c>
      <c r="J221" s="270">
        <v>-4078</v>
      </c>
      <c r="K221" s="76">
        <v>6178</v>
      </c>
      <c r="L221" s="272">
        <v>2102</v>
      </c>
      <c r="M221" s="83"/>
      <c r="N221" s="83"/>
      <c r="O221" s="83">
        <f t="shared" si="8"/>
        <v>109038</v>
      </c>
      <c r="P221" s="271">
        <v>22469</v>
      </c>
      <c r="Q221" s="75">
        <f t="shared" si="9"/>
        <v>86569</v>
      </c>
      <c r="R221" s="75">
        <v>54743</v>
      </c>
      <c r="S221" s="75">
        <v>31826</v>
      </c>
      <c r="T221" s="335"/>
      <c r="U221" s="83">
        <f t="shared" si="6"/>
        <v>9330</v>
      </c>
      <c r="V221" s="75">
        <v>3152</v>
      </c>
      <c r="W221" s="75">
        <f t="shared" si="7"/>
        <v>6178</v>
      </c>
      <c r="X221" s="75">
        <v>4076</v>
      </c>
      <c r="Y221" s="271">
        <v>2102</v>
      </c>
      <c r="Z221" s="83"/>
      <c r="AA221" s="83"/>
      <c r="AB221" s="83"/>
      <c r="AC221" s="83"/>
      <c r="AD221" s="83"/>
      <c r="AE221" s="83"/>
    </row>
    <row r="222" spans="1:31">
      <c r="A222" s="83"/>
      <c r="B222" s="83"/>
      <c r="C222" s="83"/>
      <c r="D222" s="122">
        <f t="shared" si="10"/>
        <v>17</v>
      </c>
      <c r="E222" s="323">
        <v>101058</v>
      </c>
      <c r="F222" s="75">
        <v>-45248</v>
      </c>
      <c r="G222" s="75">
        <v>79278</v>
      </c>
      <c r="H222" s="74">
        <v>34030</v>
      </c>
      <c r="I222" s="221">
        <v>10923</v>
      </c>
      <c r="J222" s="270">
        <v>-4776</v>
      </c>
      <c r="K222" s="76">
        <v>7251</v>
      </c>
      <c r="L222" s="272">
        <v>2477</v>
      </c>
      <c r="M222" s="83"/>
      <c r="N222" s="83"/>
      <c r="O222" s="83">
        <f t="shared" si="8"/>
        <v>101058</v>
      </c>
      <c r="P222" s="271">
        <v>21780</v>
      </c>
      <c r="Q222" s="75">
        <f t="shared" si="9"/>
        <v>79278</v>
      </c>
      <c r="R222" s="75">
        <v>45248</v>
      </c>
      <c r="S222" s="75">
        <v>34030</v>
      </c>
      <c r="T222" s="335"/>
      <c r="U222" s="83">
        <f t="shared" si="6"/>
        <v>10923</v>
      </c>
      <c r="V222" s="75">
        <v>3672</v>
      </c>
      <c r="W222" s="75">
        <f t="shared" si="7"/>
        <v>7251</v>
      </c>
      <c r="X222" s="75">
        <v>4774</v>
      </c>
      <c r="Y222" s="271">
        <v>2477</v>
      </c>
      <c r="Z222" s="83"/>
      <c r="AA222" s="83"/>
      <c r="AB222" s="83"/>
      <c r="AC222" s="83"/>
      <c r="AD222" s="83"/>
      <c r="AE222" s="83"/>
    </row>
    <row r="223" spans="1:31">
      <c r="A223" s="83"/>
      <c r="B223" s="83"/>
      <c r="C223" s="83"/>
      <c r="D223" s="122">
        <f t="shared" si="10"/>
        <v>18</v>
      </c>
      <c r="E223" s="323">
        <v>62834</v>
      </c>
      <c r="F223" s="75">
        <v>-26685</v>
      </c>
      <c r="G223" s="75">
        <v>44237</v>
      </c>
      <c r="H223" s="74">
        <v>17553</v>
      </c>
      <c r="I223" s="221">
        <v>2507</v>
      </c>
      <c r="J223" s="270">
        <v>-1097</v>
      </c>
      <c r="K223" s="76">
        <v>1660</v>
      </c>
      <c r="L223" s="272">
        <v>565</v>
      </c>
      <c r="M223" s="83"/>
      <c r="N223" s="83"/>
      <c r="O223" s="83">
        <f t="shared" si="8"/>
        <v>62834</v>
      </c>
      <c r="P223" s="271">
        <v>18597</v>
      </c>
      <c r="Q223" s="75">
        <f t="shared" si="9"/>
        <v>44237</v>
      </c>
      <c r="R223" s="75">
        <v>26684</v>
      </c>
      <c r="S223" s="75">
        <v>17553</v>
      </c>
      <c r="T223" s="335"/>
      <c r="U223" s="83">
        <f t="shared" si="6"/>
        <v>2507</v>
      </c>
      <c r="V223" s="75">
        <v>847</v>
      </c>
      <c r="W223" s="75">
        <f t="shared" si="7"/>
        <v>1660</v>
      </c>
      <c r="X223" s="75">
        <v>1095</v>
      </c>
      <c r="Y223" s="271">
        <v>565</v>
      </c>
      <c r="Z223" s="83"/>
      <c r="AA223" s="83"/>
      <c r="AB223" s="83"/>
      <c r="AC223" s="83"/>
      <c r="AD223" s="83"/>
      <c r="AE223" s="83"/>
    </row>
    <row r="224" spans="1:31">
      <c r="A224" s="83"/>
      <c r="B224" s="83"/>
      <c r="C224" s="83"/>
      <c r="D224" s="122">
        <f t="shared" si="10"/>
        <v>19</v>
      </c>
      <c r="E224" s="280">
        <v>6672</v>
      </c>
      <c r="F224" s="75">
        <v>-2918</v>
      </c>
      <c r="G224" s="75">
        <v>4418</v>
      </c>
      <c r="H224" s="74">
        <v>1503</v>
      </c>
      <c r="I224" s="221">
        <v>0</v>
      </c>
      <c r="J224" s="275">
        <v>-2</v>
      </c>
      <c r="K224" s="76">
        <v>0</v>
      </c>
      <c r="L224" s="276">
        <v>0</v>
      </c>
      <c r="M224" s="83"/>
      <c r="N224" s="83"/>
      <c r="O224" s="83">
        <f t="shared" si="8"/>
        <v>6672</v>
      </c>
      <c r="P224" s="281">
        <v>2254</v>
      </c>
      <c r="Q224" s="75">
        <f t="shared" si="9"/>
        <v>4418</v>
      </c>
      <c r="R224" s="75">
        <v>2915</v>
      </c>
      <c r="S224" s="75">
        <v>1503</v>
      </c>
      <c r="T224" s="335"/>
      <c r="U224" s="83">
        <f t="shared" si="6"/>
        <v>0</v>
      </c>
      <c r="V224" s="75">
        <v>0</v>
      </c>
      <c r="W224" s="75">
        <f t="shared" si="7"/>
        <v>0</v>
      </c>
      <c r="X224" s="75">
        <v>0</v>
      </c>
      <c r="Y224" s="281">
        <v>0</v>
      </c>
      <c r="Z224" s="83"/>
      <c r="AA224" s="83"/>
      <c r="AB224" s="83"/>
      <c r="AC224" s="83"/>
      <c r="AD224" s="83"/>
      <c r="AE224" s="83"/>
    </row>
    <row r="225" spans="1:31">
      <c r="A225" s="83"/>
      <c r="B225" s="83"/>
      <c r="C225" s="83"/>
      <c r="D225" s="122">
        <f t="shared" si="10"/>
        <v>20</v>
      </c>
      <c r="E225" s="280">
        <v>0</v>
      </c>
      <c r="F225" s="75">
        <v>-2</v>
      </c>
      <c r="G225" s="75">
        <v>0</v>
      </c>
      <c r="H225" s="74">
        <v>0</v>
      </c>
      <c r="I225" s="221">
        <v>0</v>
      </c>
      <c r="J225" s="275">
        <v>-2</v>
      </c>
      <c r="K225" s="76">
        <v>0</v>
      </c>
      <c r="L225" s="276">
        <v>0</v>
      </c>
      <c r="M225" s="83"/>
      <c r="N225" s="83"/>
      <c r="O225" s="83">
        <f t="shared" si="8"/>
        <v>0</v>
      </c>
      <c r="P225" s="281">
        <v>0</v>
      </c>
      <c r="Q225" s="75">
        <f t="shared" si="9"/>
        <v>0</v>
      </c>
      <c r="R225" s="75">
        <v>0</v>
      </c>
      <c r="S225" s="75">
        <v>0</v>
      </c>
      <c r="T225" s="335"/>
      <c r="U225" s="83">
        <f t="shared" si="6"/>
        <v>0</v>
      </c>
      <c r="V225" s="75">
        <v>0</v>
      </c>
      <c r="W225" s="75">
        <f t="shared" si="7"/>
        <v>0</v>
      </c>
      <c r="X225" s="75">
        <v>0</v>
      </c>
      <c r="Y225" s="281">
        <v>0</v>
      </c>
      <c r="Z225" s="83"/>
      <c r="AA225" s="83"/>
      <c r="AB225" s="83"/>
      <c r="AC225" s="83"/>
      <c r="AD225" s="83"/>
      <c r="AE225" s="83"/>
    </row>
    <row r="226" spans="1:31">
      <c r="A226" s="83"/>
      <c r="B226" s="83"/>
      <c r="C226" s="83"/>
      <c r="D226" s="122">
        <f t="shared" si="10"/>
        <v>21</v>
      </c>
      <c r="E226" s="280">
        <v>0</v>
      </c>
      <c r="F226" s="75">
        <v>-2</v>
      </c>
      <c r="G226" s="75">
        <v>0</v>
      </c>
      <c r="H226" s="74">
        <v>0</v>
      </c>
      <c r="I226" s="221">
        <v>0</v>
      </c>
      <c r="J226" s="275">
        <v>-2</v>
      </c>
      <c r="K226" s="76">
        <v>0</v>
      </c>
      <c r="L226" s="276">
        <v>0</v>
      </c>
      <c r="M226" s="83"/>
      <c r="N226" s="83"/>
      <c r="O226" s="83">
        <f t="shared" si="8"/>
        <v>0</v>
      </c>
      <c r="P226" s="281">
        <v>0</v>
      </c>
      <c r="Q226" s="75">
        <f t="shared" si="9"/>
        <v>0</v>
      </c>
      <c r="R226" s="75">
        <v>0</v>
      </c>
      <c r="S226" s="75">
        <v>0</v>
      </c>
      <c r="T226" s="335"/>
      <c r="U226" s="83">
        <f t="shared" si="6"/>
        <v>0</v>
      </c>
      <c r="V226" s="75">
        <v>0</v>
      </c>
      <c r="W226" s="75">
        <f t="shared" si="7"/>
        <v>0</v>
      </c>
      <c r="X226" s="75">
        <v>0</v>
      </c>
      <c r="Y226" s="281">
        <v>0</v>
      </c>
      <c r="Z226" s="83"/>
      <c r="AA226" s="83"/>
      <c r="AB226" s="83"/>
      <c r="AC226" s="83"/>
      <c r="AD226" s="83"/>
      <c r="AE226" s="83"/>
    </row>
    <row r="227" spans="1:31">
      <c r="A227" s="83"/>
      <c r="B227" s="83"/>
      <c r="C227" s="83"/>
      <c r="D227" s="122">
        <f t="shared" si="10"/>
        <v>22</v>
      </c>
      <c r="E227" s="280">
        <v>0</v>
      </c>
      <c r="F227" s="75">
        <v>-2</v>
      </c>
      <c r="G227" s="75">
        <v>0</v>
      </c>
      <c r="H227" s="74">
        <v>0</v>
      </c>
      <c r="I227" s="221">
        <v>0</v>
      </c>
      <c r="J227" s="275">
        <v>-2</v>
      </c>
      <c r="K227" s="76">
        <v>0</v>
      </c>
      <c r="L227" s="276">
        <v>0</v>
      </c>
      <c r="M227" s="83"/>
      <c r="N227" s="83"/>
      <c r="O227" s="83">
        <f t="shared" si="8"/>
        <v>0</v>
      </c>
      <c r="P227" s="281">
        <v>0</v>
      </c>
      <c r="Q227" s="75">
        <f t="shared" si="9"/>
        <v>0</v>
      </c>
      <c r="R227" s="75">
        <v>0</v>
      </c>
      <c r="S227" s="75">
        <v>0</v>
      </c>
      <c r="T227" s="335"/>
      <c r="U227" s="83">
        <f t="shared" si="6"/>
        <v>0</v>
      </c>
      <c r="V227" s="75">
        <v>0</v>
      </c>
      <c r="W227" s="75">
        <f t="shared" si="7"/>
        <v>0</v>
      </c>
      <c r="X227" s="75">
        <v>0</v>
      </c>
      <c r="Y227" s="281">
        <v>0</v>
      </c>
      <c r="Z227" s="83"/>
      <c r="AA227" s="83"/>
      <c r="AB227" s="83"/>
      <c r="AC227" s="83"/>
      <c r="AD227" s="83"/>
      <c r="AE227" s="83"/>
    </row>
    <row r="228" spans="1:31">
      <c r="A228" s="83"/>
      <c r="B228" s="83"/>
      <c r="C228" s="83"/>
      <c r="D228" s="122">
        <f t="shared" si="10"/>
        <v>23</v>
      </c>
      <c r="E228" s="280">
        <v>0</v>
      </c>
      <c r="F228" s="75">
        <v>-2</v>
      </c>
      <c r="G228" s="75">
        <v>0</v>
      </c>
      <c r="H228" s="74">
        <v>0</v>
      </c>
      <c r="I228" s="221">
        <v>0</v>
      </c>
      <c r="J228" s="275">
        <v>-2</v>
      </c>
      <c r="K228" s="76">
        <v>0</v>
      </c>
      <c r="L228" s="276">
        <v>0</v>
      </c>
      <c r="M228" s="83"/>
      <c r="N228" s="83"/>
      <c r="O228" s="83">
        <f t="shared" si="8"/>
        <v>0</v>
      </c>
      <c r="P228" s="281">
        <v>0</v>
      </c>
      <c r="Q228" s="75">
        <f t="shared" si="9"/>
        <v>0</v>
      </c>
      <c r="R228" s="75">
        <v>0</v>
      </c>
      <c r="S228" s="75">
        <v>0</v>
      </c>
      <c r="T228" s="335"/>
      <c r="U228" s="83">
        <f t="shared" si="6"/>
        <v>0</v>
      </c>
      <c r="V228" s="75">
        <v>0</v>
      </c>
      <c r="W228" s="75">
        <f t="shared" si="7"/>
        <v>0</v>
      </c>
      <c r="X228" s="75">
        <v>0</v>
      </c>
      <c r="Y228" s="281">
        <v>0</v>
      </c>
      <c r="Z228" s="83"/>
      <c r="AA228" s="83"/>
      <c r="AB228" s="83"/>
      <c r="AC228" s="83"/>
      <c r="AD228" s="83"/>
      <c r="AE228" s="83"/>
    </row>
    <row r="229" spans="1:31" ht="15.75" thickBot="1">
      <c r="A229" s="83"/>
      <c r="B229" s="83"/>
      <c r="C229" s="83"/>
      <c r="D229" s="210">
        <f t="shared" si="10"/>
        <v>24</v>
      </c>
      <c r="E229" s="283">
        <v>0</v>
      </c>
      <c r="F229" s="189">
        <v>-2</v>
      </c>
      <c r="G229" s="189">
        <v>0</v>
      </c>
      <c r="H229" s="188">
        <v>0</v>
      </c>
      <c r="I229" s="233">
        <v>0</v>
      </c>
      <c r="J229" s="278">
        <v>-2</v>
      </c>
      <c r="K229" s="197">
        <v>0</v>
      </c>
      <c r="L229" s="279">
        <v>0</v>
      </c>
      <c r="M229" s="83"/>
      <c r="N229" s="83"/>
      <c r="O229" s="83">
        <f t="shared" si="8"/>
        <v>0</v>
      </c>
      <c r="P229" s="281">
        <v>0</v>
      </c>
      <c r="Q229" s="75">
        <f t="shared" si="9"/>
        <v>0</v>
      </c>
      <c r="R229" s="75">
        <v>0</v>
      </c>
      <c r="S229" s="75">
        <v>0</v>
      </c>
      <c r="T229" s="335"/>
      <c r="U229" s="83">
        <f t="shared" si="6"/>
        <v>0</v>
      </c>
      <c r="V229" s="75">
        <v>0</v>
      </c>
      <c r="W229" s="75">
        <f t="shared" si="7"/>
        <v>0</v>
      </c>
      <c r="X229" s="75">
        <v>0</v>
      </c>
      <c r="Y229" s="281">
        <v>0</v>
      </c>
      <c r="Z229" s="83"/>
      <c r="AA229" s="83"/>
      <c r="AB229" s="83"/>
      <c r="AC229" s="83"/>
      <c r="AD229" s="83"/>
      <c r="AE229" s="83"/>
    </row>
    <row r="230" spans="1:3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</row>
    <row r="231" spans="1:31" ht="15.75" thickBot="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</row>
    <row r="232" spans="1:31">
      <c r="A232" s="83"/>
      <c r="B232" s="83"/>
      <c r="C232" s="83"/>
      <c r="D232" s="359"/>
      <c r="E232" s="360"/>
      <c r="F232" s="112"/>
      <c r="G232" s="112" t="s">
        <v>380</v>
      </c>
      <c r="H232" s="112"/>
      <c r="I232" s="167"/>
      <c r="J232" s="361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</row>
    <row r="233" spans="1:31" ht="15.75" thickBot="1">
      <c r="A233" s="83"/>
      <c r="B233" s="83"/>
      <c r="C233" s="83"/>
      <c r="D233" s="362"/>
      <c r="E233" s="210"/>
      <c r="F233" s="292"/>
      <c r="G233" s="292"/>
      <c r="H233" s="292"/>
      <c r="I233" s="292"/>
      <c r="J233" s="29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</row>
    <row r="234" spans="1:31">
      <c r="A234" s="83"/>
      <c r="B234" s="83"/>
      <c r="C234" s="83"/>
      <c r="D234" s="363"/>
      <c r="E234" s="364" t="s">
        <v>381</v>
      </c>
      <c r="F234" s="365"/>
      <c r="G234" s="366" t="s">
        <v>382</v>
      </c>
      <c r="H234" s="367" t="s">
        <v>383</v>
      </c>
      <c r="I234" s="368"/>
      <c r="J234" s="369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</row>
    <row r="235" spans="1:31">
      <c r="A235" s="83"/>
      <c r="B235" s="83"/>
      <c r="C235" s="83"/>
      <c r="D235" s="370"/>
      <c r="E235" s="371" t="s">
        <v>384</v>
      </c>
      <c r="F235" s="372" t="s">
        <v>385</v>
      </c>
      <c r="G235" s="363" t="s">
        <v>386</v>
      </c>
      <c r="H235" s="373" t="s">
        <v>387</v>
      </c>
      <c r="I235" s="374" t="s">
        <v>388</v>
      </c>
      <c r="J235" s="375" t="s">
        <v>252</v>
      </c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</row>
    <row r="236" spans="1:31" ht="15.75">
      <c r="A236" s="83"/>
      <c r="B236" s="83"/>
      <c r="C236" s="83"/>
      <c r="D236" s="376"/>
      <c r="E236" s="114" t="s">
        <v>389</v>
      </c>
      <c r="F236" s="87" t="s">
        <v>390</v>
      </c>
      <c r="G236" s="377" t="s">
        <v>391</v>
      </c>
      <c r="H236" s="87" t="s">
        <v>392</v>
      </c>
      <c r="I236" s="179" t="s">
        <v>393</v>
      </c>
      <c r="J236" s="377" t="s">
        <v>140</v>
      </c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</row>
    <row r="237" spans="1:31" ht="15.75" thickBot="1">
      <c r="A237" s="83"/>
      <c r="B237" s="83"/>
      <c r="C237" s="83"/>
      <c r="D237" s="378" t="s">
        <v>394</v>
      </c>
      <c r="E237" s="379" t="s">
        <v>151</v>
      </c>
      <c r="F237" s="290" t="s">
        <v>151</v>
      </c>
      <c r="G237" s="380" t="s">
        <v>151</v>
      </c>
      <c r="H237" s="290" t="s">
        <v>151</v>
      </c>
      <c r="I237" s="381" t="s">
        <v>151</v>
      </c>
      <c r="J237" s="380" t="s">
        <v>151</v>
      </c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</row>
    <row r="238" spans="1:31">
      <c r="A238" s="83"/>
      <c r="B238" s="83"/>
      <c r="C238" s="83"/>
      <c r="D238" s="382" t="s">
        <v>395</v>
      </c>
      <c r="E238" s="383">
        <v>474</v>
      </c>
      <c r="F238" s="72">
        <v>457</v>
      </c>
      <c r="G238" s="384">
        <v>139</v>
      </c>
      <c r="H238" s="383">
        <v>474</v>
      </c>
      <c r="I238" s="72">
        <v>457</v>
      </c>
      <c r="J238" s="384">
        <v>931</v>
      </c>
      <c r="K238" s="83"/>
      <c r="L238" s="83" t="s">
        <v>547</v>
      </c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</row>
    <row r="239" spans="1:31">
      <c r="A239" s="83"/>
      <c r="B239" s="83"/>
      <c r="C239" s="83"/>
      <c r="D239" s="382" t="s">
        <v>396</v>
      </c>
      <c r="E239" s="383">
        <v>407</v>
      </c>
      <c r="F239" s="72">
        <v>455</v>
      </c>
      <c r="G239" s="384">
        <v>137</v>
      </c>
      <c r="H239" s="383">
        <v>407</v>
      </c>
      <c r="I239" s="72">
        <v>455</v>
      </c>
      <c r="J239" s="384">
        <v>862</v>
      </c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</row>
    <row r="240" spans="1:31">
      <c r="A240" s="83"/>
      <c r="B240" s="83"/>
      <c r="C240" s="83"/>
      <c r="D240" s="382" t="s">
        <v>397</v>
      </c>
      <c r="E240" s="383">
        <v>29</v>
      </c>
      <c r="F240" s="72">
        <v>330</v>
      </c>
      <c r="G240" s="384">
        <v>12</v>
      </c>
      <c r="H240" s="383">
        <v>29</v>
      </c>
      <c r="I240" s="72">
        <v>330</v>
      </c>
      <c r="J240" s="384">
        <v>359</v>
      </c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</row>
    <row r="241" spans="1:31" ht="15.75" thickBot="1">
      <c r="A241" s="83"/>
      <c r="B241" s="83"/>
      <c r="C241" s="83"/>
      <c r="D241" s="382" t="s">
        <v>398</v>
      </c>
      <c r="E241" s="383">
        <v>361</v>
      </c>
      <c r="F241" s="72">
        <v>443</v>
      </c>
      <c r="G241" s="384">
        <v>125</v>
      </c>
      <c r="H241" s="383">
        <v>361</v>
      </c>
      <c r="I241" s="72">
        <v>443</v>
      </c>
      <c r="J241" s="384">
        <v>804</v>
      </c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</row>
    <row r="242" spans="1:31" ht="15.75" thickBot="1">
      <c r="A242" s="83"/>
      <c r="B242" s="83"/>
      <c r="C242" s="83"/>
      <c r="D242" s="385" t="s">
        <v>399</v>
      </c>
      <c r="E242" s="386">
        <v>971</v>
      </c>
      <c r="F242" s="387">
        <v>819</v>
      </c>
      <c r="G242" s="388">
        <v>344</v>
      </c>
      <c r="H242" s="386">
        <v>971</v>
      </c>
      <c r="I242" s="387">
        <v>819</v>
      </c>
      <c r="J242" s="388">
        <v>1791</v>
      </c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</row>
    <row r="243" spans="1:31">
      <c r="A243" s="83"/>
      <c r="B243" s="83"/>
      <c r="C243" s="83"/>
      <c r="D243" s="382" t="s">
        <v>400</v>
      </c>
      <c r="E243" s="383">
        <v>464</v>
      </c>
      <c r="F243" s="72">
        <v>467</v>
      </c>
      <c r="G243" s="384">
        <v>149</v>
      </c>
      <c r="H243" s="383">
        <v>464</v>
      </c>
      <c r="I243" s="72">
        <v>467</v>
      </c>
      <c r="J243" s="384">
        <v>931</v>
      </c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</row>
    <row r="244" spans="1:31">
      <c r="A244" s="83"/>
      <c r="B244" s="83"/>
      <c r="C244" s="83"/>
      <c r="D244" s="389" t="s">
        <v>401</v>
      </c>
      <c r="E244" s="383">
        <v>502</v>
      </c>
      <c r="F244" s="72">
        <v>475</v>
      </c>
      <c r="G244" s="384">
        <v>157</v>
      </c>
      <c r="H244" s="383">
        <v>502</v>
      </c>
      <c r="I244" s="72">
        <v>475</v>
      </c>
      <c r="J244" s="384">
        <v>977</v>
      </c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</row>
    <row r="245" spans="1:31">
      <c r="A245" s="83"/>
      <c r="B245" s="83"/>
      <c r="C245" s="83"/>
      <c r="D245" s="389" t="s">
        <v>402</v>
      </c>
      <c r="E245" s="390">
        <v>182</v>
      </c>
      <c r="F245" s="86">
        <v>387</v>
      </c>
      <c r="G245" s="391">
        <v>68</v>
      </c>
      <c r="H245" s="390">
        <v>182</v>
      </c>
      <c r="I245" s="86">
        <v>387</v>
      </c>
      <c r="J245" s="391">
        <v>568</v>
      </c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</row>
    <row r="246" spans="1:31" ht="15.75" thickBot="1">
      <c r="A246" s="83"/>
      <c r="B246" s="83"/>
      <c r="C246" s="83"/>
      <c r="D246" s="392" t="s">
        <v>403</v>
      </c>
      <c r="E246" s="393">
        <v>155</v>
      </c>
      <c r="F246" s="394">
        <v>377</v>
      </c>
      <c r="G246" s="395">
        <v>59</v>
      </c>
      <c r="H246" s="393">
        <v>155</v>
      </c>
      <c r="I246" s="394">
        <v>377</v>
      </c>
      <c r="J246" s="395">
        <v>532</v>
      </c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</row>
    <row r="247" spans="1:3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</row>
    <row r="248" spans="1:3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</row>
    <row r="249" spans="1:3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</row>
    <row r="250" spans="1:3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</row>
  </sheetData>
  <mergeCells count="3">
    <mergeCell ref="E60:I60"/>
    <mergeCell ref="E61:I61"/>
    <mergeCell ref="E62:I62"/>
  </mergeCells>
  <phoneticPr fontId="0" type="noConversion"/>
  <pageMargins left="0.75" right="0.75" top="1" bottom="1" header="0.5" footer="0.5"/>
  <pageSetup scale="38" orientation="landscape" horizontalDpi="1200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513"/>
  <sheetViews>
    <sheetView topLeftCell="Q71" zoomScale="75" workbookViewId="0">
      <selection activeCell="AM71" sqref="AM71"/>
    </sheetView>
  </sheetViews>
  <sheetFormatPr defaultRowHeight="15"/>
  <cols>
    <col min="1" max="1" width="8.33203125" customWidth="1"/>
    <col min="2" max="2" width="7.77734375" customWidth="1"/>
    <col min="3" max="3" width="1.5546875" customWidth="1"/>
    <col min="4" max="4" width="7.88671875" customWidth="1"/>
    <col min="5" max="5" width="7.21875" bestFit="1" customWidth="1"/>
    <col min="6" max="6" width="9" bestFit="1" customWidth="1"/>
    <col min="7" max="7" width="8.6640625" bestFit="1" customWidth="1"/>
    <col min="8" max="9" width="7.21875" bestFit="1" customWidth="1"/>
    <col min="10" max="10" width="8.21875" bestFit="1" customWidth="1"/>
    <col min="11" max="11" width="7.21875" bestFit="1" customWidth="1"/>
    <col min="12" max="12" width="7.88671875" bestFit="1" customWidth="1"/>
    <col min="27" max="29" width="8.109375" bestFit="1" customWidth="1"/>
    <col min="30" max="33" width="7.33203125" bestFit="1" customWidth="1"/>
    <col min="37" max="44" width="7.21875" bestFit="1" customWidth="1"/>
    <col min="45" max="45" width="8.21875" bestFit="1" customWidth="1"/>
    <col min="46" max="50" width="7.21875" bestFit="1" customWidth="1"/>
    <col min="53" max="60" width="7.21875" bestFit="1" customWidth="1"/>
    <col min="61" max="61" width="8.21875" bestFit="1" customWidth="1"/>
    <col min="62" max="66" width="7.21875" bestFit="1" customWidth="1"/>
  </cols>
  <sheetData>
    <row r="1" spans="1:31">
      <c r="A1" s="83" t="s">
        <v>368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</row>
    <row r="2" spans="1:31">
      <c r="A2" s="83" t="s">
        <v>194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</row>
    <row r="3" spans="1:31">
      <c r="A3" s="10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</row>
    <row r="4" spans="1:31">
      <c r="A4" s="83" t="s">
        <v>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</row>
    <row r="5" spans="1:3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</row>
    <row r="6" spans="1:31">
      <c r="A6" s="83" t="s">
        <v>61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</row>
    <row r="7" spans="1:31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</row>
    <row r="8" spans="1:31">
      <c r="A8" s="83" t="s">
        <v>68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</row>
    <row r="9" spans="1:3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</row>
    <row r="10" spans="1:31">
      <c r="A10" s="83"/>
      <c r="B10" s="104" t="s">
        <v>195</v>
      </c>
      <c r="C10" s="83"/>
      <c r="D10" s="83" t="s">
        <v>196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</row>
    <row r="11" spans="1:31">
      <c r="A11" s="83"/>
      <c r="B11" s="104" t="s">
        <v>197</v>
      </c>
      <c r="C11" s="104"/>
      <c r="D11" s="83" t="s">
        <v>198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</row>
    <row r="12" spans="1:31">
      <c r="A12" s="83"/>
      <c r="B12" s="104" t="s">
        <v>369</v>
      </c>
      <c r="C12" s="104"/>
      <c r="D12" s="83" t="s">
        <v>200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</row>
    <row r="13" spans="1:31">
      <c r="A13" s="83"/>
      <c r="B13" s="104" t="s">
        <v>201</v>
      </c>
      <c r="C13" s="104"/>
      <c r="D13" s="83" t="s">
        <v>202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</row>
    <row r="14" spans="1:31">
      <c r="A14" s="83"/>
      <c r="B14" s="104" t="s">
        <v>370</v>
      </c>
      <c r="C14" s="104"/>
      <c r="D14" s="83" t="s">
        <v>204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</row>
    <row r="15" spans="1:31">
      <c r="A15" s="83"/>
      <c r="B15" s="104" t="s">
        <v>371</v>
      </c>
      <c r="C15" s="104"/>
      <c r="D15" s="83" t="s">
        <v>206</v>
      </c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</row>
    <row r="16" spans="1:31">
      <c r="A16" s="83"/>
      <c r="B16" s="104" t="s">
        <v>207</v>
      </c>
      <c r="C16" s="104"/>
      <c r="D16" s="83" t="s">
        <v>208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</row>
    <row r="17" spans="1:31">
      <c r="A17" s="83"/>
      <c r="B17" s="104" t="s">
        <v>209</v>
      </c>
      <c r="C17" s="104"/>
      <c r="D17" s="83" t="s">
        <v>210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</row>
    <row r="18" spans="1:31">
      <c r="A18" s="83"/>
      <c r="B18" s="104"/>
      <c r="C18" s="104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</row>
    <row r="19" spans="1:3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</row>
    <row r="20" spans="1:31">
      <c r="A20" s="83" t="s">
        <v>211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</row>
    <row r="21" spans="1:3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</row>
    <row r="22" spans="1:3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</row>
    <row r="23" spans="1:31">
      <c r="A23" s="83" t="s">
        <v>212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</row>
    <row r="24" spans="1:31">
      <c r="A24" s="83" t="s">
        <v>213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</row>
    <row r="25" spans="1:3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</row>
    <row r="26" spans="1:3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</row>
    <row r="27" spans="1:31">
      <c r="A27" s="83" t="s">
        <v>214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</row>
    <row r="28" spans="1:3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</row>
    <row r="29" spans="1:3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</row>
    <row r="30" spans="1:31">
      <c r="A30" s="83" t="s">
        <v>215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</row>
    <row r="31" spans="1:31">
      <c r="A31" s="83" t="s">
        <v>216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</row>
    <row r="32" spans="1:3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</row>
    <row r="33" spans="1:31">
      <c r="A33" s="83" t="s">
        <v>217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</row>
    <row r="34" spans="1:3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</row>
    <row r="35" spans="1:31">
      <c r="A35" s="83"/>
      <c r="B35" s="83" t="s">
        <v>218</v>
      </c>
      <c r="C35" s="83"/>
      <c r="D35" s="105" t="s">
        <v>219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</row>
    <row r="36" spans="1:3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</row>
    <row r="37" spans="1:31">
      <c r="A37" s="83"/>
      <c r="B37" s="83" t="s">
        <v>220</v>
      </c>
      <c r="C37" s="83"/>
      <c r="D37" s="105" t="s">
        <v>221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</row>
    <row r="38" spans="1:31">
      <c r="A38" s="83"/>
      <c r="B38" s="83" t="s">
        <v>222</v>
      </c>
      <c r="C38" s="83"/>
      <c r="D38" s="105" t="s">
        <v>223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</row>
    <row r="39" spans="1:31">
      <c r="A39" s="83"/>
      <c r="B39" s="83" t="s">
        <v>224</v>
      </c>
      <c r="C39" s="83"/>
      <c r="D39" s="105" t="s">
        <v>225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</row>
    <row r="40" spans="1:31">
      <c r="A40" s="83"/>
      <c r="B40" s="83" t="s">
        <v>226</v>
      </c>
      <c r="C40" s="83"/>
      <c r="D40" s="105" t="s">
        <v>227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</row>
    <row r="41" spans="1:31">
      <c r="A41" s="83"/>
      <c r="B41" s="83" t="s">
        <v>228</v>
      </c>
      <c r="C41" s="83"/>
      <c r="D41" s="105" t="s">
        <v>229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</row>
    <row r="42" spans="1:31">
      <c r="A42" s="83"/>
      <c r="B42" s="83" t="s">
        <v>230</v>
      </c>
      <c r="C42" s="83"/>
      <c r="D42" s="105" t="s">
        <v>231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</row>
    <row r="43" spans="1:31">
      <c r="A43" s="83"/>
      <c r="B43" s="83" t="s">
        <v>232</v>
      </c>
      <c r="C43" s="83"/>
      <c r="D43" s="105" t="s">
        <v>233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</row>
    <row r="44" spans="1:31">
      <c r="A44" s="83"/>
      <c r="B44" s="83" t="s">
        <v>234</v>
      </c>
      <c r="C44" s="83"/>
      <c r="D44" s="105" t="s">
        <v>235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</row>
    <row r="45" spans="1:31">
      <c r="A45" s="83"/>
      <c r="B45" s="83" t="s">
        <v>236</v>
      </c>
      <c r="C45" s="83"/>
      <c r="D45" s="105" t="s">
        <v>237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</row>
    <row r="46" spans="1:31">
      <c r="A46" s="83"/>
      <c r="B46" s="83" t="s">
        <v>238</v>
      </c>
      <c r="C46" s="83"/>
      <c r="D46" s="105" t="s">
        <v>239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</row>
    <row r="47" spans="1:31">
      <c r="A47" s="83"/>
      <c r="B47" s="83" t="s">
        <v>240</v>
      </c>
      <c r="C47" s="83"/>
      <c r="D47" s="105" t="s">
        <v>241</v>
      </c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</row>
    <row r="48" spans="1:31">
      <c r="A48" s="83"/>
      <c r="B48" s="83" t="s">
        <v>242</v>
      </c>
      <c r="C48" s="83"/>
      <c r="D48" s="105" t="s">
        <v>243</v>
      </c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</row>
    <row r="49" spans="1:3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</row>
    <row r="50" spans="1:31">
      <c r="A50" s="83" t="s">
        <v>244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</row>
    <row r="51" spans="1:31">
      <c r="A51" s="83" t="s">
        <v>245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</row>
    <row r="52" spans="1:31">
      <c r="A52" s="83"/>
      <c r="B52" s="104" t="s">
        <v>166</v>
      </c>
      <c r="C52" s="104"/>
      <c r="D52" s="105" t="s">
        <v>167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</row>
    <row r="53" spans="1:3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</row>
    <row r="54" spans="1:31">
      <c r="A54" s="83"/>
      <c r="B54" s="106">
        <v>36388</v>
      </c>
      <c r="C54" s="106"/>
      <c r="D54" s="105" t="s">
        <v>246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</row>
    <row r="55" spans="1:3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</row>
    <row r="56" spans="1:3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</row>
    <row r="57" spans="1:31">
      <c r="A57" s="83"/>
      <c r="B57" s="83"/>
      <c r="C57" s="83"/>
      <c r="D57" s="452" t="s">
        <v>552</v>
      </c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</row>
    <row r="58" spans="1:3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</row>
    <row r="59" spans="1:31" ht="15.75" thickBo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</row>
    <row r="60" spans="1:31">
      <c r="A60" s="83"/>
      <c r="B60" s="83"/>
      <c r="C60" s="83"/>
      <c r="D60" s="107" t="s">
        <v>82</v>
      </c>
      <c r="E60" s="960" t="s">
        <v>292</v>
      </c>
      <c r="F60" s="960"/>
      <c r="G60" s="960"/>
      <c r="H60" s="960"/>
      <c r="I60" s="961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</row>
    <row r="61" spans="1:31">
      <c r="A61" s="83"/>
      <c r="B61" s="83"/>
      <c r="C61" s="83"/>
      <c r="D61" s="108" t="s">
        <v>84</v>
      </c>
      <c r="E61" s="956" t="s">
        <v>996</v>
      </c>
      <c r="F61" s="956"/>
      <c r="G61" s="956"/>
      <c r="H61" s="956"/>
      <c r="I61" s="957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</row>
    <row r="62" spans="1:31" ht="15.75" thickBot="1">
      <c r="A62" s="83"/>
      <c r="B62" s="83"/>
      <c r="C62" s="83"/>
      <c r="D62" s="109" t="s">
        <v>85</v>
      </c>
      <c r="E62" s="965" t="s">
        <v>997</v>
      </c>
      <c r="F62" s="958"/>
      <c r="G62" s="958"/>
      <c r="H62" s="958"/>
      <c r="I62" s="959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</row>
    <row r="63" spans="1:31">
      <c r="A63" s="83"/>
      <c r="B63" s="83"/>
      <c r="C63" s="83"/>
      <c r="D63" s="84"/>
      <c r="E63" s="85"/>
      <c r="F63" s="85"/>
      <c r="G63" s="85"/>
      <c r="H63" s="85"/>
      <c r="I63" s="85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</row>
    <row r="64" spans="1:31" ht="15.75" thickBo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</row>
    <row r="65" spans="1:38">
      <c r="A65" s="83"/>
      <c r="B65" s="83"/>
      <c r="C65" s="83"/>
      <c r="D65" s="110"/>
      <c r="E65" s="111"/>
      <c r="F65" s="112" t="s">
        <v>120</v>
      </c>
      <c r="G65" s="111"/>
      <c r="H65" s="113"/>
      <c r="I65" s="83"/>
      <c r="J65" s="83"/>
      <c r="K65" s="83"/>
      <c r="L65" s="83"/>
      <c r="M65" s="83"/>
      <c r="N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</row>
    <row r="66" spans="1:38">
      <c r="A66" s="83"/>
      <c r="B66" s="83"/>
      <c r="C66" s="83"/>
      <c r="D66" s="114"/>
      <c r="E66" s="115"/>
      <c r="F66" s="116"/>
      <c r="G66" s="116"/>
      <c r="H66" s="117" t="s">
        <v>121</v>
      </c>
      <c r="I66" s="86"/>
      <c r="J66" s="83"/>
      <c r="K66" s="83"/>
      <c r="L66" s="83"/>
      <c r="M66" s="83"/>
      <c r="N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</row>
    <row r="67" spans="1:38">
      <c r="A67" s="83"/>
      <c r="B67" s="83"/>
      <c r="C67" s="83"/>
      <c r="D67" s="108"/>
      <c r="E67" s="118"/>
      <c r="F67" s="119" t="s">
        <v>86</v>
      </c>
      <c r="G67" s="120"/>
      <c r="H67" s="121" t="s">
        <v>122</v>
      </c>
      <c r="I67" s="83"/>
      <c r="J67" s="83"/>
      <c r="K67" s="83"/>
      <c r="L67" s="83"/>
      <c r="M67" s="83"/>
      <c r="N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</row>
    <row r="68" spans="1:38" ht="15.75">
      <c r="A68" s="83"/>
      <c r="B68" s="83"/>
      <c r="C68" s="83"/>
      <c r="D68" s="122"/>
      <c r="E68" s="123" t="s">
        <v>89</v>
      </c>
      <c r="F68" s="87" t="s">
        <v>91</v>
      </c>
      <c r="G68" s="124" t="s">
        <v>90</v>
      </c>
      <c r="H68" s="125" t="s">
        <v>123</v>
      </c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</row>
    <row r="69" spans="1:38">
      <c r="A69" s="83"/>
      <c r="B69" s="83"/>
      <c r="C69" s="83"/>
      <c r="D69" s="108" t="s">
        <v>124</v>
      </c>
      <c r="E69" s="126" t="s">
        <v>60</v>
      </c>
      <c r="F69" s="127" t="s">
        <v>60</v>
      </c>
      <c r="G69" s="128" t="s">
        <v>60</v>
      </c>
      <c r="H69" s="129" t="s">
        <v>125</v>
      </c>
      <c r="I69" s="83"/>
      <c r="J69" s="83"/>
      <c r="K69" s="83"/>
      <c r="L69" s="83" t="s">
        <v>127</v>
      </c>
      <c r="M69" s="83"/>
      <c r="N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</row>
    <row r="70" spans="1:38" ht="15.75" thickBot="1">
      <c r="A70" s="83"/>
      <c r="B70" s="83"/>
      <c r="C70" s="83"/>
      <c r="D70" s="130" t="s">
        <v>126</v>
      </c>
      <c r="E70" s="286">
        <f>[1]CaseMZ320!$AP$8761</f>
        <v>31.057853059927901</v>
      </c>
      <c r="F70" s="287">
        <f>[1]CaseMZ320!$AQ$8761</f>
        <v>24.7977042414633</v>
      </c>
      <c r="G70" s="132">
        <f>[1]CaseMZ320!$AR$8761</f>
        <v>15</v>
      </c>
      <c r="H70" s="289">
        <f>[1]CaseMZ320!$AX$8761/3600</f>
        <v>1541.3035161931693</v>
      </c>
      <c r="I70" s="83"/>
      <c r="J70" s="83"/>
      <c r="K70" s="83"/>
      <c r="L70" s="83"/>
      <c r="M70" s="83" t="s">
        <v>128</v>
      </c>
      <c r="Q70" s="83"/>
      <c r="R70" s="83"/>
      <c r="S70" s="83"/>
      <c r="T70" s="83"/>
      <c r="U70" s="83"/>
      <c r="V70" s="83"/>
      <c r="W70" s="83" t="s">
        <v>322</v>
      </c>
      <c r="X70" s="83"/>
      <c r="AA70" s="83"/>
      <c r="AB70" s="83"/>
      <c r="AC70" s="83"/>
      <c r="AD70" s="83"/>
      <c r="AE70" s="83"/>
    </row>
    <row r="71" spans="1:38">
      <c r="A71" s="83"/>
      <c r="B71" s="83"/>
      <c r="C71" s="83"/>
      <c r="D71" s="88"/>
      <c r="E71" s="86"/>
      <c r="F71" s="86"/>
      <c r="G71" s="86"/>
      <c r="H71" s="86"/>
      <c r="I71" s="83"/>
      <c r="J71" s="83"/>
      <c r="K71" s="83"/>
      <c r="L71" s="83"/>
      <c r="M71" s="83" t="s">
        <v>129</v>
      </c>
      <c r="Q71" s="83"/>
      <c r="R71" s="83"/>
      <c r="S71" s="83"/>
      <c r="T71" s="83"/>
      <c r="U71" s="83"/>
      <c r="V71" s="83"/>
      <c r="W71" s="83"/>
      <c r="X71" s="83" t="s">
        <v>323</v>
      </c>
      <c r="AA71" s="83"/>
      <c r="AB71" s="83"/>
      <c r="AC71" s="83"/>
      <c r="AD71" s="83"/>
      <c r="AE71" s="83"/>
    </row>
    <row r="72" spans="1:38" ht="15.75" thickBot="1">
      <c r="A72" s="83"/>
      <c r="B72" s="83"/>
      <c r="C72" s="83"/>
      <c r="D72" s="88"/>
      <c r="E72" s="86"/>
      <c r="F72" s="86"/>
      <c r="G72" s="86"/>
      <c r="H72" s="86"/>
      <c r="I72" s="83"/>
      <c r="J72" s="83"/>
      <c r="K72" s="83"/>
      <c r="L72" t="s">
        <v>324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</row>
    <row r="73" spans="1:38">
      <c r="A73" s="83"/>
      <c r="B73" s="83"/>
      <c r="C73" s="83"/>
      <c r="D73" s="110"/>
      <c r="E73" s="111"/>
      <c r="F73" s="112"/>
      <c r="G73" s="112" t="s">
        <v>130</v>
      </c>
      <c r="H73" s="112"/>
      <c r="I73" s="167"/>
      <c r="J73" s="168"/>
      <c r="K73" s="167"/>
      <c r="L73" s="167"/>
      <c r="M73" s="326"/>
      <c r="N73" s="326"/>
      <c r="O73" s="167"/>
      <c r="P73" s="326"/>
      <c r="Q73" s="326"/>
      <c r="R73" s="167"/>
      <c r="S73" s="326"/>
      <c r="T73" s="326"/>
      <c r="U73" s="167"/>
      <c r="V73" s="326"/>
      <c r="W73" s="326"/>
      <c r="X73" s="167"/>
      <c r="Y73" s="326"/>
      <c r="Z73" s="326"/>
      <c r="AA73" s="167"/>
      <c r="AB73" s="326"/>
      <c r="AC73" s="326"/>
      <c r="AD73" s="167"/>
      <c r="AE73" s="326"/>
      <c r="AF73" s="326"/>
      <c r="AG73" s="167"/>
      <c r="AH73" s="167"/>
      <c r="AI73" s="167"/>
      <c r="AJ73" s="167"/>
      <c r="AK73" s="167"/>
      <c r="AL73" s="169"/>
    </row>
    <row r="74" spans="1:38">
      <c r="A74" s="83"/>
      <c r="B74" s="83"/>
      <c r="C74" s="83"/>
      <c r="D74" s="122"/>
      <c r="E74" s="88"/>
      <c r="F74" s="88"/>
      <c r="G74" s="88"/>
      <c r="H74" s="88"/>
      <c r="I74" s="88"/>
      <c r="J74" s="88"/>
      <c r="K74" s="88"/>
      <c r="L74" s="90"/>
      <c r="M74" s="327"/>
      <c r="N74" s="327"/>
      <c r="O74" s="328"/>
      <c r="P74" s="329"/>
      <c r="Q74" s="329"/>
      <c r="R74" s="176"/>
      <c r="S74" s="329"/>
      <c r="T74" s="329"/>
      <c r="U74" s="176" t="s">
        <v>325</v>
      </c>
      <c r="V74" s="176"/>
      <c r="W74" s="329"/>
      <c r="X74" s="176"/>
      <c r="Y74" s="329"/>
      <c r="Z74" s="329"/>
      <c r="AA74" s="173"/>
      <c r="AB74" s="329"/>
      <c r="AC74" s="329"/>
      <c r="AD74" s="173"/>
      <c r="AE74" s="329"/>
      <c r="AF74" s="330"/>
      <c r="AG74" s="88"/>
      <c r="AH74" s="88"/>
      <c r="AI74" s="88"/>
      <c r="AJ74" s="88"/>
      <c r="AK74" s="88"/>
      <c r="AL74" s="171"/>
    </row>
    <row r="75" spans="1:38">
      <c r="A75" s="83"/>
      <c r="B75" s="83"/>
      <c r="C75" s="83"/>
      <c r="D75" s="114"/>
      <c r="E75" s="86"/>
      <c r="F75" s="86"/>
      <c r="G75" s="86"/>
      <c r="H75" s="87"/>
      <c r="I75" s="88"/>
      <c r="J75" s="88"/>
      <c r="K75" s="88"/>
      <c r="L75" s="123"/>
      <c r="M75" s="331" t="s">
        <v>326</v>
      </c>
      <c r="N75" s="332"/>
      <c r="P75" s="333" t="s">
        <v>327</v>
      </c>
      <c r="R75" s="70"/>
      <c r="S75" s="331" t="s">
        <v>328</v>
      </c>
      <c r="T75" s="332"/>
      <c r="V75" s="333" t="s">
        <v>329</v>
      </c>
      <c r="X75" s="70"/>
      <c r="Y75" s="331" t="s">
        <v>330</v>
      </c>
      <c r="Z75" s="332"/>
      <c r="AB75" s="333" t="s">
        <v>331</v>
      </c>
      <c r="AD75" s="70"/>
      <c r="AE75" s="331" t="s">
        <v>332</v>
      </c>
      <c r="AF75" s="332"/>
      <c r="AG75" s="88"/>
      <c r="AH75" s="88"/>
      <c r="AI75" s="88"/>
      <c r="AJ75" s="88"/>
      <c r="AK75" s="88"/>
      <c r="AL75" s="171"/>
    </row>
    <row r="76" spans="1:38">
      <c r="A76" s="83"/>
      <c r="B76" s="83"/>
      <c r="C76" s="83"/>
      <c r="D76" s="108"/>
      <c r="E76" s="172" t="s">
        <v>131</v>
      </c>
      <c r="F76" s="173"/>
      <c r="G76" s="173"/>
      <c r="H76" s="174"/>
      <c r="I76" s="173"/>
      <c r="J76" s="173"/>
      <c r="K76" s="175"/>
      <c r="L76" s="123" t="s">
        <v>252</v>
      </c>
      <c r="M76" s="331" t="s">
        <v>333</v>
      </c>
      <c r="N76" s="334" t="s">
        <v>334</v>
      </c>
      <c r="O76" s="87" t="s">
        <v>252</v>
      </c>
      <c r="P76" s="331" t="s">
        <v>333</v>
      </c>
      <c r="Q76" s="331" t="s">
        <v>334</v>
      </c>
      <c r="R76" s="123" t="s">
        <v>252</v>
      </c>
      <c r="S76" s="331" t="s">
        <v>333</v>
      </c>
      <c r="T76" s="334" t="s">
        <v>334</v>
      </c>
      <c r="U76" s="87" t="s">
        <v>252</v>
      </c>
      <c r="V76" s="331" t="s">
        <v>333</v>
      </c>
      <c r="W76" s="331" t="s">
        <v>334</v>
      </c>
      <c r="X76" s="123" t="s">
        <v>252</v>
      </c>
      <c r="Y76" s="331" t="s">
        <v>333</v>
      </c>
      <c r="Z76" s="334" t="s">
        <v>334</v>
      </c>
      <c r="AA76" s="87" t="s">
        <v>252</v>
      </c>
      <c r="AB76" s="331" t="s">
        <v>333</v>
      </c>
      <c r="AC76" s="331" t="s">
        <v>334</v>
      </c>
      <c r="AD76" s="123" t="s">
        <v>252</v>
      </c>
      <c r="AE76" s="331" t="s">
        <v>333</v>
      </c>
      <c r="AF76" s="334" t="s">
        <v>334</v>
      </c>
      <c r="AG76" s="173"/>
      <c r="AH76" s="173"/>
      <c r="AI76" s="174" t="s">
        <v>132</v>
      </c>
      <c r="AJ76" s="173"/>
      <c r="AK76" s="173"/>
      <c r="AL76" s="177"/>
    </row>
    <row r="77" spans="1:38" ht="15.75">
      <c r="A77" s="83"/>
      <c r="B77" s="83"/>
      <c r="C77" s="83"/>
      <c r="D77" s="122"/>
      <c r="E77" s="123" t="s">
        <v>133</v>
      </c>
      <c r="F77" s="123" t="s">
        <v>134</v>
      </c>
      <c r="G77" s="87" t="s">
        <v>135</v>
      </c>
      <c r="H77" s="87" t="s">
        <v>136</v>
      </c>
      <c r="I77" s="87" t="s">
        <v>137</v>
      </c>
      <c r="J77" s="87" t="s">
        <v>138</v>
      </c>
      <c r="K77" s="87" t="s">
        <v>139</v>
      </c>
      <c r="L77" s="123" t="s">
        <v>140</v>
      </c>
      <c r="M77" s="87" t="s">
        <v>335</v>
      </c>
      <c r="N77" s="178" t="s">
        <v>336</v>
      </c>
      <c r="O77" s="87" t="s">
        <v>141</v>
      </c>
      <c r="P77" s="87" t="s">
        <v>337</v>
      </c>
      <c r="Q77" s="87" t="s">
        <v>338</v>
      </c>
      <c r="R77" s="123" t="s">
        <v>142</v>
      </c>
      <c r="S77" s="87" t="s">
        <v>339</v>
      </c>
      <c r="T77" s="178" t="s">
        <v>340</v>
      </c>
      <c r="U77" s="87" t="s">
        <v>143</v>
      </c>
      <c r="V77" s="87" t="s">
        <v>341</v>
      </c>
      <c r="W77" s="87" t="s">
        <v>342</v>
      </c>
      <c r="X77" s="123" t="s">
        <v>144</v>
      </c>
      <c r="Y77" s="87" t="s">
        <v>343</v>
      </c>
      <c r="Z77" s="178" t="s">
        <v>344</v>
      </c>
      <c r="AA77" s="87" t="s">
        <v>145</v>
      </c>
      <c r="AB77" s="87" t="s">
        <v>345</v>
      </c>
      <c r="AC77" s="87" t="s">
        <v>346</v>
      </c>
      <c r="AD77" s="123" t="s">
        <v>146</v>
      </c>
      <c r="AE77" s="87" t="s">
        <v>347</v>
      </c>
      <c r="AF77" s="178" t="s">
        <v>348</v>
      </c>
      <c r="AG77" s="87" t="s">
        <v>89</v>
      </c>
      <c r="AH77" s="87" t="s">
        <v>91</v>
      </c>
      <c r="AI77" s="87" t="s">
        <v>90</v>
      </c>
      <c r="AJ77" s="87" t="s">
        <v>147</v>
      </c>
      <c r="AK77" s="87" t="s">
        <v>148</v>
      </c>
      <c r="AL77" s="179" t="s">
        <v>149</v>
      </c>
    </row>
    <row r="78" spans="1:38">
      <c r="A78" s="83"/>
      <c r="B78" s="83"/>
      <c r="C78" s="83"/>
      <c r="D78" s="180" t="s">
        <v>124</v>
      </c>
      <c r="E78" s="126" t="s">
        <v>150</v>
      </c>
      <c r="F78" s="126" t="s">
        <v>150</v>
      </c>
      <c r="G78" s="127" t="s">
        <v>150</v>
      </c>
      <c r="H78" s="127" t="s">
        <v>150</v>
      </c>
      <c r="I78" s="127" t="s">
        <v>150</v>
      </c>
      <c r="J78" s="127" t="s">
        <v>150</v>
      </c>
      <c r="K78" s="127" t="s">
        <v>150</v>
      </c>
      <c r="L78" s="126" t="s">
        <v>981</v>
      </c>
      <c r="M78" s="127" t="s">
        <v>981</v>
      </c>
      <c r="N78" s="128" t="s">
        <v>981</v>
      </c>
      <c r="O78" s="127" t="s">
        <v>982</v>
      </c>
      <c r="P78" s="127" t="s">
        <v>982</v>
      </c>
      <c r="Q78" s="127" t="s">
        <v>982</v>
      </c>
      <c r="R78" s="126" t="s">
        <v>982</v>
      </c>
      <c r="S78" s="127" t="s">
        <v>982</v>
      </c>
      <c r="T78" s="128" t="s">
        <v>982</v>
      </c>
      <c r="U78" s="127" t="s">
        <v>982</v>
      </c>
      <c r="V78" s="127" t="s">
        <v>982</v>
      </c>
      <c r="W78" s="127" t="s">
        <v>982</v>
      </c>
      <c r="X78" s="126" t="s">
        <v>982</v>
      </c>
      <c r="Y78" s="127" t="s">
        <v>982</v>
      </c>
      <c r="Z78" s="128" t="s">
        <v>982</v>
      </c>
      <c r="AA78" s="127" t="s">
        <v>982</v>
      </c>
      <c r="AB78" s="127" t="s">
        <v>982</v>
      </c>
      <c r="AC78" s="127" t="s">
        <v>982</v>
      </c>
      <c r="AD78" s="126" t="s">
        <v>982</v>
      </c>
      <c r="AE78" s="127" t="s">
        <v>982</v>
      </c>
      <c r="AF78" s="128" t="s">
        <v>982</v>
      </c>
      <c r="AG78" s="127" t="s">
        <v>60</v>
      </c>
      <c r="AH78" s="127" t="s">
        <v>60</v>
      </c>
      <c r="AI78" s="127" t="s">
        <v>60</v>
      </c>
      <c r="AJ78" s="127" t="s">
        <v>60</v>
      </c>
      <c r="AK78" s="127" t="s">
        <v>60</v>
      </c>
      <c r="AL78" s="181" t="s">
        <v>60</v>
      </c>
    </row>
    <row r="79" spans="1:38">
      <c r="A79" s="83"/>
      <c r="B79" s="91"/>
      <c r="C79" s="83"/>
      <c r="D79" s="122" t="s">
        <v>152</v>
      </c>
      <c r="E79" s="294">
        <f>[2]CaseMZ340!$HF$8761/3600/1000</f>
        <v>74585.170068324995</v>
      </c>
      <c r="F79" s="294">
        <f>SUM([2]CaseMZ340!$GY$2:$GY$8761)/3600/1000</f>
        <v>12430.861678052937</v>
      </c>
      <c r="G79" s="396">
        <f>SUM([2]CaseMZ340!$GZ$2:$GZ$8761)/3600/1000</f>
        <v>12430.861678052916</v>
      </c>
      <c r="H79" s="396">
        <f>SUM([2]CaseMZ340!$HA$2:$HA$8761)/3600/1000</f>
        <v>12430.861678052932</v>
      </c>
      <c r="I79" s="396">
        <f>SUM([2]CaseMZ340!$HB$2:$HB$8761)/3600/1000</f>
        <v>12430.861678052937</v>
      </c>
      <c r="J79" s="396">
        <f>SUM([2]CaseMZ340!$HC$2:$HC$8761)/3600/1000</f>
        <v>12430.861678052916</v>
      </c>
      <c r="K79" s="396">
        <f>SUM([2]CaseMZ340!$HD$2:$HD$8761)/3600/1000</f>
        <v>12430.861678052932</v>
      </c>
      <c r="L79" s="397">
        <f>SUM([2]CaseMZ340!$AG$2:$AG$8761)/1000</f>
        <v>782.35714253754043</v>
      </c>
      <c r="M79" s="398">
        <f>SUM([2]CaseMZ340!$AH$2:$AH$8761)/1000</f>
        <v>368.53484272042283</v>
      </c>
      <c r="N79" s="399">
        <f>SUM([2]CaseMZ340!$AI$2:$AI$8761)/1000+SUM([2]CaseMZ340!$AJ$2:$AJ$8761)/1000</f>
        <v>413.82229981711902</v>
      </c>
      <c r="O79" s="397">
        <f t="shared" ref="O79:O85" si="0">SUM(P79:Q79)</f>
        <v>12428.840141640052</v>
      </c>
      <c r="P79" s="398">
        <f>SUM([2]CaseMZ340!$D$2:$D$8761)/1000</f>
        <v>5875.0506079250263</v>
      </c>
      <c r="Q79" s="398">
        <f>SUM([2]CaseMZ340!$F$2:$F$8761)/1000</f>
        <v>6553.7895337150267</v>
      </c>
      <c r="R79" s="320">
        <f t="shared" ref="R79:R85" si="1">SUM(S79:T79)</f>
        <v>12428.840141640052</v>
      </c>
      <c r="S79" s="315">
        <f>SUM([2]CaseMZ340!$I$2:$I$8761)/1000</f>
        <v>5875.0506079250263</v>
      </c>
      <c r="T79" s="315">
        <f>SUM([2]CaseMZ340!$K$2:$K$8761)/1000</f>
        <v>6553.7895337150267</v>
      </c>
      <c r="U79" s="320">
        <f>SUM(V79:W79)</f>
        <v>12428.840141640052</v>
      </c>
      <c r="V79" s="315">
        <f>SUM([2]CaseMZ340!$N$2:$N$8761)/1000</f>
        <v>5875.0506079250263</v>
      </c>
      <c r="W79" s="315">
        <f>SUM([2]CaseMZ340!$P$2:$P$8761)/1000</f>
        <v>6553.7895337150267</v>
      </c>
      <c r="X79" s="320">
        <f t="shared" ref="X79:X84" si="2">SUM(Y79:Z79)</f>
        <v>12428.840141640052</v>
      </c>
      <c r="Y79" s="315">
        <f>SUM([2]CaseMZ340!$S$2:$S$8761)/1000</f>
        <v>5875.0506079250263</v>
      </c>
      <c r="Z79" s="315">
        <f>SUM([2]CaseMZ340!$U$2:$U$8761)/1000</f>
        <v>6553.7895337150267</v>
      </c>
      <c r="AA79" s="320">
        <f t="shared" ref="AA79:AA84" si="3">SUM(AB79:AC79)</f>
        <v>12428.840141640052</v>
      </c>
      <c r="AB79" s="315">
        <f>SUM([2]CaseMZ340!$X$2:$X$8761)/1000</f>
        <v>5875.0506079250263</v>
      </c>
      <c r="AC79" s="315">
        <f>SUM([2]CaseMZ340!$Z$2:$Z$8761)/1000</f>
        <v>6553.7895337150267</v>
      </c>
      <c r="AD79" s="320">
        <f>SUM(AE79:AF79)</f>
        <v>12428.840141640052</v>
      </c>
      <c r="AE79" s="315">
        <f>SUM([2]CaseMZ340!$AC$2:$AC$8761)/1000</f>
        <v>5875.0506079250263</v>
      </c>
      <c r="AF79" s="400">
        <f>SUM([2]CaseMZ340!$AE$2:$AE$8761)/1000</f>
        <v>6553.7895337150267</v>
      </c>
      <c r="AG79" s="401">
        <f>AVERAGE([2]CaseMZ340!$GG$2:$GG$8761)</f>
        <v>19.9999999874892</v>
      </c>
      <c r="AH79" s="401">
        <f>AVERAGE([2]CaseMZ340!$GH$2:$GH$8761)</f>
        <v>19.9999999874892</v>
      </c>
      <c r="AI79" s="401">
        <f>AVERAGE([2]CaseMZ340!$GI$2:$GI$8761)</f>
        <v>19.9999999874892</v>
      </c>
      <c r="AJ79" s="401">
        <f>AVERAGE([2]CaseMZ340!$GJ$2:$GJ$8761)</f>
        <v>19.9999999874892</v>
      </c>
      <c r="AK79" s="401">
        <f>AVERAGE([2]CaseMZ340!$GK$2:$GK$8761)</f>
        <v>19.9999999874892</v>
      </c>
      <c r="AL79" s="402">
        <f>AVERAGE([2]CaseMZ340!$GL$2:$GL$8761)</f>
        <v>19.9999999874892</v>
      </c>
    </row>
    <row r="80" spans="1:38">
      <c r="A80" s="83"/>
      <c r="B80" s="405"/>
      <c r="C80" s="83"/>
      <c r="D80" s="122" t="s">
        <v>153</v>
      </c>
      <c r="E80" s="403">
        <f>[3]CaseMZ350a!$HF$8761/3600/1000</f>
        <v>47699.18233999861</v>
      </c>
      <c r="F80" s="295">
        <f>SUM([3]CaseMZ350a!$GY$2:$GY$8761)/3600/1000</f>
        <v>8258.2453205988022</v>
      </c>
      <c r="G80" s="296">
        <f>SUM([3]CaseMZ350a!$GZ$2:$GZ$8761)/3600/1000</f>
        <v>6052.4886883703275</v>
      </c>
      <c r="H80" s="296">
        <f>SUM([3]CaseMZ350a!$HA$2:$HA$8761)/3600/1000</f>
        <v>9191.1276674869114</v>
      </c>
      <c r="I80" s="296">
        <f>SUM([3]CaseMZ350a!$HB$2:$HB$8761)/3600/1000</f>
        <v>8642.1131382175827</v>
      </c>
      <c r="J80" s="296">
        <f>SUM([3]CaseMZ350a!$HC$2:$HC$8761)/3600/1000</f>
        <v>6290.8199285301716</v>
      </c>
      <c r="K80" s="404">
        <f>SUM([3]CaseMZ350a!$HD$2:$HD$8761)/3600/1000</f>
        <v>9264.3875967924141</v>
      </c>
      <c r="L80" s="71" t="s">
        <v>92</v>
      </c>
      <c r="M80" s="72" t="s">
        <v>92</v>
      </c>
      <c r="N80" s="72" t="s">
        <v>92</v>
      </c>
      <c r="O80" s="397">
        <f t="shared" si="0"/>
        <v>8257.2837547733998</v>
      </c>
      <c r="P80" s="398">
        <f>SUM([3]CaseMZ350a!$D$2:$D$8761)/1000</f>
        <v>3612.7771511870128</v>
      </c>
      <c r="Q80" s="398">
        <f>SUM([3]CaseMZ350a!$F$2:$F$8761)/1000</f>
        <v>4644.5066035863865</v>
      </c>
      <c r="R80" s="320">
        <f t="shared" si="1"/>
        <v>6051.7651485346514</v>
      </c>
      <c r="S80" s="315">
        <f>SUM([3]CaseMZ350a!$I$2:$I$8761)/1000</f>
        <v>2428.3030543877148</v>
      </c>
      <c r="T80" s="315">
        <f>SUM([3]CaseMZ350a!$K$2:$K$8761)/1000</f>
        <v>3623.4620941469366</v>
      </c>
      <c r="U80" s="320">
        <f>SUM(V80:W80)</f>
        <v>9190.2462546046554</v>
      </c>
      <c r="V80" s="315">
        <f>SUM([3]CaseMZ350a!$N$2:$N$8761)/1000</f>
        <v>4986.74116230236</v>
      </c>
      <c r="W80" s="315">
        <f>SUM([3]CaseMZ350a!$P$2:$P$8761)/1000</f>
        <v>4203.5050923022955</v>
      </c>
      <c r="X80" s="320">
        <f t="shared" si="2"/>
        <v>8641.1076470016651</v>
      </c>
      <c r="Y80" s="315">
        <f>SUM([3]CaseMZ350a!$S$2:$S$8761)/1000</f>
        <v>3857.0684054131211</v>
      </c>
      <c r="Z80" s="315">
        <f>SUM([3]CaseMZ350a!$U$2:$U$8761)/1000</f>
        <v>4784.0392415885444</v>
      </c>
      <c r="AA80" s="320">
        <f t="shared" si="3"/>
        <v>6290.0628498753158</v>
      </c>
      <c r="AB80" s="315">
        <f>SUM([3]CaseMZ350a!$X$2:$X$8761)/1000</f>
        <v>2574.4159627285012</v>
      </c>
      <c r="AC80" s="315">
        <f>SUM([3]CaseMZ350a!$Z$2:$Z$8761)/1000</f>
        <v>3715.6468871468151</v>
      </c>
      <c r="AD80" s="320">
        <f>SUM(AE80:AF80)</f>
        <v>9263.4936596135685</v>
      </c>
      <c r="AE80" s="315">
        <f>SUM([3]CaseMZ350a!$AC$2:$AC$8761)/1000</f>
        <v>5025.7926017902037</v>
      </c>
      <c r="AF80" s="406">
        <f>SUM([3]CaseMZ350a!$AE$2:$AE$8761)/1000</f>
        <v>4237.7010578233649</v>
      </c>
      <c r="AG80" s="401">
        <f>AVERAGE([3]CaseMZ350a!$GG$2:$GG$8761)</f>
        <v>19.999999987457695</v>
      </c>
      <c r="AH80" s="401">
        <f>AVERAGE([3]CaseMZ350a!$GH$2:$GH$8761)</f>
        <v>19.999999987309675</v>
      </c>
      <c r="AI80" s="401">
        <f>AVERAGE([3]CaseMZ350a!$GI$2:$GI$8761)</f>
        <v>19.999999987252387</v>
      </c>
      <c r="AJ80" s="401">
        <f>AVERAGE([3]CaseMZ350a!$GJ$2:$GJ$8761)</f>
        <v>19.99999998746021</v>
      </c>
      <c r="AK80" s="401">
        <f>AVERAGE([3]CaseMZ350a!$GK$2:$GK$8761)</f>
        <v>19.99999998731165</v>
      </c>
      <c r="AL80" s="402">
        <f>AVERAGE([3]CaseMZ350a!$GL$2:$GL$8761)</f>
        <v>19.999999987253553</v>
      </c>
    </row>
    <row r="81" spans="1:38">
      <c r="A81" s="83"/>
      <c r="B81" s="405"/>
      <c r="C81" s="83"/>
      <c r="D81" s="122" t="s">
        <v>154</v>
      </c>
      <c r="E81" s="403">
        <f>[4]CaseMZ350b!$HF$8761/3600/1000</f>
        <v>47700.802477108889</v>
      </c>
      <c r="F81" s="295">
        <f>SUM([4]CaseMZ350b!$GY$2:$GY$8761)/3600/1000</f>
        <v>8258.2453220750613</v>
      </c>
      <c r="G81" s="296">
        <f>SUM([4]CaseMZ350b!$GZ$2:$GZ$8761)/3600/1000</f>
        <v>6052.4886886800987</v>
      </c>
      <c r="H81" s="296">
        <f>SUM([4]CaseMZ350b!$HA$2:$HA$8761)/3600/1000</f>
        <v>9192.7481398155032</v>
      </c>
      <c r="I81" s="296">
        <f>SUM([4]CaseMZ350b!$HB$2:$HB$8761)/3600/1000</f>
        <v>8642.1129916672344</v>
      </c>
      <c r="J81" s="296">
        <f>SUM([4]CaseMZ350b!$HC$2:$HC$8761)/3600/1000</f>
        <v>6290.81993003964</v>
      </c>
      <c r="K81" s="404">
        <f>SUM([4]CaseMZ350b!$HD$2:$HD$8761)/3600/1000</f>
        <v>9264.3874048288944</v>
      </c>
      <c r="L81" s="71" t="s">
        <v>92</v>
      </c>
      <c r="M81" s="72" t="s">
        <v>92</v>
      </c>
      <c r="N81" s="72" t="s">
        <v>92</v>
      </c>
      <c r="O81" s="397">
        <f t="shared" si="0"/>
        <v>8257.2837547733998</v>
      </c>
      <c r="P81" s="398">
        <f>SUM([4]CaseMZ350b!$D$2:$D$8761)/1000</f>
        <v>3612.7771511870128</v>
      </c>
      <c r="Q81" s="398">
        <f>SUM([4]CaseMZ350b!$F$2:$F$8761)/1000</f>
        <v>4644.5066035863865</v>
      </c>
      <c r="R81" s="320">
        <f t="shared" si="1"/>
        <v>6051.7651485346514</v>
      </c>
      <c r="S81" s="315">
        <f>SUM([4]CaseMZ350b!$I$2:$I$8761)/1000</f>
        <v>2428.3030543877148</v>
      </c>
      <c r="T81" s="315">
        <f>SUM([4]CaseMZ350b!$K$2:$K$8761)/1000</f>
        <v>3623.4620941469366</v>
      </c>
      <c r="U81" s="320">
        <f>SUM(V81:W81)</f>
        <v>9191.8668489866232</v>
      </c>
      <c r="V81" s="315">
        <f>SUM([4]CaseMZ350b!$N$2:$N$8761)/1000</f>
        <v>4987.6015193427938</v>
      </c>
      <c r="W81" s="315">
        <f>SUM([4]CaseMZ350b!$P$2:$P$8761)/1000</f>
        <v>4204.2653296438293</v>
      </c>
      <c r="X81" s="320">
        <f t="shared" si="2"/>
        <v>8641.1076470016651</v>
      </c>
      <c r="Y81" s="315">
        <f>SUM([4]CaseMZ350b!$S$2:$S$8761)/1000</f>
        <v>3857.0684054131211</v>
      </c>
      <c r="Z81" s="315">
        <f>SUM([4]CaseMZ350b!$U$2:$U$8761)/1000</f>
        <v>4784.0392415885444</v>
      </c>
      <c r="AA81" s="320">
        <f t="shared" si="3"/>
        <v>6290.0628498753158</v>
      </c>
      <c r="AB81" s="315">
        <f>SUM([4]CaseMZ350b!$X$2:$X$8761)/1000</f>
        <v>2574.4159627285012</v>
      </c>
      <c r="AC81" s="315">
        <f>SUM([4]CaseMZ350b!$Z$2:$Z$8761)/1000</f>
        <v>3715.6468871468151</v>
      </c>
      <c r="AD81" s="320">
        <f>SUM(AE81:AF81)</f>
        <v>9263.4936596135685</v>
      </c>
      <c r="AE81" s="315">
        <f>SUM([4]CaseMZ350b!$AC$2:$AC$8761)/1000</f>
        <v>5025.7926017902037</v>
      </c>
      <c r="AF81" s="406">
        <f>SUM([4]CaseMZ350b!$AE$2:$AE$8761)/1000</f>
        <v>4237.7010578233649</v>
      </c>
      <c r="AG81" s="401">
        <f>AVERAGE([4]CaseMZ350b!$GG$2:$GG$8761)</f>
        <v>19.999999987457695</v>
      </c>
      <c r="AH81" s="401">
        <f>AVERAGE([4]CaseMZ350b!$GH$2:$GH$8761)</f>
        <v>19.999999987309675</v>
      </c>
      <c r="AI81" s="401">
        <f>AVERAGE([4]CaseMZ350b!$GI$2:$GI$8761)</f>
        <v>19.999999987252419</v>
      </c>
      <c r="AJ81" s="401">
        <f>AVERAGE([4]CaseMZ350b!$GJ$2:$GJ$8761)</f>
        <v>19.99999998746021</v>
      </c>
      <c r="AK81" s="401">
        <f>AVERAGE([4]CaseMZ350b!$GK$2:$GK$8761)</f>
        <v>19.99999998731165</v>
      </c>
      <c r="AL81" s="402">
        <f>AVERAGE([4]CaseMZ350b!$GL$2:$GL$8761)</f>
        <v>19.999999987253553</v>
      </c>
    </row>
    <row r="82" spans="1:38">
      <c r="A82" s="83"/>
      <c r="B82" s="91"/>
      <c r="C82" s="83"/>
      <c r="D82" s="122" t="s">
        <v>155</v>
      </c>
      <c r="E82" s="403">
        <f>[5]CaseMZ350c!$HF$8761/3600/1000</f>
        <v>47700.802477108889</v>
      </c>
      <c r="F82" s="295">
        <f>SUM([5]CaseMZ350c!$GY$2:$GY$8761)/3600/1000</f>
        <v>8258.2453220750613</v>
      </c>
      <c r="G82" s="296">
        <f>SUM([5]CaseMZ350c!$GZ$2:$GZ$8761)/3600/1000</f>
        <v>6052.4886886800987</v>
      </c>
      <c r="H82" s="296">
        <f>SUM([5]CaseMZ350c!$HA$2:$HA$8761)/3600/1000</f>
        <v>9192.7481398155032</v>
      </c>
      <c r="I82" s="296">
        <f>SUM([5]CaseMZ350c!$HB$2:$HB$8761)/3600/1000</f>
        <v>8642.1129916672344</v>
      </c>
      <c r="J82" s="296">
        <f>SUM([5]CaseMZ350c!$HC$2:$HC$8761)/3600/1000</f>
        <v>6290.81993003964</v>
      </c>
      <c r="K82" s="404">
        <f>SUM([5]CaseMZ350c!$HD$2:$HD$8761)/3600/1000</f>
        <v>9264.3874048288944</v>
      </c>
      <c r="L82" s="71" t="s">
        <v>92</v>
      </c>
      <c r="M82" s="72" t="s">
        <v>92</v>
      </c>
      <c r="N82" s="72" t="s">
        <v>92</v>
      </c>
      <c r="O82" s="397">
        <f t="shared" si="0"/>
        <v>8257.2837547733998</v>
      </c>
      <c r="P82" s="398">
        <f>SUM([5]CaseMZ350c!$D$2:$D$8761)/1000</f>
        <v>3612.7771511870128</v>
      </c>
      <c r="Q82" s="398">
        <f>SUM([5]CaseMZ350c!$F$2:$F$8761)/1000</f>
        <v>4644.5066035863865</v>
      </c>
      <c r="R82" s="320">
        <f t="shared" si="1"/>
        <v>6051.7651485346514</v>
      </c>
      <c r="S82" s="315">
        <f>SUM([5]CaseMZ350c!$I$2:$I$8761)/1000</f>
        <v>2428.3030543877148</v>
      </c>
      <c r="T82" s="315">
        <f>SUM([5]CaseMZ350c!$K$2:$K$8761)/1000</f>
        <v>3623.4620941469366</v>
      </c>
      <c r="U82" s="320">
        <f>SUM(V82:W82)</f>
        <v>9191.8668489866232</v>
      </c>
      <c r="V82" s="315">
        <f>SUM([5]CaseMZ350c!$N$2:$N$8761)/1000</f>
        <v>4987.6015193427938</v>
      </c>
      <c r="W82" s="315">
        <f>SUM([5]CaseMZ350c!$P$2:$P$8761)/1000</f>
        <v>4204.2653296438293</v>
      </c>
      <c r="X82" s="320">
        <f t="shared" si="2"/>
        <v>8641.1076470016651</v>
      </c>
      <c r="Y82" s="315">
        <f>SUM([5]CaseMZ350c!$S$2:$S$8761)/1000</f>
        <v>3857.0684054131211</v>
      </c>
      <c r="Z82" s="315">
        <f>SUM([5]CaseMZ350c!$U$2:$U$8761)/1000</f>
        <v>4784.0392415885444</v>
      </c>
      <c r="AA82" s="320">
        <f t="shared" si="3"/>
        <v>6290.0628498753158</v>
      </c>
      <c r="AB82" s="315">
        <f>SUM([5]CaseMZ350c!$X$2:$X$8761)/1000</f>
        <v>2574.4159627285012</v>
      </c>
      <c r="AC82" s="315">
        <f>SUM([5]CaseMZ350c!$Z$2:$Z$8761)/1000</f>
        <v>3715.6468871468151</v>
      </c>
      <c r="AD82" s="320">
        <f>SUM(AE82:AF82)</f>
        <v>9263.4936596135685</v>
      </c>
      <c r="AE82" s="315">
        <f>SUM([5]CaseMZ350c!$AC$2:$AC$8761)/1000</f>
        <v>5025.7926017902037</v>
      </c>
      <c r="AF82" s="406">
        <f>SUM([5]CaseMZ350c!$AE$2:$AE$8761)/1000</f>
        <v>4237.7010578233649</v>
      </c>
      <c r="AG82" s="401">
        <f>AVERAGE([5]CaseMZ350c!$GG$2:$GG$8761)</f>
        <v>19.999999987457695</v>
      </c>
      <c r="AH82" s="401">
        <f>AVERAGE([5]CaseMZ350c!$GH$2:$GH$8761)</f>
        <v>19.999999987309675</v>
      </c>
      <c r="AI82" s="401">
        <f>AVERAGE([5]CaseMZ350c!$GI$2:$GI$8761)</f>
        <v>19.999999987252419</v>
      </c>
      <c r="AJ82" s="401">
        <f>AVERAGE([5]CaseMZ350c!$GJ$2:$GJ$8761)</f>
        <v>19.99999998746021</v>
      </c>
      <c r="AK82" s="401">
        <f>AVERAGE([5]CaseMZ350c!$GK$2:$GK$8761)</f>
        <v>19.99999998731165</v>
      </c>
      <c r="AL82" s="402">
        <f>AVERAGE([5]CaseMZ350c!$GL$2:$GL$8761)</f>
        <v>19.999999987253553</v>
      </c>
    </row>
    <row r="83" spans="1:38">
      <c r="A83" s="83"/>
      <c r="B83" s="91"/>
      <c r="C83" s="83"/>
      <c r="D83" s="122" t="s">
        <v>156</v>
      </c>
      <c r="E83" s="403">
        <f>[6]CaseMZ350d!$HF$8761/3600/1000</f>
        <v>47700.802477108889</v>
      </c>
      <c r="F83" s="295">
        <f>SUM([6]CaseMZ350d!$GY$2:$GY$8761)/3600/1000</f>
        <v>8258.2453220750613</v>
      </c>
      <c r="G83" s="296">
        <f>SUM([6]CaseMZ350d!$GZ$2:$GZ$8761)/3600/1000</f>
        <v>6052.4886886800987</v>
      </c>
      <c r="H83" s="296">
        <f>SUM([6]CaseMZ350d!$HA$2:$HA$8761)/3600/1000</f>
        <v>9192.7481398155032</v>
      </c>
      <c r="I83" s="296">
        <f>SUM([6]CaseMZ350d!$HB$2:$HB$8761)/3600/1000</f>
        <v>8642.1129916672344</v>
      </c>
      <c r="J83" s="296">
        <f>SUM([6]CaseMZ350d!$HC$2:$HC$8761)/3600/1000</f>
        <v>6290.81993003964</v>
      </c>
      <c r="K83" s="404">
        <f>SUM([6]CaseMZ350d!$HD$2:$HD$8761)/3600/1000</f>
        <v>9264.3874048288944</v>
      </c>
      <c r="L83" s="71" t="s">
        <v>92</v>
      </c>
      <c r="M83" s="72" t="s">
        <v>92</v>
      </c>
      <c r="N83" s="72" t="s">
        <v>92</v>
      </c>
      <c r="O83" s="397">
        <f t="shared" si="0"/>
        <v>8257.2837547733998</v>
      </c>
      <c r="P83" s="398">
        <f>SUM([6]CaseMZ350d!$D$2:$D$8761)/1000</f>
        <v>3612.7771511870128</v>
      </c>
      <c r="Q83" s="398">
        <f>SUM([6]CaseMZ350d!$F$2:$F$8761)/1000</f>
        <v>4644.5066035863865</v>
      </c>
      <c r="R83" s="320">
        <f t="shared" si="1"/>
        <v>6051.7651485346514</v>
      </c>
      <c r="S83" s="315">
        <f>SUM([6]CaseMZ350d!$I$2:$I$8761)/1000</f>
        <v>2428.3030543877148</v>
      </c>
      <c r="T83" s="315">
        <f>SUM([6]CaseMZ350d!$K$2:$K$8761)/1000</f>
        <v>3623.4620941469366</v>
      </c>
      <c r="U83" s="320">
        <f>SUM(V83:W83)</f>
        <v>9191.8668489866232</v>
      </c>
      <c r="V83" s="315">
        <f>SUM([6]CaseMZ350d!$N$2:$N$8761)/1000</f>
        <v>4987.6015193427938</v>
      </c>
      <c r="W83" s="315">
        <f>SUM([6]CaseMZ350d!$P$2:$P$8761)/1000</f>
        <v>4204.2653296438293</v>
      </c>
      <c r="X83" s="320">
        <f t="shared" si="2"/>
        <v>8641.1076470016651</v>
      </c>
      <c r="Y83" s="315">
        <f>SUM([6]CaseMZ350d!$S$2:$S$8761)/1000</f>
        <v>3857.0684054131211</v>
      </c>
      <c r="Z83" s="315">
        <f>SUM([6]CaseMZ350d!$U$2:$U$8761)/1000</f>
        <v>4784.0392415885444</v>
      </c>
      <c r="AA83" s="320">
        <f t="shared" si="3"/>
        <v>6290.0628498753158</v>
      </c>
      <c r="AB83" s="315">
        <f>SUM([6]CaseMZ350d!$X$2:$X$8761)/1000</f>
        <v>2574.4159627285012</v>
      </c>
      <c r="AC83" s="315">
        <f>SUM([6]CaseMZ350d!$Z$2:$Z$8761)/1000</f>
        <v>3715.6468871468151</v>
      </c>
      <c r="AD83" s="320">
        <f>SUM(AE83:AF83)</f>
        <v>9263.4936596135685</v>
      </c>
      <c r="AE83" s="315">
        <f>SUM([6]CaseMZ350d!$AC$2:$AC$8761)/1000</f>
        <v>5025.7926017902037</v>
      </c>
      <c r="AF83" s="406">
        <f>SUM([6]CaseMZ350d!$AE$2:$AE$8761)/1000</f>
        <v>4237.7010578233649</v>
      </c>
      <c r="AG83" s="401">
        <f>AVERAGE([6]CaseMZ350d!$GG$2:$GG$8761)</f>
        <v>19.999999987457695</v>
      </c>
      <c r="AH83" s="401">
        <f>AVERAGE([6]CaseMZ350d!$GH$2:$GH$8761)</f>
        <v>19.999999987309675</v>
      </c>
      <c r="AI83" s="401">
        <f>AVERAGE([6]CaseMZ350d!$GI$2:$GI$8761)</f>
        <v>19.999999987252419</v>
      </c>
      <c r="AJ83" s="401">
        <f>AVERAGE([6]CaseMZ350d!$GJ$2:$GJ$8761)</f>
        <v>19.99999998746021</v>
      </c>
      <c r="AK83" s="401">
        <f>AVERAGE([6]CaseMZ350d!$GK$2:$GK$8761)</f>
        <v>19.99999998731165</v>
      </c>
      <c r="AL83" s="402">
        <f>AVERAGE([6]CaseMZ350d!$GL$2:$GL$8761)</f>
        <v>19.999999987253553</v>
      </c>
    </row>
    <row r="84" spans="1:38">
      <c r="A84" s="83"/>
      <c r="B84" s="91"/>
      <c r="C84" s="83"/>
      <c r="D84" s="122" t="s">
        <v>157</v>
      </c>
      <c r="E84" s="403">
        <f>[7]CaseMZ355!$II$8761/3600/1000</f>
        <v>29244.639195300555</v>
      </c>
      <c r="F84" s="295">
        <f>SUM([7]CaseMZ355!$IA$2:$IA$8761)/3600/1000</f>
        <v>8258.5109355649602</v>
      </c>
      <c r="G84" s="296">
        <f>SUM([7]CaseMZ355!$IB$2:$IB$8761)/3600/1000</f>
        <v>6052.7135003591038</v>
      </c>
      <c r="H84" s="72" t="s">
        <v>92</v>
      </c>
      <c r="I84" s="296">
        <f>SUM([7]CaseMZ355!$ID$2:$ID$8761)/3600/1000</f>
        <v>8642.3693035945689</v>
      </c>
      <c r="J84" s="296">
        <f>SUM([7]CaseMZ355!$IE$2:$IE$8761)/3600/1000</f>
        <v>6291.045455782024</v>
      </c>
      <c r="K84" s="72" t="s">
        <v>92</v>
      </c>
      <c r="L84" s="71" t="s">
        <v>92</v>
      </c>
      <c r="M84" s="72" t="s">
        <v>92</v>
      </c>
      <c r="N84" s="72" t="s">
        <v>92</v>
      </c>
      <c r="O84" s="397">
        <f t="shared" si="0"/>
        <v>8257.2837547733998</v>
      </c>
      <c r="P84" s="398">
        <f>SUM([7]CaseMZ355!$D$2:$D$8761)/1000</f>
        <v>3612.7771511870128</v>
      </c>
      <c r="Q84" s="398">
        <f>SUM([7]CaseMZ355!$F$2:$F$8761)/1000</f>
        <v>4644.5066035863865</v>
      </c>
      <c r="R84" s="320">
        <f t="shared" si="1"/>
        <v>6051.7651485346514</v>
      </c>
      <c r="S84" s="315">
        <f>SUM([7]CaseMZ355!$I$2:$I$8761)/1000</f>
        <v>2428.3030543877148</v>
      </c>
      <c r="T84" s="315">
        <f>SUM([7]CaseMZ355!$K$2:$K$8761)/1000</f>
        <v>3623.4620941469366</v>
      </c>
      <c r="U84" s="72" t="s">
        <v>92</v>
      </c>
      <c r="V84" s="72" t="s">
        <v>92</v>
      </c>
      <c r="W84" s="72" t="s">
        <v>92</v>
      </c>
      <c r="X84" s="320">
        <f t="shared" si="2"/>
        <v>8641.1076470016651</v>
      </c>
      <c r="Y84" s="315">
        <f>SUM([7]CaseMZ355!$S$2:$S$8761)/1000</f>
        <v>3857.0684054131211</v>
      </c>
      <c r="Z84" s="315">
        <f>SUM([7]CaseMZ355!$U$2:$U$8761)/1000</f>
        <v>4784.0392415885444</v>
      </c>
      <c r="AA84" s="320">
        <f t="shared" si="3"/>
        <v>6290.0628498753158</v>
      </c>
      <c r="AB84" s="315">
        <f>SUM([7]CaseMZ355!$X$2:$X$8761)/1000</f>
        <v>2574.4159627285012</v>
      </c>
      <c r="AC84" s="315">
        <f>SUM([7]CaseMZ355!$Z$2:$Z$8761)/1000</f>
        <v>3715.6468871468151</v>
      </c>
      <c r="AD84" s="71" t="s">
        <v>92</v>
      </c>
      <c r="AE84" s="72" t="s">
        <v>92</v>
      </c>
      <c r="AF84" s="73" t="s">
        <v>92</v>
      </c>
      <c r="AG84" s="401">
        <f>AVERAGE([7]CaseMZ355!$HF$2:$HF$8761)</f>
        <v>19.99999998745778</v>
      </c>
      <c r="AH84" s="401">
        <f>AVERAGE([7]CaseMZ355!$HG$2:$HG$8761)</f>
        <v>19.999999987309728</v>
      </c>
      <c r="AI84" s="72" t="s">
        <v>92</v>
      </c>
      <c r="AJ84" s="401">
        <f>AVERAGE([7]CaseMZ355!$HI$2:$HI$8761)</f>
        <v>19.999999987460296</v>
      </c>
      <c r="AK84" s="401">
        <f>AVERAGE([7]CaseMZ355!$HJ$2:$HJ$8761)</f>
        <v>19.999999987311703</v>
      </c>
      <c r="AL84" s="183" t="s">
        <v>92</v>
      </c>
    </row>
    <row r="85" spans="1:38" ht="15.75" thickBot="1">
      <c r="A85" s="83"/>
      <c r="B85" s="83"/>
      <c r="C85" s="83"/>
      <c r="D85" s="185" t="s">
        <v>158</v>
      </c>
      <c r="E85" s="407">
        <f>'[8]CaseMZ360-AlternatSurfaceInput'!$EE$8761/3600/1000</f>
        <v>120538.59617509528</v>
      </c>
      <c r="F85" s="298">
        <f>SUM('[8]CaseMZ360-AlternatSurfaceInput'!$EA$2:$EA$8761)/3600/1000</f>
        <v>51113.383052511635</v>
      </c>
      <c r="G85" s="298">
        <f>SUM('[8]CaseMZ360-AlternatSurfaceInput'!$EB$2:$EB$8761)/3600/1000</f>
        <v>59410.732441847176</v>
      </c>
      <c r="H85" s="298">
        <f>SUM('[8]CaseMZ360-AlternatSurfaceInput'!$EC$2:$EC$8761)/3600/1000</f>
        <v>10014.480680736136</v>
      </c>
      <c r="I85" s="187" t="s">
        <v>92</v>
      </c>
      <c r="J85" s="187" t="s">
        <v>92</v>
      </c>
      <c r="K85" s="187" t="s">
        <v>92</v>
      </c>
      <c r="L85" s="408">
        <f>SUM('[8]CaseMZ360-AlternatSurfaceInput'!$R$2:$R$8761)/1000</f>
        <v>905.13907881277532</v>
      </c>
      <c r="M85" s="409">
        <f>SUM('[8]CaseMZ360-AlternatSurfaceInput'!$S$2:$S$8761)/1000</f>
        <v>469.19409457599704</v>
      </c>
      <c r="N85" s="410">
        <f>SUM('[8]CaseMZ360-AlternatSurfaceInput'!$T$2:$T$8761)/1000+SUM('[8]CaseMZ360-AlternatSurfaceInput'!$U$2:$U$8761)/1000</f>
        <v>435.94498423678249</v>
      </c>
      <c r="O85" s="408">
        <f t="shared" si="0"/>
        <v>125148.03342916007</v>
      </c>
      <c r="P85" s="409">
        <f>SUM('[8]CaseMZ360-AlternatSurfaceInput'!$D$2:$D$8761)/1000</f>
        <v>65064.658723676977</v>
      </c>
      <c r="Q85" s="409">
        <f>SUM('[8]CaseMZ360-AlternatSurfaceInput'!$F$2:$F$8761)/1000</f>
        <v>60083.374705483104</v>
      </c>
      <c r="R85" s="321">
        <f t="shared" si="1"/>
        <v>44095.323205840614</v>
      </c>
      <c r="S85" s="317">
        <f>SUM('[8]CaseMZ360-AlternatSurfaceInput'!$J$2:$J$8761)/1000</f>
        <v>43257.137573186861</v>
      </c>
      <c r="T85" s="317">
        <f>SUM('[8]CaseMZ360-AlternatSurfaceInput'!$L$2:$L$8761)/1000</f>
        <v>838.1856326537519</v>
      </c>
      <c r="U85" s="321">
        <f>SUM(V85:W85)</f>
        <v>3682.642241378805</v>
      </c>
      <c r="V85" s="317">
        <f>SUM('[8]CaseMZ360-AlternatSurfaceInput'!$O$2:$O$8761)/1000</f>
        <v>0</v>
      </c>
      <c r="W85" s="917">
        <f>SUM('[8]CaseMZ360-AlternatSurfaceInput'!$Q$2:$Q$8761)/1000</f>
        <v>3682.642241378805</v>
      </c>
      <c r="X85" s="186" t="s">
        <v>92</v>
      </c>
      <c r="Y85" s="187" t="s">
        <v>92</v>
      </c>
      <c r="Z85" s="190" t="s">
        <v>92</v>
      </c>
      <c r="AA85" s="187" t="s">
        <v>92</v>
      </c>
      <c r="AB85" s="187" t="s">
        <v>92</v>
      </c>
      <c r="AC85" s="187" t="s">
        <v>92</v>
      </c>
      <c r="AD85" s="186" t="s">
        <v>92</v>
      </c>
      <c r="AE85" s="187" t="s">
        <v>92</v>
      </c>
      <c r="AF85" s="190" t="s">
        <v>92</v>
      </c>
      <c r="AG85" s="411">
        <f>AVERAGE('[8]CaseMZ360-AlternatSurfaceInput'!$DR$2:$DR$8761)</f>
        <v>19.999999968835919</v>
      </c>
      <c r="AH85" s="412">
        <f>AVERAGE('[8]CaseMZ360-AlternatSurfaceInput'!$DS$2:$DS$8761)</f>
        <v>20</v>
      </c>
      <c r="AI85" s="412">
        <f>AVERAGE('[8]CaseMZ360-AlternatSurfaceInput'!$DT$2:$DT$8761)</f>
        <v>20</v>
      </c>
      <c r="AJ85" s="187" t="s">
        <v>92</v>
      </c>
      <c r="AK85" s="187" t="s">
        <v>92</v>
      </c>
      <c r="AL85" s="191" t="s">
        <v>92</v>
      </c>
    </row>
    <row r="86" spans="1:38">
      <c r="A86" s="83"/>
      <c r="B86" s="83"/>
      <c r="C86" s="83"/>
      <c r="D86" s="83"/>
      <c r="E86" s="86"/>
      <c r="F86" s="86"/>
      <c r="G86" s="86"/>
      <c r="H86" s="86"/>
      <c r="I86" s="86"/>
      <c r="J86" s="86"/>
      <c r="K86" s="86"/>
      <c r="L86" s="84" t="s">
        <v>159</v>
      </c>
      <c r="O86" s="86"/>
      <c r="P86" s="86"/>
      <c r="Q86" s="86"/>
      <c r="R86" s="86"/>
      <c r="S86" s="86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</row>
    <row r="87" spans="1:38">
      <c r="A87" s="83"/>
      <c r="B87" s="83"/>
      <c r="C87" s="83"/>
      <c r="D87" s="84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</row>
    <row r="88" spans="1:38" ht="15.75" thickBot="1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3"/>
      <c r="Y88" s="83"/>
      <c r="Z88" s="83"/>
      <c r="AA88" s="83"/>
      <c r="AB88" s="83"/>
      <c r="AC88" s="83"/>
      <c r="AD88" s="83"/>
      <c r="AE88" s="83"/>
    </row>
    <row r="89" spans="1:38">
      <c r="A89" s="83"/>
      <c r="B89" s="83"/>
      <c r="C89" s="83"/>
      <c r="D89" s="107"/>
      <c r="E89" s="167"/>
      <c r="F89" s="167"/>
      <c r="G89" s="167"/>
      <c r="H89" s="112" t="s">
        <v>160</v>
      </c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9"/>
      <c r="Z89" s="83"/>
      <c r="AA89" s="83"/>
      <c r="AB89" s="83"/>
      <c r="AC89" s="83"/>
      <c r="AD89" s="83"/>
      <c r="AE89" s="83"/>
    </row>
    <row r="90" spans="1:38">
      <c r="A90" s="83"/>
      <c r="B90" s="83"/>
      <c r="C90" s="83"/>
      <c r="D90" s="122"/>
      <c r="E90" s="192"/>
      <c r="F90" s="192"/>
      <c r="G90" s="192" t="s">
        <v>161</v>
      </c>
      <c r="H90" s="192"/>
      <c r="I90" s="192"/>
      <c r="J90" s="192"/>
      <c r="K90" s="192"/>
      <c r="L90" s="192"/>
      <c r="M90" s="192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93"/>
      <c r="Z90" s="83"/>
      <c r="AB90" s="83"/>
      <c r="AC90" s="83"/>
      <c r="AD90" s="83"/>
      <c r="AE90" s="83"/>
    </row>
    <row r="91" spans="1:38" ht="15.75">
      <c r="A91" s="83"/>
      <c r="B91" s="83"/>
      <c r="C91" s="83"/>
      <c r="D91" s="122"/>
      <c r="E91" s="123" t="s">
        <v>162</v>
      </c>
      <c r="F91" s="86"/>
      <c r="G91" s="86"/>
      <c r="H91" s="194" t="s">
        <v>87</v>
      </c>
      <c r="I91" s="116"/>
      <c r="J91" s="195"/>
      <c r="K91" s="87" t="s">
        <v>88</v>
      </c>
      <c r="L91" s="86"/>
      <c r="M91" s="86"/>
      <c r="N91" s="194" t="s">
        <v>123</v>
      </c>
      <c r="O91" s="116"/>
      <c r="P91" s="195"/>
      <c r="Q91" s="87" t="s">
        <v>163</v>
      </c>
      <c r="R91" s="86"/>
      <c r="S91" s="86"/>
      <c r="T91" s="194" t="s">
        <v>164</v>
      </c>
      <c r="U91" s="116"/>
      <c r="V91" s="195"/>
      <c r="W91" s="87" t="s">
        <v>165</v>
      </c>
      <c r="X91" s="86"/>
      <c r="Y91" s="196"/>
      <c r="Z91" s="83"/>
      <c r="AA91" s="918" t="s">
        <v>293</v>
      </c>
      <c r="AB91" s="918" t="s">
        <v>93</v>
      </c>
      <c r="AC91" s="918" t="s">
        <v>94</v>
      </c>
      <c r="AD91" s="919" t="s">
        <v>95</v>
      </c>
      <c r="AE91" s="919" t="s">
        <v>294</v>
      </c>
      <c r="AF91" s="919" t="s">
        <v>295</v>
      </c>
      <c r="AG91" s="919" t="s">
        <v>296</v>
      </c>
    </row>
    <row r="92" spans="1:38">
      <c r="A92" s="83"/>
      <c r="B92" s="83"/>
      <c r="C92" s="83"/>
      <c r="D92" s="180" t="s">
        <v>124</v>
      </c>
      <c r="E92" s="126" t="s">
        <v>170</v>
      </c>
      <c r="F92" s="127" t="s">
        <v>166</v>
      </c>
      <c r="G92" s="127" t="s">
        <v>167</v>
      </c>
      <c r="H92" s="126" t="s">
        <v>170</v>
      </c>
      <c r="I92" s="127" t="s">
        <v>166</v>
      </c>
      <c r="J92" s="128" t="s">
        <v>167</v>
      </c>
      <c r="K92" s="126" t="s">
        <v>170</v>
      </c>
      <c r="L92" s="127" t="s">
        <v>166</v>
      </c>
      <c r="M92" s="127" t="s">
        <v>167</v>
      </c>
      <c r="N92" s="126" t="s">
        <v>170</v>
      </c>
      <c r="O92" s="127" t="s">
        <v>166</v>
      </c>
      <c r="P92" s="128" t="s">
        <v>167</v>
      </c>
      <c r="Q92" s="126" t="s">
        <v>170</v>
      </c>
      <c r="R92" s="127" t="s">
        <v>166</v>
      </c>
      <c r="S92" s="127" t="s">
        <v>167</v>
      </c>
      <c r="T92" s="126" t="s">
        <v>170</v>
      </c>
      <c r="U92" s="127" t="s">
        <v>166</v>
      </c>
      <c r="V92" s="128" t="s">
        <v>167</v>
      </c>
      <c r="W92" s="126" t="s">
        <v>170</v>
      </c>
      <c r="X92" s="127" t="s">
        <v>166</v>
      </c>
      <c r="Y92" s="181" t="s">
        <v>167</v>
      </c>
      <c r="Z92" s="83"/>
      <c r="AA92" s="105" t="s">
        <v>679</v>
      </c>
      <c r="AB92" s="105" t="s">
        <v>679</v>
      </c>
      <c r="AC92" s="105" t="s">
        <v>679</v>
      </c>
      <c r="AD92" s="105" t="s">
        <v>679</v>
      </c>
      <c r="AE92" s="105" t="s">
        <v>679</v>
      </c>
      <c r="AF92" s="105" t="s">
        <v>679</v>
      </c>
      <c r="AG92" s="105" t="s">
        <v>679</v>
      </c>
    </row>
    <row r="93" spans="1:38">
      <c r="A93" s="83"/>
      <c r="B93" s="83"/>
      <c r="C93" s="83"/>
      <c r="D93" s="122" t="s">
        <v>152</v>
      </c>
      <c r="E93" s="227">
        <v>75651.776784947491</v>
      </c>
      <c r="F93" s="920" t="s">
        <v>297</v>
      </c>
      <c r="G93" s="921" t="s">
        <v>298</v>
      </c>
      <c r="H93" s="294">
        <v>12608.629464157973</v>
      </c>
      <c r="I93" s="920" t="s">
        <v>297</v>
      </c>
      <c r="J93" s="921" t="s">
        <v>298</v>
      </c>
      <c r="K93" s="294">
        <v>12608.629464157973</v>
      </c>
      <c r="L93" s="920" t="s">
        <v>297</v>
      </c>
      <c r="M93" s="921" t="s">
        <v>298</v>
      </c>
      <c r="N93" s="294">
        <v>12608.62946415775</v>
      </c>
      <c r="O93" s="920" t="s">
        <v>297</v>
      </c>
      <c r="P93" s="921" t="s">
        <v>298</v>
      </c>
      <c r="Q93" s="294">
        <v>12608.629464157973</v>
      </c>
      <c r="R93" s="920" t="s">
        <v>297</v>
      </c>
      <c r="S93" s="921" t="s">
        <v>298</v>
      </c>
      <c r="T93" s="294">
        <v>12608.629464157973</v>
      </c>
      <c r="U93" s="920" t="s">
        <v>297</v>
      </c>
      <c r="V93" s="921" t="s">
        <v>298</v>
      </c>
      <c r="W93" s="294">
        <v>12608.62946415775</v>
      </c>
      <c r="X93" s="920" t="s">
        <v>297</v>
      </c>
      <c r="Y93" s="922" t="s">
        <v>298</v>
      </c>
      <c r="Z93" s="83"/>
      <c r="AA93" s="209">
        <v>272346396.42581099</v>
      </c>
      <c r="AB93" s="296">
        <v>45391066.070968702</v>
      </c>
      <c r="AC93" s="296">
        <v>45391066.070968702</v>
      </c>
      <c r="AD93" s="296">
        <v>45391066.070967898</v>
      </c>
      <c r="AE93" s="296">
        <v>45391066.070968702</v>
      </c>
      <c r="AF93" s="296">
        <v>45391066.070968702</v>
      </c>
      <c r="AG93" s="296">
        <v>45391066.070967898</v>
      </c>
    </row>
    <row r="94" spans="1:38">
      <c r="A94" s="83"/>
      <c r="B94" s="83"/>
      <c r="C94" s="83"/>
      <c r="D94" s="122" t="s">
        <v>153</v>
      </c>
      <c r="E94" s="227">
        <v>71277.520691450831</v>
      </c>
      <c r="F94" s="920" t="s">
        <v>299</v>
      </c>
      <c r="G94" s="921" t="s">
        <v>298</v>
      </c>
      <c r="H94" s="295">
        <v>12394.565591819304</v>
      </c>
      <c r="I94" s="920" t="s">
        <v>297</v>
      </c>
      <c r="J94" s="921" t="s">
        <v>298</v>
      </c>
      <c r="K94" s="295">
        <v>12000.645907676251</v>
      </c>
      <c r="L94" s="920" t="s">
        <v>299</v>
      </c>
      <c r="M94" s="921" t="s">
        <v>298</v>
      </c>
      <c r="N94" s="295">
        <v>12399.544129332528</v>
      </c>
      <c r="O94" s="920" t="s">
        <v>297</v>
      </c>
      <c r="P94" s="921" t="s">
        <v>298</v>
      </c>
      <c r="Q94" s="295">
        <v>12399.088066585557</v>
      </c>
      <c r="R94" s="920" t="s">
        <v>297</v>
      </c>
      <c r="S94" s="921" t="s">
        <v>298</v>
      </c>
      <c r="T94" s="295">
        <v>12003.557435710973</v>
      </c>
      <c r="U94" s="920" t="s">
        <v>299</v>
      </c>
      <c r="V94" s="921" t="s">
        <v>298</v>
      </c>
      <c r="W94" s="295">
        <v>12400.666947395361</v>
      </c>
      <c r="X94" s="920" t="s">
        <v>297</v>
      </c>
      <c r="Y94" s="923" t="s">
        <v>298</v>
      </c>
      <c r="Z94" s="83"/>
      <c r="AA94" s="209">
        <v>256599074.489223</v>
      </c>
      <c r="AB94" s="296">
        <v>44620436.130549498</v>
      </c>
      <c r="AC94" s="296">
        <v>43202325.267634504</v>
      </c>
      <c r="AD94" s="296">
        <v>44638358.865597099</v>
      </c>
      <c r="AE94" s="296">
        <v>44636717.039708003</v>
      </c>
      <c r="AF94" s="296">
        <v>43212806.768559501</v>
      </c>
      <c r="AG94" s="296">
        <v>44642401.010623299</v>
      </c>
    </row>
    <row r="95" spans="1:38">
      <c r="A95" s="83"/>
      <c r="B95" s="83"/>
      <c r="C95" s="83"/>
      <c r="D95" s="122" t="s">
        <v>154</v>
      </c>
      <c r="E95" s="227">
        <v>71277.520691450831</v>
      </c>
      <c r="F95" s="920" t="s">
        <v>299</v>
      </c>
      <c r="G95" s="921" t="s">
        <v>298</v>
      </c>
      <c r="H95" s="295">
        <v>12394.565591819304</v>
      </c>
      <c r="I95" s="920" t="s">
        <v>297</v>
      </c>
      <c r="J95" s="921" t="s">
        <v>298</v>
      </c>
      <c r="K95" s="295">
        <v>12000.645907676251</v>
      </c>
      <c r="L95" s="920" t="s">
        <v>299</v>
      </c>
      <c r="M95" s="921" t="s">
        <v>298</v>
      </c>
      <c r="N95" s="295">
        <v>12399.544129332528</v>
      </c>
      <c r="O95" s="920" t="s">
        <v>297</v>
      </c>
      <c r="P95" s="921" t="s">
        <v>298</v>
      </c>
      <c r="Q95" s="295">
        <v>12399.088066585557</v>
      </c>
      <c r="R95" s="920" t="s">
        <v>297</v>
      </c>
      <c r="S95" s="921" t="s">
        <v>298</v>
      </c>
      <c r="T95" s="295">
        <v>12003.557435710973</v>
      </c>
      <c r="U95" s="920" t="s">
        <v>299</v>
      </c>
      <c r="V95" s="921" t="s">
        <v>298</v>
      </c>
      <c r="W95" s="295">
        <v>12400.666947395361</v>
      </c>
      <c r="X95" s="920" t="s">
        <v>297</v>
      </c>
      <c r="Y95" s="923" t="s">
        <v>298</v>
      </c>
      <c r="Z95" s="83"/>
      <c r="AA95" s="209">
        <v>256599074.489223</v>
      </c>
      <c r="AB95" s="296">
        <v>44620436.130549498</v>
      </c>
      <c r="AC95" s="296">
        <v>43202325.267634504</v>
      </c>
      <c r="AD95" s="296">
        <v>44638358.865597099</v>
      </c>
      <c r="AE95" s="296">
        <v>44636717.039708003</v>
      </c>
      <c r="AF95" s="296">
        <v>43212806.768559501</v>
      </c>
      <c r="AG95" s="296">
        <v>44642401.010623299</v>
      </c>
    </row>
    <row r="96" spans="1:38">
      <c r="A96" s="83"/>
      <c r="B96" s="83"/>
      <c r="C96" s="83"/>
      <c r="D96" s="122" t="s">
        <v>155</v>
      </c>
      <c r="E96" s="227">
        <v>71277.520691450831</v>
      </c>
      <c r="F96" s="920" t="s">
        <v>299</v>
      </c>
      <c r="G96" s="921" t="s">
        <v>298</v>
      </c>
      <c r="H96" s="295">
        <v>12394.565591819304</v>
      </c>
      <c r="I96" s="920" t="s">
        <v>297</v>
      </c>
      <c r="J96" s="921" t="s">
        <v>298</v>
      </c>
      <c r="K96" s="295">
        <v>12000.645907676251</v>
      </c>
      <c r="L96" s="920" t="s">
        <v>299</v>
      </c>
      <c r="M96" s="921" t="s">
        <v>298</v>
      </c>
      <c r="N96" s="295">
        <v>12399.544129332528</v>
      </c>
      <c r="O96" s="920" t="s">
        <v>297</v>
      </c>
      <c r="P96" s="921" t="s">
        <v>298</v>
      </c>
      <c r="Q96" s="295">
        <v>12399.088066585557</v>
      </c>
      <c r="R96" s="920" t="s">
        <v>297</v>
      </c>
      <c r="S96" s="921" t="s">
        <v>298</v>
      </c>
      <c r="T96" s="295">
        <v>12003.557435710973</v>
      </c>
      <c r="U96" s="920" t="s">
        <v>299</v>
      </c>
      <c r="V96" s="921" t="s">
        <v>298</v>
      </c>
      <c r="W96" s="295">
        <v>12400.666947395361</v>
      </c>
      <c r="X96" s="920" t="s">
        <v>297</v>
      </c>
      <c r="Y96" s="923" t="s">
        <v>298</v>
      </c>
      <c r="Z96" s="83"/>
      <c r="AA96" s="209">
        <v>256599074.489223</v>
      </c>
      <c r="AB96" s="296">
        <v>44620436.130549498</v>
      </c>
      <c r="AC96" s="296">
        <v>43202325.267634504</v>
      </c>
      <c r="AD96" s="296">
        <v>44638358.865597099</v>
      </c>
      <c r="AE96" s="296">
        <v>44636717.039708003</v>
      </c>
      <c r="AF96" s="296">
        <v>43212806.768559501</v>
      </c>
      <c r="AG96" s="296">
        <v>44642401.010623299</v>
      </c>
    </row>
    <row r="97" spans="1:33">
      <c r="A97" s="83"/>
      <c r="B97" s="83"/>
      <c r="C97" s="83"/>
      <c r="D97" s="122" t="s">
        <v>156</v>
      </c>
      <c r="E97" s="227">
        <v>71277.520691450831</v>
      </c>
      <c r="F97" s="920" t="s">
        <v>299</v>
      </c>
      <c r="G97" s="921" t="s">
        <v>298</v>
      </c>
      <c r="H97" s="295">
        <v>12394.565591819304</v>
      </c>
      <c r="I97" s="920" t="s">
        <v>297</v>
      </c>
      <c r="J97" s="921" t="s">
        <v>298</v>
      </c>
      <c r="K97" s="295">
        <v>12000.645907676251</v>
      </c>
      <c r="L97" s="920" t="s">
        <v>299</v>
      </c>
      <c r="M97" s="921" t="s">
        <v>298</v>
      </c>
      <c r="N97" s="295">
        <v>12399.544129332528</v>
      </c>
      <c r="O97" s="920" t="s">
        <v>297</v>
      </c>
      <c r="P97" s="921" t="s">
        <v>298</v>
      </c>
      <c r="Q97" s="295">
        <v>12399.088066585557</v>
      </c>
      <c r="R97" s="920" t="s">
        <v>297</v>
      </c>
      <c r="S97" s="921" t="s">
        <v>298</v>
      </c>
      <c r="T97" s="295">
        <v>12003.557435710973</v>
      </c>
      <c r="U97" s="920" t="s">
        <v>299</v>
      </c>
      <c r="V97" s="921" t="s">
        <v>298</v>
      </c>
      <c r="W97" s="295">
        <v>12400.666947395361</v>
      </c>
      <c r="X97" s="920" t="s">
        <v>297</v>
      </c>
      <c r="Y97" s="923" t="s">
        <v>298</v>
      </c>
      <c r="Z97" s="83"/>
      <c r="AA97" s="209">
        <v>256599074.489223</v>
      </c>
      <c r="AB97" s="296">
        <v>44620436.130549498</v>
      </c>
      <c r="AC97" s="296">
        <v>43202325.267634504</v>
      </c>
      <c r="AD97" s="296">
        <v>44638358.865597099</v>
      </c>
      <c r="AE97" s="296">
        <v>44636717.039708003</v>
      </c>
      <c r="AF97" s="296">
        <v>43212806.768559501</v>
      </c>
      <c r="AG97" s="296">
        <v>44642401.010623299</v>
      </c>
    </row>
    <row r="98" spans="1:33">
      <c r="A98" s="83"/>
      <c r="B98" s="83"/>
      <c r="C98" s="83"/>
      <c r="D98" s="122" t="s">
        <v>157</v>
      </c>
      <c r="E98" s="227">
        <v>48156.212044505548</v>
      </c>
      <c r="F98" s="920" t="s">
        <v>299</v>
      </c>
      <c r="G98" s="921" t="s">
        <v>298</v>
      </c>
      <c r="H98" s="295">
        <v>12394.565591819304</v>
      </c>
      <c r="I98" s="920" t="s">
        <v>297</v>
      </c>
      <c r="J98" s="921" t="s">
        <v>298</v>
      </c>
      <c r="K98" s="295">
        <v>12000.645907676251</v>
      </c>
      <c r="L98" s="920" t="s">
        <v>299</v>
      </c>
      <c r="M98" s="921" t="s">
        <v>298</v>
      </c>
      <c r="N98" s="71" t="s">
        <v>92</v>
      </c>
      <c r="O98" s="72" t="s">
        <v>92</v>
      </c>
      <c r="P98" s="73" t="s">
        <v>92</v>
      </c>
      <c r="Q98" s="295">
        <v>12399.088066585557</v>
      </c>
      <c r="R98" s="920" t="s">
        <v>297</v>
      </c>
      <c r="S98" s="921" t="s">
        <v>298</v>
      </c>
      <c r="T98" s="295">
        <v>12003.557435710973</v>
      </c>
      <c r="U98" s="920" t="s">
        <v>299</v>
      </c>
      <c r="V98" s="921" t="s">
        <v>298</v>
      </c>
      <c r="W98" s="72" t="s">
        <v>92</v>
      </c>
      <c r="X98" s="72" t="s">
        <v>92</v>
      </c>
      <c r="Y98" s="183" t="s">
        <v>92</v>
      </c>
      <c r="Z98" s="83"/>
      <c r="AA98" s="209">
        <v>173362363.36021999</v>
      </c>
      <c r="AB98" s="296">
        <v>44620436.130549498</v>
      </c>
      <c r="AC98" s="296">
        <v>43202325.267634504</v>
      </c>
      <c r="AD98" s="72" t="s">
        <v>92</v>
      </c>
      <c r="AE98" s="296">
        <v>44636717.039708003</v>
      </c>
      <c r="AF98" s="296">
        <v>43212806.768559501</v>
      </c>
      <c r="AG98" s="72" t="s">
        <v>92</v>
      </c>
    </row>
    <row r="99" spans="1:33" ht="15.75" thickBot="1">
      <c r="A99" s="83"/>
      <c r="B99" s="83"/>
      <c r="C99" s="83"/>
      <c r="D99" s="185" t="s">
        <v>158</v>
      </c>
      <c r="E99" s="234">
        <v>105574.44557542499</v>
      </c>
      <c r="F99" s="924" t="s">
        <v>680</v>
      </c>
      <c r="G99" s="925" t="s">
        <v>681</v>
      </c>
      <c r="H99" s="298">
        <v>40912.896808973892</v>
      </c>
      <c r="I99" s="924" t="s">
        <v>680</v>
      </c>
      <c r="J99" s="925" t="s">
        <v>681</v>
      </c>
      <c r="K99" s="298">
        <v>57805.791050664171</v>
      </c>
      <c r="L99" s="924" t="s">
        <v>301</v>
      </c>
      <c r="M99" s="925" t="s">
        <v>300</v>
      </c>
      <c r="N99" s="298">
        <v>7100.0747706103339</v>
      </c>
      <c r="O99" s="924" t="s">
        <v>682</v>
      </c>
      <c r="P99" s="925" t="s">
        <v>681</v>
      </c>
      <c r="Q99" s="187" t="s">
        <v>92</v>
      </c>
      <c r="R99" s="187" t="s">
        <v>92</v>
      </c>
      <c r="S99" s="187" t="s">
        <v>92</v>
      </c>
      <c r="T99" s="186" t="s">
        <v>92</v>
      </c>
      <c r="U99" s="187" t="s">
        <v>92</v>
      </c>
      <c r="V99" s="190" t="s">
        <v>92</v>
      </c>
      <c r="W99" s="187" t="s">
        <v>92</v>
      </c>
      <c r="X99" s="187" t="s">
        <v>92</v>
      </c>
      <c r="Y99" s="191" t="s">
        <v>92</v>
      </c>
      <c r="Z99" s="83"/>
      <c r="AA99" s="209">
        <v>380068004.07152998</v>
      </c>
      <c r="AB99" s="296">
        <v>147286428.512306</v>
      </c>
      <c r="AC99" s="296">
        <v>208100847.78239101</v>
      </c>
      <c r="AD99" s="296">
        <v>25560269.174197201</v>
      </c>
      <c r="AE99" s="72" t="s">
        <v>92</v>
      </c>
      <c r="AF99" s="72" t="s">
        <v>92</v>
      </c>
      <c r="AG99" s="72" t="s">
        <v>92</v>
      </c>
    </row>
    <row r="100" spans="1:33" ht="15.75">
      <c r="A100" s="83"/>
      <c r="B100" s="83"/>
      <c r="C100" s="83"/>
      <c r="D100" s="89"/>
      <c r="E100" s="88"/>
      <c r="F100" s="88"/>
      <c r="G100" s="122"/>
      <c r="H100" s="123" t="s">
        <v>89</v>
      </c>
      <c r="I100" s="86"/>
      <c r="J100" s="198"/>
      <c r="K100" s="87" t="s">
        <v>91</v>
      </c>
      <c r="L100" s="86"/>
      <c r="M100" s="86"/>
      <c r="N100" s="123" t="s">
        <v>90</v>
      </c>
      <c r="O100" s="86"/>
      <c r="P100" s="198"/>
      <c r="Q100" s="87" t="s">
        <v>147</v>
      </c>
      <c r="R100" s="86"/>
      <c r="S100" s="86"/>
      <c r="T100" s="123" t="s">
        <v>148</v>
      </c>
      <c r="U100" s="86"/>
      <c r="V100" s="198"/>
      <c r="W100" s="87" t="s">
        <v>149</v>
      </c>
      <c r="X100" s="111"/>
      <c r="Y100" s="196"/>
      <c r="Z100" s="83"/>
      <c r="AA100" s="83"/>
      <c r="AB100" s="83"/>
      <c r="AC100" s="83"/>
      <c r="AD100" s="83"/>
      <c r="AE100" s="83"/>
    </row>
    <row r="101" spans="1:33">
      <c r="A101" s="83"/>
      <c r="B101" s="83"/>
      <c r="C101" s="83"/>
      <c r="D101" s="89"/>
      <c r="E101" s="88"/>
      <c r="F101" s="88"/>
      <c r="G101" s="180" t="s">
        <v>124</v>
      </c>
      <c r="H101" s="126" t="s">
        <v>60</v>
      </c>
      <c r="I101" s="127" t="s">
        <v>166</v>
      </c>
      <c r="J101" s="128" t="s">
        <v>167</v>
      </c>
      <c r="K101" s="127" t="s">
        <v>60</v>
      </c>
      <c r="L101" s="127" t="s">
        <v>166</v>
      </c>
      <c r="M101" s="127" t="s">
        <v>167</v>
      </c>
      <c r="N101" s="126" t="s">
        <v>60</v>
      </c>
      <c r="O101" s="127" t="s">
        <v>166</v>
      </c>
      <c r="P101" s="128" t="s">
        <v>167</v>
      </c>
      <c r="Q101" s="127" t="s">
        <v>60</v>
      </c>
      <c r="R101" s="127" t="s">
        <v>166</v>
      </c>
      <c r="S101" s="127" t="s">
        <v>167</v>
      </c>
      <c r="T101" s="126" t="s">
        <v>60</v>
      </c>
      <c r="U101" s="127" t="s">
        <v>166</v>
      </c>
      <c r="V101" s="128" t="s">
        <v>167</v>
      </c>
      <c r="W101" s="127" t="s">
        <v>60</v>
      </c>
      <c r="X101" s="127" t="s">
        <v>166</v>
      </c>
      <c r="Y101" s="181" t="s">
        <v>167</v>
      </c>
      <c r="Z101" s="83"/>
      <c r="AA101" s="83"/>
      <c r="AB101" s="83"/>
      <c r="AC101" s="83"/>
      <c r="AD101" s="83"/>
      <c r="AE101" s="83"/>
    </row>
    <row r="102" spans="1:33">
      <c r="A102" s="83"/>
      <c r="B102" s="83"/>
      <c r="C102" s="83"/>
      <c r="D102" s="83"/>
      <c r="E102" s="88"/>
      <c r="F102" s="88"/>
      <c r="G102" s="122" t="s">
        <v>152</v>
      </c>
      <c r="H102" s="413">
        <v>20.000120699101402</v>
      </c>
      <c r="I102" s="920" t="s">
        <v>983</v>
      </c>
      <c r="J102" s="921" t="s">
        <v>984</v>
      </c>
      <c r="K102" s="414">
        <v>20.000120699101402</v>
      </c>
      <c r="L102" s="920" t="s">
        <v>983</v>
      </c>
      <c r="M102" s="921" t="s">
        <v>984</v>
      </c>
      <c r="N102" s="413">
        <v>20.000120699101402</v>
      </c>
      <c r="O102" s="920" t="s">
        <v>983</v>
      </c>
      <c r="P102" s="921" t="s">
        <v>984</v>
      </c>
      <c r="Q102" s="414">
        <v>20.000120699101402</v>
      </c>
      <c r="R102" s="920" t="s">
        <v>983</v>
      </c>
      <c r="S102" s="921" t="s">
        <v>984</v>
      </c>
      <c r="T102" s="413">
        <v>20.000120699101402</v>
      </c>
      <c r="U102" s="920" t="s">
        <v>983</v>
      </c>
      <c r="V102" s="921" t="s">
        <v>984</v>
      </c>
      <c r="W102" s="414">
        <v>20.000120699101402</v>
      </c>
      <c r="X102" s="920" t="s">
        <v>983</v>
      </c>
      <c r="Y102" s="922" t="s">
        <v>984</v>
      </c>
      <c r="Z102" s="83"/>
      <c r="AA102" s="83"/>
      <c r="AB102" s="83"/>
      <c r="AC102" s="83"/>
      <c r="AD102" s="83"/>
      <c r="AE102" s="83"/>
    </row>
    <row r="103" spans="1:33">
      <c r="A103" s="83"/>
      <c r="B103" s="83"/>
      <c r="C103" s="83"/>
      <c r="D103" s="83"/>
      <c r="E103" s="88"/>
      <c r="F103" s="88"/>
      <c r="G103" s="122" t="s">
        <v>153</v>
      </c>
      <c r="H103" s="413">
        <v>20.000126565047299</v>
      </c>
      <c r="I103" s="920" t="s">
        <v>985</v>
      </c>
      <c r="J103" s="921" t="s">
        <v>984</v>
      </c>
      <c r="K103" s="413">
        <v>20.000117858501799</v>
      </c>
      <c r="L103" s="920" t="s">
        <v>986</v>
      </c>
      <c r="M103" s="921" t="s">
        <v>984</v>
      </c>
      <c r="N103" s="413">
        <v>20.0001240062495</v>
      </c>
      <c r="O103" s="920" t="s">
        <v>987</v>
      </c>
      <c r="P103" s="921" t="s">
        <v>984</v>
      </c>
      <c r="Q103" s="413">
        <v>20.000124687100001</v>
      </c>
      <c r="R103" s="920" t="s">
        <v>986</v>
      </c>
      <c r="S103" s="921" t="s">
        <v>984</v>
      </c>
      <c r="T103" s="413">
        <v>20.000118353370599</v>
      </c>
      <c r="U103" s="920" t="s">
        <v>986</v>
      </c>
      <c r="V103" s="921" t="s">
        <v>984</v>
      </c>
      <c r="W103" s="413">
        <v>20.000122894186401</v>
      </c>
      <c r="X103" s="920" t="s">
        <v>988</v>
      </c>
      <c r="Y103" s="923" t="s">
        <v>989</v>
      </c>
      <c r="Z103" s="83"/>
      <c r="AA103" s="83"/>
      <c r="AB103" s="83"/>
      <c r="AC103" s="83"/>
      <c r="AD103" s="83"/>
      <c r="AE103" s="83"/>
    </row>
    <row r="104" spans="1:33">
      <c r="A104" s="83"/>
      <c r="B104" s="83"/>
      <c r="C104" s="83"/>
      <c r="D104" s="83"/>
      <c r="E104" s="88"/>
      <c r="F104" s="88"/>
      <c r="G104" s="122" t="s">
        <v>154</v>
      </c>
      <c r="H104" s="413">
        <v>20.000126565047299</v>
      </c>
      <c r="I104" s="920" t="s">
        <v>985</v>
      </c>
      <c r="J104" s="921" t="s">
        <v>984</v>
      </c>
      <c r="K104" s="413">
        <v>20.000117858501799</v>
      </c>
      <c r="L104" s="920" t="s">
        <v>986</v>
      </c>
      <c r="M104" s="921" t="s">
        <v>984</v>
      </c>
      <c r="N104" s="413">
        <v>20.0001240062495</v>
      </c>
      <c r="O104" s="920" t="s">
        <v>987</v>
      </c>
      <c r="P104" s="921" t="s">
        <v>984</v>
      </c>
      <c r="Q104" s="413">
        <v>20.000124687100001</v>
      </c>
      <c r="R104" s="920" t="s">
        <v>986</v>
      </c>
      <c r="S104" s="921" t="s">
        <v>984</v>
      </c>
      <c r="T104" s="413">
        <v>20.000118353370599</v>
      </c>
      <c r="U104" s="920" t="s">
        <v>986</v>
      </c>
      <c r="V104" s="921" t="s">
        <v>984</v>
      </c>
      <c r="W104" s="413">
        <v>20.000122894186401</v>
      </c>
      <c r="X104" s="920" t="s">
        <v>988</v>
      </c>
      <c r="Y104" s="923" t="s">
        <v>989</v>
      </c>
      <c r="Z104" s="83"/>
      <c r="AA104" s="83"/>
      <c r="AB104" s="83"/>
      <c r="AC104" s="83"/>
      <c r="AD104" s="83"/>
      <c r="AE104" s="83"/>
    </row>
    <row r="105" spans="1:33">
      <c r="A105" s="83"/>
      <c r="B105" s="83"/>
      <c r="C105" s="83"/>
      <c r="D105" s="83"/>
      <c r="E105" s="88"/>
      <c r="F105" s="88"/>
      <c r="G105" s="122" t="s">
        <v>155</v>
      </c>
      <c r="H105" s="413">
        <v>20.000126565047299</v>
      </c>
      <c r="I105" s="920" t="s">
        <v>985</v>
      </c>
      <c r="J105" s="921" t="s">
        <v>984</v>
      </c>
      <c r="K105" s="413">
        <v>20.000117858501799</v>
      </c>
      <c r="L105" s="920" t="s">
        <v>986</v>
      </c>
      <c r="M105" s="921" t="s">
        <v>984</v>
      </c>
      <c r="N105" s="413">
        <v>20.0001240062495</v>
      </c>
      <c r="O105" s="920" t="s">
        <v>987</v>
      </c>
      <c r="P105" s="921" t="s">
        <v>984</v>
      </c>
      <c r="Q105" s="413">
        <v>20.000124687100001</v>
      </c>
      <c r="R105" s="920" t="s">
        <v>986</v>
      </c>
      <c r="S105" s="921" t="s">
        <v>984</v>
      </c>
      <c r="T105" s="413">
        <v>20.000118353370599</v>
      </c>
      <c r="U105" s="920" t="s">
        <v>986</v>
      </c>
      <c r="V105" s="921" t="s">
        <v>984</v>
      </c>
      <c r="W105" s="413">
        <v>20.000122894186401</v>
      </c>
      <c r="X105" s="920" t="s">
        <v>988</v>
      </c>
      <c r="Y105" s="923" t="s">
        <v>989</v>
      </c>
      <c r="Z105" s="83"/>
      <c r="AA105" s="83"/>
      <c r="AB105" s="83"/>
      <c r="AC105" s="83"/>
      <c r="AD105" s="83"/>
      <c r="AE105" s="83"/>
    </row>
    <row r="106" spans="1:33">
      <c r="A106" s="83"/>
      <c r="B106" s="83"/>
      <c r="C106" s="83"/>
      <c r="D106" s="83"/>
      <c r="E106" s="88"/>
      <c r="F106" s="88"/>
      <c r="G106" s="122" t="s">
        <v>156</v>
      </c>
      <c r="H106" s="413">
        <v>20.000126565047299</v>
      </c>
      <c r="I106" s="920" t="s">
        <v>985</v>
      </c>
      <c r="J106" s="921" t="s">
        <v>984</v>
      </c>
      <c r="K106" s="413">
        <v>20.000117858501799</v>
      </c>
      <c r="L106" s="920" t="s">
        <v>986</v>
      </c>
      <c r="M106" s="921" t="s">
        <v>984</v>
      </c>
      <c r="N106" s="413">
        <v>20.0001240062495</v>
      </c>
      <c r="O106" s="920" t="s">
        <v>987</v>
      </c>
      <c r="P106" s="921" t="s">
        <v>984</v>
      </c>
      <c r="Q106" s="413">
        <v>20.000124687100001</v>
      </c>
      <c r="R106" s="920" t="s">
        <v>986</v>
      </c>
      <c r="S106" s="921" t="s">
        <v>984</v>
      </c>
      <c r="T106" s="413">
        <v>20.000118353370599</v>
      </c>
      <c r="U106" s="920" t="s">
        <v>986</v>
      </c>
      <c r="V106" s="921" t="s">
        <v>984</v>
      </c>
      <c r="W106" s="413">
        <v>20.000122894186401</v>
      </c>
      <c r="X106" s="920" t="s">
        <v>988</v>
      </c>
      <c r="Y106" s="923" t="s">
        <v>989</v>
      </c>
      <c r="Z106" s="83"/>
      <c r="AA106" s="83"/>
      <c r="AB106" s="83"/>
      <c r="AC106" s="83"/>
      <c r="AD106" s="83"/>
      <c r="AE106" s="83"/>
    </row>
    <row r="107" spans="1:33">
      <c r="A107" s="83"/>
      <c r="B107" s="83"/>
      <c r="C107" s="83"/>
      <c r="D107" s="83"/>
      <c r="E107" s="88"/>
      <c r="F107" s="88"/>
      <c r="G107" s="122" t="s">
        <v>157</v>
      </c>
      <c r="H107" s="413">
        <v>20.000126565047299</v>
      </c>
      <c r="I107" s="920" t="s">
        <v>985</v>
      </c>
      <c r="J107" s="921" t="s">
        <v>984</v>
      </c>
      <c r="K107" s="413">
        <v>20.000117858501799</v>
      </c>
      <c r="L107" s="920" t="s">
        <v>986</v>
      </c>
      <c r="M107" s="921" t="s">
        <v>984</v>
      </c>
      <c r="N107" s="71" t="s">
        <v>92</v>
      </c>
      <c r="O107" s="72" t="s">
        <v>92</v>
      </c>
      <c r="P107" s="73" t="s">
        <v>92</v>
      </c>
      <c r="Q107" s="413">
        <v>20.000124687100001</v>
      </c>
      <c r="R107" s="920" t="s">
        <v>986</v>
      </c>
      <c r="S107" s="921" t="s">
        <v>984</v>
      </c>
      <c r="T107" s="413">
        <v>20.000118353370599</v>
      </c>
      <c r="U107" s="920" t="s">
        <v>986</v>
      </c>
      <c r="V107" s="921" t="s">
        <v>984</v>
      </c>
      <c r="W107" s="72" t="s">
        <v>92</v>
      </c>
      <c r="X107" s="72" t="s">
        <v>92</v>
      </c>
      <c r="Y107" s="183" t="s">
        <v>92</v>
      </c>
      <c r="Z107" s="83"/>
      <c r="AA107" s="83"/>
      <c r="AB107" s="83"/>
      <c r="AC107" s="83"/>
      <c r="AD107" s="83"/>
      <c r="AE107" s="83"/>
    </row>
    <row r="108" spans="1:33" ht="15.75" thickBot="1">
      <c r="A108" s="83"/>
      <c r="B108" s="83"/>
      <c r="C108" s="83"/>
      <c r="D108" s="83"/>
      <c r="E108" s="88"/>
      <c r="F108" s="88"/>
      <c r="G108" s="185" t="s">
        <v>158</v>
      </c>
      <c r="H108" s="415">
        <v>20.000000004541999</v>
      </c>
      <c r="I108" s="924" t="s">
        <v>990</v>
      </c>
      <c r="J108" s="925" t="s">
        <v>991</v>
      </c>
      <c r="K108" s="415">
        <v>20.000073259974101</v>
      </c>
      <c r="L108" s="924" t="s">
        <v>992</v>
      </c>
      <c r="M108" s="925" t="s">
        <v>993</v>
      </c>
      <c r="N108" s="415">
        <v>20.000056491976501</v>
      </c>
      <c r="O108" s="924" t="s">
        <v>994</v>
      </c>
      <c r="P108" s="925" t="s">
        <v>995</v>
      </c>
      <c r="Q108" s="187" t="s">
        <v>92</v>
      </c>
      <c r="R108" s="187" t="s">
        <v>92</v>
      </c>
      <c r="S108" s="187" t="s">
        <v>92</v>
      </c>
      <c r="T108" s="186" t="s">
        <v>92</v>
      </c>
      <c r="U108" s="187" t="s">
        <v>92</v>
      </c>
      <c r="V108" s="190" t="s">
        <v>92</v>
      </c>
      <c r="W108" s="187" t="s">
        <v>92</v>
      </c>
      <c r="X108" s="187" t="s">
        <v>92</v>
      </c>
      <c r="Y108" s="191" t="s">
        <v>92</v>
      </c>
      <c r="Z108" s="83"/>
      <c r="AA108" s="83"/>
      <c r="AB108" s="83"/>
      <c r="AC108" s="83"/>
      <c r="AD108" s="83"/>
      <c r="AE108" s="83"/>
    </row>
    <row r="109" spans="1:33">
      <c r="A109" s="83"/>
      <c r="B109" s="83"/>
      <c r="C109" s="83"/>
      <c r="D109" s="89"/>
      <c r="E109" s="88"/>
      <c r="F109" s="88"/>
      <c r="G109" s="88"/>
      <c r="H109" s="88" t="s">
        <v>250</v>
      </c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3"/>
      <c r="AA109" s="83"/>
      <c r="AB109" s="83"/>
      <c r="AC109" s="83"/>
      <c r="AD109" s="83"/>
      <c r="AE109" s="83"/>
    </row>
    <row r="110" spans="1:33" ht="15.75" thickBot="1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3"/>
      <c r="Y110" s="83"/>
      <c r="Z110" s="83"/>
      <c r="AA110" s="83"/>
      <c r="AB110" s="83"/>
      <c r="AC110" s="83"/>
      <c r="AD110" s="83"/>
      <c r="AE110" s="83"/>
    </row>
    <row r="111" spans="1:33">
      <c r="A111" s="83"/>
      <c r="B111" s="83"/>
      <c r="C111" s="83"/>
      <c r="D111" s="107" t="s">
        <v>168</v>
      </c>
      <c r="E111" s="167"/>
      <c r="F111" s="167"/>
      <c r="G111" s="167"/>
      <c r="H111" s="326"/>
      <c r="I111" s="326"/>
      <c r="J111" s="169"/>
      <c r="K111" s="83"/>
      <c r="L111" s="83"/>
      <c r="M111" s="83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3"/>
      <c r="Y111" s="83"/>
      <c r="Z111" s="83"/>
      <c r="AA111" s="83"/>
      <c r="AB111" s="83"/>
      <c r="AC111" s="83"/>
      <c r="AD111" s="83"/>
      <c r="AE111" s="83"/>
    </row>
    <row r="112" spans="1:33">
      <c r="A112" s="83"/>
      <c r="B112" s="83"/>
      <c r="C112" s="83"/>
      <c r="D112" s="122"/>
      <c r="G112" s="338"/>
      <c r="H112" s="339" t="s">
        <v>349</v>
      </c>
      <c r="I112" s="340"/>
      <c r="J112" s="341"/>
      <c r="K112" s="83"/>
      <c r="L112" s="83"/>
      <c r="M112" s="83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3"/>
      <c r="Y112" s="83"/>
      <c r="Z112" s="83"/>
      <c r="AA112" s="83"/>
      <c r="AB112" s="83"/>
      <c r="AC112" s="83"/>
      <c r="AD112" s="83"/>
      <c r="AE112" s="83"/>
    </row>
    <row r="113" spans="1:31">
      <c r="A113" s="83"/>
      <c r="B113" s="83"/>
      <c r="C113" s="83"/>
      <c r="D113" s="342"/>
      <c r="E113" s="200" t="s">
        <v>169</v>
      </c>
      <c r="F113" s="201"/>
      <c r="G113" s="205" t="s">
        <v>252</v>
      </c>
      <c r="H113" s="343" t="s">
        <v>333</v>
      </c>
      <c r="I113" s="344" t="s">
        <v>334</v>
      </c>
      <c r="J113" s="345" t="s">
        <v>350</v>
      </c>
      <c r="K113" s="83"/>
      <c r="L113" s="83"/>
      <c r="M113" s="83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3"/>
      <c r="Y113" s="83"/>
      <c r="Z113" s="83"/>
      <c r="AA113" s="83"/>
      <c r="AB113" s="83"/>
      <c r="AC113" s="83"/>
      <c r="AD113" s="83"/>
      <c r="AE113" s="83"/>
    </row>
    <row r="114" spans="1:31" ht="15.75">
      <c r="A114" s="83"/>
      <c r="B114" s="83"/>
      <c r="C114" s="83"/>
      <c r="D114" s="203"/>
      <c r="E114" s="194" t="s">
        <v>87</v>
      </c>
      <c r="F114" s="174" t="s">
        <v>351</v>
      </c>
      <c r="G114" s="114" t="s">
        <v>351</v>
      </c>
      <c r="H114" s="194" t="s">
        <v>352</v>
      </c>
      <c r="I114" s="117" t="s">
        <v>353</v>
      </c>
      <c r="J114" s="179" t="s">
        <v>351</v>
      </c>
      <c r="K114" s="83"/>
      <c r="L114" s="83"/>
      <c r="M114" s="83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3"/>
      <c r="Y114" s="83"/>
      <c r="Z114" s="83"/>
      <c r="AA114" s="83"/>
      <c r="AB114" s="83"/>
      <c r="AC114" s="83"/>
      <c r="AD114" s="83"/>
      <c r="AE114" s="83"/>
    </row>
    <row r="115" spans="1:31">
      <c r="A115" s="83"/>
      <c r="B115" s="83"/>
      <c r="C115" s="83"/>
      <c r="D115" s="205" t="s">
        <v>167</v>
      </c>
      <c r="E115" s="206" t="s">
        <v>170</v>
      </c>
      <c r="F115" s="90" t="s">
        <v>170</v>
      </c>
      <c r="G115" s="205" t="s">
        <v>170</v>
      </c>
      <c r="H115" s="206" t="s">
        <v>170</v>
      </c>
      <c r="I115" s="121" t="s">
        <v>170</v>
      </c>
      <c r="J115" s="207" t="s">
        <v>170</v>
      </c>
      <c r="K115" s="83"/>
      <c r="L115" s="83"/>
      <c r="M115" s="83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3"/>
      <c r="Y115" s="83"/>
      <c r="Z115" s="83"/>
      <c r="AA115" s="83"/>
      <c r="AB115" s="83"/>
      <c r="AC115" s="83"/>
      <c r="AD115" s="83"/>
      <c r="AE115" s="83"/>
    </row>
    <row r="116" spans="1:31">
      <c r="A116" s="83"/>
      <c r="B116" s="83"/>
      <c r="C116" s="83"/>
      <c r="D116" s="122">
        <v>1</v>
      </c>
      <c r="E116" s="397">
        <v>0</v>
      </c>
      <c r="F116" s="926">
        <v>0</v>
      </c>
      <c r="G116" s="416">
        <v>0</v>
      </c>
      <c r="H116" s="70">
        <v>0</v>
      </c>
      <c r="I116" s="417">
        <v>0</v>
      </c>
      <c r="J116" s="184">
        <v>0</v>
      </c>
      <c r="K116" s="83"/>
      <c r="L116" s="83"/>
      <c r="M116" s="83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3"/>
      <c r="Y116" s="83"/>
      <c r="Z116" s="83"/>
      <c r="AA116" s="83"/>
      <c r="AB116" s="83"/>
      <c r="AC116" s="83"/>
      <c r="AD116" s="83"/>
      <c r="AE116" s="83"/>
    </row>
    <row r="117" spans="1:31">
      <c r="A117" s="83"/>
      <c r="B117" s="83"/>
      <c r="C117" s="83"/>
      <c r="D117" s="122">
        <f>D116+1</f>
        <v>2</v>
      </c>
      <c r="E117" s="397">
        <v>0</v>
      </c>
      <c r="F117" s="926">
        <v>0</v>
      </c>
      <c r="G117" s="416">
        <v>0</v>
      </c>
      <c r="H117" s="70">
        <v>0</v>
      </c>
      <c r="I117" s="417">
        <v>0</v>
      </c>
      <c r="J117" s="184">
        <v>0</v>
      </c>
      <c r="K117" s="83"/>
      <c r="L117" s="83"/>
      <c r="M117" s="83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3"/>
      <c r="Y117" s="83"/>
      <c r="Z117" s="83"/>
      <c r="AA117" s="83"/>
      <c r="AB117" s="83"/>
      <c r="AC117" s="83"/>
      <c r="AD117" s="83"/>
      <c r="AE117" s="83"/>
    </row>
    <row r="118" spans="1:31">
      <c r="A118" s="83"/>
      <c r="B118" s="83"/>
      <c r="C118" s="83"/>
      <c r="D118" s="122">
        <f t="shared" ref="D118:D139" si="4">D117+1</f>
        <v>3</v>
      </c>
      <c r="E118" s="397">
        <v>0</v>
      </c>
      <c r="F118" s="926">
        <v>0</v>
      </c>
      <c r="G118" s="416">
        <v>0</v>
      </c>
      <c r="H118" s="70">
        <v>0</v>
      </c>
      <c r="I118" s="417">
        <v>0</v>
      </c>
      <c r="J118" s="184">
        <v>0</v>
      </c>
      <c r="K118" s="83"/>
      <c r="L118" s="83"/>
      <c r="M118" s="83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3"/>
      <c r="Y118" s="83"/>
      <c r="Z118" s="83"/>
      <c r="AA118" s="83"/>
      <c r="AB118" s="83"/>
      <c r="AC118" s="83"/>
      <c r="AD118" s="83"/>
      <c r="AE118" s="83"/>
    </row>
    <row r="119" spans="1:31">
      <c r="A119" s="83"/>
      <c r="B119" s="83"/>
      <c r="C119" s="83"/>
      <c r="D119" s="122">
        <f t="shared" si="4"/>
        <v>4</v>
      </c>
      <c r="E119" s="397">
        <v>0</v>
      </c>
      <c r="F119" s="926">
        <v>0</v>
      </c>
      <c r="G119" s="416">
        <v>0</v>
      </c>
      <c r="H119" s="70">
        <v>0</v>
      </c>
      <c r="I119" s="417">
        <v>0</v>
      </c>
      <c r="J119" s="184">
        <v>0</v>
      </c>
      <c r="K119" s="83"/>
      <c r="L119" s="83"/>
      <c r="M119" s="83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3"/>
      <c r="Y119" s="83"/>
      <c r="Z119" s="83"/>
      <c r="AA119" s="83"/>
      <c r="AB119" s="83"/>
      <c r="AC119" s="83"/>
      <c r="AD119" s="83"/>
      <c r="AE119" s="83"/>
    </row>
    <row r="120" spans="1:31">
      <c r="A120" s="83"/>
      <c r="B120" s="83"/>
      <c r="C120" s="83"/>
      <c r="D120" s="122">
        <f t="shared" si="4"/>
        <v>5</v>
      </c>
      <c r="E120" s="397">
        <v>0</v>
      </c>
      <c r="F120" s="926">
        <v>0</v>
      </c>
      <c r="G120" s="416">
        <v>0</v>
      </c>
      <c r="H120" s="70">
        <v>0</v>
      </c>
      <c r="I120" s="417">
        <v>0</v>
      </c>
      <c r="J120" s="184">
        <v>0</v>
      </c>
      <c r="K120" s="83"/>
      <c r="L120" s="83"/>
      <c r="M120" s="83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3"/>
      <c r="Y120" s="83"/>
      <c r="Z120" s="83"/>
      <c r="AA120" s="83"/>
      <c r="AB120" s="83"/>
      <c r="AC120" s="83"/>
      <c r="AD120" s="83"/>
      <c r="AE120" s="83"/>
    </row>
    <row r="121" spans="1:31">
      <c r="A121" s="83"/>
      <c r="B121" s="83"/>
      <c r="C121" s="83"/>
      <c r="D121" s="122">
        <f t="shared" si="4"/>
        <v>6</v>
      </c>
      <c r="E121" s="397">
        <v>0</v>
      </c>
      <c r="F121" s="926">
        <v>0</v>
      </c>
      <c r="G121" s="416">
        <v>42.7809643622222</v>
      </c>
      <c r="H121" s="70">
        <v>0</v>
      </c>
      <c r="I121" s="417">
        <v>42.7809643622222</v>
      </c>
      <c r="J121" s="184">
        <v>0</v>
      </c>
      <c r="K121" s="83"/>
      <c r="L121" s="83"/>
      <c r="M121" s="83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3"/>
      <c r="Y121" s="83"/>
      <c r="Z121" s="83"/>
      <c r="AA121" s="83"/>
      <c r="AB121" s="83"/>
      <c r="AC121" s="83"/>
      <c r="AD121" s="83"/>
      <c r="AE121" s="83"/>
    </row>
    <row r="122" spans="1:31">
      <c r="A122" s="83"/>
      <c r="B122" s="83"/>
      <c r="C122" s="83"/>
      <c r="D122" s="122">
        <f t="shared" si="4"/>
        <v>7</v>
      </c>
      <c r="E122" s="397">
        <v>94.250219403331954</v>
      </c>
      <c r="F122" s="926">
        <v>94.618199584177503</v>
      </c>
      <c r="G122" s="416">
        <v>460.29905680999298</v>
      </c>
      <c r="H122" s="70">
        <v>0</v>
      </c>
      <c r="I122" s="417">
        <v>460.29905680999298</v>
      </c>
      <c r="J122" s="184">
        <v>145.372129135649</v>
      </c>
      <c r="K122" s="83"/>
      <c r="L122" s="83"/>
      <c r="M122" s="83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3"/>
      <c r="Y122" s="83"/>
      <c r="Z122" s="83"/>
      <c r="AA122" s="83"/>
      <c r="AB122" s="83"/>
      <c r="AC122" s="83"/>
      <c r="AD122" s="83"/>
      <c r="AE122" s="83"/>
    </row>
    <row r="123" spans="1:31">
      <c r="A123" s="83"/>
      <c r="B123" s="83"/>
      <c r="C123" s="83"/>
      <c r="D123" s="122">
        <f t="shared" si="4"/>
        <v>8</v>
      </c>
      <c r="E123" s="397">
        <v>362.42876945732218</v>
      </c>
      <c r="F123" s="926">
        <v>363.337467762247</v>
      </c>
      <c r="G123" s="416">
        <v>911.92794565777206</v>
      </c>
      <c r="H123" s="70">
        <v>0</v>
      </c>
      <c r="I123" s="417">
        <v>911.92794565777206</v>
      </c>
      <c r="J123" s="184">
        <v>712.89502394327599</v>
      </c>
      <c r="K123" s="83"/>
      <c r="L123" s="83"/>
      <c r="M123" s="83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3"/>
      <c r="Y123" s="83"/>
      <c r="Z123" s="83"/>
      <c r="AA123" s="83"/>
      <c r="AB123" s="83"/>
      <c r="AC123" s="83"/>
      <c r="AD123" s="83"/>
      <c r="AE123" s="83"/>
    </row>
    <row r="124" spans="1:31">
      <c r="A124" s="83"/>
      <c r="B124" s="83"/>
      <c r="C124" s="83"/>
      <c r="D124" s="122">
        <f t="shared" si="4"/>
        <v>9</v>
      </c>
      <c r="E124" s="397">
        <v>510.47853789039721</v>
      </c>
      <c r="F124" s="926">
        <v>510.797130444863</v>
      </c>
      <c r="G124" s="416">
        <v>1172.84220256343</v>
      </c>
      <c r="H124" s="70">
        <v>0</v>
      </c>
      <c r="I124" s="417">
        <v>1172.84220256343</v>
      </c>
      <c r="J124" s="184">
        <v>1267.125526583</v>
      </c>
      <c r="K124" s="83"/>
      <c r="L124" s="83"/>
      <c r="M124" s="83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3"/>
      <c r="Y124" s="83"/>
      <c r="Z124" s="83"/>
      <c r="AA124" s="83"/>
      <c r="AB124" s="83"/>
      <c r="AC124" s="83"/>
      <c r="AD124" s="83"/>
      <c r="AE124" s="83"/>
    </row>
    <row r="125" spans="1:31">
      <c r="A125" s="83"/>
      <c r="B125" s="83"/>
      <c r="C125" s="83"/>
      <c r="D125" s="122">
        <f t="shared" si="4"/>
        <v>10</v>
      </c>
      <c r="E125" s="397">
        <v>572.34885011664448</v>
      </c>
      <c r="F125" s="926">
        <v>573.12252278087794</v>
      </c>
      <c r="G125" s="416">
        <v>1695.45196598655</v>
      </c>
      <c r="H125" s="70">
        <v>0</v>
      </c>
      <c r="I125" s="417">
        <v>1695.45196598655</v>
      </c>
      <c r="J125" s="184">
        <v>1761.92291279506</v>
      </c>
      <c r="K125" s="83"/>
      <c r="L125" s="83"/>
      <c r="M125" s="83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3"/>
      <c r="Y125" s="83"/>
      <c r="Z125" s="83"/>
      <c r="AA125" s="83"/>
      <c r="AB125" s="83"/>
      <c r="AC125" s="83"/>
      <c r="AD125" s="83"/>
      <c r="AE125" s="83"/>
    </row>
    <row r="126" spans="1:31">
      <c r="A126" s="83"/>
      <c r="B126" s="83"/>
      <c r="C126" s="83"/>
      <c r="D126" s="122">
        <f t="shared" si="4"/>
        <v>11</v>
      </c>
      <c r="E126" s="397">
        <v>582.76023474114731</v>
      </c>
      <c r="F126" s="926">
        <v>582.24431637387602</v>
      </c>
      <c r="G126" s="416">
        <v>1118.5734924323001</v>
      </c>
      <c r="H126" s="70">
        <v>0</v>
      </c>
      <c r="I126" s="417">
        <v>1118.5734924323001</v>
      </c>
      <c r="J126" s="184">
        <v>2214.59220708675</v>
      </c>
      <c r="K126" s="83"/>
      <c r="L126" s="83"/>
      <c r="M126" s="83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3"/>
      <c r="Y126" s="83"/>
      <c r="Z126" s="83"/>
      <c r="AA126" s="83"/>
      <c r="AB126" s="83"/>
      <c r="AC126" s="83"/>
      <c r="AD126" s="83"/>
      <c r="AE126" s="83"/>
    </row>
    <row r="127" spans="1:31">
      <c r="A127" s="83"/>
      <c r="B127" s="83"/>
      <c r="C127" s="83"/>
      <c r="D127" s="122">
        <f t="shared" si="4"/>
        <v>12</v>
      </c>
      <c r="E127" s="397">
        <v>561.59878982818611</v>
      </c>
      <c r="F127" s="926">
        <v>560.37148915110095</v>
      </c>
      <c r="G127" s="416">
        <v>948.37095884893597</v>
      </c>
      <c r="H127" s="70">
        <v>0</v>
      </c>
      <c r="I127" s="417">
        <v>948.37095884893597</v>
      </c>
      <c r="J127" s="184">
        <v>2295.0477603752202</v>
      </c>
      <c r="K127" s="83"/>
      <c r="L127" s="83"/>
      <c r="M127" s="83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3"/>
      <c r="Y127" s="83"/>
      <c r="Z127" s="83"/>
      <c r="AA127" s="83"/>
      <c r="AB127" s="83"/>
      <c r="AC127" s="83"/>
      <c r="AD127" s="83"/>
      <c r="AE127" s="83"/>
    </row>
    <row r="128" spans="1:31">
      <c r="A128" s="83"/>
      <c r="B128" s="83"/>
      <c r="C128" s="83"/>
      <c r="D128" s="122">
        <f t="shared" si="4"/>
        <v>13</v>
      </c>
      <c r="E128" s="397">
        <v>1228.330377565436</v>
      </c>
      <c r="F128" s="926">
        <v>1228.15153190509</v>
      </c>
      <c r="G128" s="416">
        <v>1893.0918349737001</v>
      </c>
      <c r="H128" s="70">
        <v>309.32328940234999</v>
      </c>
      <c r="I128" s="417">
        <v>1583.7685455713499</v>
      </c>
      <c r="J128" s="184">
        <v>1786.2498502630001</v>
      </c>
      <c r="K128" s="83"/>
      <c r="L128" s="83"/>
      <c r="M128" s="83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3"/>
      <c r="Y128" s="83"/>
      <c r="Z128" s="83"/>
      <c r="AA128" s="83"/>
      <c r="AB128" s="83"/>
      <c r="AC128" s="83"/>
      <c r="AD128" s="83"/>
      <c r="AE128" s="83"/>
    </row>
    <row r="129" spans="1:66">
      <c r="A129" s="83"/>
      <c r="B129" s="83"/>
      <c r="C129" s="83"/>
      <c r="D129" s="122">
        <f t="shared" si="4"/>
        <v>14</v>
      </c>
      <c r="E129" s="397">
        <v>5407.5466392079998</v>
      </c>
      <c r="F129" s="926">
        <v>5407.6146201884403</v>
      </c>
      <c r="G129" s="416">
        <v>4433.6500058788397</v>
      </c>
      <c r="H129" s="70">
        <v>2329.6502628232001</v>
      </c>
      <c r="I129" s="417">
        <v>2103.99974305564</v>
      </c>
      <c r="J129" s="184">
        <v>2645.34866956001</v>
      </c>
      <c r="K129" s="83"/>
      <c r="L129" s="83"/>
      <c r="M129" s="83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3"/>
      <c r="Y129" s="83"/>
      <c r="Z129" s="83"/>
      <c r="AA129" s="83"/>
      <c r="AB129" s="83"/>
      <c r="AC129" s="83"/>
      <c r="AD129" s="83"/>
      <c r="AE129" s="83"/>
    </row>
    <row r="130" spans="1:66">
      <c r="A130" s="83"/>
      <c r="B130" s="83"/>
      <c r="C130" s="83"/>
      <c r="D130" s="122">
        <f t="shared" si="4"/>
        <v>15</v>
      </c>
      <c r="E130" s="397">
        <v>9102.5086359390552</v>
      </c>
      <c r="F130" s="926">
        <v>9102.4161879784606</v>
      </c>
      <c r="G130" s="416">
        <v>8186.8395950233098</v>
      </c>
      <c r="H130" s="70">
        <v>5643.1574933954898</v>
      </c>
      <c r="I130" s="417">
        <v>2543.68210162783</v>
      </c>
      <c r="J130" s="184">
        <v>2180.2564996044198</v>
      </c>
      <c r="K130" s="83"/>
      <c r="L130" s="83"/>
      <c r="M130" s="83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3"/>
      <c r="Y130" s="83"/>
      <c r="Z130" s="83"/>
      <c r="AA130" s="83"/>
      <c r="AB130" s="83"/>
      <c r="AC130" s="83"/>
      <c r="AD130" s="83"/>
      <c r="AE130" s="83"/>
    </row>
    <row r="131" spans="1:66">
      <c r="A131" s="83"/>
      <c r="B131" s="83"/>
      <c r="C131" s="83"/>
      <c r="D131" s="122">
        <f t="shared" si="4"/>
        <v>16</v>
      </c>
      <c r="E131" s="397">
        <v>11825.631814730306</v>
      </c>
      <c r="F131" s="926">
        <v>11825.347676091</v>
      </c>
      <c r="G131" s="416">
        <v>9640.7323629031907</v>
      </c>
      <c r="H131" s="70">
        <v>6639.0219626767903</v>
      </c>
      <c r="I131" s="417">
        <v>3001.7104002264</v>
      </c>
      <c r="J131" s="184">
        <v>1148.5478775904701</v>
      </c>
      <c r="K131" s="83"/>
      <c r="L131" s="83"/>
      <c r="M131" s="83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3"/>
      <c r="Y131" s="83"/>
      <c r="Z131" s="83"/>
      <c r="AA131" s="83"/>
      <c r="AB131" s="83"/>
      <c r="AC131" s="83"/>
      <c r="AD131" s="83"/>
      <c r="AE131" s="83"/>
    </row>
    <row r="132" spans="1:66">
      <c r="A132" s="83"/>
      <c r="B132" s="83"/>
      <c r="C132" s="83"/>
      <c r="D132" s="122">
        <f t="shared" si="4"/>
        <v>17</v>
      </c>
      <c r="E132" s="397">
        <v>12608.629464157973</v>
      </c>
      <c r="F132" s="926">
        <v>12608.319527056499</v>
      </c>
      <c r="G132" s="416">
        <v>9116.8982776426492</v>
      </c>
      <c r="H132" s="70">
        <v>6503.0909296924101</v>
      </c>
      <c r="I132" s="417">
        <v>2613.80734795024</v>
      </c>
      <c r="J132" s="184">
        <v>1319.11134027712</v>
      </c>
      <c r="K132" s="83"/>
      <c r="L132" s="83"/>
      <c r="M132" s="83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3"/>
      <c r="Y132" s="83"/>
      <c r="Z132" s="83"/>
      <c r="AA132" s="83"/>
      <c r="AB132" s="83"/>
      <c r="AC132" s="83"/>
      <c r="AD132" s="83"/>
      <c r="AE132" s="83"/>
    </row>
    <row r="133" spans="1:66">
      <c r="A133" s="83"/>
      <c r="B133" s="83"/>
      <c r="C133" s="83"/>
      <c r="D133" s="122">
        <f t="shared" si="4"/>
        <v>18</v>
      </c>
      <c r="E133" s="397">
        <v>10029.858858708167</v>
      </c>
      <c r="F133" s="926">
        <v>10029.278835069799</v>
      </c>
      <c r="G133" s="416">
        <v>7942.4378522386496</v>
      </c>
      <c r="H133" s="70">
        <v>5976.9002941802901</v>
      </c>
      <c r="I133" s="417">
        <v>1965.53755805836</v>
      </c>
      <c r="J133" s="184">
        <v>617.54241336012296</v>
      </c>
      <c r="K133" s="83"/>
      <c r="L133" s="83"/>
      <c r="M133" s="83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3"/>
      <c r="Y133" s="83"/>
      <c r="Z133" s="83"/>
      <c r="AA133" s="83"/>
      <c r="AB133" s="83"/>
      <c r="AC133" s="83"/>
      <c r="AD133" s="83"/>
      <c r="AE133" s="83"/>
    </row>
    <row r="134" spans="1:66">
      <c r="A134" s="83"/>
      <c r="B134" s="83"/>
      <c r="C134" s="83"/>
      <c r="D134" s="122">
        <f t="shared" si="4"/>
        <v>19</v>
      </c>
      <c r="E134" s="397">
        <v>1258.3569996401723</v>
      </c>
      <c r="F134" s="926">
        <v>1258.2256340753399</v>
      </c>
      <c r="G134" s="416">
        <v>4186.6893308410499</v>
      </c>
      <c r="H134" s="70">
        <v>2969.7243089015701</v>
      </c>
      <c r="I134" s="417">
        <v>1216.96502193948</v>
      </c>
      <c r="J134" s="184">
        <v>0</v>
      </c>
      <c r="K134" s="83"/>
      <c r="L134" s="83"/>
      <c r="M134" s="83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3"/>
      <c r="Y134" s="83"/>
      <c r="Z134" s="83"/>
      <c r="AA134" s="83"/>
      <c r="AB134" s="83"/>
      <c r="AC134" s="83"/>
      <c r="AD134" s="83"/>
      <c r="AE134" s="83"/>
    </row>
    <row r="135" spans="1:66">
      <c r="A135" s="83"/>
      <c r="B135" s="83"/>
      <c r="C135" s="83"/>
      <c r="D135" s="122">
        <f t="shared" si="4"/>
        <v>20</v>
      </c>
      <c r="E135" s="397">
        <v>0</v>
      </c>
      <c r="F135" s="926">
        <v>0</v>
      </c>
      <c r="G135" s="416">
        <v>0</v>
      </c>
      <c r="H135" s="70">
        <v>0</v>
      </c>
      <c r="I135" s="417">
        <v>0</v>
      </c>
      <c r="J135" s="184">
        <v>0</v>
      </c>
      <c r="K135" s="83"/>
      <c r="L135" s="83"/>
      <c r="M135" s="83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3"/>
      <c r="Y135" s="83"/>
      <c r="Z135" s="83"/>
      <c r="AA135" s="83"/>
      <c r="AB135" s="83"/>
      <c r="AC135" s="83"/>
      <c r="AD135" s="83"/>
      <c r="AE135" s="83"/>
    </row>
    <row r="136" spans="1:66">
      <c r="A136" s="83"/>
      <c r="B136" s="83"/>
      <c r="C136" s="83"/>
      <c r="D136" s="122">
        <f t="shared" si="4"/>
        <v>21</v>
      </c>
      <c r="E136" s="397">
        <v>0</v>
      </c>
      <c r="F136" s="926">
        <v>0</v>
      </c>
      <c r="G136" s="416">
        <v>0</v>
      </c>
      <c r="H136" s="70">
        <v>0</v>
      </c>
      <c r="I136" s="417">
        <v>0</v>
      </c>
      <c r="J136" s="184">
        <v>0</v>
      </c>
      <c r="K136" s="83"/>
      <c r="L136" s="83"/>
      <c r="M136" s="83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3"/>
      <c r="Y136" s="83"/>
      <c r="Z136" s="83"/>
      <c r="AA136" s="83"/>
      <c r="AB136" s="83"/>
      <c r="AC136" s="83"/>
      <c r="AD136" s="83"/>
      <c r="AE136" s="83"/>
    </row>
    <row r="137" spans="1:66">
      <c r="A137" s="83"/>
      <c r="B137" s="83"/>
      <c r="C137" s="83"/>
      <c r="D137" s="122">
        <f t="shared" si="4"/>
        <v>22</v>
      </c>
      <c r="E137" s="397">
        <v>0</v>
      </c>
      <c r="F137" s="926">
        <v>0</v>
      </c>
      <c r="G137" s="416">
        <v>0</v>
      </c>
      <c r="H137" s="70">
        <v>0</v>
      </c>
      <c r="I137" s="417">
        <v>0</v>
      </c>
      <c r="J137" s="184">
        <v>0</v>
      </c>
      <c r="K137" s="83"/>
      <c r="L137" s="83"/>
      <c r="M137" s="83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3"/>
      <c r="Y137" s="83"/>
      <c r="Z137" s="83"/>
      <c r="AA137" s="83"/>
      <c r="AB137" s="83"/>
      <c r="AC137" s="83"/>
      <c r="AD137" s="83"/>
      <c r="AE137" s="83"/>
    </row>
    <row r="138" spans="1:66">
      <c r="A138" s="83"/>
      <c r="B138" s="83"/>
      <c r="C138" s="83"/>
      <c r="D138" s="122">
        <f t="shared" si="4"/>
        <v>23</v>
      </c>
      <c r="E138" s="397">
        <v>0</v>
      </c>
      <c r="F138" s="926">
        <v>0</v>
      </c>
      <c r="G138" s="416">
        <v>0</v>
      </c>
      <c r="H138" s="70">
        <v>0</v>
      </c>
      <c r="I138" s="417">
        <v>0</v>
      </c>
      <c r="J138" s="184">
        <v>0</v>
      </c>
      <c r="K138" s="83"/>
      <c r="L138" s="83"/>
      <c r="M138" s="83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3"/>
      <c r="Y138" s="83"/>
      <c r="Z138" s="83"/>
      <c r="AA138" s="83"/>
      <c r="AB138" s="83"/>
      <c r="AC138" s="83"/>
      <c r="AD138" s="83"/>
      <c r="AE138" s="83"/>
    </row>
    <row r="139" spans="1:66" ht="15.75" thickBot="1">
      <c r="A139" s="83"/>
      <c r="B139" s="83"/>
      <c r="C139" s="83"/>
      <c r="D139" s="210">
        <f t="shared" si="4"/>
        <v>24</v>
      </c>
      <c r="E139" s="408">
        <v>0</v>
      </c>
      <c r="F139" s="927">
        <v>0</v>
      </c>
      <c r="G139" s="418">
        <v>0</v>
      </c>
      <c r="H139" s="347">
        <v>0</v>
      </c>
      <c r="I139" s="419">
        <v>0</v>
      </c>
      <c r="J139" s="211">
        <v>0</v>
      </c>
      <c r="K139" s="83"/>
      <c r="L139" s="83"/>
      <c r="M139" s="83"/>
      <c r="N139" s="83"/>
      <c r="O139" s="88"/>
      <c r="P139" s="88"/>
      <c r="Q139" s="88"/>
      <c r="R139" s="88"/>
      <c r="S139" s="88"/>
      <c r="T139" s="88"/>
      <c r="U139" s="88"/>
      <c r="V139" s="88"/>
      <c r="W139" s="88"/>
      <c r="X139" s="83"/>
      <c r="Y139" s="83"/>
      <c r="Z139" s="83"/>
      <c r="AA139" s="83"/>
      <c r="AB139" s="83"/>
      <c r="AC139" s="83"/>
      <c r="AD139" s="83"/>
      <c r="AE139" s="83"/>
    </row>
    <row r="140" spans="1:66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8"/>
      <c r="P140" s="88"/>
      <c r="Q140" s="88"/>
      <c r="R140" s="88"/>
      <c r="S140" s="88"/>
      <c r="T140" s="88"/>
      <c r="U140" s="88"/>
      <c r="V140" s="88"/>
      <c r="W140" s="88"/>
      <c r="X140" s="83"/>
      <c r="Y140" s="83"/>
      <c r="Z140" s="83"/>
      <c r="AA140" s="83"/>
      <c r="AB140" s="83"/>
      <c r="AC140" s="83"/>
      <c r="AD140" s="83"/>
      <c r="AE140" s="83"/>
    </row>
    <row r="141" spans="1:66" ht="15.75" thickBot="1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3"/>
      <c r="Y141" s="83"/>
      <c r="Z141" s="83"/>
      <c r="AA141" s="83"/>
      <c r="AB141" s="83"/>
      <c r="AC141" s="83"/>
      <c r="AD141" s="83"/>
      <c r="AE141" s="83"/>
    </row>
    <row r="142" spans="1:66">
      <c r="A142" s="83"/>
      <c r="B142" s="83"/>
      <c r="C142" s="83"/>
      <c r="D142" s="107"/>
      <c r="E142" s="212"/>
      <c r="F142" s="167"/>
      <c r="G142" s="167"/>
      <c r="H142" s="167"/>
      <c r="I142" s="213" t="s">
        <v>354</v>
      </c>
      <c r="J142" s="214"/>
      <c r="K142" s="167"/>
      <c r="L142" s="214"/>
      <c r="M142" s="167"/>
      <c r="N142" s="213"/>
      <c r="O142" s="215"/>
      <c r="P142" s="215"/>
      <c r="Q142" s="167"/>
      <c r="R142" s="169"/>
      <c r="T142" s="107"/>
      <c r="U142" s="212"/>
      <c r="V142" s="167"/>
      <c r="W142" s="167"/>
      <c r="X142" s="167"/>
      <c r="Y142" s="213" t="s">
        <v>355</v>
      </c>
      <c r="Z142" s="214"/>
      <c r="AA142" s="167"/>
      <c r="AB142" s="214"/>
      <c r="AC142" s="167"/>
      <c r="AD142" s="213"/>
      <c r="AE142" s="215"/>
      <c r="AF142" s="215"/>
      <c r="AG142" s="167"/>
      <c r="AH142" s="169"/>
      <c r="AJ142" s="107"/>
      <c r="AK142" s="212"/>
      <c r="AL142" s="167"/>
      <c r="AM142" s="167"/>
      <c r="AN142" s="167"/>
      <c r="AO142" s="213" t="s">
        <v>356</v>
      </c>
      <c r="AP142" s="214"/>
      <c r="AQ142" s="167"/>
      <c r="AR142" s="214"/>
      <c r="AS142" s="167"/>
      <c r="AT142" s="213"/>
      <c r="AU142" s="215"/>
      <c r="AV142" s="215"/>
      <c r="AW142" s="167"/>
      <c r="AX142" s="169"/>
      <c r="AZ142" s="107"/>
      <c r="BA142" s="212"/>
      <c r="BB142" s="167"/>
      <c r="BC142" s="167"/>
      <c r="BD142" s="167"/>
      <c r="BE142" s="213" t="s">
        <v>357</v>
      </c>
      <c r="BF142" s="214"/>
      <c r="BG142" s="167"/>
      <c r="BH142" s="214"/>
      <c r="BI142" s="167"/>
      <c r="BJ142" s="213"/>
      <c r="BK142" s="215"/>
      <c r="BL142" s="215"/>
      <c r="BM142" s="167"/>
      <c r="BN142" s="169"/>
    </row>
    <row r="143" spans="1:66">
      <c r="A143" s="83"/>
      <c r="B143" s="83"/>
      <c r="C143" s="83"/>
      <c r="D143" s="199"/>
      <c r="E143" s="200" t="s">
        <v>171</v>
      </c>
      <c r="F143" s="201"/>
      <c r="G143" s="201"/>
      <c r="H143" s="201"/>
      <c r="I143" s="201"/>
      <c r="J143" s="216" t="s">
        <v>358</v>
      </c>
      <c r="K143" s="201"/>
      <c r="L143" s="216" t="s">
        <v>172</v>
      </c>
      <c r="M143" s="201"/>
      <c r="N143" s="201"/>
      <c r="O143" s="201"/>
      <c r="P143" s="201"/>
      <c r="Q143" s="201"/>
      <c r="R143" s="202"/>
      <c r="T143" s="199"/>
      <c r="U143" s="200" t="s">
        <v>171</v>
      </c>
      <c r="V143" s="201"/>
      <c r="W143" s="201"/>
      <c r="X143" s="201"/>
      <c r="Y143" s="201"/>
      <c r="Z143" s="216" t="s">
        <v>358</v>
      </c>
      <c r="AA143" s="201"/>
      <c r="AB143" s="216" t="s">
        <v>172</v>
      </c>
      <c r="AC143" s="201"/>
      <c r="AD143" s="201"/>
      <c r="AE143" s="201"/>
      <c r="AF143" s="201"/>
      <c r="AG143" s="201"/>
      <c r="AH143" s="202"/>
      <c r="AJ143" s="199"/>
      <c r="AK143" s="200" t="s">
        <v>171</v>
      </c>
      <c r="AL143" s="201"/>
      <c r="AM143" s="201"/>
      <c r="AN143" s="201"/>
      <c r="AO143" s="201"/>
      <c r="AP143" s="216" t="s">
        <v>358</v>
      </c>
      <c r="AQ143" s="201"/>
      <c r="AR143" s="216" t="s">
        <v>172</v>
      </c>
      <c r="AS143" s="201"/>
      <c r="AT143" s="201"/>
      <c r="AU143" s="201"/>
      <c r="AV143" s="201"/>
      <c r="AW143" s="201"/>
      <c r="AX143" s="202"/>
      <c r="AZ143" s="199"/>
      <c r="BA143" s="200" t="s">
        <v>171</v>
      </c>
      <c r="BB143" s="201"/>
      <c r="BC143" s="201"/>
      <c r="BD143" s="201"/>
      <c r="BE143" s="201"/>
      <c r="BF143" s="216" t="s">
        <v>358</v>
      </c>
      <c r="BG143" s="201"/>
      <c r="BH143" s="216" t="s">
        <v>172</v>
      </c>
      <c r="BI143" s="201"/>
      <c r="BJ143" s="201"/>
      <c r="BK143" s="201"/>
      <c r="BL143" s="201"/>
      <c r="BM143" s="201"/>
      <c r="BN143" s="202"/>
    </row>
    <row r="144" spans="1:66" ht="15.75">
      <c r="A144" s="83"/>
      <c r="B144" s="83"/>
      <c r="C144" s="83"/>
      <c r="D144" s="203"/>
      <c r="E144" s="170" t="s">
        <v>351</v>
      </c>
      <c r="F144" s="174" t="s">
        <v>88</v>
      </c>
      <c r="G144" s="174" t="s">
        <v>359</v>
      </c>
      <c r="H144" s="170" t="s">
        <v>360</v>
      </c>
      <c r="I144" s="174" t="s">
        <v>361</v>
      </c>
      <c r="J144" s="217" t="s">
        <v>362</v>
      </c>
      <c r="K144" s="174" t="s">
        <v>363</v>
      </c>
      <c r="L144" s="217" t="s">
        <v>351</v>
      </c>
      <c r="M144" s="174" t="s">
        <v>88</v>
      </c>
      <c r="N144" s="174" t="s">
        <v>359</v>
      </c>
      <c r="O144" s="170" t="s">
        <v>362</v>
      </c>
      <c r="P144" s="170" t="s">
        <v>360</v>
      </c>
      <c r="Q144" s="174" t="s">
        <v>361</v>
      </c>
      <c r="R144" s="117" t="s">
        <v>363</v>
      </c>
      <c r="T144" s="203"/>
      <c r="U144" s="170" t="s">
        <v>351</v>
      </c>
      <c r="V144" s="174" t="s">
        <v>88</v>
      </c>
      <c r="W144" s="174" t="s">
        <v>359</v>
      </c>
      <c r="X144" s="170" t="s">
        <v>360</v>
      </c>
      <c r="Y144" s="174" t="s">
        <v>361</v>
      </c>
      <c r="Z144" s="217" t="s">
        <v>362</v>
      </c>
      <c r="AA144" s="174" t="s">
        <v>363</v>
      </c>
      <c r="AB144" s="217" t="s">
        <v>351</v>
      </c>
      <c r="AC144" s="174" t="s">
        <v>88</v>
      </c>
      <c r="AD144" s="174" t="s">
        <v>359</v>
      </c>
      <c r="AE144" s="170" t="s">
        <v>362</v>
      </c>
      <c r="AF144" s="170" t="s">
        <v>360</v>
      </c>
      <c r="AG144" s="174" t="s">
        <v>361</v>
      </c>
      <c r="AH144" s="117" t="s">
        <v>363</v>
      </c>
      <c r="AJ144" s="203"/>
      <c r="AK144" s="170" t="s">
        <v>351</v>
      </c>
      <c r="AL144" s="174" t="s">
        <v>88</v>
      </c>
      <c r="AM144" s="174" t="s">
        <v>359</v>
      </c>
      <c r="AN144" s="170" t="s">
        <v>360</v>
      </c>
      <c r="AO144" s="174" t="s">
        <v>361</v>
      </c>
      <c r="AP144" s="217" t="s">
        <v>362</v>
      </c>
      <c r="AQ144" s="174" t="s">
        <v>363</v>
      </c>
      <c r="AR144" s="217" t="s">
        <v>351</v>
      </c>
      <c r="AS144" s="174" t="s">
        <v>88</v>
      </c>
      <c r="AT144" s="174" t="s">
        <v>359</v>
      </c>
      <c r="AU144" s="170" t="s">
        <v>362</v>
      </c>
      <c r="AV144" s="170" t="s">
        <v>360</v>
      </c>
      <c r="AW144" s="174" t="s">
        <v>361</v>
      </c>
      <c r="AX144" s="117" t="s">
        <v>363</v>
      </c>
      <c r="AZ144" s="203"/>
      <c r="BA144" s="170" t="s">
        <v>351</v>
      </c>
      <c r="BB144" s="174" t="s">
        <v>88</v>
      </c>
      <c r="BC144" s="174" t="s">
        <v>359</v>
      </c>
      <c r="BD144" s="170" t="s">
        <v>360</v>
      </c>
      <c r="BE144" s="174" t="s">
        <v>361</v>
      </c>
      <c r="BF144" s="217" t="s">
        <v>362</v>
      </c>
      <c r="BG144" s="174" t="s">
        <v>363</v>
      </c>
      <c r="BH144" s="217" t="s">
        <v>351</v>
      </c>
      <c r="BI144" s="174" t="s">
        <v>88</v>
      </c>
      <c r="BJ144" s="174" t="s">
        <v>359</v>
      </c>
      <c r="BK144" s="170" t="s">
        <v>362</v>
      </c>
      <c r="BL144" s="170" t="s">
        <v>360</v>
      </c>
      <c r="BM144" s="174" t="s">
        <v>361</v>
      </c>
      <c r="BN144" s="117" t="s">
        <v>363</v>
      </c>
    </row>
    <row r="145" spans="1:66">
      <c r="A145" s="83"/>
      <c r="B145" s="83"/>
      <c r="C145" s="83"/>
      <c r="D145" s="205" t="s">
        <v>167</v>
      </c>
      <c r="E145" s="119" t="s">
        <v>170</v>
      </c>
      <c r="F145" s="90" t="s">
        <v>170</v>
      </c>
      <c r="G145" s="90" t="s">
        <v>170</v>
      </c>
      <c r="H145" s="119" t="s">
        <v>170</v>
      </c>
      <c r="I145" s="90" t="s">
        <v>170</v>
      </c>
      <c r="J145" s="218" t="s">
        <v>170</v>
      </c>
      <c r="K145" s="90" t="s">
        <v>170</v>
      </c>
      <c r="L145" s="218" t="s">
        <v>170</v>
      </c>
      <c r="M145" s="90" t="s">
        <v>170</v>
      </c>
      <c r="N145" s="90" t="s">
        <v>170</v>
      </c>
      <c r="O145" s="119" t="s">
        <v>170</v>
      </c>
      <c r="P145" s="119" t="s">
        <v>170</v>
      </c>
      <c r="Q145" s="90" t="s">
        <v>170</v>
      </c>
      <c r="R145" s="121" t="s">
        <v>170</v>
      </c>
      <c r="T145" s="205" t="s">
        <v>167</v>
      </c>
      <c r="U145" s="119" t="s">
        <v>170</v>
      </c>
      <c r="V145" s="90" t="s">
        <v>170</v>
      </c>
      <c r="W145" s="90" t="s">
        <v>170</v>
      </c>
      <c r="X145" s="119" t="s">
        <v>170</v>
      </c>
      <c r="Y145" s="90" t="s">
        <v>170</v>
      </c>
      <c r="Z145" s="218" t="s">
        <v>170</v>
      </c>
      <c r="AA145" s="90" t="s">
        <v>170</v>
      </c>
      <c r="AB145" s="218" t="s">
        <v>170</v>
      </c>
      <c r="AC145" s="90" t="s">
        <v>170</v>
      </c>
      <c r="AD145" s="90" t="s">
        <v>170</v>
      </c>
      <c r="AE145" s="119" t="s">
        <v>170</v>
      </c>
      <c r="AF145" s="119" t="s">
        <v>170</v>
      </c>
      <c r="AG145" s="90" t="s">
        <v>170</v>
      </c>
      <c r="AH145" s="121" t="s">
        <v>170</v>
      </c>
      <c r="AJ145" s="205" t="s">
        <v>167</v>
      </c>
      <c r="AK145" s="119" t="s">
        <v>170</v>
      </c>
      <c r="AL145" s="90" t="s">
        <v>170</v>
      </c>
      <c r="AM145" s="90" t="s">
        <v>170</v>
      </c>
      <c r="AN145" s="119" t="s">
        <v>170</v>
      </c>
      <c r="AO145" s="90" t="s">
        <v>170</v>
      </c>
      <c r="AP145" s="218" t="s">
        <v>170</v>
      </c>
      <c r="AQ145" s="90" t="s">
        <v>170</v>
      </c>
      <c r="AR145" s="218" t="s">
        <v>170</v>
      </c>
      <c r="AS145" s="90" t="s">
        <v>170</v>
      </c>
      <c r="AT145" s="90" t="s">
        <v>170</v>
      </c>
      <c r="AU145" s="119" t="s">
        <v>170</v>
      </c>
      <c r="AV145" s="119" t="s">
        <v>170</v>
      </c>
      <c r="AW145" s="90" t="s">
        <v>170</v>
      </c>
      <c r="AX145" s="121" t="s">
        <v>170</v>
      </c>
      <c r="AZ145" s="205" t="s">
        <v>167</v>
      </c>
      <c r="BA145" s="119" t="s">
        <v>170</v>
      </c>
      <c r="BB145" s="90" t="s">
        <v>170</v>
      </c>
      <c r="BC145" s="90" t="s">
        <v>170</v>
      </c>
      <c r="BD145" s="119" t="s">
        <v>170</v>
      </c>
      <c r="BE145" s="90" t="s">
        <v>170</v>
      </c>
      <c r="BF145" s="218" t="s">
        <v>170</v>
      </c>
      <c r="BG145" s="90" t="s">
        <v>170</v>
      </c>
      <c r="BH145" s="218" t="s">
        <v>170</v>
      </c>
      <c r="BI145" s="90" t="s">
        <v>170</v>
      </c>
      <c r="BJ145" s="90" t="s">
        <v>170</v>
      </c>
      <c r="BK145" s="119" t="s">
        <v>170</v>
      </c>
      <c r="BL145" s="119" t="s">
        <v>170</v>
      </c>
      <c r="BM145" s="90" t="s">
        <v>170</v>
      </c>
      <c r="BN145" s="121" t="s">
        <v>170</v>
      </c>
    </row>
    <row r="146" spans="1:66">
      <c r="A146" s="83"/>
      <c r="B146" s="83"/>
      <c r="C146" s="83"/>
      <c r="D146" s="122">
        <v>1</v>
      </c>
      <c r="E146" s="928">
        <f>[3]CaseMZ350a!$C1754</f>
        <v>0</v>
      </c>
      <c r="F146" s="929">
        <f>[3]CaseMZ350a!$GZ1754/3600</f>
        <v>9.3670678324997224E-7</v>
      </c>
      <c r="G146" s="930">
        <f>[3]CaseMZ350a!$H1754</f>
        <v>0</v>
      </c>
      <c r="H146" s="931">
        <f>[3]CaseMZ350a!$R1754</f>
        <v>0</v>
      </c>
      <c r="I146" s="932">
        <f>[3]CaseMZ350a!$W1754</f>
        <v>0</v>
      </c>
      <c r="J146" s="416">
        <f>[3]CaseMZ350a!$M5162</f>
        <v>0</v>
      </c>
      <c r="K146" s="933">
        <f>[3]CaseMZ350a!$AB5162</f>
        <v>0</v>
      </c>
      <c r="L146" s="934">
        <f>[3]CaseMZ350a!$C6866</f>
        <v>0</v>
      </c>
      <c r="M146" s="935">
        <f>[3]CaseMZ350a!$GZ6866/3600</f>
        <v>2.3419124772772193E-7</v>
      </c>
      <c r="N146" s="926">
        <f>[3]CaseMZ350a!$H6866</f>
        <v>0</v>
      </c>
      <c r="O146" s="928">
        <f>[3]CaseMZ350a!$M6866</f>
        <v>0</v>
      </c>
      <c r="P146" s="928">
        <f>[3]CaseMZ350a!$R6866</f>
        <v>0</v>
      </c>
      <c r="Q146" s="926">
        <f>[3]CaseMZ350a!$W6866</f>
        <v>0</v>
      </c>
      <c r="R146" s="936">
        <f>[3]CaseMZ350a!$AB6866</f>
        <v>0</v>
      </c>
      <c r="T146" s="122">
        <v>1</v>
      </c>
      <c r="U146" s="928">
        <f>[4]CaseMZ350b!$C1754</f>
        <v>0</v>
      </c>
      <c r="V146" s="929">
        <f>[4]CaseMZ350b!$GZ1754/3600</f>
        <v>9.3670678324997224E-7</v>
      </c>
      <c r="W146" s="930">
        <f>[4]CaseMZ350b!$H1754</f>
        <v>0</v>
      </c>
      <c r="X146" s="931">
        <f>[4]CaseMZ350b!$R1754</f>
        <v>0</v>
      </c>
      <c r="Y146" s="932">
        <f>[4]CaseMZ350b!$W1754</f>
        <v>0</v>
      </c>
      <c r="Z146" s="416">
        <f>[4]CaseMZ350b!$M5162</f>
        <v>0</v>
      </c>
      <c r="AA146" s="933">
        <f>[4]CaseMZ350b!$AB5162</f>
        <v>0</v>
      </c>
      <c r="AB146" s="934">
        <f>[4]CaseMZ350b!$C6866</f>
        <v>0</v>
      </c>
      <c r="AC146" s="935">
        <f>[4]CaseMZ350b!$GZ6866/3600</f>
        <v>2.3419124772772193E-7</v>
      </c>
      <c r="AD146" s="926">
        <f>[4]CaseMZ350b!$H6866</f>
        <v>0</v>
      </c>
      <c r="AE146" s="928">
        <f>[4]CaseMZ350b!$M6866</f>
        <v>0</v>
      </c>
      <c r="AF146" s="928">
        <f>[4]CaseMZ350b!$R6866</f>
        <v>0</v>
      </c>
      <c r="AG146" s="926">
        <f>[4]CaseMZ350b!$W6866</f>
        <v>0</v>
      </c>
      <c r="AH146" s="936">
        <f>[4]CaseMZ350b!$AB6866</f>
        <v>0</v>
      </c>
      <c r="AJ146" s="122">
        <v>1</v>
      </c>
      <c r="AK146" s="928">
        <f>[5]CaseMZ350c!$C1754</f>
        <v>0</v>
      </c>
      <c r="AL146" s="929">
        <f>[5]CaseMZ350c!$GZ1754/3600</f>
        <v>9.3670678324997224E-7</v>
      </c>
      <c r="AM146" s="930">
        <f>[5]CaseMZ350c!$H1754</f>
        <v>0</v>
      </c>
      <c r="AN146" s="931">
        <f>[5]CaseMZ350c!$R1754</f>
        <v>0</v>
      </c>
      <c r="AO146" s="932">
        <f>[5]CaseMZ350c!$W1754</f>
        <v>0</v>
      </c>
      <c r="AP146" s="416">
        <f>[5]CaseMZ350c!$M5162</f>
        <v>0</v>
      </c>
      <c r="AQ146" s="933">
        <f>[5]CaseMZ350c!$AB5162</f>
        <v>0</v>
      </c>
      <c r="AR146" s="934">
        <f>[5]CaseMZ350c!$C6866</f>
        <v>0</v>
      </c>
      <c r="AS146" s="935">
        <f>[5]CaseMZ350c!$GZ6866/3600</f>
        <v>2.3419124772772193E-7</v>
      </c>
      <c r="AT146" s="926">
        <f>[5]CaseMZ350c!$H6866</f>
        <v>0</v>
      </c>
      <c r="AU146" s="928">
        <f>[5]CaseMZ350c!$M6866</f>
        <v>0</v>
      </c>
      <c r="AV146" s="928">
        <f>[5]CaseMZ350c!$R6866</f>
        <v>0</v>
      </c>
      <c r="AW146" s="926">
        <f>[5]CaseMZ350c!$W6866</f>
        <v>0</v>
      </c>
      <c r="AX146" s="936">
        <f>[5]CaseMZ350c!$AB6866</f>
        <v>0</v>
      </c>
      <c r="AZ146" s="122">
        <v>1</v>
      </c>
      <c r="BA146" s="928">
        <f>[6]CaseMZ350d!$C1754</f>
        <v>0</v>
      </c>
      <c r="BB146" s="929">
        <f>[6]CaseMZ350d!$GZ1754/3600</f>
        <v>9.3670678324997224E-7</v>
      </c>
      <c r="BC146" s="930">
        <f>[6]CaseMZ350d!$H1754</f>
        <v>0</v>
      </c>
      <c r="BD146" s="931">
        <f>[6]CaseMZ350d!$R1754</f>
        <v>0</v>
      </c>
      <c r="BE146" s="932">
        <f>[6]CaseMZ350d!$W1754</f>
        <v>0</v>
      </c>
      <c r="BF146" s="416">
        <f>[6]CaseMZ350d!$M5162</f>
        <v>0</v>
      </c>
      <c r="BG146" s="933">
        <f>[6]CaseMZ350d!$AB5162</f>
        <v>0</v>
      </c>
      <c r="BH146" s="934">
        <f>[6]CaseMZ350d!$C6866</f>
        <v>0</v>
      </c>
      <c r="BI146" s="935">
        <f>[6]CaseMZ350d!$GZ6866/3600</f>
        <v>2.3419124772772193E-7</v>
      </c>
      <c r="BJ146" s="926">
        <f>[6]CaseMZ350d!$H6866</f>
        <v>0</v>
      </c>
      <c r="BK146" s="928">
        <f>[6]CaseMZ350d!$M6866</f>
        <v>0</v>
      </c>
      <c r="BL146" s="928">
        <f>[6]CaseMZ350d!$R6866</f>
        <v>0</v>
      </c>
      <c r="BM146" s="926">
        <f>[6]CaseMZ350d!$W6866</f>
        <v>0</v>
      </c>
      <c r="BN146" s="936">
        <f>[6]CaseMZ350d!$AB6866</f>
        <v>0</v>
      </c>
    </row>
    <row r="147" spans="1:66">
      <c r="A147" s="83"/>
      <c r="B147" s="91"/>
      <c r="C147" s="91"/>
      <c r="D147" s="122">
        <f>D146+1</f>
        <v>2</v>
      </c>
      <c r="E147" s="928">
        <f>[3]CaseMZ350a!$C1755</f>
        <v>0</v>
      </c>
      <c r="F147" s="929">
        <f>[3]CaseMZ350a!$GZ1755/3600</f>
        <v>9.3670678324997224E-7</v>
      </c>
      <c r="G147" s="929">
        <f>[3]CaseMZ350a!$H1755</f>
        <v>0</v>
      </c>
      <c r="H147" s="926">
        <f>[3]CaseMZ350a!$R1755</f>
        <v>0</v>
      </c>
      <c r="I147" s="937">
        <f>[3]CaseMZ350a!$W1755</f>
        <v>0</v>
      </c>
      <c r="J147" s="416">
        <f>[3]CaseMZ350a!$M5163</f>
        <v>0</v>
      </c>
      <c r="K147" s="936">
        <f>[3]CaseMZ350a!$AB5163</f>
        <v>0</v>
      </c>
      <c r="L147" s="934">
        <f>[3]CaseMZ350a!$C6867</f>
        <v>0</v>
      </c>
      <c r="M147" s="938">
        <f>[3]CaseMZ350a!$GZ6867/3600</f>
        <v>0</v>
      </c>
      <c r="N147" s="926">
        <f>[3]CaseMZ350a!$H6867</f>
        <v>0</v>
      </c>
      <c r="O147" s="928">
        <f>[3]CaseMZ350a!$M6867</f>
        <v>0</v>
      </c>
      <c r="P147" s="928">
        <f>[3]CaseMZ350a!$R6867</f>
        <v>0</v>
      </c>
      <c r="Q147" s="926">
        <f>[3]CaseMZ350a!$W6867</f>
        <v>0</v>
      </c>
      <c r="R147" s="936">
        <f>[3]CaseMZ350a!$AB6867</f>
        <v>0</v>
      </c>
      <c r="T147" s="122">
        <f>T146+1</f>
        <v>2</v>
      </c>
      <c r="U147" s="928">
        <f>[4]CaseMZ350b!$C1755</f>
        <v>0</v>
      </c>
      <c r="V147" s="929">
        <f>[4]CaseMZ350b!$GZ1755/3600</f>
        <v>9.3670678324997224E-7</v>
      </c>
      <c r="W147" s="929">
        <f>[4]CaseMZ350b!$H1755</f>
        <v>0</v>
      </c>
      <c r="X147" s="926">
        <f>[4]CaseMZ350b!$R1755</f>
        <v>0</v>
      </c>
      <c r="Y147" s="937">
        <f>[4]CaseMZ350b!$W1755</f>
        <v>0</v>
      </c>
      <c r="Z147" s="416">
        <f>[4]CaseMZ350b!$M5163</f>
        <v>0</v>
      </c>
      <c r="AA147" s="936">
        <f>[4]CaseMZ350b!$AB5163</f>
        <v>0</v>
      </c>
      <c r="AB147" s="934">
        <f>[4]CaseMZ350b!$C6867</f>
        <v>0</v>
      </c>
      <c r="AC147" s="938">
        <f>[4]CaseMZ350b!$GZ6867/3600</f>
        <v>0</v>
      </c>
      <c r="AD147" s="926">
        <f>[4]CaseMZ350b!$H6867</f>
        <v>0</v>
      </c>
      <c r="AE147" s="928">
        <f>[4]CaseMZ350b!$M6867</f>
        <v>0</v>
      </c>
      <c r="AF147" s="928">
        <f>[4]CaseMZ350b!$R6867</f>
        <v>0</v>
      </c>
      <c r="AG147" s="926">
        <f>[4]CaseMZ350b!$W6867</f>
        <v>0</v>
      </c>
      <c r="AH147" s="936">
        <f>[4]CaseMZ350b!$AB6867</f>
        <v>0</v>
      </c>
      <c r="AJ147" s="122">
        <f>AJ146+1</f>
        <v>2</v>
      </c>
      <c r="AK147" s="928">
        <f>[5]CaseMZ350c!$C1755</f>
        <v>0</v>
      </c>
      <c r="AL147" s="929">
        <f>[5]CaseMZ350c!$GZ1755/3600</f>
        <v>9.3670678324997224E-7</v>
      </c>
      <c r="AM147" s="929">
        <f>[5]CaseMZ350c!$H1755</f>
        <v>0</v>
      </c>
      <c r="AN147" s="926">
        <f>[5]CaseMZ350c!$R1755</f>
        <v>0</v>
      </c>
      <c r="AO147" s="937">
        <f>[5]CaseMZ350c!$W1755</f>
        <v>0</v>
      </c>
      <c r="AP147" s="416">
        <f>[5]CaseMZ350c!$M5163</f>
        <v>0</v>
      </c>
      <c r="AQ147" s="936">
        <f>[5]CaseMZ350c!$AB5163</f>
        <v>0</v>
      </c>
      <c r="AR147" s="934">
        <f>[5]CaseMZ350c!$C6867</f>
        <v>0</v>
      </c>
      <c r="AS147" s="938">
        <f>[5]CaseMZ350c!$GZ6867/3600</f>
        <v>0</v>
      </c>
      <c r="AT147" s="926">
        <f>[5]CaseMZ350c!$H6867</f>
        <v>0</v>
      </c>
      <c r="AU147" s="928">
        <f>[5]CaseMZ350c!$M6867</f>
        <v>0</v>
      </c>
      <c r="AV147" s="928">
        <f>[5]CaseMZ350c!$R6867</f>
        <v>0</v>
      </c>
      <c r="AW147" s="926">
        <f>[5]CaseMZ350c!$W6867</f>
        <v>0</v>
      </c>
      <c r="AX147" s="936">
        <f>[5]CaseMZ350c!$AB6867</f>
        <v>0</v>
      </c>
      <c r="AZ147" s="122">
        <f>AZ146+1</f>
        <v>2</v>
      </c>
      <c r="BA147" s="928">
        <f>[6]CaseMZ350d!$C1755</f>
        <v>0</v>
      </c>
      <c r="BB147" s="929">
        <f>[6]CaseMZ350d!$GZ1755/3600</f>
        <v>9.3670678324997224E-7</v>
      </c>
      <c r="BC147" s="929">
        <f>[6]CaseMZ350d!$H1755</f>
        <v>0</v>
      </c>
      <c r="BD147" s="926">
        <f>[6]CaseMZ350d!$R1755</f>
        <v>0</v>
      </c>
      <c r="BE147" s="937">
        <f>[6]CaseMZ350d!$W1755</f>
        <v>0</v>
      </c>
      <c r="BF147" s="416">
        <f>[6]CaseMZ350d!$M5163</f>
        <v>0</v>
      </c>
      <c r="BG147" s="936">
        <f>[6]CaseMZ350d!$AB5163</f>
        <v>0</v>
      </c>
      <c r="BH147" s="934">
        <f>[6]CaseMZ350d!$C6867</f>
        <v>0</v>
      </c>
      <c r="BI147" s="938">
        <f>[6]CaseMZ350d!$GZ6867/3600</f>
        <v>0</v>
      </c>
      <c r="BJ147" s="926">
        <f>[6]CaseMZ350d!$H6867</f>
        <v>0</v>
      </c>
      <c r="BK147" s="928">
        <f>[6]CaseMZ350d!$M6867</f>
        <v>0</v>
      </c>
      <c r="BL147" s="928">
        <f>[6]CaseMZ350d!$R6867</f>
        <v>0</v>
      </c>
      <c r="BM147" s="926">
        <f>[6]CaseMZ350d!$W6867</f>
        <v>0</v>
      </c>
      <c r="BN147" s="936">
        <f>[6]CaseMZ350d!$AB6867</f>
        <v>0</v>
      </c>
    </row>
    <row r="148" spans="1:66">
      <c r="A148" s="83"/>
      <c r="B148" s="91"/>
      <c r="C148" s="91"/>
      <c r="D148" s="122">
        <f t="shared" ref="D148:D169" si="5">D147+1</f>
        <v>3</v>
      </c>
      <c r="E148" s="928">
        <f>[3]CaseMZ350a!$C1756</f>
        <v>0</v>
      </c>
      <c r="F148" s="929">
        <f>[3]CaseMZ350a!$GZ1756/3600</f>
        <v>9.3670678324997224E-7</v>
      </c>
      <c r="G148" s="929">
        <f>[3]CaseMZ350a!$H1756</f>
        <v>0</v>
      </c>
      <c r="H148" s="926">
        <f>[3]CaseMZ350a!$R1756</f>
        <v>0</v>
      </c>
      <c r="I148" s="937">
        <f>[3]CaseMZ350a!$W1756</f>
        <v>0</v>
      </c>
      <c r="J148" s="416">
        <f>[3]CaseMZ350a!$M5164</f>
        <v>0</v>
      </c>
      <c r="K148" s="936">
        <f>[3]CaseMZ350a!$AB5164</f>
        <v>0</v>
      </c>
      <c r="L148" s="934">
        <f>[3]CaseMZ350a!$C6868</f>
        <v>0</v>
      </c>
      <c r="M148" s="938">
        <f>[3]CaseMZ350a!$GZ6868/3600</f>
        <v>0</v>
      </c>
      <c r="N148" s="926">
        <f>[3]CaseMZ350a!$H6868</f>
        <v>0</v>
      </c>
      <c r="O148" s="928">
        <f>[3]CaseMZ350a!$M6868</f>
        <v>0</v>
      </c>
      <c r="P148" s="928">
        <f>[3]CaseMZ350a!$R6868</f>
        <v>0</v>
      </c>
      <c r="Q148" s="926">
        <f>[3]CaseMZ350a!$W6868</f>
        <v>0</v>
      </c>
      <c r="R148" s="936">
        <f>[3]CaseMZ350a!$AB6868</f>
        <v>0</v>
      </c>
      <c r="T148" s="122">
        <f t="shared" ref="T148:T169" si="6">T147+1</f>
        <v>3</v>
      </c>
      <c r="U148" s="928">
        <f>[4]CaseMZ350b!$C1756</f>
        <v>0</v>
      </c>
      <c r="V148" s="929">
        <f>[4]CaseMZ350b!$GZ1756/3600</f>
        <v>9.3670678324997224E-7</v>
      </c>
      <c r="W148" s="929">
        <f>[4]CaseMZ350b!$H1756</f>
        <v>0</v>
      </c>
      <c r="X148" s="926">
        <f>[4]CaseMZ350b!$R1756</f>
        <v>0</v>
      </c>
      <c r="Y148" s="937">
        <f>[4]CaseMZ350b!$W1756</f>
        <v>0</v>
      </c>
      <c r="Z148" s="416">
        <f>[4]CaseMZ350b!$M5164</f>
        <v>0</v>
      </c>
      <c r="AA148" s="936">
        <f>[4]CaseMZ350b!$AB5164</f>
        <v>0</v>
      </c>
      <c r="AB148" s="934">
        <f>[4]CaseMZ350b!$C6868</f>
        <v>0</v>
      </c>
      <c r="AC148" s="938">
        <f>[4]CaseMZ350b!$GZ6868/3600</f>
        <v>0</v>
      </c>
      <c r="AD148" s="926">
        <f>[4]CaseMZ350b!$H6868</f>
        <v>0</v>
      </c>
      <c r="AE148" s="928">
        <f>[4]CaseMZ350b!$M6868</f>
        <v>0</v>
      </c>
      <c r="AF148" s="928">
        <f>[4]CaseMZ350b!$R6868</f>
        <v>0</v>
      </c>
      <c r="AG148" s="926">
        <f>[4]CaseMZ350b!$W6868</f>
        <v>0</v>
      </c>
      <c r="AH148" s="936">
        <f>[4]CaseMZ350b!$AB6868</f>
        <v>0</v>
      </c>
      <c r="AJ148" s="122">
        <f t="shared" ref="AJ148:AJ169" si="7">AJ147+1</f>
        <v>3</v>
      </c>
      <c r="AK148" s="928">
        <f>[5]CaseMZ350c!$C1756</f>
        <v>0</v>
      </c>
      <c r="AL148" s="929">
        <f>[5]CaseMZ350c!$GZ1756/3600</f>
        <v>9.3670678324997224E-7</v>
      </c>
      <c r="AM148" s="929">
        <f>[5]CaseMZ350c!$H1756</f>
        <v>0</v>
      </c>
      <c r="AN148" s="926">
        <f>[5]CaseMZ350c!$R1756</f>
        <v>0</v>
      </c>
      <c r="AO148" s="937">
        <f>[5]CaseMZ350c!$W1756</f>
        <v>0</v>
      </c>
      <c r="AP148" s="416">
        <f>[5]CaseMZ350c!$M5164</f>
        <v>0</v>
      </c>
      <c r="AQ148" s="936">
        <f>[5]CaseMZ350c!$AB5164</f>
        <v>0</v>
      </c>
      <c r="AR148" s="934">
        <f>[5]CaseMZ350c!$C6868</f>
        <v>0</v>
      </c>
      <c r="AS148" s="938">
        <f>[5]CaseMZ350c!$GZ6868/3600</f>
        <v>0</v>
      </c>
      <c r="AT148" s="926">
        <f>[5]CaseMZ350c!$H6868</f>
        <v>0</v>
      </c>
      <c r="AU148" s="928">
        <f>[5]CaseMZ350c!$M6868</f>
        <v>0</v>
      </c>
      <c r="AV148" s="928">
        <f>[5]CaseMZ350c!$R6868</f>
        <v>0</v>
      </c>
      <c r="AW148" s="926">
        <f>[5]CaseMZ350c!$W6868</f>
        <v>0</v>
      </c>
      <c r="AX148" s="936">
        <f>[5]CaseMZ350c!$AB6868</f>
        <v>0</v>
      </c>
      <c r="AZ148" s="122">
        <f t="shared" ref="AZ148:AZ169" si="8">AZ147+1</f>
        <v>3</v>
      </c>
      <c r="BA148" s="928">
        <f>[6]CaseMZ350d!$C1756</f>
        <v>0</v>
      </c>
      <c r="BB148" s="929">
        <f>[6]CaseMZ350d!$GZ1756/3600</f>
        <v>9.3670678324997224E-7</v>
      </c>
      <c r="BC148" s="929">
        <f>[6]CaseMZ350d!$H1756</f>
        <v>0</v>
      </c>
      <c r="BD148" s="926">
        <f>[6]CaseMZ350d!$R1756</f>
        <v>0</v>
      </c>
      <c r="BE148" s="937">
        <f>[6]CaseMZ350d!$W1756</f>
        <v>0</v>
      </c>
      <c r="BF148" s="416">
        <f>[6]CaseMZ350d!$M5164</f>
        <v>0</v>
      </c>
      <c r="BG148" s="936">
        <f>[6]CaseMZ350d!$AB5164</f>
        <v>0</v>
      </c>
      <c r="BH148" s="934">
        <f>[6]CaseMZ350d!$C6868</f>
        <v>0</v>
      </c>
      <c r="BI148" s="938">
        <f>[6]CaseMZ350d!$GZ6868/3600</f>
        <v>0</v>
      </c>
      <c r="BJ148" s="926">
        <f>[6]CaseMZ350d!$H6868</f>
        <v>0</v>
      </c>
      <c r="BK148" s="928">
        <f>[6]CaseMZ350d!$M6868</f>
        <v>0</v>
      </c>
      <c r="BL148" s="928">
        <f>[6]CaseMZ350d!$R6868</f>
        <v>0</v>
      </c>
      <c r="BM148" s="926">
        <f>[6]CaseMZ350d!$W6868</f>
        <v>0</v>
      </c>
      <c r="BN148" s="936">
        <f>[6]CaseMZ350d!$AB6868</f>
        <v>0</v>
      </c>
    </row>
    <row r="149" spans="1:66">
      <c r="A149" s="83"/>
      <c r="B149" s="91"/>
      <c r="C149" s="91"/>
      <c r="D149" s="122">
        <f t="shared" si="5"/>
        <v>4</v>
      </c>
      <c r="E149" s="928">
        <f>[3]CaseMZ350a!$C1757</f>
        <v>0</v>
      </c>
      <c r="F149" s="929">
        <f>[3]CaseMZ350a!$GZ1757/3600</f>
        <v>9.3670678324997224E-7</v>
      </c>
      <c r="G149" s="929">
        <f>[3]CaseMZ350a!$H1757</f>
        <v>0</v>
      </c>
      <c r="H149" s="926">
        <f>[3]CaseMZ350a!$R1757</f>
        <v>0</v>
      </c>
      <c r="I149" s="937">
        <f>[3]CaseMZ350a!$W1757</f>
        <v>0</v>
      </c>
      <c r="J149" s="416">
        <f>[3]CaseMZ350a!$M5165</f>
        <v>0</v>
      </c>
      <c r="K149" s="936">
        <f>[3]CaseMZ350a!$AB5165</f>
        <v>0</v>
      </c>
      <c r="L149" s="934">
        <f>[3]CaseMZ350a!$C6869</f>
        <v>0</v>
      </c>
      <c r="M149" s="938">
        <f>[3]CaseMZ350a!$GZ6869/3600</f>
        <v>0</v>
      </c>
      <c r="N149" s="926">
        <f>[3]CaseMZ350a!$H6869</f>
        <v>0</v>
      </c>
      <c r="O149" s="928">
        <f>[3]CaseMZ350a!$M6869</f>
        <v>0</v>
      </c>
      <c r="P149" s="928">
        <f>[3]CaseMZ350a!$R6869</f>
        <v>0</v>
      </c>
      <c r="Q149" s="926">
        <f>[3]CaseMZ350a!$W6869</f>
        <v>0</v>
      </c>
      <c r="R149" s="936">
        <f>[3]CaseMZ350a!$AB6869</f>
        <v>0</v>
      </c>
      <c r="T149" s="122">
        <f t="shared" si="6"/>
        <v>4</v>
      </c>
      <c r="U149" s="928">
        <f>[4]CaseMZ350b!$C1757</f>
        <v>0</v>
      </c>
      <c r="V149" s="929">
        <f>[4]CaseMZ350b!$GZ1757/3600</f>
        <v>9.3670678324997224E-7</v>
      </c>
      <c r="W149" s="929">
        <f>[4]CaseMZ350b!$H1757</f>
        <v>0</v>
      </c>
      <c r="X149" s="926">
        <f>[4]CaseMZ350b!$R1757</f>
        <v>0</v>
      </c>
      <c r="Y149" s="937">
        <f>[4]CaseMZ350b!$W1757</f>
        <v>0</v>
      </c>
      <c r="Z149" s="416">
        <f>[4]CaseMZ350b!$M5165</f>
        <v>0</v>
      </c>
      <c r="AA149" s="936">
        <f>[4]CaseMZ350b!$AB5165</f>
        <v>0</v>
      </c>
      <c r="AB149" s="934">
        <f>[4]CaseMZ350b!$C6869</f>
        <v>0</v>
      </c>
      <c r="AC149" s="938">
        <f>[4]CaseMZ350b!$GZ6869/3600</f>
        <v>0</v>
      </c>
      <c r="AD149" s="926">
        <f>[4]CaseMZ350b!$H6869</f>
        <v>0</v>
      </c>
      <c r="AE149" s="928">
        <f>[4]CaseMZ350b!$M6869</f>
        <v>0</v>
      </c>
      <c r="AF149" s="928">
        <f>[4]CaseMZ350b!$R6869</f>
        <v>0</v>
      </c>
      <c r="AG149" s="926">
        <f>[4]CaseMZ350b!$W6869</f>
        <v>0</v>
      </c>
      <c r="AH149" s="936">
        <f>[4]CaseMZ350b!$AB6869</f>
        <v>0</v>
      </c>
      <c r="AJ149" s="122">
        <f t="shared" si="7"/>
        <v>4</v>
      </c>
      <c r="AK149" s="928">
        <f>[5]CaseMZ350c!$C1757</f>
        <v>0</v>
      </c>
      <c r="AL149" s="929">
        <f>[5]CaseMZ350c!$GZ1757/3600</f>
        <v>9.3670678324997224E-7</v>
      </c>
      <c r="AM149" s="929">
        <f>[5]CaseMZ350c!$H1757</f>
        <v>0</v>
      </c>
      <c r="AN149" s="926">
        <f>[5]CaseMZ350c!$R1757</f>
        <v>0</v>
      </c>
      <c r="AO149" s="937">
        <f>[5]CaseMZ350c!$W1757</f>
        <v>0</v>
      </c>
      <c r="AP149" s="416">
        <f>[5]CaseMZ350c!$M5165</f>
        <v>0</v>
      </c>
      <c r="AQ149" s="936">
        <f>[5]CaseMZ350c!$AB5165</f>
        <v>0</v>
      </c>
      <c r="AR149" s="934">
        <f>[5]CaseMZ350c!$C6869</f>
        <v>0</v>
      </c>
      <c r="AS149" s="938">
        <f>[5]CaseMZ350c!$GZ6869/3600</f>
        <v>0</v>
      </c>
      <c r="AT149" s="926">
        <f>[5]CaseMZ350c!$H6869</f>
        <v>0</v>
      </c>
      <c r="AU149" s="928">
        <f>[5]CaseMZ350c!$M6869</f>
        <v>0</v>
      </c>
      <c r="AV149" s="928">
        <f>[5]CaseMZ350c!$R6869</f>
        <v>0</v>
      </c>
      <c r="AW149" s="926">
        <f>[5]CaseMZ350c!$W6869</f>
        <v>0</v>
      </c>
      <c r="AX149" s="936">
        <f>[5]CaseMZ350c!$AB6869</f>
        <v>0</v>
      </c>
      <c r="AZ149" s="122">
        <f t="shared" si="8"/>
        <v>4</v>
      </c>
      <c r="BA149" s="928">
        <f>[6]CaseMZ350d!$C1757</f>
        <v>0</v>
      </c>
      <c r="BB149" s="929">
        <f>[6]CaseMZ350d!$GZ1757/3600</f>
        <v>9.3670678324997224E-7</v>
      </c>
      <c r="BC149" s="929">
        <f>[6]CaseMZ350d!$H1757</f>
        <v>0</v>
      </c>
      <c r="BD149" s="926">
        <f>[6]CaseMZ350d!$R1757</f>
        <v>0</v>
      </c>
      <c r="BE149" s="937">
        <f>[6]CaseMZ350d!$W1757</f>
        <v>0</v>
      </c>
      <c r="BF149" s="416">
        <f>[6]CaseMZ350d!$M5165</f>
        <v>0</v>
      </c>
      <c r="BG149" s="936">
        <f>[6]CaseMZ350d!$AB5165</f>
        <v>0</v>
      </c>
      <c r="BH149" s="934">
        <f>[6]CaseMZ350d!$C6869</f>
        <v>0</v>
      </c>
      <c r="BI149" s="938">
        <f>[6]CaseMZ350d!$GZ6869/3600</f>
        <v>0</v>
      </c>
      <c r="BJ149" s="926">
        <f>[6]CaseMZ350d!$H6869</f>
        <v>0</v>
      </c>
      <c r="BK149" s="928">
        <f>[6]CaseMZ350d!$M6869</f>
        <v>0</v>
      </c>
      <c r="BL149" s="928">
        <f>[6]CaseMZ350d!$R6869</f>
        <v>0</v>
      </c>
      <c r="BM149" s="926">
        <f>[6]CaseMZ350d!$W6869</f>
        <v>0</v>
      </c>
      <c r="BN149" s="936">
        <f>[6]CaseMZ350d!$AB6869</f>
        <v>0</v>
      </c>
    </row>
    <row r="150" spans="1:66">
      <c r="A150" s="83"/>
      <c r="B150" s="91"/>
      <c r="C150" s="91"/>
      <c r="D150" s="122">
        <f t="shared" si="5"/>
        <v>5</v>
      </c>
      <c r="E150" s="928">
        <f>[3]CaseMZ350a!$C1758</f>
        <v>0</v>
      </c>
      <c r="F150" s="929">
        <f>[3]CaseMZ350a!$GZ1758/3600</f>
        <v>9.3670678324997224E-7</v>
      </c>
      <c r="G150" s="929">
        <f>[3]CaseMZ350a!$H1758</f>
        <v>0</v>
      </c>
      <c r="H150" s="926">
        <f>[3]CaseMZ350a!$R1758</f>
        <v>0</v>
      </c>
      <c r="I150" s="937">
        <f>[3]CaseMZ350a!$W1758</f>
        <v>0</v>
      </c>
      <c r="J150" s="416">
        <f>[3]CaseMZ350a!$M5166</f>
        <v>0</v>
      </c>
      <c r="K150" s="936">
        <f>[3]CaseMZ350a!$AB5166</f>
        <v>0</v>
      </c>
      <c r="L150" s="934">
        <f>[3]CaseMZ350a!$C6870</f>
        <v>0</v>
      </c>
      <c r="M150" s="938">
        <f>[3]CaseMZ350a!$GZ6870/3600</f>
        <v>0</v>
      </c>
      <c r="N150" s="926">
        <f>[3]CaseMZ350a!$H6870</f>
        <v>0</v>
      </c>
      <c r="O150" s="928">
        <f>[3]CaseMZ350a!$M6870</f>
        <v>0</v>
      </c>
      <c r="P150" s="928">
        <f>[3]CaseMZ350a!$R6870</f>
        <v>0</v>
      </c>
      <c r="Q150" s="926">
        <f>[3]CaseMZ350a!$W6870</f>
        <v>0</v>
      </c>
      <c r="R150" s="936">
        <f>[3]CaseMZ350a!$AB6870</f>
        <v>0</v>
      </c>
      <c r="T150" s="122">
        <f t="shared" si="6"/>
        <v>5</v>
      </c>
      <c r="U150" s="928">
        <f>[4]CaseMZ350b!$C1758</f>
        <v>0</v>
      </c>
      <c r="V150" s="929">
        <f>[4]CaseMZ350b!$GZ1758/3600</f>
        <v>9.3670678324997224E-7</v>
      </c>
      <c r="W150" s="929">
        <f>[4]CaseMZ350b!$H1758</f>
        <v>0</v>
      </c>
      <c r="X150" s="926">
        <f>[4]CaseMZ350b!$R1758</f>
        <v>0</v>
      </c>
      <c r="Y150" s="937">
        <f>[4]CaseMZ350b!$W1758</f>
        <v>0</v>
      </c>
      <c r="Z150" s="416">
        <f>[4]CaseMZ350b!$M5166</f>
        <v>0</v>
      </c>
      <c r="AA150" s="936">
        <f>[4]CaseMZ350b!$AB5166</f>
        <v>0</v>
      </c>
      <c r="AB150" s="934">
        <f>[4]CaseMZ350b!$C6870</f>
        <v>0</v>
      </c>
      <c r="AC150" s="938">
        <f>[4]CaseMZ350b!$GZ6870/3600</f>
        <v>0</v>
      </c>
      <c r="AD150" s="926">
        <f>[4]CaseMZ350b!$H6870</f>
        <v>0</v>
      </c>
      <c r="AE150" s="928">
        <f>[4]CaseMZ350b!$M6870</f>
        <v>0</v>
      </c>
      <c r="AF150" s="928">
        <f>[4]CaseMZ350b!$R6870</f>
        <v>0</v>
      </c>
      <c r="AG150" s="926">
        <f>[4]CaseMZ350b!$W6870</f>
        <v>0</v>
      </c>
      <c r="AH150" s="936">
        <f>[4]CaseMZ350b!$AB6870</f>
        <v>0</v>
      </c>
      <c r="AJ150" s="122">
        <f t="shared" si="7"/>
        <v>5</v>
      </c>
      <c r="AK150" s="928">
        <f>[5]CaseMZ350c!$C1758</f>
        <v>0</v>
      </c>
      <c r="AL150" s="929">
        <f>[5]CaseMZ350c!$GZ1758/3600</f>
        <v>9.3670678324997224E-7</v>
      </c>
      <c r="AM150" s="929">
        <f>[5]CaseMZ350c!$H1758</f>
        <v>0</v>
      </c>
      <c r="AN150" s="926">
        <f>[5]CaseMZ350c!$R1758</f>
        <v>0</v>
      </c>
      <c r="AO150" s="937">
        <f>[5]CaseMZ350c!$W1758</f>
        <v>0</v>
      </c>
      <c r="AP150" s="416">
        <f>[5]CaseMZ350c!$M5166</f>
        <v>0</v>
      </c>
      <c r="AQ150" s="936">
        <f>[5]CaseMZ350c!$AB5166</f>
        <v>0</v>
      </c>
      <c r="AR150" s="934">
        <f>[5]CaseMZ350c!$C6870</f>
        <v>0</v>
      </c>
      <c r="AS150" s="938">
        <f>[5]CaseMZ350c!$GZ6870/3600</f>
        <v>0</v>
      </c>
      <c r="AT150" s="926">
        <f>[5]CaseMZ350c!$H6870</f>
        <v>0</v>
      </c>
      <c r="AU150" s="928">
        <f>[5]CaseMZ350c!$M6870</f>
        <v>0</v>
      </c>
      <c r="AV150" s="928">
        <f>[5]CaseMZ350c!$R6870</f>
        <v>0</v>
      </c>
      <c r="AW150" s="926">
        <f>[5]CaseMZ350c!$W6870</f>
        <v>0</v>
      </c>
      <c r="AX150" s="936">
        <f>[5]CaseMZ350c!$AB6870</f>
        <v>0</v>
      </c>
      <c r="AZ150" s="122">
        <f t="shared" si="8"/>
        <v>5</v>
      </c>
      <c r="BA150" s="928">
        <f>[6]CaseMZ350d!$C1758</f>
        <v>0</v>
      </c>
      <c r="BB150" s="929">
        <f>[6]CaseMZ350d!$GZ1758/3600</f>
        <v>9.3670678324997224E-7</v>
      </c>
      <c r="BC150" s="929">
        <f>[6]CaseMZ350d!$H1758</f>
        <v>0</v>
      </c>
      <c r="BD150" s="926">
        <f>[6]CaseMZ350d!$R1758</f>
        <v>0</v>
      </c>
      <c r="BE150" s="937">
        <f>[6]CaseMZ350d!$W1758</f>
        <v>0</v>
      </c>
      <c r="BF150" s="416">
        <f>[6]CaseMZ350d!$M5166</f>
        <v>0</v>
      </c>
      <c r="BG150" s="936">
        <f>[6]CaseMZ350d!$AB5166</f>
        <v>0</v>
      </c>
      <c r="BH150" s="934">
        <f>[6]CaseMZ350d!$C6870</f>
        <v>0</v>
      </c>
      <c r="BI150" s="938">
        <f>[6]CaseMZ350d!$GZ6870/3600</f>
        <v>0</v>
      </c>
      <c r="BJ150" s="926">
        <f>[6]CaseMZ350d!$H6870</f>
        <v>0</v>
      </c>
      <c r="BK150" s="928">
        <f>[6]CaseMZ350d!$M6870</f>
        <v>0</v>
      </c>
      <c r="BL150" s="928">
        <f>[6]CaseMZ350d!$R6870</f>
        <v>0</v>
      </c>
      <c r="BM150" s="926">
        <f>[6]CaseMZ350d!$W6870</f>
        <v>0</v>
      </c>
      <c r="BN150" s="936">
        <f>[6]CaseMZ350d!$AB6870</f>
        <v>0</v>
      </c>
    </row>
    <row r="151" spans="1:66">
      <c r="A151" s="83"/>
      <c r="B151" s="83"/>
      <c r="C151" s="83"/>
      <c r="D151" s="122">
        <f t="shared" si="5"/>
        <v>6</v>
      </c>
      <c r="E151" s="928">
        <f>[3]CaseMZ350a!$C1759</f>
        <v>0</v>
      </c>
      <c r="F151" s="929">
        <f>[3]CaseMZ350a!$GZ1759/3600</f>
        <v>9.3670678324997224E-7</v>
      </c>
      <c r="G151" s="929">
        <f>[3]CaseMZ350a!$H1759</f>
        <v>0</v>
      </c>
      <c r="H151" s="926">
        <f>[3]CaseMZ350a!$R1759</f>
        <v>0</v>
      </c>
      <c r="I151" s="937">
        <f>[3]CaseMZ350a!$W1759</f>
        <v>0</v>
      </c>
      <c r="J151" s="416">
        <f>[3]CaseMZ350a!$M5167</f>
        <v>24.3951572635379</v>
      </c>
      <c r="K151" s="936">
        <f>[3]CaseMZ350a!$AB5167</f>
        <v>24.617368061793901</v>
      </c>
      <c r="L151" s="934">
        <f>[3]CaseMZ350a!$C6871</f>
        <v>0</v>
      </c>
      <c r="M151" s="938">
        <f>[3]CaseMZ350a!$GZ6871/3600</f>
        <v>0</v>
      </c>
      <c r="N151" s="926">
        <f>[3]CaseMZ350a!$H6871</f>
        <v>0</v>
      </c>
      <c r="O151" s="928">
        <f>[3]CaseMZ350a!$M6871</f>
        <v>0</v>
      </c>
      <c r="P151" s="928">
        <f>[3]CaseMZ350a!$R6871</f>
        <v>0</v>
      </c>
      <c r="Q151" s="926">
        <f>[3]CaseMZ350a!$W6871</f>
        <v>0</v>
      </c>
      <c r="R151" s="936">
        <f>[3]CaseMZ350a!$AB6871</f>
        <v>0</v>
      </c>
      <c r="T151" s="122">
        <f t="shared" si="6"/>
        <v>6</v>
      </c>
      <c r="U151" s="928">
        <f>[4]CaseMZ350b!$C1759</f>
        <v>0</v>
      </c>
      <c r="V151" s="929">
        <f>[4]CaseMZ350b!$GZ1759/3600</f>
        <v>9.3670678324997224E-7</v>
      </c>
      <c r="W151" s="929">
        <f>[4]CaseMZ350b!$H1759</f>
        <v>0</v>
      </c>
      <c r="X151" s="926">
        <f>[4]CaseMZ350b!$R1759</f>
        <v>0</v>
      </c>
      <c r="Y151" s="937">
        <f>[4]CaseMZ350b!$W1759</f>
        <v>0</v>
      </c>
      <c r="Z151" s="416">
        <f>[4]CaseMZ350b!$M5167</f>
        <v>24.399803798555801</v>
      </c>
      <c r="AA151" s="936">
        <f>[4]CaseMZ350b!$AB5167</f>
        <v>24.617368061793901</v>
      </c>
      <c r="AB151" s="934">
        <f>[4]CaseMZ350b!$C6871</f>
        <v>0</v>
      </c>
      <c r="AC151" s="938">
        <f>[4]CaseMZ350b!$GZ6871/3600</f>
        <v>0</v>
      </c>
      <c r="AD151" s="926">
        <f>[4]CaseMZ350b!$H6871</f>
        <v>0</v>
      </c>
      <c r="AE151" s="928">
        <f>[4]CaseMZ350b!$M6871</f>
        <v>0</v>
      </c>
      <c r="AF151" s="928">
        <f>[4]CaseMZ350b!$R6871</f>
        <v>0</v>
      </c>
      <c r="AG151" s="926">
        <f>[4]CaseMZ350b!$W6871</f>
        <v>0</v>
      </c>
      <c r="AH151" s="936">
        <f>[4]CaseMZ350b!$AB6871</f>
        <v>0</v>
      </c>
      <c r="AJ151" s="122">
        <f t="shared" si="7"/>
        <v>6</v>
      </c>
      <c r="AK151" s="928">
        <f>[5]CaseMZ350c!$C1759</f>
        <v>0</v>
      </c>
      <c r="AL151" s="929">
        <f>[5]CaseMZ350c!$GZ1759/3600</f>
        <v>9.3670678324997224E-7</v>
      </c>
      <c r="AM151" s="929">
        <f>[5]CaseMZ350c!$H1759</f>
        <v>0</v>
      </c>
      <c r="AN151" s="926">
        <f>[5]CaseMZ350c!$R1759</f>
        <v>0</v>
      </c>
      <c r="AO151" s="937">
        <f>[5]CaseMZ350c!$W1759</f>
        <v>0</v>
      </c>
      <c r="AP151" s="416">
        <f>[5]CaseMZ350c!$M5167</f>
        <v>24.399803798555801</v>
      </c>
      <c r="AQ151" s="936">
        <f>[5]CaseMZ350c!$AB5167</f>
        <v>24.617368061793901</v>
      </c>
      <c r="AR151" s="934">
        <f>[5]CaseMZ350c!$C6871</f>
        <v>0</v>
      </c>
      <c r="AS151" s="938">
        <f>[5]CaseMZ350c!$GZ6871/3600</f>
        <v>0</v>
      </c>
      <c r="AT151" s="926">
        <f>[5]CaseMZ350c!$H6871</f>
        <v>0</v>
      </c>
      <c r="AU151" s="928">
        <f>[5]CaseMZ350c!$M6871</f>
        <v>0</v>
      </c>
      <c r="AV151" s="928">
        <f>[5]CaseMZ350c!$R6871</f>
        <v>0</v>
      </c>
      <c r="AW151" s="926">
        <f>[5]CaseMZ350c!$W6871</f>
        <v>0</v>
      </c>
      <c r="AX151" s="936">
        <f>[5]CaseMZ350c!$AB6871</f>
        <v>0</v>
      </c>
      <c r="AZ151" s="122">
        <f t="shared" si="8"/>
        <v>6</v>
      </c>
      <c r="BA151" s="928">
        <f>[6]CaseMZ350d!$C1759</f>
        <v>0</v>
      </c>
      <c r="BB151" s="929">
        <f>[6]CaseMZ350d!$GZ1759/3600</f>
        <v>9.3670678324997224E-7</v>
      </c>
      <c r="BC151" s="929">
        <f>[6]CaseMZ350d!$H1759</f>
        <v>0</v>
      </c>
      <c r="BD151" s="926">
        <f>[6]CaseMZ350d!$R1759</f>
        <v>0</v>
      </c>
      <c r="BE151" s="937">
        <f>[6]CaseMZ350d!$W1759</f>
        <v>0</v>
      </c>
      <c r="BF151" s="416">
        <f>[6]CaseMZ350d!$M5167</f>
        <v>24.399803798555801</v>
      </c>
      <c r="BG151" s="936">
        <f>[6]CaseMZ350d!$AB5167</f>
        <v>24.617368061793901</v>
      </c>
      <c r="BH151" s="934">
        <f>[6]CaseMZ350d!$C6871</f>
        <v>0</v>
      </c>
      <c r="BI151" s="938">
        <f>[6]CaseMZ350d!$GZ6871/3600</f>
        <v>0</v>
      </c>
      <c r="BJ151" s="926">
        <f>[6]CaseMZ350d!$H6871</f>
        <v>0</v>
      </c>
      <c r="BK151" s="928">
        <f>[6]CaseMZ350d!$M6871</f>
        <v>0</v>
      </c>
      <c r="BL151" s="928">
        <f>[6]CaseMZ350d!$R6871</f>
        <v>0</v>
      </c>
      <c r="BM151" s="926">
        <f>[6]CaseMZ350d!$W6871</f>
        <v>0</v>
      </c>
      <c r="BN151" s="936">
        <f>[6]CaseMZ350d!$AB6871</f>
        <v>0</v>
      </c>
    </row>
    <row r="152" spans="1:66">
      <c r="A152" s="83"/>
      <c r="B152" s="91"/>
      <c r="C152" s="91"/>
      <c r="D152" s="122">
        <f t="shared" si="5"/>
        <v>7</v>
      </c>
      <c r="E152" s="928">
        <f>[3]CaseMZ350a!$C1760</f>
        <v>67.327672141716107</v>
      </c>
      <c r="F152" s="929">
        <f>[3]CaseMZ350a!$GZ1760/3600</f>
        <v>54.284590454379163</v>
      </c>
      <c r="G152" s="929">
        <f>[3]CaseMZ350a!$H1760</f>
        <v>54.518221320196801</v>
      </c>
      <c r="H152" s="926">
        <f>[3]CaseMZ350a!$R1760</f>
        <v>68.405194223820004</v>
      </c>
      <c r="I152" s="937">
        <f>[3]CaseMZ350a!$W1760</f>
        <v>55.127176239056901</v>
      </c>
      <c r="J152" s="416">
        <f>[3]CaseMZ350a!$M5168</f>
        <v>262.49419586602602</v>
      </c>
      <c r="K152" s="936">
        <f>[3]CaseMZ350a!$AB5168</f>
        <v>264.903140202656</v>
      </c>
      <c r="L152" s="934">
        <f>[3]CaseMZ350a!$C6872</f>
        <v>106.018033082974</v>
      </c>
      <c r="M152" s="938">
        <f>[3]CaseMZ350a!$GZ6872/3600</f>
        <v>84.996018596301383</v>
      </c>
      <c r="N152" s="926">
        <f>[3]CaseMZ350a!$H6872</f>
        <v>85.198970171780005</v>
      </c>
      <c r="O152" s="928">
        <f>[3]CaseMZ350a!$M6872</f>
        <v>82.953642245391706</v>
      </c>
      <c r="P152" s="928">
        <f>[3]CaseMZ350a!$R6872</f>
        <v>109.25205232696899</v>
      </c>
      <c r="Q152" s="926">
        <f>[3]CaseMZ350a!$W6872</f>
        <v>87.026656080985305</v>
      </c>
      <c r="R152" s="936">
        <f>[3]CaseMZ350a!$AB6872</f>
        <v>83.773499265024199</v>
      </c>
      <c r="T152" s="122">
        <f t="shared" si="6"/>
        <v>7</v>
      </c>
      <c r="U152" s="928">
        <f>[4]CaseMZ350b!$C1760</f>
        <v>67.327672141716107</v>
      </c>
      <c r="V152" s="929">
        <f>[4]CaseMZ350b!$GZ1760/3600</f>
        <v>54.284590454379163</v>
      </c>
      <c r="W152" s="929">
        <f>[4]CaseMZ350b!$H1760</f>
        <v>54.518221320196801</v>
      </c>
      <c r="X152" s="926">
        <f>[4]CaseMZ350b!$R1760</f>
        <v>68.405194223820004</v>
      </c>
      <c r="Y152" s="937">
        <f>[4]CaseMZ350b!$W1760</f>
        <v>55.127176239056901</v>
      </c>
      <c r="Z152" s="416">
        <f>[4]CaseMZ350b!$M5168</f>
        <v>262.54418990349001</v>
      </c>
      <c r="AA152" s="936">
        <f>[4]CaseMZ350b!$AB5168</f>
        <v>264.903140202656</v>
      </c>
      <c r="AB152" s="934">
        <f>[4]CaseMZ350b!$C6872</f>
        <v>106.018033082974</v>
      </c>
      <c r="AC152" s="938">
        <f>[4]CaseMZ350b!$GZ6872/3600</f>
        <v>84.996018596301383</v>
      </c>
      <c r="AD152" s="926">
        <f>[4]CaseMZ350b!$H6872</f>
        <v>85.198970171780005</v>
      </c>
      <c r="AE152" s="928">
        <f>[4]CaseMZ350b!$M6872</f>
        <v>82.969431219764303</v>
      </c>
      <c r="AF152" s="928">
        <f>[4]CaseMZ350b!$R6872</f>
        <v>109.25205232696899</v>
      </c>
      <c r="AG152" s="926">
        <f>[4]CaseMZ350b!$W6872</f>
        <v>87.026656080985305</v>
      </c>
      <c r="AH152" s="936">
        <f>[4]CaseMZ350b!$AB6872</f>
        <v>83.773499265024199</v>
      </c>
      <c r="AJ152" s="122">
        <f t="shared" si="7"/>
        <v>7</v>
      </c>
      <c r="AK152" s="928">
        <f>[5]CaseMZ350c!$C1760</f>
        <v>67.327672141716107</v>
      </c>
      <c r="AL152" s="929">
        <f>[5]CaseMZ350c!$GZ1760/3600</f>
        <v>54.284590454379163</v>
      </c>
      <c r="AM152" s="929">
        <f>[5]CaseMZ350c!$H1760</f>
        <v>54.518221320196801</v>
      </c>
      <c r="AN152" s="926">
        <f>[5]CaseMZ350c!$R1760</f>
        <v>68.405194223820004</v>
      </c>
      <c r="AO152" s="937">
        <f>[5]CaseMZ350c!$W1760</f>
        <v>55.127176239056901</v>
      </c>
      <c r="AP152" s="416">
        <f>[5]CaseMZ350c!$M5168</f>
        <v>262.54418990349001</v>
      </c>
      <c r="AQ152" s="936">
        <f>[5]CaseMZ350c!$AB5168</f>
        <v>264.903140202656</v>
      </c>
      <c r="AR152" s="934">
        <f>[5]CaseMZ350c!$C6872</f>
        <v>106.018033082974</v>
      </c>
      <c r="AS152" s="938">
        <f>[5]CaseMZ350c!$GZ6872/3600</f>
        <v>84.996018596301383</v>
      </c>
      <c r="AT152" s="926">
        <f>[5]CaseMZ350c!$H6872</f>
        <v>85.198970171780005</v>
      </c>
      <c r="AU152" s="928">
        <f>[5]CaseMZ350c!$M6872</f>
        <v>82.969431219764303</v>
      </c>
      <c r="AV152" s="928">
        <f>[5]CaseMZ350c!$R6872</f>
        <v>109.25205232696899</v>
      </c>
      <c r="AW152" s="926">
        <f>[5]CaseMZ350c!$W6872</f>
        <v>87.026656080985305</v>
      </c>
      <c r="AX152" s="936">
        <f>[5]CaseMZ350c!$AB6872</f>
        <v>83.773499265024199</v>
      </c>
      <c r="AZ152" s="122">
        <f t="shared" si="8"/>
        <v>7</v>
      </c>
      <c r="BA152" s="928">
        <f>[6]CaseMZ350d!$C1760</f>
        <v>67.327672141716107</v>
      </c>
      <c r="BB152" s="929">
        <f>[6]CaseMZ350d!$GZ1760/3600</f>
        <v>54.284590454379163</v>
      </c>
      <c r="BC152" s="929">
        <f>[6]CaseMZ350d!$H1760</f>
        <v>54.518221320196801</v>
      </c>
      <c r="BD152" s="926">
        <f>[6]CaseMZ350d!$R1760</f>
        <v>68.405194223820004</v>
      </c>
      <c r="BE152" s="937">
        <f>[6]CaseMZ350d!$W1760</f>
        <v>55.127176239056901</v>
      </c>
      <c r="BF152" s="416">
        <f>[6]CaseMZ350d!$M5168</f>
        <v>262.54418990349001</v>
      </c>
      <c r="BG152" s="936">
        <f>[6]CaseMZ350d!$AB5168</f>
        <v>264.903140202656</v>
      </c>
      <c r="BH152" s="934">
        <f>[6]CaseMZ350d!$C6872</f>
        <v>106.018033082974</v>
      </c>
      <c r="BI152" s="938">
        <f>[6]CaseMZ350d!$GZ6872/3600</f>
        <v>84.996018596301383</v>
      </c>
      <c r="BJ152" s="926">
        <f>[6]CaseMZ350d!$H6872</f>
        <v>85.198970171780005</v>
      </c>
      <c r="BK152" s="928">
        <f>[6]CaseMZ350d!$M6872</f>
        <v>82.969431219764303</v>
      </c>
      <c r="BL152" s="928">
        <f>[6]CaseMZ350d!$R6872</f>
        <v>109.25205232696899</v>
      </c>
      <c r="BM152" s="926">
        <f>[6]CaseMZ350d!$W6872</f>
        <v>87.026656080985305</v>
      </c>
      <c r="BN152" s="936">
        <f>[6]CaseMZ350d!$AB6872</f>
        <v>83.773499265024199</v>
      </c>
    </row>
    <row r="153" spans="1:66">
      <c r="A153" s="83"/>
      <c r="B153" s="91"/>
      <c r="C153" s="91"/>
      <c r="D153" s="122">
        <f t="shared" si="5"/>
        <v>8</v>
      </c>
      <c r="E153" s="928">
        <f>[3]CaseMZ350a!$C1761</f>
        <v>257.35744002312902</v>
      </c>
      <c r="F153" s="929">
        <f>[3]CaseMZ350a!$GZ1761/3600</f>
        <v>208.17016850835361</v>
      </c>
      <c r="G153" s="929">
        <f>[3]CaseMZ350a!$H1761</f>
        <v>208.69182836254399</v>
      </c>
      <c r="H153" s="926">
        <f>[3]CaseMZ350a!$R1761</f>
        <v>260.76982479623001</v>
      </c>
      <c r="I153" s="937">
        <f>[3]CaseMZ350a!$W1761</f>
        <v>210.62031644379601</v>
      </c>
      <c r="J153" s="416">
        <f>[3]CaseMZ350a!$M5169</f>
        <v>520.08153761565995</v>
      </c>
      <c r="K153" s="936">
        <f>[3]CaseMZ350a!$AB5169</f>
        <v>524.89624664889095</v>
      </c>
      <c r="L153" s="934">
        <f>[3]CaseMZ350a!$C6873</f>
        <v>519.58374327319098</v>
      </c>
      <c r="M153" s="938">
        <f>[3]CaseMZ350a!$GZ6873/3600</f>
        <v>417.58029423495555</v>
      </c>
      <c r="N153" s="926">
        <f>[3]CaseMZ350a!$H6873</f>
        <v>417.63059848520498</v>
      </c>
      <c r="O153" s="928">
        <f>[3]CaseMZ350a!$M6873</f>
        <v>406.75550648875497</v>
      </c>
      <c r="P153" s="928">
        <f>[3]CaseMZ350a!$R6873</f>
        <v>535.24610809599903</v>
      </c>
      <c r="Q153" s="926">
        <f>[3]CaseMZ350a!$W6873</f>
        <v>426.48208678251001</v>
      </c>
      <c r="R153" s="936">
        <f>[3]CaseMZ350a!$AB6873</f>
        <v>410.727038641717</v>
      </c>
      <c r="T153" s="122">
        <f t="shared" si="6"/>
        <v>8</v>
      </c>
      <c r="U153" s="928">
        <f>[4]CaseMZ350b!$C1761</f>
        <v>257.35744002312902</v>
      </c>
      <c r="V153" s="929">
        <f>[4]CaseMZ350b!$GZ1761/3600</f>
        <v>208.17016850835361</v>
      </c>
      <c r="W153" s="929">
        <f>[4]CaseMZ350b!$H1761</f>
        <v>208.69182836254399</v>
      </c>
      <c r="X153" s="926">
        <f>[4]CaseMZ350b!$R1761</f>
        <v>260.76982479623001</v>
      </c>
      <c r="Y153" s="937">
        <f>[4]CaseMZ350b!$W1761</f>
        <v>210.62031644379601</v>
      </c>
      <c r="Z153" s="416">
        <f>[4]CaseMZ350b!$M5169</f>
        <v>520.18058386646203</v>
      </c>
      <c r="AA153" s="936">
        <f>[4]CaseMZ350b!$AB5169</f>
        <v>524.89624664889095</v>
      </c>
      <c r="AB153" s="934">
        <f>[4]CaseMZ350b!$C6873</f>
        <v>519.58374327319098</v>
      </c>
      <c r="AC153" s="938">
        <f>[4]CaseMZ350b!$GZ6873/3600</f>
        <v>417.58029423495555</v>
      </c>
      <c r="AD153" s="926">
        <f>[4]CaseMZ350b!$H6873</f>
        <v>417.63059848520498</v>
      </c>
      <c r="AE153" s="928">
        <f>[4]CaseMZ350b!$M6873</f>
        <v>406.832934705691</v>
      </c>
      <c r="AF153" s="928">
        <f>[4]CaseMZ350b!$R6873</f>
        <v>535.24610809599903</v>
      </c>
      <c r="AG153" s="926">
        <f>[4]CaseMZ350b!$W6873</f>
        <v>426.48208678251001</v>
      </c>
      <c r="AH153" s="936">
        <f>[4]CaseMZ350b!$AB6873</f>
        <v>410.727038641717</v>
      </c>
      <c r="AJ153" s="122">
        <f t="shared" si="7"/>
        <v>8</v>
      </c>
      <c r="AK153" s="928">
        <f>[5]CaseMZ350c!$C1761</f>
        <v>257.35744002312902</v>
      </c>
      <c r="AL153" s="929">
        <f>[5]CaseMZ350c!$GZ1761/3600</f>
        <v>208.17016850835361</v>
      </c>
      <c r="AM153" s="929">
        <f>[5]CaseMZ350c!$H1761</f>
        <v>208.69182836254399</v>
      </c>
      <c r="AN153" s="926">
        <f>[5]CaseMZ350c!$R1761</f>
        <v>260.76982479623001</v>
      </c>
      <c r="AO153" s="937">
        <f>[5]CaseMZ350c!$W1761</f>
        <v>210.62031644379601</v>
      </c>
      <c r="AP153" s="416">
        <f>[5]CaseMZ350c!$M5169</f>
        <v>520.18058386646203</v>
      </c>
      <c r="AQ153" s="936">
        <f>[5]CaseMZ350c!$AB5169</f>
        <v>524.89624664889095</v>
      </c>
      <c r="AR153" s="934">
        <f>[5]CaseMZ350c!$C6873</f>
        <v>519.58374327319098</v>
      </c>
      <c r="AS153" s="938">
        <f>[5]CaseMZ350c!$GZ6873/3600</f>
        <v>417.58029423495555</v>
      </c>
      <c r="AT153" s="926">
        <f>[5]CaseMZ350c!$H6873</f>
        <v>417.63059848520498</v>
      </c>
      <c r="AU153" s="928">
        <f>[5]CaseMZ350c!$M6873</f>
        <v>406.832934705691</v>
      </c>
      <c r="AV153" s="928">
        <f>[5]CaseMZ350c!$R6873</f>
        <v>535.24610809599903</v>
      </c>
      <c r="AW153" s="926">
        <f>[5]CaseMZ350c!$W6873</f>
        <v>426.48208678251001</v>
      </c>
      <c r="AX153" s="936">
        <f>[5]CaseMZ350c!$AB6873</f>
        <v>410.727038641717</v>
      </c>
      <c r="AZ153" s="122">
        <f t="shared" si="8"/>
        <v>8</v>
      </c>
      <c r="BA153" s="928">
        <f>[6]CaseMZ350d!$C1761</f>
        <v>257.35744002312902</v>
      </c>
      <c r="BB153" s="929">
        <f>[6]CaseMZ350d!$GZ1761/3600</f>
        <v>208.17016850835361</v>
      </c>
      <c r="BC153" s="929">
        <f>[6]CaseMZ350d!$H1761</f>
        <v>208.69182836254399</v>
      </c>
      <c r="BD153" s="926">
        <f>[6]CaseMZ350d!$R1761</f>
        <v>260.76982479623001</v>
      </c>
      <c r="BE153" s="937">
        <f>[6]CaseMZ350d!$W1761</f>
        <v>210.62031644379601</v>
      </c>
      <c r="BF153" s="416">
        <f>[6]CaseMZ350d!$M5169</f>
        <v>520.18058386646203</v>
      </c>
      <c r="BG153" s="936">
        <f>[6]CaseMZ350d!$AB5169</f>
        <v>524.89624664889095</v>
      </c>
      <c r="BH153" s="934">
        <f>[6]CaseMZ350d!$C6873</f>
        <v>519.58374327319098</v>
      </c>
      <c r="BI153" s="938">
        <f>[6]CaseMZ350d!$GZ6873/3600</f>
        <v>417.58029423495555</v>
      </c>
      <c r="BJ153" s="926">
        <f>[6]CaseMZ350d!$H6873</f>
        <v>417.63059848520498</v>
      </c>
      <c r="BK153" s="928">
        <f>[6]CaseMZ350d!$M6873</f>
        <v>406.832934705691</v>
      </c>
      <c r="BL153" s="928">
        <f>[6]CaseMZ350d!$R6873</f>
        <v>535.24610809599903</v>
      </c>
      <c r="BM153" s="926">
        <f>[6]CaseMZ350d!$W6873</f>
        <v>426.48208678251001</v>
      </c>
      <c r="BN153" s="936">
        <f>[6]CaseMZ350d!$AB6873</f>
        <v>410.727038641717</v>
      </c>
    </row>
    <row r="154" spans="1:66">
      <c r="A154" s="83"/>
      <c r="B154" s="83"/>
      <c r="C154" s="83"/>
      <c r="D154" s="122">
        <f t="shared" si="5"/>
        <v>9</v>
      </c>
      <c r="E154" s="928">
        <f>[3]CaseMZ350a!$C1762</f>
        <v>361.77294616405197</v>
      </c>
      <c r="F154" s="929">
        <f>[3]CaseMZ350a!$GZ1762/3600</f>
        <v>292.8608106240722</v>
      </c>
      <c r="G154" s="929">
        <f>[3]CaseMZ350a!$H1762</f>
        <v>293.370837961576</v>
      </c>
      <c r="H154" s="926">
        <f>[3]CaseMZ350a!$R1762</f>
        <v>366.55037388395499</v>
      </c>
      <c r="I154" s="937">
        <f>[3]CaseMZ350a!$W1762</f>
        <v>296.07077159435403</v>
      </c>
      <c r="J154" s="416">
        <f>[3]CaseMZ350a!$M5170</f>
        <v>668.45346990887197</v>
      </c>
      <c r="K154" s="936">
        <f>[3]CaseMZ350a!$AB5170</f>
        <v>674.16147479675101</v>
      </c>
      <c r="L154" s="934">
        <f>[3]CaseMZ350a!$C6874</f>
        <v>923.02495602894305</v>
      </c>
      <c r="M154" s="938">
        <f>[3]CaseMZ350a!$GZ6874/3600</f>
        <v>741.52276451738055</v>
      </c>
      <c r="N154" s="926">
        <f>[3]CaseMZ350a!$H6874</f>
        <v>742.03169647203197</v>
      </c>
      <c r="O154" s="928">
        <f>[3]CaseMZ350a!$M6874</f>
        <v>722.91407175587904</v>
      </c>
      <c r="P154" s="928">
        <f>[3]CaseMZ350a!$R6874</f>
        <v>950.55606849431797</v>
      </c>
      <c r="Q154" s="926">
        <f>[3]CaseMZ350a!$W6874</f>
        <v>757.59073385597799</v>
      </c>
      <c r="R154" s="936">
        <f>[3]CaseMZ350a!$AB6874</f>
        <v>729.89670379290897</v>
      </c>
      <c r="T154" s="122">
        <f t="shared" si="6"/>
        <v>9</v>
      </c>
      <c r="U154" s="928">
        <f>[4]CaseMZ350b!$C1762</f>
        <v>361.77294616405197</v>
      </c>
      <c r="V154" s="929">
        <f>[4]CaseMZ350b!$GZ1762/3600</f>
        <v>292.8608106240722</v>
      </c>
      <c r="W154" s="929">
        <f>[4]CaseMZ350b!$H1762</f>
        <v>293.370837961576</v>
      </c>
      <c r="X154" s="926">
        <f>[4]CaseMZ350b!$R1762</f>
        <v>366.55037388395499</v>
      </c>
      <c r="Y154" s="937">
        <f>[4]CaseMZ350b!$W1762</f>
        <v>296.07077159435403</v>
      </c>
      <c r="Z154" s="416">
        <f>[4]CaseMZ350b!$M5170</f>
        <v>668.58085615675998</v>
      </c>
      <c r="AA154" s="936">
        <f>[4]CaseMZ350b!$AB5170</f>
        <v>674.16147479675101</v>
      </c>
      <c r="AB154" s="934">
        <f>[4]CaseMZ350b!$C6874</f>
        <v>923.02495602894305</v>
      </c>
      <c r="AC154" s="938">
        <f>[4]CaseMZ350b!$GZ6874/3600</f>
        <v>741.52276451738055</v>
      </c>
      <c r="AD154" s="926">
        <f>[4]CaseMZ350b!$H6874</f>
        <v>742.03169647203197</v>
      </c>
      <c r="AE154" s="928">
        <f>[4]CaseMZ350b!$M6874</f>
        <v>723.05169573522096</v>
      </c>
      <c r="AF154" s="928">
        <f>[4]CaseMZ350b!$R6874</f>
        <v>950.55606849431797</v>
      </c>
      <c r="AG154" s="926">
        <f>[4]CaseMZ350b!$W6874</f>
        <v>757.59073385597799</v>
      </c>
      <c r="AH154" s="936">
        <f>[4]CaseMZ350b!$AB6874</f>
        <v>729.89670379290897</v>
      </c>
      <c r="AJ154" s="122">
        <f t="shared" si="7"/>
        <v>9</v>
      </c>
      <c r="AK154" s="928">
        <f>[5]CaseMZ350c!$C1762</f>
        <v>361.77294616405197</v>
      </c>
      <c r="AL154" s="929">
        <f>[5]CaseMZ350c!$GZ1762/3600</f>
        <v>292.8608106240722</v>
      </c>
      <c r="AM154" s="929">
        <f>[5]CaseMZ350c!$H1762</f>
        <v>293.370837961576</v>
      </c>
      <c r="AN154" s="926">
        <f>[5]CaseMZ350c!$R1762</f>
        <v>366.55037388395499</v>
      </c>
      <c r="AO154" s="937">
        <f>[5]CaseMZ350c!$W1762</f>
        <v>296.07077159435403</v>
      </c>
      <c r="AP154" s="416">
        <f>[5]CaseMZ350c!$M5170</f>
        <v>668.58085615675998</v>
      </c>
      <c r="AQ154" s="936">
        <f>[5]CaseMZ350c!$AB5170</f>
        <v>674.16147479675101</v>
      </c>
      <c r="AR154" s="934">
        <f>[5]CaseMZ350c!$C6874</f>
        <v>923.02495602894305</v>
      </c>
      <c r="AS154" s="938">
        <f>[5]CaseMZ350c!$GZ6874/3600</f>
        <v>741.52276451738055</v>
      </c>
      <c r="AT154" s="926">
        <f>[5]CaseMZ350c!$H6874</f>
        <v>742.03169647203197</v>
      </c>
      <c r="AU154" s="928">
        <f>[5]CaseMZ350c!$M6874</f>
        <v>723.05169573522096</v>
      </c>
      <c r="AV154" s="928">
        <f>[5]CaseMZ350c!$R6874</f>
        <v>950.55606849431797</v>
      </c>
      <c r="AW154" s="926">
        <f>[5]CaseMZ350c!$W6874</f>
        <v>757.59073385597799</v>
      </c>
      <c r="AX154" s="936">
        <f>[5]CaseMZ350c!$AB6874</f>
        <v>729.89670379290897</v>
      </c>
      <c r="AZ154" s="122">
        <f t="shared" si="8"/>
        <v>9</v>
      </c>
      <c r="BA154" s="928">
        <f>[6]CaseMZ350d!$C1762</f>
        <v>361.77294616405197</v>
      </c>
      <c r="BB154" s="929">
        <f>[6]CaseMZ350d!$GZ1762/3600</f>
        <v>292.8608106240722</v>
      </c>
      <c r="BC154" s="929">
        <f>[6]CaseMZ350d!$H1762</f>
        <v>293.370837961576</v>
      </c>
      <c r="BD154" s="926">
        <f>[6]CaseMZ350d!$R1762</f>
        <v>366.55037388395499</v>
      </c>
      <c r="BE154" s="937">
        <f>[6]CaseMZ350d!$W1762</f>
        <v>296.07077159435403</v>
      </c>
      <c r="BF154" s="416">
        <f>[6]CaseMZ350d!$M5170</f>
        <v>668.58085615675998</v>
      </c>
      <c r="BG154" s="936">
        <f>[6]CaseMZ350d!$AB5170</f>
        <v>674.16147479675101</v>
      </c>
      <c r="BH154" s="934">
        <f>[6]CaseMZ350d!$C6874</f>
        <v>923.02495602894305</v>
      </c>
      <c r="BI154" s="938">
        <f>[6]CaseMZ350d!$GZ6874/3600</f>
        <v>741.52276451738055</v>
      </c>
      <c r="BJ154" s="926">
        <f>[6]CaseMZ350d!$H6874</f>
        <v>742.03169647203197</v>
      </c>
      <c r="BK154" s="928">
        <f>[6]CaseMZ350d!$M6874</f>
        <v>723.05169573522096</v>
      </c>
      <c r="BL154" s="928">
        <f>[6]CaseMZ350d!$R6874</f>
        <v>950.55606849431797</v>
      </c>
      <c r="BM154" s="926">
        <f>[6]CaseMZ350d!$W6874</f>
        <v>757.59073385597799</v>
      </c>
      <c r="BN154" s="936">
        <f>[6]CaseMZ350d!$AB6874</f>
        <v>729.89670379290897</v>
      </c>
    </row>
    <row r="155" spans="1:66">
      <c r="A155" s="83"/>
      <c r="B155" s="91"/>
      <c r="C155" s="91"/>
      <c r="D155" s="122">
        <f t="shared" si="5"/>
        <v>10</v>
      </c>
      <c r="E155" s="928">
        <f>[3]CaseMZ350a!$C1763</f>
        <v>406.14028438376499</v>
      </c>
      <c r="F155" s="929">
        <f>[3]CaseMZ350a!$GZ1763/3600</f>
        <v>328.46064875757224</v>
      </c>
      <c r="G155" s="929">
        <f>[3]CaseMZ350a!$H1763</f>
        <v>329.29243652272601</v>
      </c>
      <c r="H155" s="926">
        <f>[3]CaseMZ350a!$R1763</f>
        <v>411.63871381366999</v>
      </c>
      <c r="I155" s="937">
        <f>[3]CaseMZ350a!$W1763</f>
        <v>332.39983979822</v>
      </c>
      <c r="J155" s="416">
        <f>[3]CaseMZ350a!$M5171</f>
        <v>965.60076868840395</v>
      </c>
      <c r="K155" s="936">
        <f>[3]CaseMZ350a!$AB5171</f>
        <v>973.05206120365995</v>
      </c>
      <c r="L155" s="934">
        <f>[3]CaseMZ350a!$C6875</f>
        <v>1282.7823548803999</v>
      </c>
      <c r="M155" s="938">
        <f>[3]CaseMZ350a!$GZ6875/3600</f>
        <v>1030.4265845846473</v>
      </c>
      <c r="N155" s="926">
        <f>[3]CaseMZ350a!$H6875</f>
        <v>1031.41084240952</v>
      </c>
      <c r="O155" s="928">
        <f>[3]CaseMZ350a!$M6875</f>
        <v>1005.11232545743</v>
      </c>
      <c r="P155" s="928">
        <f>[3]CaseMZ350a!$R6875</f>
        <v>1320.65163375831</v>
      </c>
      <c r="Q155" s="926">
        <f>[3]CaseMZ350a!$W6875</f>
        <v>1052.8124303949501</v>
      </c>
      <c r="R155" s="936">
        <f>[3]CaseMZ350a!$AB6875</f>
        <v>1014.7190569785801</v>
      </c>
      <c r="T155" s="122">
        <f t="shared" si="6"/>
        <v>10</v>
      </c>
      <c r="U155" s="928">
        <f>[4]CaseMZ350b!$C1763</f>
        <v>406.14028438376499</v>
      </c>
      <c r="V155" s="929">
        <f>[4]CaseMZ350b!$GZ1763/3600</f>
        <v>328.46064875757224</v>
      </c>
      <c r="W155" s="929">
        <f>[4]CaseMZ350b!$H1763</f>
        <v>329.29243652272601</v>
      </c>
      <c r="X155" s="926">
        <f>[4]CaseMZ350b!$R1763</f>
        <v>411.63871381366999</v>
      </c>
      <c r="Y155" s="937">
        <f>[4]CaseMZ350b!$W1763</f>
        <v>332.39983979822</v>
      </c>
      <c r="Z155" s="416">
        <f>[4]CaseMZ350b!$M5171</f>
        <v>965.78491993990599</v>
      </c>
      <c r="AA155" s="936">
        <f>[4]CaseMZ350b!$AB5171</f>
        <v>973.05206120365995</v>
      </c>
      <c r="AB155" s="934">
        <f>[4]CaseMZ350b!$C6875</f>
        <v>1282.7823548803999</v>
      </c>
      <c r="AC155" s="938">
        <f>[4]CaseMZ350b!$GZ6875/3600</f>
        <v>1030.4265845846473</v>
      </c>
      <c r="AD155" s="926">
        <f>[4]CaseMZ350b!$H6875</f>
        <v>1031.41084240952</v>
      </c>
      <c r="AE155" s="928">
        <f>[4]CaseMZ350b!$M6875</f>
        <v>1005.30369029537</v>
      </c>
      <c r="AF155" s="928">
        <f>[4]CaseMZ350b!$R6875</f>
        <v>1320.65163375831</v>
      </c>
      <c r="AG155" s="926">
        <f>[4]CaseMZ350b!$W6875</f>
        <v>1052.8124303949501</v>
      </c>
      <c r="AH155" s="936">
        <f>[4]CaseMZ350b!$AB6875</f>
        <v>1014.7190569785801</v>
      </c>
      <c r="AJ155" s="122">
        <f t="shared" si="7"/>
        <v>10</v>
      </c>
      <c r="AK155" s="928">
        <f>[5]CaseMZ350c!$C1763</f>
        <v>406.14028438376499</v>
      </c>
      <c r="AL155" s="929">
        <f>[5]CaseMZ350c!$GZ1763/3600</f>
        <v>328.46064875757224</v>
      </c>
      <c r="AM155" s="929">
        <f>[5]CaseMZ350c!$H1763</f>
        <v>329.29243652272601</v>
      </c>
      <c r="AN155" s="926">
        <f>[5]CaseMZ350c!$R1763</f>
        <v>411.63871381366999</v>
      </c>
      <c r="AO155" s="937">
        <f>[5]CaseMZ350c!$W1763</f>
        <v>332.39983979822</v>
      </c>
      <c r="AP155" s="416">
        <f>[5]CaseMZ350c!$M5171</f>
        <v>965.78491993990599</v>
      </c>
      <c r="AQ155" s="936">
        <f>[5]CaseMZ350c!$AB5171</f>
        <v>973.05206120365995</v>
      </c>
      <c r="AR155" s="934">
        <f>[5]CaseMZ350c!$C6875</f>
        <v>1282.7823548803999</v>
      </c>
      <c r="AS155" s="938">
        <f>[5]CaseMZ350c!$GZ6875/3600</f>
        <v>1030.4265845846473</v>
      </c>
      <c r="AT155" s="926">
        <f>[5]CaseMZ350c!$H6875</f>
        <v>1031.41084240952</v>
      </c>
      <c r="AU155" s="928">
        <f>[5]CaseMZ350c!$M6875</f>
        <v>1005.30369029537</v>
      </c>
      <c r="AV155" s="928">
        <f>[5]CaseMZ350c!$R6875</f>
        <v>1320.65163375831</v>
      </c>
      <c r="AW155" s="926">
        <f>[5]CaseMZ350c!$W6875</f>
        <v>1052.8124303949501</v>
      </c>
      <c r="AX155" s="936">
        <f>[5]CaseMZ350c!$AB6875</f>
        <v>1014.7190569785801</v>
      </c>
      <c r="AZ155" s="122">
        <f t="shared" si="8"/>
        <v>10</v>
      </c>
      <c r="BA155" s="928">
        <f>[6]CaseMZ350d!$C1763</f>
        <v>406.14028438376499</v>
      </c>
      <c r="BB155" s="929">
        <f>[6]CaseMZ350d!$GZ1763/3600</f>
        <v>328.46064875757224</v>
      </c>
      <c r="BC155" s="929">
        <f>[6]CaseMZ350d!$H1763</f>
        <v>329.29243652272601</v>
      </c>
      <c r="BD155" s="926">
        <f>[6]CaseMZ350d!$R1763</f>
        <v>411.63871381366999</v>
      </c>
      <c r="BE155" s="937">
        <f>[6]CaseMZ350d!$W1763</f>
        <v>332.39983979822</v>
      </c>
      <c r="BF155" s="416">
        <f>[6]CaseMZ350d!$M5171</f>
        <v>965.78491993990599</v>
      </c>
      <c r="BG155" s="936">
        <f>[6]CaseMZ350d!$AB5171</f>
        <v>973.05206120365995</v>
      </c>
      <c r="BH155" s="934">
        <f>[6]CaseMZ350d!$C6875</f>
        <v>1282.7823548803999</v>
      </c>
      <c r="BI155" s="938">
        <f>[6]CaseMZ350d!$GZ6875/3600</f>
        <v>1030.4265845846473</v>
      </c>
      <c r="BJ155" s="926">
        <f>[6]CaseMZ350d!$H6875</f>
        <v>1031.41084240952</v>
      </c>
      <c r="BK155" s="928">
        <f>[6]CaseMZ350d!$M6875</f>
        <v>1005.30369029537</v>
      </c>
      <c r="BL155" s="928">
        <f>[6]CaseMZ350d!$R6875</f>
        <v>1320.65163375831</v>
      </c>
      <c r="BM155" s="926">
        <f>[6]CaseMZ350d!$W6875</f>
        <v>1052.8124303949501</v>
      </c>
      <c r="BN155" s="936">
        <f>[6]CaseMZ350d!$AB6875</f>
        <v>1014.7190569785801</v>
      </c>
    </row>
    <row r="156" spans="1:66">
      <c r="A156" s="83"/>
      <c r="B156" s="91"/>
      <c r="C156" s="91"/>
      <c r="D156" s="122">
        <f t="shared" si="5"/>
        <v>11</v>
      </c>
      <c r="E156" s="928">
        <f>[3]CaseMZ350a!$C1764</f>
        <v>412.96950031867198</v>
      </c>
      <c r="F156" s="929">
        <f>[3]CaseMZ350a!$GZ1764/3600</f>
        <v>335.024813151525</v>
      </c>
      <c r="G156" s="929">
        <f>[3]CaseMZ350a!$H1764</f>
        <v>334.73713369588302</v>
      </c>
      <c r="H156" s="926">
        <f>[3]CaseMZ350a!$R1764</f>
        <v>418.77923164368701</v>
      </c>
      <c r="I156" s="937">
        <f>[3]CaseMZ350a!$W1764</f>
        <v>338.02046730582202</v>
      </c>
      <c r="J156" s="416">
        <f>[3]CaseMZ350a!$M5172</f>
        <v>635.08460071639104</v>
      </c>
      <c r="K156" s="936">
        <f>[3]CaseMZ350a!$AB5172</f>
        <v>637.78233028307602</v>
      </c>
      <c r="L156" s="934">
        <f>[3]CaseMZ350a!$C6876</f>
        <v>1611.51568281815</v>
      </c>
      <c r="M156" s="938">
        <f>[3]CaseMZ350a!$GZ6876/3600</f>
        <v>1295.3458733647194</v>
      </c>
      <c r="N156" s="926">
        <f>[3]CaseMZ350a!$H6876</f>
        <v>1295.93206549812</v>
      </c>
      <c r="O156" s="928">
        <f>[3]CaseMZ350a!$M6876</f>
        <v>1263.23036075408</v>
      </c>
      <c r="P156" s="928">
        <f>[3]CaseMZ350a!$R6876</f>
        <v>1658.60167913601</v>
      </c>
      <c r="Q156" s="926">
        <f>[3]CaseMZ350a!$W6876</f>
        <v>1322.54242415657</v>
      </c>
      <c r="R156" s="936">
        <f>[3]CaseMZ350a!$AB6876</f>
        <v>1275.1777926250199</v>
      </c>
      <c r="T156" s="122">
        <f t="shared" si="6"/>
        <v>11</v>
      </c>
      <c r="U156" s="928">
        <f>[4]CaseMZ350b!$C1764</f>
        <v>412.96950031867198</v>
      </c>
      <c r="V156" s="929">
        <f>[4]CaseMZ350b!$GZ1764/3600</f>
        <v>335.024813151525</v>
      </c>
      <c r="W156" s="929">
        <f>[4]CaseMZ350b!$H1764</f>
        <v>334.73713369588302</v>
      </c>
      <c r="X156" s="926">
        <f>[4]CaseMZ350b!$R1764</f>
        <v>418.77923164368701</v>
      </c>
      <c r="Y156" s="937">
        <f>[4]CaseMZ350b!$W1764</f>
        <v>338.02046730582202</v>
      </c>
      <c r="Z156" s="416">
        <f>[4]CaseMZ350b!$M5172</f>
        <v>635.20610171795897</v>
      </c>
      <c r="AA156" s="936">
        <f>[4]CaseMZ350b!$AB5172</f>
        <v>637.78233028307602</v>
      </c>
      <c r="AB156" s="934">
        <f>[4]CaseMZ350b!$C6876</f>
        <v>1611.51568281815</v>
      </c>
      <c r="AC156" s="938">
        <f>[4]CaseMZ350b!$GZ6876/3600</f>
        <v>1295.3458733647194</v>
      </c>
      <c r="AD156" s="926">
        <f>[4]CaseMZ350b!$H6876</f>
        <v>1295.93206549812</v>
      </c>
      <c r="AE156" s="928">
        <f>[4]CaseMZ350b!$M6876</f>
        <v>1263.47089103849</v>
      </c>
      <c r="AF156" s="928">
        <f>[4]CaseMZ350b!$R6876</f>
        <v>1658.60167913601</v>
      </c>
      <c r="AG156" s="926">
        <f>[4]CaseMZ350b!$W6876</f>
        <v>1322.54242415657</v>
      </c>
      <c r="AH156" s="936">
        <f>[4]CaseMZ350b!$AB6876</f>
        <v>1275.1777926250199</v>
      </c>
      <c r="AJ156" s="122">
        <f t="shared" si="7"/>
        <v>11</v>
      </c>
      <c r="AK156" s="928">
        <f>[5]CaseMZ350c!$C1764</f>
        <v>412.96950031867198</v>
      </c>
      <c r="AL156" s="929">
        <f>[5]CaseMZ350c!$GZ1764/3600</f>
        <v>335.024813151525</v>
      </c>
      <c r="AM156" s="929">
        <f>[5]CaseMZ350c!$H1764</f>
        <v>334.73713369588302</v>
      </c>
      <c r="AN156" s="926">
        <f>[5]CaseMZ350c!$R1764</f>
        <v>418.77923164368701</v>
      </c>
      <c r="AO156" s="937">
        <f>[5]CaseMZ350c!$W1764</f>
        <v>338.02046730582202</v>
      </c>
      <c r="AP156" s="416">
        <f>[5]CaseMZ350c!$M5172</f>
        <v>635.20610171795897</v>
      </c>
      <c r="AQ156" s="936">
        <f>[5]CaseMZ350c!$AB5172</f>
        <v>637.78233028307602</v>
      </c>
      <c r="AR156" s="934">
        <f>[5]CaseMZ350c!$C6876</f>
        <v>1611.51568281815</v>
      </c>
      <c r="AS156" s="938">
        <f>[5]CaseMZ350c!$GZ6876/3600</f>
        <v>1295.3458733647194</v>
      </c>
      <c r="AT156" s="926">
        <f>[5]CaseMZ350c!$H6876</f>
        <v>1295.93206549812</v>
      </c>
      <c r="AU156" s="928">
        <f>[5]CaseMZ350c!$M6876</f>
        <v>1263.47089103849</v>
      </c>
      <c r="AV156" s="928">
        <f>[5]CaseMZ350c!$R6876</f>
        <v>1658.60167913601</v>
      </c>
      <c r="AW156" s="926">
        <f>[5]CaseMZ350c!$W6876</f>
        <v>1322.54242415657</v>
      </c>
      <c r="AX156" s="936">
        <f>[5]CaseMZ350c!$AB6876</f>
        <v>1275.1777926250199</v>
      </c>
      <c r="AZ156" s="122">
        <f t="shared" si="8"/>
        <v>11</v>
      </c>
      <c r="BA156" s="928">
        <f>[6]CaseMZ350d!$C1764</f>
        <v>412.96950031867198</v>
      </c>
      <c r="BB156" s="929">
        <f>[6]CaseMZ350d!$GZ1764/3600</f>
        <v>335.024813151525</v>
      </c>
      <c r="BC156" s="929">
        <f>[6]CaseMZ350d!$H1764</f>
        <v>334.73713369588302</v>
      </c>
      <c r="BD156" s="926">
        <f>[6]CaseMZ350d!$R1764</f>
        <v>418.77923164368701</v>
      </c>
      <c r="BE156" s="937">
        <f>[6]CaseMZ350d!$W1764</f>
        <v>338.02046730582202</v>
      </c>
      <c r="BF156" s="416">
        <f>[6]CaseMZ350d!$M5172</f>
        <v>635.20610171795897</v>
      </c>
      <c r="BG156" s="936">
        <f>[6]CaseMZ350d!$AB5172</f>
        <v>637.78233028307602</v>
      </c>
      <c r="BH156" s="934">
        <f>[6]CaseMZ350d!$C6876</f>
        <v>1611.51568281815</v>
      </c>
      <c r="BI156" s="938">
        <f>[6]CaseMZ350d!$GZ6876/3600</f>
        <v>1295.3458733647194</v>
      </c>
      <c r="BJ156" s="926">
        <f>[6]CaseMZ350d!$H6876</f>
        <v>1295.93206549812</v>
      </c>
      <c r="BK156" s="928">
        <f>[6]CaseMZ350d!$M6876</f>
        <v>1263.47089103849</v>
      </c>
      <c r="BL156" s="928">
        <f>[6]CaseMZ350d!$R6876</f>
        <v>1658.60167913601</v>
      </c>
      <c r="BM156" s="926">
        <f>[6]CaseMZ350d!$W6876</f>
        <v>1322.54242415657</v>
      </c>
      <c r="BN156" s="936">
        <f>[6]CaseMZ350d!$AB6876</f>
        <v>1275.1777926250199</v>
      </c>
    </row>
    <row r="157" spans="1:66">
      <c r="A157" s="83"/>
      <c r="B157" s="83"/>
      <c r="C157" s="83"/>
      <c r="D157" s="122">
        <f t="shared" si="5"/>
        <v>12</v>
      </c>
      <c r="E157" s="928">
        <f>[3]CaseMZ350a!$C1765</f>
        <v>397.79984749037902</v>
      </c>
      <c r="F157" s="929">
        <f>[3]CaseMZ350a!$GZ1765/3600</f>
        <v>323.05306778592774</v>
      </c>
      <c r="G157" s="929">
        <f>[3]CaseMZ350a!$H1765</f>
        <v>322.35425192959599</v>
      </c>
      <c r="H157" s="926">
        <f>[3]CaseMZ350a!$R1765</f>
        <v>403.60225955612401</v>
      </c>
      <c r="I157" s="937">
        <f>[3]CaseMZ350a!$W1765</f>
        <v>325.63344910557402</v>
      </c>
      <c r="J157" s="416">
        <f>[3]CaseMZ350a!$M5173</f>
        <v>538.10947953942605</v>
      </c>
      <c r="K157" s="936">
        <f>[3]CaseMZ350a!$AB5173</f>
        <v>540.01338938416302</v>
      </c>
      <c r="L157" s="934">
        <f>[3]CaseMZ350a!$C6877</f>
        <v>1669.7867418333999</v>
      </c>
      <c r="M157" s="938">
        <f>[3]CaseMZ350a!$GZ6877/3600</f>
        <v>1343.2257390459999</v>
      </c>
      <c r="N157" s="926">
        <f>[3]CaseMZ350a!$H6877</f>
        <v>1342.8595793797199</v>
      </c>
      <c r="O157" s="928">
        <f>[3]CaseMZ350a!$M6877</f>
        <v>1309.0859860793601</v>
      </c>
      <c r="P157" s="928">
        <f>[3]CaseMZ350a!$R6877</f>
        <v>1718.41487205666</v>
      </c>
      <c r="Q157" s="926">
        <f>[3]CaseMZ350a!$W6877</f>
        <v>1370.3414654461401</v>
      </c>
      <c r="R157" s="936">
        <f>[3]CaseMZ350a!$AB6877</f>
        <v>1321.42557430634</v>
      </c>
      <c r="T157" s="122">
        <f t="shared" si="6"/>
        <v>12</v>
      </c>
      <c r="U157" s="928">
        <f>[4]CaseMZ350b!$C1765</f>
        <v>397.79984749037902</v>
      </c>
      <c r="V157" s="929">
        <f>[4]CaseMZ350b!$GZ1765/3600</f>
        <v>323.05306778592774</v>
      </c>
      <c r="W157" s="929">
        <f>[4]CaseMZ350b!$H1765</f>
        <v>322.35425192959599</v>
      </c>
      <c r="X157" s="926">
        <f>[4]CaseMZ350b!$R1765</f>
        <v>403.60225955612401</v>
      </c>
      <c r="Y157" s="937">
        <f>[4]CaseMZ350b!$W1765</f>
        <v>325.63344910557402</v>
      </c>
      <c r="Z157" s="416">
        <f>[4]CaseMZ350b!$M5173</f>
        <v>538.21249417034096</v>
      </c>
      <c r="AA157" s="936">
        <f>[4]CaseMZ350b!$AB5173</f>
        <v>540.01338938416302</v>
      </c>
      <c r="AB157" s="934">
        <f>[4]CaseMZ350b!$C6877</f>
        <v>1669.7867418333999</v>
      </c>
      <c r="AC157" s="938">
        <f>[4]CaseMZ350b!$GZ6877/3600</f>
        <v>1343.2257390459999</v>
      </c>
      <c r="AD157" s="926">
        <f>[4]CaseMZ350b!$H6877</f>
        <v>1342.8595793797199</v>
      </c>
      <c r="AE157" s="928">
        <f>[4]CaseMZ350b!$M6877</f>
        <v>1309.3352549039901</v>
      </c>
      <c r="AF157" s="928">
        <f>[4]CaseMZ350b!$R6877</f>
        <v>1718.41487205666</v>
      </c>
      <c r="AG157" s="926">
        <f>[4]CaseMZ350b!$W6877</f>
        <v>1370.3414654461401</v>
      </c>
      <c r="AH157" s="936">
        <f>[4]CaseMZ350b!$AB6877</f>
        <v>1321.42557430634</v>
      </c>
      <c r="AJ157" s="122">
        <f t="shared" si="7"/>
        <v>12</v>
      </c>
      <c r="AK157" s="928">
        <f>[5]CaseMZ350c!$C1765</f>
        <v>397.79984749037902</v>
      </c>
      <c r="AL157" s="929">
        <f>[5]CaseMZ350c!$GZ1765/3600</f>
        <v>323.05306778592774</v>
      </c>
      <c r="AM157" s="929">
        <f>[5]CaseMZ350c!$H1765</f>
        <v>322.35425192959599</v>
      </c>
      <c r="AN157" s="926">
        <f>[5]CaseMZ350c!$R1765</f>
        <v>403.60225955612401</v>
      </c>
      <c r="AO157" s="937">
        <f>[5]CaseMZ350c!$W1765</f>
        <v>325.63344910557402</v>
      </c>
      <c r="AP157" s="416">
        <f>[5]CaseMZ350c!$M5173</f>
        <v>538.21249417034096</v>
      </c>
      <c r="AQ157" s="936">
        <f>[5]CaseMZ350c!$AB5173</f>
        <v>540.01338938416302</v>
      </c>
      <c r="AR157" s="934">
        <f>[5]CaseMZ350c!$C6877</f>
        <v>1669.7867418333999</v>
      </c>
      <c r="AS157" s="938">
        <f>[5]CaseMZ350c!$GZ6877/3600</f>
        <v>1343.2257390459999</v>
      </c>
      <c r="AT157" s="926">
        <f>[5]CaseMZ350c!$H6877</f>
        <v>1342.8595793797199</v>
      </c>
      <c r="AU157" s="928">
        <f>[5]CaseMZ350c!$M6877</f>
        <v>1309.3352549039901</v>
      </c>
      <c r="AV157" s="928">
        <f>[5]CaseMZ350c!$R6877</f>
        <v>1718.41487205666</v>
      </c>
      <c r="AW157" s="926">
        <f>[5]CaseMZ350c!$W6877</f>
        <v>1370.3414654461401</v>
      </c>
      <c r="AX157" s="936">
        <f>[5]CaseMZ350c!$AB6877</f>
        <v>1321.42557430634</v>
      </c>
      <c r="AZ157" s="122">
        <f t="shared" si="8"/>
        <v>12</v>
      </c>
      <c r="BA157" s="928">
        <f>[6]CaseMZ350d!$C1765</f>
        <v>397.79984749037902</v>
      </c>
      <c r="BB157" s="929">
        <f>[6]CaseMZ350d!$GZ1765/3600</f>
        <v>323.05306778592774</v>
      </c>
      <c r="BC157" s="929">
        <f>[6]CaseMZ350d!$H1765</f>
        <v>322.35425192959599</v>
      </c>
      <c r="BD157" s="926">
        <f>[6]CaseMZ350d!$R1765</f>
        <v>403.60225955612401</v>
      </c>
      <c r="BE157" s="937">
        <f>[6]CaseMZ350d!$W1765</f>
        <v>325.63344910557402</v>
      </c>
      <c r="BF157" s="416">
        <f>[6]CaseMZ350d!$M5173</f>
        <v>538.21249417034096</v>
      </c>
      <c r="BG157" s="936">
        <f>[6]CaseMZ350d!$AB5173</f>
        <v>540.01338938416302</v>
      </c>
      <c r="BH157" s="934">
        <f>[6]CaseMZ350d!$C6877</f>
        <v>1669.7867418333999</v>
      </c>
      <c r="BI157" s="938">
        <f>[6]CaseMZ350d!$GZ6877/3600</f>
        <v>1343.2257390459999</v>
      </c>
      <c r="BJ157" s="926">
        <f>[6]CaseMZ350d!$H6877</f>
        <v>1342.8595793797199</v>
      </c>
      <c r="BK157" s="928">
        <f>[6]CaseMZ350d!$M6877</f>
        <v>1309.3352549039901</v>
      </c>
      <c r="BL157" s="928">
        <f>[6]CaseMZ350d!$R6877</f>
        <v>1718.41487205666</v>
      </c>
      <c r="BM157" s="926">
        <f>[6]CaseMZ350d!$W6877</f>
        <v>1370.3414654461401</v>
      </c>
      <c r="BN157" s="936">
        <f>[6]CaseMZ350d!$AB6877</f>
        <v>1321.42557430634</v>
      </c>
    </row>
    <row r="158" spans="1:66">
      <c r="A158" s="83"/>
      <c r="B158" s="91"/>
      <c r="C158" s="91"/>
      <c r="D158" s="122">
        <f t="shared" si="5"/>
        <v>13</v>
      </c>
      <c r="E158" s="928">
        <f>[3]CaseMZ350a!$C1766</f>
        <v>482.80088624383899</v>
      </c>
      <c r="F158" s="929">
        <f>[3]CaseMZ350a!$GZ1766/3600</f>
        <v>316.22161333010558</v>
      </c>
      <c r="G158" s="929">
        <f>[3]CaseMZ350a!$H1766</f>
        <v>316.01602393944103</v>
      </c>
      <c r="H158" s="926">
        <f>[3]CaseMZ350a!$R1766</f>
        <v>927.33516384833297</v>
      </c>
      <c r="I158" s="937">
        <f>[3]CaseMZ350a!$W1766</f>
        <v>319.275101635407</v>
      </c>
      <c r="J158" s="416">
        <f>[3]CaseMZ350a!$M5174</f>
        <v>1300.8205684777299</v>
      </c>
      <c r="K158" s="936">
        <f>[3]CaseMZ350a!$AB5174</f>
        <v>1304.8863096543701</v>
      </c>
      <c r="L158" s="934">
        <f>[3]CaseMZ350a!$C6878</f>
        <v>1244.14667861048</v>
      </c>
      <c r="M158" s="938">
        <f>[3]CaseMZ350a!$GZ6878/3600</f>
        <v>1000.8948668024028</v>
      </c>
      <c r="N158" s="926">
        <f>[3]CaseMZ350a!$H6878</f>
        <v>1000.40380887197</v>
      </c>
      <c r="O158" s="928">
        <f>[3]CaseMZ350a!$M6878</f>
        <v>1051.9890084087001</v>
      </c>
      <c r="P158" s="928">
        <f>[3]CaseMZ350a!$R6878</f>
        <v>1299.47741306236</v>
      </c>
      <c r="Q158" s="926">
        <f>[3]CaseMZ350a!$W6878</f>
        <v>1021.08355542583</v>
      </c>
      <c r="R158" s="936">
        <f>[3]CaseMZ350a!$AB6878</f>
        <v>1061.34687186318</v>
      </c>
      <c r="T158" s="122">
        <f t="shared" si="6"/>
        <v>13</v>
      </c>
      <c r="U158" s="928">
        <f>[4]CaseMZ350b!$C1766</f>
        <v>482.80088624383899</v>
      </c>
      <c r="V158" s="929">
        <f>[4]CaseMZ350b!$GZ1766/3600</f>
        <v>316.22161333010558</v>
      </c>
      <c r="W158" s="929">
        <f>[4]CaseMZ350b!$H1766</f>
        <v>316.01602393944103</v>
      </c>
      <c r="X158" s="926">
        <f>[4]CaseMZ350b!$R1766</f>
        <v>927.33516384833297</v>
      </c>
      <c r="Y158" s="937">
        <f>[4]CaseMZ350b!$W1766</f>
        <v>319.275101635407</v>
      </c>
      <c r="Z158" s="416">
        <f>[4]CaseMZ350b!$M5174</f>
        <v>1301.1855019797999</v>
      </c>
      <c r="AA158" s="936">
        <f>[4]CaseMZ350b!$AB5174</f>
        <v>1304.8863096543701</v>
      </c>
      <c r="AB158" s="934">
        <f>[4]CaseMZ350b!$C6878</f>
        <v>1244.14667861048</v>
      </c>
      <c r="AC158" s="938">
        <f>[4]CaseMZ350b!$GZ6878/3600</f>
        <v>1000.8948668024028</v>
      </c>
      <c r="AD158" s="926">
        <f>[4]CaseMZ350b!$H6878</f>
        <v>1000.40380887197</v>
      </c>
      <c r="AE158" s="928">
        <f>[4]CaseMZ350b!$M6878</f>
        <v>1052.24907048259</v>
      </c>
      <c r="AF158" s="928">
        <f>[4]CaseMZ350b!$R6878</f>
        <v>1299.47741306236</v>
      </c>
      <c r="AG158" s="926">
        <f>[4]CaseMZ350b!$W6878</f>
        <v>1021.08355542583</v>
      </c>
      <c r="AH158" s="936">
        <f>[4]CaseMZ350b!$AB6878</f>
        <v>1061.34687186318</v>
      </c>
      <c r="AJ158" s="122">
        <f t="shared" si="7"/>
        <v>13</v>
      </c>
      <c r="AK158" s="928">
        <f>[5]CaseMZ350c!$C1766</f>
        <v>482.80088624383899</v>
      </c>
      <c r="AL158" s="929">
        <f>[5]CaseMZ350c!$GZ1766/3600</f>
        <v>316.22161333010558</v>
      </c>
      <c r="AM158" s="929">
        <f>[5]CaseMZ350c!$H1766</f>
        <v>316.01602393944103</v>
      </c>
      <c r="AN158" s="926">
        <f>[5]CaseMZ350c!$R1766</f>
        <v>927.33516384833297</v>
      </c>
      <c r="AO158" s="937">
        <f>[5]CaseMZ350c!$W1766</f>
        <v>319.275101635407</v>
      </c>
      <c r="AP158" s="416">
        <f>[5]CaseMZ350c!$M5174</f>
        <v>1301.1855019797999</v>
      </c>
      <c r="AQ158" s="936">
        <f>[5]CaseMZ350c!$AB5174</f>
        <v>1304.8863096543701</v>
      </c>
      <c r="AR158" s="934">
        <f>[5]CaseMZ350c!$C6878</f>
        <v>1244.14667861048</v>
      </c>
      <c r="AS158" s="938">
        <f>[5]CaseMZ350c!$GZ6878/3600</f>
        <v>1000.8948668024028</v>
      </c>
      <c r="AT158" s="926">
        <f>[5]CaseMZ350c!$H6878</f>
        <v>1000.40380887197</v>
      </c>
      <c r="AU158" s="928">
        <f>[5]CaseMZ350c!$M6878</f>
        <v>1052.24907048259</v>
      </c>
      <c r="AV158" s="928">
        <f>[5]CaseMZ350c!$R6878</f>
        <v>1299.47741306236</v>
      </c>
      <c r="AW158" s="926">
        <f>[5]CaseMZ350c!$W6878</f>
        <v>1021.08355542583</v>
      </c>
      <c r="AX158" s="936">
        <f>[5]CaseMZ350c!$AB6878</f>
        <v>1061.34687186318</v>
      </c>
      <c r="AZ158" s="122">
        <f t="shared" si="8"/>
        <v>13</v>
      </c>
      <c r="BA158" s="928">
        <f>[6]CaseMZ350d!$C1766</f>
        <v>482.80088624383899</v>
      </c>
      <c r="BB158" s="929">
        <f>[6]CaseMZ350d!$GZ1766/3600</f>
        <v>316.22161333010558</v>
      </c>
      <c r="BC158" s="929">
        <f>[6]CaseMZ350d!$H1766</f>
        <v>316.01602393944103</v>
      </c>
      <c r="BD158" s="926">
        <f>[6]CaseMZ350d!$R1766</f>
        <v>927.33516384833297</v>
      </c>
      <c r="BE158" s="937">
        <f>[6]CaseMZ350d!$W1766</f>
        <v>319.275101635407</v>
      </c>
      <c r="BF158" s="416">
        <f>[6]CaseMZ350d!$M5174</f>
        <v>1301.1855019797999</v>
      </c>
      <c r="BG158" s="936">
        <f>[6]CaseMZ350d!$AB5174</f>
        <v>1304.8863096543701</v>
      </c>
      <c r="BH158" s="934">
        <f>[6]CaseMZ350d!$C6878</f>
        <v>1244.14667861048</v>
      </c>
      <c r="BI158" s="938">
        <f>[6]CaseMZ350d!$GZ6878/3600</f>
        <v>1000.8948668024028</v>
      </c>
      <c r="BJ158" s="926">
        <f>[6]CaseMZ350d!$H6878</f>
        <v>1000.40380887197</v>
      </c>
      <c r="BK158" s="928">
        <f>[6]CaseMZ350d!$M6878</f>
        <v>1052.24907048259</v>
      </c>
      <c r="BL158" s="928">
        <f>[6]CaseMZ350d!$R6878</f>
        <v>1299.47741306236</v>
      </c>
      <c r="BM158" s="926">
        <f>[6]CaseMZ350d!$W6878</f>
        <v>1021.08355542583</v>
      </c>
      <c r="BN158" s="936">
        <f>[6]CaseMZ350d!$AB6878</f>
        <v>1061.34687186318</v>
      </c>
    </row>
    <row r="159" spans="1:66">
      <c r="A159" s="83"/>
      <c r="B159" s="91"/>
      <c r="C159" s="91"/>
      <c r="D159" s="122">
        <f t="shared" si="5"/>
        <v>14</v>
      </c>
      <c r="E159" s="928">
        <f>[3]CaseMZ350a!$C1767</f>
        <v>1018.89561696944</v>
      </c>
      <c r="F159" s="929">
        <f>[3]CaseMZ350a!$GZ1767/3600</f>
        <v>325.55521625462501</v>
      </c>
      <c r="G159" s="929">
        <f>[3]CaseMZ350a!$H1767</f>
        <v>325.40941591421802</v>
      </c>
      <c r="H159" s="926">
        <f>[3]CaseMZ350a!$R1767</f>
        <v>4151.9912190079103</v>
      </c>
      <c r="I159" s="937">
        <f>[3]CaseMZ350a!$W1767</f>
        <v>328.69418603944899</v>
      </c>
      <c r="J159" s="416">
        <f>[3]CaseMZ350a!$M5175</f>
        <v>3918.3117603647302</v>
      </c>
      <c r="K159" s="936">
        <f>[3]CaseMZ350a!$AB5175</f>
        <v>3921.6946073683098</v>
      </c>
      <c r="L159" s="934">
        <f>[3]CaseMZ350a!$C6879</f>
        <v>1581.21856425345</v>
      </c>
      <c r="M159" s="938">
        <f>[3]CaseMZ350a!$GZ6879/3600</f>
        <v>1272.3647801750776</v>
      </c>
      <c r="N159" s="926">
        <f>[3]CaseMZ350a!$H6879</f>
        <v>1271.55174631464</v>
      </c>
      <c r="O159" s="928">
        <f>[3]CaseMZ350a!$M6879</f>
        <v>1711.75918948456</v>
      </c>
      <c r="P159" s="928">
        <f>[3]CaseMZ350a!$R6879</f>
        <v>1720.3915810701001</v>
      </c>
      <c r="Q159" s="926">
        <f>[3]CaseMZ350a!$W6879</f>
        <v>1297.6836477737099</v>
      </c>
      <c r="R159" s="936">
        <f>[3]CaseMZ350a!$AB6879</f>
        <v>1723.6532194588301</v>
      </c>
      <c r="T159" s="122">
        <f t="shared" si="6"/>
        <v>14</v>
      </c>
      <c r="U159" s="928">
        <f>[4]CaseMZ350b!$C1767</f>
        <v>1018.89561696944</v>
      </c>
      <c r="V159" s="929">
        <f>[4]CaseMZ350b!$GZ1767/3600</f>
        <v>325.55521625462501</v>
      </c>
      <c r="W159" s="929">
        <f>[4]CaseMZ350b!$H1767</f>
        <v>325.40941591421802</v>
      </c>
      <c r="X159" s="926">
        <f>[4]CaseMZ350b!$R1767</f>
        <v>4151.9912190079103</v>
      </c>
      <c r="Y159" s="937">
        <f>[4]CaseMZ350b!$W1767</f>
        <v>328.69418603944899</v>
      </c>
      <c r="Z159" s="416">
        <f>[4]CaseMZ350b!$M5175</f>
        <v>3918.7855093560902</v>
      </c>
      <c r="AA159" s="936">
        <f>[4]CaseMZ350b!$AB5175</f>
        <v>3921.6946073683098</v>
      </c>
      <c r="AB159" s="934">
        <f>[4]CaseMZ350b!$C6879</f>
        <v>1581.21856425345</v>
      </c>
      <c r="AC159" s="938">
        <f>[4]CaseMZ350b!$GZ6879/3600</f>
        <v>1272.3647801750776</v>
      </c>
      <c r="AD159" s="926">
        <f>[4]CaseMZ350b!$H6879</f>
        <v>1271.55174631464</v>
      </c>
      <c r="AE159" s="928">
        <f>[4]CaseMZ350b!$M6879</f>
        <v>1712.15680926094</v>
      </c>
      <c r="AF159" s="928">
        <f>[4]CaseMZ350b!$R6879</f>
        <v>1720.3915810701001</v>
      </c>
      <c r="AG159" s="926">
        <f>[4]CaseMZ350b!$W6879</f>
        <v>1297.6836477737099</v>
      </c>
      <c r="AH159" s="936">
        <f>[4]CaseMZ350b!$AB6879</f>
        <v>1723.6532194588301</v>
      </c>
      <c r="AJ159" s="122">
        <f t="shared" si="7"/>
        <v>14</v>
      </c>
      <c r="AK159" s="928">
        <f>[5]CaseMZ350c!$C1767</f>
        <v>1018.89561696944</v>
      </c>
      <c r="AL159" s="929">
        <f>[5]CaseMZ350c!$GZ1767/3600</f>
        <v>325.55521625462501</v>
      </c>
      <c r="AM159" s="929">
        <f>[5]CaseMZ350c!$H1767</f>
        <v>325.40941591421802</v>
      </c>
      <c r="AN159" s="926">
        <f>[5]CaseMZ350c!$R1767</f>
        <v>4151.9912190079103</v>
      </c>
      <c r="AO159" s="937">
        <f>[5]CaseMZ350c!$W1767</f>
        <v>328.69418603944899</v>
      </c>
      <c r="AP159" s="416">
        <f>[5]CaseMZ350c!$M5175</f>
        <v>3918.7855093560902</v>
      </c>
      <c r="AQ159" s="936">
        <f>[5]CaseMZ350c!$AB5175</f>
        <v>3921.6946073683098</v>
      </c>
      <c r="AR159" s="934">
        <f>[5]CaseMZ350c!$C6879</f>
        <v>1581.21856425345</v>
      </c>
      <c r="AS159" s="938">
        <f>[5]CaseMZ350c!$GZ6879/3600</f>
        <v>1272.3647801750776</v>
      </c>
      <c r="AT159" s="926">
        <f>[5]CaseMZ350c!$H6879</f>
        <v>1271.55174631464</v>
      </c>
      <c r="AU159" s="928">
        <f>[5]CaseMZ350c!$M6879</f>
        <v>1712.15680926094</v>
      </c>
      <c r="AV159" s="928">
        <f>[5]CaseMZ350c!$R6879</f>
        <v>1720.3915810701001</v>
      </c>
      <c r="AW159" s="926">
        <f>[5]CaseMZ350c!$W6879</f>
        <v>1297.6836477737099</v>
      </c>
      <c r="AX159" s="936">
        <f>[5]CaseMZ350c!$AB6879</f>
        <v>1723.6532194588301</v>
      </c>
      <c r="AZ159" s="122">
        <f t="shared" si="8"/>
        <v>14</v>
      </c>
      <c r="BA159" s="928">
        <f>[6]CaseMZ350d!$C1767</f>
        <v>1018.89561696944</v>
      </c>
      <c r="BB159" s="929">
        <f>[6]CaseMZ350d!$GZ1767/3600</f>
        <v>325.55521625462501</v>
      </c>
      <c r="BC159" s="929">
        <f>[6]CaseMZ350d!$H1767</f>
        <v>325.40941591421802</v>
      </c>
      <c r="BD159" s="926">
        <f>[6]CaseMZ350d!$R1767</f>
        <v>4151.9912190079103</v>
      </c>
      <c r="BE159" s="937">
        <f>[6]CaseMZ350d!$W1767</f>
        <v>328.69418603944899</v>
      </c>
      <c r="BF159" s="416">
        <f>[6]CaseMZ350d!$M5175</f>
        <v>3918.7855093560902</v>
      </c>
      <c r="BG159" s="936">
        <f>[6]CaseMZ350d!$AB5175</f>
        <v>3921.6946073683098</v>
      </c>
      <c r="BH159" s="934">
        <f>[6]CaseMZ350d!$C6879</f>
        <v>1581.21856425345</v>
      </c>
      <c r="BI159" s="938">
        <f>[6]CaseMZ350d!$GZ6879/3600</f>
        <v>1272.3647801750776</v>
      </c>
      <c r="BJ159" s="926">
        <f>[6]CaseMZ350d!$H6879</f>
        <v>1271.55174631464</v>
      </c>
      <c r="BK159" s="928">
        <f>[6]CaseMZ350d!$M6879</f>
        <v>1712.15680926094</v>
      </c>
      <c r="BL159" s="928">
        <f>[6]CaseMZ350d!$R6879</f>
        <v>1720.3915810701001</v>
      </c>
      <c r="BM159" s="926">
        <f>[6]CaseMZ350d!$W6879</f>
        <v>1297.6836477737099</v>
      </c>
      <c r="BN159" s="936">
        <f>[6]CaseMZ350d!$AB6879</f>
        <v>1723.6532194588301</v>
      </c>
    </row>
    <row r="160" spans="1:66">
      <c r="A160" s="83"/>
      <c r="B160" s="91"/>
      <c r="C160" s="91"/>
      <c r="D160" s="122">
        <f t="shared" si="5"/>
        <v>15</v>
      </c>
      <c r="E160" s="928">
        <f>[3]CaseMZ350a!$C1768</f>
        <v>1290.74861978628</v>
      </c>
      <c r="F160" s="929">
        <f>[3]CaseMZ350a!$GZ1768/3600</f>
        <v>336.32659064065831</v>
      </c>
      <c r="G160" s="929">
        <f>[3]CaseMZ350a!$H1768</f>
        <v>336.17524143329501</v>
      </c>
      <c r="H160" s="926">
        <f>[3]CaseMZ350a!$R1768</f>
        <v>6762.1897763402703</v>
      </c>
      <c r="I160" s="937">
        <f>[3]CaseMZ350a!$W1768</f>
        <v>339.441947399772</v>
      </c>
      <c r="J160" s="416">
        <f>[3]CaseMZ350a!$M5176</f>
        <v>7694.6539890450904</v>
      </c>
      <c r="K160" s="936">
        <f>[3]CaseMZ350a!$AB5176</f>
        <v>7697.74490575257</v>
      </c>
      <c r="L160" s="934">
        <f>[3]CaseMZ350a!$C6880</f>
        <v>1219.2720568187001</v>
      </c>
      <c r="M160" s="938">
        <f>[3]CaseMZ350a!$GZ6880/3600</f>
        <v>981.05843197153342</v>
      </c>
      <c r="N160" s="926">
        <f>[3]CaseMZ350a!$H6880</f>
        <v>980.32463425181197</v>
      </c>
      <c r="O160" s="928">
        <f>[3]CaseMZ350a!$M6880</f>
        <v>1460.8772825594799</v>
      </c>
      <c r="P160" s="928">
        <f>[3]CaseMZ350a!$R6880</f>
        <v>1312.2778292195101</v>
      </c>
      <c r="Q160" s="926">
        <f>[3]CaseMZ350a!$W6880</f>
        <v>1000.6951175865</v>
      </c>
      <c r="R160" s="936">
        <f>[3]CaseMZ350a!$AB6880</f>
        <v>1470.1217338054</v>
      </c>
      <c r="T160" s="122">
        <f t="shared" si="6"/>
        <v>15</v>
      </c>
      <c r="U160" s="928">
        <f>[4]CaseMZ350b!$C1768</f>
        <v>1290.74861978628</v>
      </c>
      <c r="V160" s="929">
        <f>[4]CaseMZ350b!$GZ1768/3600</f>
        <v>336.32659064065831</v>
      </c>
      <c r="W160" s="929">
        <f>[4]CaseMZ350b!$H1768</f>
        <v>336.17524143329501</v>
      </c>
      <c r="X160" s="926">
        <f>[4]CaseMZ350b!$R1768</f>
        <v>6762.1897763402703</v>
      </c>
      <c r="Y160" s="937">
        <f>[4]CaseMZ350b!$W1768</f>
        <v>339.441947399772</v>
      </c>
      <c r="Z160" s="416">
        <f>[4]CaseMZ350b!$M5176</f>
        <v>7695.0496003481003</v>
      </c>
      <c r="AA160" s="936">
        <f>[4]CaseMZ350b!$AB5176</f>
        <v>7697.74490575257</v>
      </c>
      <c r="AB160" s="934">
        <f>[4]CaseMZ350b!$C6880</f>
        <v>1219.2720568187001</v>
      </c>
      <c r="AC160" s="938">
        <f>[4]CaseMZ350b!$GZ6880/3600</f>
        <v>981.05843197153342</v>
      </c>
      <c r="AD160" s="926">
        <f>[4]CaseMZ350b!$H6880</f>
        <v>980.32463425181197</v>
      </c>
      <c r="AE160" s="928">
        <f>[4]CaseMZ350b!$M6880</f>
        <v>1461.15998899278</v>
      </c>
      <c r="AF160" s="928">
        <f>[4]CaseMZ350b!$R6880</f>
        <v>1312.2778292195101</v>
      </c>
      <c r="AG160" s="926">
        <f>[4]CaseMZ350b!$W6880</f>
        <v>1000.6951175865</v>
      </c>
      <c r="AH160" s="936">
        <f>[4]CaseMZ350b!$AB6880</f>
        <v>1470.1217338054</v>
      </c>
      <c r="AJ160" s="122">
        <f t="shared" si="7"/>
        <v>15</v>
      </c>
      <c r="AK160" s="928">
        <f>[5]CaseMZ350c!$C1768</f>
        <v>1290.74861978628</v>
      </c>
      <c r="AL160" s="929">
        <f>[5]CaseMZ350c!$GZ1768/3600</f>
        <v>336.32659064065831</v>
      </c>
      <c r="AM160" s="929">
        <f>[5]CaseMZ350c!$H1768</f>
        <v>336.17524143329501</v>
      </c>
      <c r="AN160" s="926">
        <f>[5]CaseMZ350c!$R1768</f>
        <v>6762.1897763402703</v>
      </c>
      <c r="AO160" s="937">
        <f>[5]CaseMZ350c!$W1768</f>
        <v>339.441947399772</v>
      </c>
      <c r="AP160" s="416">
        <f>[5]CaseMZ350c!$M5176</f>
        <v>7695.0496003481003</v>
      </c>
      <c r="AQ160" s="936">
        <f>[5]CaseMZ350c!$AB5176</f>
        <v>7697.74490575257</v>
      </c>
      <c r="AR160" s="934">
        <f>[5]CaseMZ350c!$C6880</f>
        <v>1219.2720568187001</v>
      </c>
      <c r="AS160" s="938">
        <f>[5]CaseMZ350c!$GZ6880/3600</f>
        <v>981.05843197153342</v>
      </c>
      <c r="AT160" s="926">
        <f>[5]CaseMZ350c!$H6880</f>
        <v>980.32463425181197</v>
      </c>
      <c r="AU160" s="928">
        <f>[5]CaseMZ350c!$M6880</f>
        <v>1461.15998899278</v>
      </c>
      <c r="AV160" s="928">
        <f>[5]CaseMZ350c!$R6880</f>
        <v>1312.2778292195101</v>
      </c>
      <c r="AW160" s="926">
        <f>[5]CaseMZ350c!$W6880</f>
        <v>1000.6951175865</v>
      </c>
      <c r="AX160" s="936">
        <f>[5]CaseMZ350c!$AB6880</f>
        <v>1470.1217338054</v>
      </c>
      <c r="AZ160" s="122">
        <f t="shared" si="8"/>
        <v>15</v>
      </c>
      <c r="BA160" s="928">
        <f>[6]CaseMZ350d!$C1768</f>
        <v>1290.74861978628</v>
      </c>
      <c r="BB160" s="929">
        <f>[6]CaseMZ350d!$GZ1768/3600</f>
        <v>336.32659064065831</v>
      </c>
      <c r="BC160" s="929">
        <f>[6]CaseMZ350d!$H1768</f>
        <v>336.17524143329501</v>
      </c>
      <c r="BD160" s="926">
        <f>[6]CaseMZ350d!$R1768</f>
        <v>6762.1897763402703</v>
      </c>
      <c r="BE160" s="937">
        <f>[6]CaseMZ350d!$W1768</f>
        <v>339.441947399772</v>
      </c>
      <c r="BF160" s="416">
        <f>[6]CaseMZ350d!$M5176</f>
        <v>7695.0496003481003</v>
      </c>
      <c r="BG160" s="936">
        <f>[6]CaseMZ350d!$AB5176</f>
        <v>7697.74490575257</v>
      </c>
      <c r="BH160" s="934">
        <f>[6]CaseMZ350d!$C6880</f>
        <v>1219.2720568187001</v>
      </c>
      <c r="BI160" s="938">
        <f>[6]CaseMZ350d!$GZ6880/3600</f>
        <v>981.05843197153342</v>
      </c>
      <c r="BJ160" s="926">
        <f>[6]CaseMZ350d!$H6880</f>
        <v>980.32463425181197</v>
      </c>
      <c r="BK160" s="928">
        <f>[6]CaseMZ350d!$M6880</f>
        <v>1461.15998899278</v>
      </c>
      <c r="BL160" s="928">
        <f>[6]CaseMZ350d!$R6880</f>
        <v>1312.2778292195101</v>
      </c>
      <c r="BM160" s="926">
        <f>[6]CaseMZ350d!$W6880</f>
        <v>1000.6951175865</v>
      </c>
      <c r="BN160" s="936">
        <f>[6]CaseMZ350d!$AB6880</f>
        <v>1470.1217338054</v>
      </c>
    </row>
    <row r="161" spans="1:66">
      <c r="A161" s="83"/>
      <c r="B161" s="91"/>
      <c r="C161" s="91"/>
      <c r="D161" s="122">
        <f t="shared" si="5"/>
        <v>16</v>
      </c>
      <c r="E161" s="928">
        <f>[3]CaseMZ350a!$C1769</f>
        <v>4134.5975525979702</v>
      </c>
      <c r="F161" s="929">
        <f>[3]CaseMZ350a!$GZ1769/3600</f>
        <v>326.67197685527219</v>
      </c>
      <c r="G161" s="929">
        <f>[3]CaseMZ350a!$H1769</f>
        <v>326.52374801960701</v>
      </c>
      <c r="H161" s="926">
        <f>[3]CaseMZ350a!$R1769</f>
        <v>8365.4820015777404</v>
      </c>
      <c r="I161" s="937">
        <f>[3]CaseMZ350a!$W1769</f>
        <v>329.587604686887</v>
      </c>
      <c r="J161" s="416">
        <f>[3]CaseMZ350a!$M5177</f>
        <v>8749.9742300266807</v>
      </c>
      <c r="K161" s="936">
        <f>[3]CaseMZ350a!$AB5177</f>
        <v>8816.9955767193205</v>
      </c>
      <c r="L161" s="934">
        <f>[3]CaseMZ350a!$C6881</f>
        <v>723.488563150152</v>
      </c>
      <c r="M161" s="938">
        <f>[3]CaseMZ350a!$GZ6881/3600</f>
        <v>544.85160483031666</v>
      </c>
      <c r="N161" s="926">
        <f>[3]CaseMZ350a!$H6881</f>
        <v>544.38933820706404</v>
      </c>
      <c r="O161" s="928">
        <f>[3]CaseMZ350a!$M6881</f>
        <v>749.40131588608801</v>
      </c>
      <c r="P161" s="928">
        <f>[3]CaseMZ350a!$R6881</f>
        <v>746.88732818512301</v>
      </c>
      <c r="Q161" s="926">
        <f>[3]CaseMZ350a!$W6881</f>
        <v>555.88991749162403</v>
      </c>
      <c r="R161" s="936">
        <f>[3]CaseMZ350a!$AB6881</f>
        <v>754.58873012603794</v>
      </c>
      <c r="T161" s="122">
        <f t="shared" si="6"/>
        <v>16</v>
      </c>
      <c r="U161" s="928">
        <f>[4]CaseMZ350b!$C1769</f>
        <v>4134.5975525979702</v>
      </c>
      <c r="V161" s="929">
        <f>[4]CaseMZ350b!$GZ1769/3600</f>
        <v>326.67197685527219</v>
      </c>
      <c r="W161" s="929">
        <f>[4]CaseMZ350b!$H1769</f>
        <v>326.52374801960701</v>
      </c>
      <c r="X161" s="926">
        <f>[4]CaseMZ350b!$R1769</f>
        <v>8365.4820015777404</v>
      </c>
      <c r="Y161" s="937">
        <f>[4]CaseMZ350b!$W1769</f>
        <v>329.587604686887</v>
      </c>
      <c r="Z161" s="416">
        <f>[4]CaseMZ350b!$M5177</f>
        <v>8750.1114399642302</v>
      </c>
      <c r="AA161" s="936">
        <f>[4]CaseMZ350b!$AB5177</f>
        <v>8816.9955767193205</v>
      </c>
      <c r="AB161" s="934">
        <f>[4]CaseMZ350b!$C6881</f>
        <v>723.488563150152</v>
      </c>
      <c r="AC161" s="938">
        <f>[4]CaseMZ350b!$GZ6881/3600</f>
        <v>544.85160483031666</v>
      </c>
      <c r="AD161" s="926">
        <f>[4]CaseMZ350b!$H6881</f>
        <v>544.38933820706404</v>
      </c>
      <c r="AE161" s="928">
        <f>[4]CaseMZ350b!$M6881</f>
        <v>749.52919103449199</v>
      </c>
      <c r="AF161" s="928">
        <f>[4]CaseMZ350b!$R6881</f>
        <v>746.88732818512301</v>
      </c>
      <c r="AG161" s="926">
        <f>[4]CaseMZ350b!$W6881</f>
        <v>555.88991749162403</v>
      </c>
      <c r="AH161" s="936">
        <f>[4]CaseMZ350b!$AB6881</f>
        <v>754.58873012603794</v>
      </c>
      <c r="AJ161" s="122">
        <f t="shared" si="7"/>
        <v>16</v>
      </c>
      <c r="AK161" s="928">
        <f>[5]CaseMZ350c!$C1769</f>
        <v>4134.5975525979702</v>
      </c>
      <c r="AL161" s="929">
        <f>[5]CaseMZ350c!$GZ1769/3600</f>
        <v>326.67197685527219</v>
      </c>
      <c r="AM161" s="929">
        <f>[5]CaseMZ350c!$H1769</f>
        <v>326.52374801960701</v>
      </c>
      <c r="AN161" s="926">
        <f>[5]CaseMZ350c!$R1769</f>
        <v>8365.4820015777404</v>
      </c>
      <c r="AO161" s="937">
        <f>[5]CaseMZ350c!$W1769</f>
        <v>329.587604686887</v>
      </c>
      <c r="AP161" s="416">
        <f>[5]CaseMZ350c!$M5177</f>
        <v>8750.1114399642302</v>
      </c>
      <c r="AQ161" s="936">
        <f>[5]CaseMZ350c!$AB5177</f>
        <v>8816.9955767193205</v>
      </c>
      <c r="AR161" s="934">
        <f>[5]CaseMZ350c!$C6881</f>
        <v>723.488563150152</v>
      </c>
      <c r="AS161" s="938">
        <f>[5]CaseMZ350c!$GZ6881/3600</f>
        <v>544.85160483031666</v>
      </c>
      <c r="AT161" s="926">
        <f>[5]CaseMZ350c!$H6881</f>
        <v>544.38933820706404</v>
      </c>
      <c r="AU161" s="928">
        <f>[5]CaseMZ350c!$M6881</f>
        <v>749.52919103449199</v>
      </c>
      <c r="AV161" s="928">
        <f>[5]CaseMZ350c!$R6881</f>
        <v>746.88732818512301</v>
      </c>
      <c r="AW161" s="926">
        <f>[5]CaseMZ350c!$W6881</f>
        <v>555.88991749162403</v>
      </c>
      <c r="AX161" s="936">
        <f>[5]CaseMZ350c!$AB6881</f>
        <v>754.58873012603794</v>
      </c>
      <c r="AZ161" s="122">
        <f t="shared" si="8"/>
        <v>16</v>
      </c>
      <c r="BA161" s="928">
        <f>[6]CaseMZ350d!$C1769</f>
        <v>4134.5975525979702</v>
      </c>
      <c r="BB161" s="929">
        <f>[6]CaseMZ350d!$GZ1769/3600</f>
        <v>326.67197685527219</v>
      </c>
      <c r="BC161" s="929">
        <f>[6]CaseMZ350d!$H1769</f>
        <v>326.52374801960701</v>
      </c>
      <c r="BD161" s="926">
        <f>[6]CaseMZ350d!$R1769</f>
        <v>8365.4820015777404</v>
      </c>
      <c r="BE161" s="937">
        <f>[6]CaseMZ350d!$W1769</f>
        <v>329.587604686887</v>
      </c>
      <c r="BF161" s="416">
        <f>[6]CaseMZ350d!$M5177</f>
        <v>8750.1114399642302</v>
      </c>
      <c r="BG161" s="936">
        <f>[6]CaseMZ350d!$AB5177</f>
        <v>8816.9955767193205</v>
      </c>
      <c r="BH161" s="934">
        <f>[6]CaseMZ350d!$C6881</f>
        <v>723.488563150152</v>
      </c>
      <c r="BI161" s="938">
        <f>[6]CaseMZ350d!$GZ6881/3600</f>
        <v>544.85160483031666</v>
      </c>
      <c r="BJ161" s="926">
        <f>[6]CaseMZ350d!$H6881</f>
        <v>544.38933820706404</v>
      </c>
      <c r="BK161" s="928">
        <f>[6]CaseMZ350d!$M6881</f>
        <v>749.52919103449199</v>
      </c>
      <c r="BL161" s="928">
        <f>[6]CaseMZ350d!$R6881</f>
        <v>746.88732818512301</v>
      </c>
      <c r="BM161" s="926">
        <f>[6]CaseMZ350d!$W6881</f>
        <v>555.88991749162403</v>
      </c>
      <c r="BN161" s="936">
        <f>[6]CaseMZ350d!$AB6881</f>
        <v>754.58873012603794</v>
      </c>
    </row>
    <row r="162" spans="1:66">
      <c r="A162" s="83"/>
      <c r="B162" s="91"/>
      <c r="C162" s="91"/>
      <c r="D162" s="122">
        <f t="shared" si="5"/>
        <v>17</v>
      </c>
      <c r="E162" s="928">
        <f>[3]CaseMZ350a!$C1770</f>
        <v>12394.207742110901</v>
      </c>
      <c r="F162" s="929">
        <f>[3]CaseMZ350a!$GZ1770/3600</f>
        <v>773.95310794123327</v>
      </c>
      <c r="G162" s="929">
        <f>[3]CaseMZ350a!$H1770</f>
        <v>773.84236912280005</v>
      </c>
      <c r="H162" s="926">
        <f>[3]CaseMZ350a!$R1770</f>
        <v>12398.7202389105</v>
      </c>
      <c r="I162" s="937">
        <f>[3]CaseMZ350a!$W1770</f>
        <v>776.39257868984896</v>
      </c>
      <c r="J162" s="416">
        <f>[3]CaseMZ350a!$M5178</f>
        <v>4186.2473599554096</v>
      </c>
      <c r="K162" s="936">
        <f>[3]CaseMZ350a!$AB5178</f>
        <v>4260.4955858284102</v>
      </c>
      <c r="L162" s="934">
        <f>[3]CaseMZ350a!$C6882</f>
        <v>1096.6783258990299</v>
      </c>
      <c r="M162" s="938">
        <f>[3]CaseMZ350a!$GZ6882/3600</f>
        <v>423.90142684220001</v>
      </c>
      <c r="N162" s="926">
        <f>[3]CaseMZ350a!$H6882</f>
        <v>423.57479464517502</v>
      </c>
      <c r="O162" s="928">
        <f>[3]CaseMZ350a!$M6882</f>
        <v>1008.562713917</v>
      </c>
      <c r="P162" s="928">
        <f>[3]CaseMZ350a!$R6882</f>
        <v>1112.5577672080999</v>
      </c>
      <c r="Q162" s="926">
        <f>[3]CaseMZ350a!$W6882</f>
        <v>432.54896237177002</v>
      </c>
      <c r="R162" s="936">
        <f>[3]CaseMZ350a!$AB6882</f>
        <v>1012.6357249378</v>
      </c>
      <c r="T162" s="122">
        <f t="shared" si="6"/>
        <v>17</v>
      </c>
      <c r="U162" s="928">
        <f>[4]CaseMZ350b!$C1770</f>
        <v>12394.207742110901</v>
      </c>
      <c r="V162" s="929">
        <f>[4]CaseMZ350b!$GZ1770/3600</f>
        <v>773.95310794123327</v>
      </c>
      <c r="W162" s="929">
        <f>[4]CaseMZ350b!$H1770</f>
        <v>773.84236912280005</v>
      </c>
      <c r="X162" s="926">
        <f>[4]CaseMZ350b!$R1770</f>
        <v>12398.7202389105</v>
      </c>
      <c r="Y162" s="937">
        <f>[4]CaseMZ350b!$W1770</f>
        <v>776.39257868984896</v>
      </c>
      <c r="Z162" s="416">
        <f>[4]CaseMZ350b!$M5178</f>
        <v>4186.3554725866697</v>
      </c>
      <c r="AA162" s="936">
        <f>[4]CaseMZ350b!$AB5178</f>
        <v>4260.4955858284102</v>
      </c>
      <c r="AB162" s="934">
        <f>[4]CaseMZ350b!$C6882</f>
        <v>1096.6783258990299</v>
      </c>
      <c r="AC162" s="938">
        <f>[4]CaseMZ350b!$GZ6882/3600</f>
        <v>423.90142684220001</v>
      </c>
      <c r="AD162" s="926">
        <f>[4]CaseMZ350b!$H6882</f>
        <v>423.57479464517502</v>
      </c>
      <c r="AE162" s="928">
        <f>[4]CaseMZ350b!$M6882</f>
        <v>1008.68764968843</v>
      </c>
      <c r="AF162" s="928">
        <f>[4]CaseMZ350b!$R6882</f>
        <v>1112.5577672080999</v>
      </c>
      <c r="AG162" s="926">
        <f>[4]CaseMZ350b!$W6882</f>
        <v>432.54896237177002</v>
      </c>
      <c r="AH162" s="936">
        <f>[4]CaseMZ350b!$AB6882</f>
        <v>1012.6357249378</v>
      </c>
      <c r="AJ162" s="122">
        <f t="shared" si="7"/>
        <v>17</v>
      </c>
      <c r="AK162" s="928">
        <f>[5]CaseMZ350c!$C1770</f>
        <v>12394.207742110901</v>
      </c>
      <c r="AL162" s="929">
        <f>[5]CaseMZ350c!$GZ1770/3600</f>
        <v>773.95310794123327</v>
      </c>
      <c r="AM162" s="929">
        <f>[5]CaseMZ350c!$H1770</f>
        <v>773.84236912280005</v>
      </c>
      <c r="AN162" s="926">
        <f>[5]CaseMZ350c!$R1770</f>
        <v>12398.7202389105</v>
      </c>
      <c r="AO162" s="937">
        <f>[5]CaseMZ350c!$W1770</f>
        <v>776.39257868984896</v>
      </c>
      <c r="AP162" s="416">
        <f>[5]CaseMZ350c!$M5178</f>
        <v>4186.3554725866697</v>
      </c>
      <c r="AQ162" s="936">
        <f>[5]CaseMZ350c!$AB5178</f>
        <v>4260.4955858284102</v>
      </c>
      <c r="AR162" s="934">
        <f>[5]CaseMZ350c!$C6882</f>
        <v>1096.6783258990299</v>
      </c>
      <c r="AS162" s="938">
        <f>[5]CaseMZ350c!$GZ6882/3600</f>
        <v>423.90142684220001</v>
      </c>
      <c r="AT162" s="926">
        <f>[5]CaseMZ350c!$H6882</f>
        <v>423.57479464517502</v>
      </c>
      <c r="AU162" s="928">
        <f>[5]CaseMZ350c!$M6882</f>
        <v>1008.68764968843</v>
      </c>
      <c r="AV162" s="928">
        <f>[5]CaseMZ350c!$R6882</f>
        <v>1112.5577672080999</v>
      </c>
      <c r="AW162" s="926">
        <f>[5]CaseMZ350c!$W6882</f>
        <v>432.54896237177002</v>
      </c>
      <c r="AX162" s="936">
        <f>[5]CaseMZ350c!$AB6882</f>
        <v>1012.6357249378</v>
      </c>
      <c r="AZ162" s="122">
        <f t="shared" si="8"/>
        <v>17</v>
      </c>
      <c r="BA162" s="928">
        <f>[6]CaseMZ350d!$C1770</f>
        <v>12394.207742110901</v>
      </c>
      <c r="BB162" s="929">
        <f>[6]CaseMZ350d!$GZ1770/3600</f>
        <v>773.95310794123327</v>
      </c>
      <c r="BC162" s="929">
        <f>[6]CaseMZ350d!$H1770</f>
        <v>773.84236912280005</v>
      </c>
      <c r="BD162" s="926">
        <f>[6]CaseMZ350d!$R1770</f>
        <v>12398.7202389105</v>
      </c>
      <c r="BE162" s="937">
        <f>[6]CaseMZ350d!$W1770</f>
        <v>776.39257868984896</v>
      </c>
      <c r="BF162" s="416">
        <f>[6]CaseMZ350d!$M5178</f>
        <v>4186.3554725866697</v>
      </c>
      <c r="BG162" s="936">
        <f>[6]CaseMZ350d!$AB5178</f>
        <v>4260.4955858284102</v>
      </c>
      <c r="BH162" s="934">
        <f>[6]CaseMZ350d!$C6882</f>
        <v>1096.6783258990299</v>
      </c>
      <c r="BI162" s="938">
        <f>[6]CaseMZ350d!$GZ6882/3600</f>
        <v>423.90142684220001</v>
      </c>
      <c r="BJ162" s="926">
        <f>[6]CaseMZ350d!$H6882</f>
        <v>423.57479464517502</v>
      </c>
      <c r="BK162" s="928">
        <f>[6]CaseMZ350d!$M6882</f>
        <v>1008.68764968843</v>
      </c>
      <c r="BL162" s="928">
        <f>[6]CaseMZ350d!$R6882</f>
        <v>1112.5577672080999</v>
      </c>
      <c r="BM162" s="926">
        <f>[6]CaseMZ350d!$W6882</f>
        <v>432.54896237177002</v>
      </c>
      <c r="BN162" s="936">
        <f>[6]CaseMZ350d!$AB6882</f>
        <v>1012.6357249378</v>
      </c>
    </row>
    <row r="163" spans="1:66">
      <c r="A163" s="83"/>
      <c r="B163" s="83"/>
      <c r="C163" s="83"/>
      <c r="D163" s="122">
        <f t="shared" si="5"/>
        <v>18</v>
      </c>
      <c r="E163" s="928">
        <f>[3]CaseMZ350a!$C1771</f>
        <v>9938.2959029195208</v>
      </c>
      <c r="F163" s="929">
        <f>[3]CaseMZ350a!$GZ1771/3600</f>
        <v>6166.2660103598892</v>
      </c>
      <c r="G163" s="929">
        <f>[3]CaseMZ350a!$H1771</f>
        <v>6165.99238748892</v>
      </c>
      <c r="H163" s="926">
        <f>[3]CaseMZ350a!$R1771</f>
        <v>9941.2935550480506</v>
      </c>
      <c r="I163" s="937">
        <f>[3]CaseMZ350a!$W1771</f>
        <v>6167.6864919894397</v>
      </c>
      <c r="J163" s="416">
        <f>[3]CaseMZ350a!$M5179</f>
        <v>482.12734841902</v>
      </c>
      <c r="K163" s="936">
        <f>[3]CaseMZ350a!$AB5179</f>
        <v>484.22031067292102</v>
      </c>
      <c r="L163" s="934">
        <f>[3]CaseMZ350a!$C6883</f>
        <v>566.21437872391095</v>
      </c>
      <c r="M163" s="938">
        <f>[3]CaseMZ350a!$GZ6883/3600</f>
        <v>254.06017500532471</v>
      </c>
      <c r="N163" s="926">
        <f>[3]CaseMZ350a!$H6883</f>
        <v>254.00692001698999</v>
      </c>
      <c r="O163" s="928">
        <f>[3]CaseMZ350a!$M6883</f>
        <v>536.16551627046601</v>
      </c>
      <c r="P163" s="928">
        <f>[3]CaseMZ350a!$R6883</f>
        <v>570.40644603575504</v>
      </c>
      <c r="Q163" s="926">
        <f>[3]CaseMZ350a!$W6883</f>
        <v>256.37604084721602</v>
      </c>
      <c r="R163" s="936">
        <f>[3]CaseMZ350a!$AB6883</f>
        <v>537.24936073011497</v>
      </c>
      <c r="T163" s="122">
        <f t="shared" si="6"/>
        <v>18</v>
      </c>
      <c r="U163" s="928">
        <f>[4]CaseMZ350b!$C1771</f>
        <v>9938.2959029195208</v>
      </c>
      <c r="V163" s="929">
        <f>[4]CaseMZ350b!$GZ1771/3600</f>
        <v>6166.2660103598892</v>
      </c>
      <c r="W163" s="929">
        <f>[4]CaseMZ350b!$H1771</f>
        <v>6165.99238748892</v>
      </c>
      <c r="X163" s="926">
        <f>[4]CaseMZ350b!$R1771</f>
        <v>9941.2935550480506</v>
      </c>
      <c r="Y163" s="937">
        <f>[4]CaseMZ350b!$W1771</f>
        <v>6167.6864919894397</v>
      </c>
      <c r="Z163" s="416">
        <f>[4]CaseMZ350b!$M5179</f>
        <v>482.19414672584799</v>
      </c>
      <c r="AA163" s="936">
        <f>[4]CaseMZ350b!$AB5179</f>
        <v>484.22031067292102</v>
      </c>
      <c r="AB163" s="934">
        <f>[4]CaseMZ350b!$C6883</f>
        <v>566.21437872391095</v>
      </c>
      <c r="AC163" s="938">
        <f>[4]CaseMZ350b!$GZ6883/3600</f>
        <v>254.06017500532471</v>
      </c>
      <c r="AD163" s="926">
        <f>[4]CaseMZ350b!$H6883</f>
        <v>254.00692001698999</v>
      </c>
      <c r="AE163" s="928">
        <f>[4]CaseMZ350b!$M6883</f>
        <v>536.20709501840304</v>
      </c>
      <c r="AF163" s="928">
        <f>[4]CaseMZ350b!$R6883</f>
        <v>570.40644603575504</v>
      </c>
      <c r="AG163" s="926">
        <f>[4]CaseMZ350b!$W6883</f>
        <v>256.37604084721602</v>
      </c>
      <c r="AH163" s="936">
        <f>[4]CaseMZ350b!$AB6883</f>
        <v>537.24936073011497</v>
      </c>
      <c r="AJ163" s="122">
        <f t="shared" si="7"/>
        <v>18</v>
      </c>
      <c r="AK163" s="928">
        <f>[5]CaseMZ350c!$C1771</f>
        <v>9938.2959029195208</v>
      </c>
      <c r="AL163" s="929">
        <f>[5]CaseMZ350c!$GZ1771/3600</f>
        <v>6166.2660103598892</v>
      </c>
      <c r="AM163" s="929">
        <f>[5]CaseMZ350c!$H1771</f>
        <v>6165.99238748892</v>
      </c>
      <c r="AN163" s="926">
        <f>[5]CaseMZ350c!$R1771</f>
        <v>9941.2935550480506</v>
      </c>
      <c r="AO163" s="937">
        <f>[5]CaseMZ350c!$W1771</f>
        <v>6167.6864919894397</v>
      </c>
      <c r="AP163" s="416">
        <f>[5]CaseMZ350c!$M5179</f>
        <v>482.19414672584799</v>
      </c>
      <c r="AQ163" s="936">
        <f>[5]CaseMZ350c!$AB5179</f>
        <v>484.22031067292102</v>
      </c>
      <c r="AR163" s="934">
        <f>[5]CaseMZ350c!$C6883</f>
        <v>566.21437872391095</v>
      </c>
      <c r="AS163" s="938">
        <f>[5]CaseMZ350c!$GZ6883/3600</f>
        <v>254.06017500532471</v>
      </c>
      <c r="AT163" s="926">
        <f>[5]CaseMZ350c!$H6883</f>
        <v>254.00692001698999</v>
      </c>
      <c r="AU163" s="928">
        <f>[5]CaseMZ350c!$M6883</f>
        <v>536.20709501840304</v>
      </c>
      <c r="AV163" s="928">
        <f>[5]CaseMZ350c!$R6883</f>
        <v>570.40644603575504</v>
      </c>
      <c r="AW163" s="926">
        <f>[5]CaseMZ350c!$W6883</f>
        <v>256.37604084721602</v>
      </c>
      <c r="AX163" s="936">
        <f>[5]CaseMZ350c!$AB6883</f>
        <v>537.24936073011497</v>
      </c>
      <c r="AZ163" s="122">
        <f t="shared" si="8"/>
        <v>18</v>
      </c>
      <c r="BA163" s="928">
        <f>[6]CaseMZ350d!$C1771</f>
        <v>9938.2959029195208</v>
      </c>
      <c r="BB163" s="929">
        <f>[6]CaseMZ350d!$GZ1771/3600</f>
        <v>6166.2660103598892</v>
      </c>
      <c r="BC163" s="929">
        <f>[6]CaseMZ350d!$H1771</f>
        <v>6165.99238748892</v>
      </c>
      <c r="BD163" s="926">
        <f>[6]CaseMZ350d!$R1771</f>
        <v>9941.2935550480506</v>
      </c>
      <c r="BE163" s="937">
        <f>[6]CaseMZ350d!$W1771</f>
        <v>6167.6864919894397</v>
      </c>
      <c r="BF163" s="416">
        <f>[6]CaseMZ350d!$M5179</f>
        <v>482.19414672584799</v>
      </c>
      <c r="BG163" s="936">
        <f>[6]CaseMZ350d!$AB5179</f>
        <v>484.22031067292102</v>
      </c>
      <c r="BH163" s="934">
        <f>[6]CaseMZ350d!$C6883</f>
        <v>566.21437872391095</v>
      </c>
      <c r="BI163" s="938">
        <f>[6]CaseMZ350d!$GZ6883/3600</f>
        <v>254.06017500532471</v>
      </c>
      <c r="BJ163" s="926">
        <f>[6]CaseMZ350d!$H6883</f>
        <v>254.00692001698999</v>
      </c>
      <c r="BK163" s="928">
        <f>[6]CaseMZ350d!$M6883</f>
        <v>536.20709501840304</v>
      </c>
      <c r="BL163" s="928">
        <f>[6]CaseMZ350d!$R6883</f>
        <v>570.40644603575504</v>
      </c>
      <c r="BM163" s="926">
        <f>[6]CaseMZ350d!$W6883</f>
        <v>256.37604084721602</v>
      </c>
      <c r="BN163" s="936">
        <f>[6]CaseMZ350d!$AB6883</f>
        <v>537.24936073011497</v>
      </c>
    </row>
    <row r="164" spans="1:66">
      <c r="A164" s="83"/>
      <c r="B164" s="83"/>
      <c r="C164" s="83"/>
      <c r="D164" s="122">
        <f t="shared" si="5"/>
        <v>19</v>
      </c>
      <c r="E164" s="928">
        <f>[3]CaseMZ350a!$C1772</f>
        <v>1246.67503920218</v>
      </c>
      <c r="F164" s="929">
        <f>[3]CaseMZ350a!$GZ1772/3600</f>
        <v>1241.3638167702582</v>
      </c>
      <c r="G164" s="929">
        <f>[3]CaseMZ350a!$H1772</f>
        <v>1241.1683457327399</v>
      </c>
      <c r="H164" s="926">
        <f>[3]CaseMZ350a!$R1772</f>
        <v>1247.1920459343801</v>
      </c>
      <c r="I164" s="937">
        <f>[3]CaseMZ350a!$W1772</f>
        <v>1241.4605288795101</v>
      </c>
      <c r="J164" s="416">
        <f>[3]CaseMZ350a!$M5180</f>
        <v>140.755411700401</v>
      </c>
      <c r="K164" s="936">
        <f>[3]CaseMZ350a!$AB5180</f>
        <v>141.66406105856601</v>
      </c>
      <c r="L164" s="934">
        <f>[3]CaseMZ350a!$C6884</f>
        <v>0</v>
      </c>
      <c r="M164" s="938">
        <f>[3]CaseMZ350a!$GZ6884/3600</f>
        <v>7.3522012899047773E-3</v>
      </c>
      <c r="N164" s="926">
        <f>[3]CaseMZ350a!$H6884</f>
        <v>0</v>
      </c>
      <c r="O164" s="928">
        <f>[3]CaseMZ350a!$M6884</f>
        <v>0</v>
      </c>
      <c r="P164" s="928">
        <f>[3]CaseMZ350a!$R6884</f>
        <v>0</v>
      </c>
      <c r="Q164" s="926">
        <f>[3]CaseMZ350a!$W6884</f>
        <v>0</v>
      </c>
      <c r="R164" s="936">
        <f>[3]CaseMZ350a!$AB6884</f>
        <v>0</v>
      </c>
      <c r="T164" s="122">
        <f t="shared" si="6"/>
        <v>19</v>
      </c>
      <c r="U164" s="928">
        <f>[4]CaseMZ350b!$C1772</f>
        <v>1246.67503920218</v>
      </c>
      <c r="V164" s="929">
        <f>[4]CaseMZ350b!$GZ1772/3600</f>
        <v>1241.3638167702582</v>
      </c>
      <c r="W164" s="929">
        <f>[4]CaseMZ350b!$H1772</f>
        <v>1241.1683457327399</v>
      </c>
      <c r="X164" s="926">
        <f>[4]CaseMZ350b!$R1772</f>
        <v>1247.1920459343801</v>
      </c>
      <c r="Y164" s="937">
        <f>[4]CaseMZ350b!$W1772</f>
        <v>1241.4605288795101</v>
      </c>
      <c r="Z164" s="416">
        <f>[4]CaseMZ350b!$M5180</f>
        <v>140.78228625123</v>
      </c>
      <c r="AA164" s="936">
        <f>[4]CaseMZ350b!$AB5180</f>
        <v>141.66406105856601</v>
      </c>
      <c r="AB164" s="934">
        <f>[4]CaseMZ350b!$C6884</f>
        <v>0</v>
      </c>
      <c r="AC164" s="938">
        <f>[4]CaseMZ350b!$GZ6884/3600</f>
        <v>7.3522012899047773E-3</v>
      </c>
      <c r="AD164" s="926">
        <f>[4]CaseMZ350b!$H6884</f>
        <v>0</v>
      </c>
      <c r="AE164" s="928">
        <f>[4]CaseMZ350b!$M6884</f>
        <v>0</v>
      </c>
      <c r="AF164" s="928">
        <f>[4]CaseMZ350b!$R6884</f>
        <v>0</v>
      </c>
      <c r="AG164" s="926">
        <f>[4]CaseMZ350b!$W6884</f>
        <v>0</v>
      </c>
      <c r="AH164" s="936">
        <f>[4]CaseMZ350b!$AB6884</f>
        <v>0</v>
      </c>
      <c r="AJ164" s="122">
        <f t="shared" si="7"/>
        <v>19</v>
      </c>
      <c r="AK164" s="928">
        <f>[5]CaseMZ350c!$C1772</f>
        <v>1246.67503920218</v>
      </c>
      <c r="AL164" s="929">
        <f>[5]CaseMZ350c!$GZ1772/3600</f>
        <v>1241.3638167702582</v>
      </c>
      <c r="AM164" s="929">
        <f>[5]CaseMZ350c!$H1772</f>
        <v>1241.1683457327399</v>
      </c>
      <c r="AN164" s="926">
        <f>[5]CaseMZ350c!$R1772</f>
        <v>1247.1920459343801</v>
      </c>
      <c r="AO164" s="937">
        <f>[5]CaseMZ350c!$W1772</f>
        <v>1241.4605288795101</v>
      </c>
      <c r="AP164" s="416">
        <f>[5]CaseMZ350c!$M5180</f>
        <v>140.78228625123</v>
      </c>
      <c r="AQ164" s="936">
        <f>[5]CaseMZ350c!$AB5180</f>
        <v>141.66406105856601</v>
      </c>
      <c r="AR164" s="934">
        <f>[5]CaseMZ350c!$C6884</f>
        <v>0</v>
      </c>
      <c r="AS164" s="938">
        <f>[5]CaseMZ350c!$GZ6884/3600</f>
        <v>7.3522012899047773E-3</v>
      </c>
      <c r="AT164" s="926">
        <f>[5]CaseMZ350c!$H6884</f>
        <v>0</v>
      </c>
      <c r="AU164" s="928">
        <f>[5]CaseMZ350c!$M6884</f>
        <v>0</v>
      </c>
      <c r="AV164" s="928">
        <f>[5]CaseMZ350c!$R6884</f>
        <v>0</v>
      </c>
      <c r="AW164" s="926">
        <f>[5]CaseMZ350c!$W6884</f>
        <v>0</v>
      </c>
      <c r="AX164" s="936">
        <f>[5]CaseMZ350c!$AB6884</f>
        <v>0</v>
      </c>
      <c r="AZ164" s="122">
        <f t="shared" si="8"/>
        <v>19</v>
      </c>
      <c r="BA164" s="928">
        <f>[6]CaseMZ350d!$C1772</f>
        <v>1246.67503920218</v>
      </c>
      <c r="BB164" s="929">
        <f>[6]CaseMZ350d!$GZ1772/3600</f>
        <v>1241.3638167702582</v>
      </c>
      <c r="BC164" s="929">
        <f>[6]CaseMZ350d!$H1772</f>
        <v>1241.1683457327399</v>
      </c>
      <c r="BD164" s="926">
        <f>[6]CaseMZ350d!$R1772</f>
        <v>1247.1920459343801</v>
      </c>
      <c r="BE164" s="937">
        <f>[6]CaseMZ350d!$W1772</f>
        <v>1241.4605288795101</v>
      </c>
      <c r="BF164" s="416">
        <f>[6]CaseMZ350d!$M5180</f>
        <v>140.78228625123</v>
      </c>
      <c r="BG164" s="936">
        <f>[6]CaseMZ350d!$AB5180</f>
        <v>141.66406105856601</v>
      </c>
      <c r="BH164" s="934">
        <f>[6]CaseMZ350d!$C6884</f>
        <v>0</v>
      </c>
      <c r="BI164" s="938">
        <f>[6]CaseMZ350d!$GZ6884/3600</f>
        <v>7.3522012899047773E-3</v>
      </c>
      <c r="BJ164" s="926">
        <f>[6]CaseMZ350d!$H6884</f>
        <v>0</v>
      </c>
      <c r="BK164" s="928">
        <f>[6]CaseMZ350d!$M6884</f>
        <v>0</v>
      </c>
      <c r="BL164" s="928">
        <f>[6]CaseMZ350d!$R6884</f>
        <v>0</v>
      </c>
      <c r="BM164" s="926">
        <f>[6]CaseMZ350d!$W6884</f>
        <v>0</v>
      </c>
      <c r="BN164" s="936">
        <f>[6]CaseMZ350d!$AB6884</f>
        <v>0</v>
      </c>
    </row>
    <row r="165" spans="1:66">
      <c r="A165" s="83"/>
      <c r="B165" s="83"/>
      <c r="C165" s="83"/>
      <c r="D165" s="122">
        <f t="shared" si="5"/>
        <v>20</v>
      </c>
      <c r="E165" s="928">
        <f>[3]CaseMZ350a!$C1773</f>
        <v>0</v>
      </c>
      <c r="F165" s="929">
        <f>[3]CaseMZ350a!$GZ1773/3600</f>
        <v>2.2054769215174556E-4</v>
      </c>
      <c r="G165" s="929">
        <f>[3]CaseMZ350a!$H1773</f>
        <v>0</v>
      </c>
      <c r="H165" s="926">
        <f>[3]CaseMZ350a!$R1773</f>
        <v>0</v>
      </c>
      <c r="I165" s="937">
        <f>[3]CaseMZ350a!$W1773</f>
        <v>0</v>
      </c>
      <c r="J165" s="416">
        <f>[3]CaseMZ350a!$M5181</f>
        <v>0</v>
      </c>
      <c r="K165" s="936">
        <f>[3]CaseMZ350a!$AB5181</f>
        <v>0</v>
      </c>
      <c r="L165" s="934">
        <f>[3]CaseMZ350a!$C6885</f>
        <v>0</v>
      </c>
      <c r="M165" s="938">
        <f>[3]CaseMZ350a!$GZ6885/3600</f>
        <v>0</v>
      </c>
      <c r="N165" s="926">
        <f>[3]CaseMZ350a!$H6885</f>
        <v>0</v>
      </c>
      <c r="O165" s="928">
        <f>[3]CaseMZ350a!$M6885</f>
        <v>0</v>
      </c>
      <c r="P165" s="928">
        <f>[3]CaseMZ350a!$R6885</f>
        <v>0</v>
      </c>
      <c r="Q165" s="926">
        <f>[3]CaseMZ350a!$W6885</f>
        <v>0</v>
      </c>
      <c r="R165" s="936">
        <f>[3]CaseMZ350a!$AB6885</f>
        <v>0</v>
      </c>
      <c r="T165" s="122">
        <f t="shared" si="6"/>
        <v>20</v>
      </c>
      <c r="U165" s="928">
        <f>[4]CaseMZ350b!$C1773</f>
        <v>0</v>
      </c>
      <c r="V165" s="929">
        <f>[4]CaseMZ350b!$GZ1773/3600</f>
        <v>2.2054769215174556E-4</v>
      </c>
      <c r="W165" s="929">
        <f>[4]CaseMZ350b!$H1773</f>
        <v>0</v>
      </c>
      <c r="X165" s="926">
        <f>[4]CaseMZ350b!$R1773</f>
        <v>0</v>
      </c>
      <c r="Y165" s="937">
        <f>[4]CaseMZ350b!$W1773</f>
        <v>0</v>
      </c>
      <c r="Z165" s="416">
        <f>[4]CaseMZ350b!$M5181</f>
        <v>0</v>
      </c>
      <c r="AA165" s="936">
        <f>[4]CaseMZ350b!$AB5181</f>
        <v>0</v>
      </c>
      <c r="AB165" s="934">
        <f>[4]CaseMZ350b!$C6885</f>
        <v>0</v>
      </c>
      <c r="AC165" s="938">
        <f>[4]CaseMZ350b!$GZ6885/3600</f>
        <v>0</v>
      </c>
      <c r="AD165" s="926">
        <f>[4]CaseMZ350b!$H6885</f>
        <v>0</v>
      </c>
      <c r="AE165" s="928">
        <f>[4]CaseMZ350b!$M6885</f>
        <v>0</v>
      </c>
      <c r="AF165" s="928">
        <f>[4]CaseMZ350b!$R6885</f>
        <v>0</v>
      </c>
      <c r="AG165" s="926">
        <f>[4]CaseMZ350b!$W6885</f>
        <v>0</v>
      </c>
      <c r="AH165" s="936">
        <f>[4]CaseMZ350b!$AB6885</f>
        <v>0</v>
      </c>
      <c r="AJ165" s="122">
        <f t="shared" si="7"/>
        <v>20</v>
      </c>
      <c r="AK165" s="928">
        <f>[5]CaseMZ350c!$C1773</f>
        <v>0</v>
      </c>
      <c r="AL165" s="929">
        <f>[5]CaseMZ350c!$GZ1773/3600</f>
        <v>2.2054769215174556E-4</v>
      </c>
      <c r="AM165" s="929">
        <f>[5]CaseMZ350c!$H1773</f>
        <v>0</v>
      </c>
      <c r="AN165" s="926">
        <f>[5]CaseMZ350c!$R1773</f>
        <v>0</v>
      </c>
      <c r="AO165" s="937">
        <f>[5]CaseMZ350c!$W1773</f>
        <v>0</v>
      </c>
      <c r="AP165" s="416">
        <f>[5]CaseMZ350c!$M5181</f>
        <v>0</v>
      </c>
      <c r="AQ165" s="936">
        <f>[5]CaseMZ350c!$AB5181</f>
        <v>0</v>
      </c>
      <c r="AR165" s="934">
        <f>[5]CaseMZ350c!$C6885</f>
        <v>0</v>
      </c>
      <c r="AS165" s="938">
        <f>[5]CaseMZ350c!$GZ6885/3600</f>
        <v>0</v>
      </c>
      <c r="AT165" s="926">
        <f>[5]CaseMZ350c!$H6885</f>
        <v>0</v>
      </c>
      <c r="AU165" s="928">
        <f>[5]CaseMZ350c!$M6885</f>
        <v>0</v>
      </c>
      <c r="AV165" s="928">
        <f>[5]CaseMZ350c!$R6885</f>
        <v>0</v>
      </c>
      <c r="AW165" s="926">
        <f>[5]CaseMZ350c!$W6885</f>
        <v>0</v>
      </c>
      <c r="AX165" s="936">
        <f>[5]CaseMZ350c!$AB6885</f>
        <v>0</v>
      </c>
      <c r="AZ165" s="122">
        <f t="shared" si="8"/>
        <v>20</v>
      </c>
      <c r="BA165" s="928">
        <f>[6]CaseMZ350d!$C1773</f>
        <v>0</v>
      </c>
      <c r="BB165" s="929">
        <f>[6]CaseMZ350d!$GZ1773/3600</f>
        <v>2.2054769215174556E-4</v>
      </c>
      <c r="BC165" s="929">
        <f>[6]CaseMZ350d!$H1773</f>
        <v>0</v>
      </c>
      <c r="BD165" s="926">
        <f>[6]CaseMZ350d!$R1773</f>
        <v>0</v>
      </c>
      <c r="BE165" s="937">
        <f>[6]CaseMZ350d!$W1773</f>
        <v>0</v>
      </c>
      <c r="BF165" s="416">
        <f>[6]CaseMZ350d!$M5181</f>
        <v>0</v>
      </c>
      <c r="BG165" s="936">
        <f>[6]CaseMZ350d!$AB5181</f>
        <v>0</v>
      </c>
      <c r="BH165" s="934">
        <f>[6]CaseMZ350d!$C6885</f>
        <v>0</v>
      </c>
      <c r="BI165" s="938">
        <f>[6]CaseMZ350d!$GZ6885/3600</f>
        <v>0</v>
      </c>
      <c r="BJ165" s="926">
        <f>[6]CaseMZ350d!$H6885</f>
        <v>0</v>
      </c>
      <c r="BK165" s="928">
        <f>[6]CaseMZ350d!$M6885</f>
        <v>0</v>
      </c>
      <c r="BL165" s="928">
        <f>[6]CaseMZ350d!$R6885</f>
        <v>0</v>
      </c>
      <c r="BM165" s="926">
        <f>[6]CaseMZ350d!$W6885</f>
        <v>0</v>
      </c>
      <c r="BN165" s="936">
        <f>[6]CaseMZ350d!$AB6885</f>
        <v>0</v>
      </c>
    </row>
    <row r="166" spans="1:66">
      <c r="A166" s="83"/>
      <c r="B166" s="83"/>
      <c r="C166" s="83"/>
      <c r="D166" s="122">
        <f t="shared" si="5"/>
        <v>21</v>
      </c>
      <c r="E166" s="928">
        <f>[3]CaseMZ350a!$C1774</f>
        <v>0</v>
      </c>
      <c r="F166" s="929">
        <f>[3]CaseMZ350a!$GZ1774/3600</f>
        <v>7.3170667747035548E-7</v>
      </c>
      <c r="G166" s="929">
        <f>[3]CaseMZ350a!$H1774</f>
        <v>0</v>
      </c>
      <c r="H166" s="926">
        <f>[3]CaseMZ350a!$R1774</f>
        <v>0</v>
      </c>
      <c r="I166" s="937">
        <f>[3]CaseMZ350a!$W1774</f>
        <v>0</v>
      </c>
      <c r="J166" s="416">
        <f>[3]CaseMZ350a!$M5182</f>
        <v>0</v>
      </c>
      <c r="K166" s="936">
        <f>[3]CaseMZ350a!$AB5182</f>
        <v>0</v>
      </c>
      <c r="L166" s="934">
        <f>[3]CaseMZ350a!$C6886</f>
        <v>0</v>
      </c>
      <c r="M166" s="938">
        <f>[3]CaseMZ350a!$GZ6886/3600</f>
        <v>0</v>
      </c>
      <c r="N166" s="926">
        <f>[3]CaseMZ350a!$H6886</f>
        <v>0</v>
      </c>
      <c r="O166" s="928">
        <f>[3]CaseMZ350a!$M6886</f>
        <v>0</v>
      </c>
      <c r="P166" s="928">
        <f>[3]CaseMZ350a!$R6886</f>
        <v>0</v>
      </c>
      <c r="Q166" s="926">
        <f>[3]CaseMZ350a!$W6886</f>
        <v>0</v>
      </c>
      <c r="R166" s="936">
        <f>[3]CaseMZ350a!$AB6886</f>
        <v>0</v>
      </c>
      <c r="T166" s="122">
        <f t="shared" si="6"/>
        <v>21</v>
      </c>
      <c r="U166" s="928">
        <f>[4]CaseMZ350b!$C1774</f>
        <v>0</v>
      </c>
      <c r="V166" s="929">
        <f>[4]CaseMZ350b!$GZ1774/3600</f>
        <v>7.3170667747035548E-7</v>
      </c>
      <c r="W166" s="929">
        <f>[4]CaseMZ350b!$H1774</f>
        <v>0</v>
      </c>
      <c r="X166" s="926">
        <f>[4]CaseMZ350b!$R1774</f>
        <v>0</v>
      </c>
      <c r="Y166" s="937">
        <f>[4]CaseMZ350b!$W1774</f>
        <v>0</v>
      </c>
      <c r="Z166" s="416">
        <f>[4]CaseMZ350b!$M5182</f>
        <v>0</v>
      </c>
      <c r="AA166" s="936">
        <f>[4]CaseMZ350b!$AB5182</f>
        <v>0</v>
      </c>
      <c r="AB166" s="934">
        <f>[4]CaseMZ350b!$C6886</f>
        <v>0</v>
      </c>
      <c r="AC166" s="938">
        <f>[4]CaseMZ350b!$GZ6886/3600</f>
        <v>0</v>
      </c>
      <c r="AD166" s="926">
        <f>[4]CaseMZ350b!$H6886</f>
        <v>0</v>
      </c>
      <c r="AE166" s="928">
        <f>[4]CaseMZ350b!$M6886</f>
        <v>0</v>
      </c>
      <c r="AF166" s="928">
        <f>[4]CaseMZ350b!$R6886</f>
        <v>0</v>
      </c>
      <c r="AG166" s="926">
        <f>[4]CaseMZ350b!$W6886</f>
        <v>0</v>
      </c>
      <c r="AH166" s="936">
        <f>[4]CaseMZ350b!$AB6886</f>
        <v>0</v>
      </c>
      <c r="AJ166" s="122">
        <f t="shared" si="7"/>
        <v>21</v>
      </c>
      <c r="AK166" s="928">
        <f>[5]CaseMZ350c!$C1774</f>
        <v>0</v>
      </c>
      <c r="AL166" s="929">
        <f>[5]CaseMZ350c!$GZ1774/3600</f>
        <v>7.3170667747035548E-7</v>
      </c>
      <c r="AM166" s="929">
        <f>[5]CaseMZ350c!$H1774</f>
        <v>0</v>
      </c>
      <c r="AN166" s="926">
        <f>[5]CaseMZ350c!$R1774</f>
        <v>0</v>
      </c>
      <c r="AO166" s="937">
        <f>[5]CaseMZ350c!$W1774</f>
        <v>0</v>
      </c>
      <c r="AP166" s="416">
        <f>[5]CaseMZ350c!$M5182</f>
        <v>0</v>
      </c>
      <c r="AQ166" s="936">
        <f>[5]CaseMZ350c!$AB5182</f>
        <v>0</v>
      </c>
      <c r="AR166" s="934">
        <f>[5]CaseMZ350c!$C6886</f>
        <v>0</v>
      </c>
      <c r="AS166" s="938">
        <f>[5]CaseMZ350c!$GZ6886/3600</f>
        <v>0</v>
      </c>
      <c r="AT166" s="926">
        <f>[5]CaseMZ350c!$H6886</f>
        <v>0</v>
      </c>
      <c r="AU166" s="928">
        <f>[5]CaseMZ350c!$M6886</f>
        <v>0</v>
      </c>
      <c r="AV166" s="928">
        <f>[5]CaseMZ350c!$R6886</f>
        <v>0</v>
      </c>
      <c r="AW166" s="926">
        <f>[5]CaseMZ350c!$W6886</f>
        <v>0</v>
      </c>
      <c r="AX166" s="936">
        <f>[5]CaseMZ350c!$AB6886</f>
        <v>0</v>
      </c>
      <c r="AZ166" s="122">
        <f t="shared" si="8"/>
        <v>21</v>
      </c>
      <c r="BA166" s="928">
        <f>[6]CaseMZ350d!$C1774</f>
        <v>0</v>
      </c>
      <c r="BB166" s="929">
        <f>[6]CaseMZ350d!$GZ1774/3600</f>
        <v>7.3170667747035548E-7</v>
      </c>
      <c r="BC166" s="929">
        <f>[6]CaseMZ350d!$H1774</f>
        <v>0</v>
      </c>
      <c r="BD166" s="926">
        <f>[6]CaseMZ350d!$R1774</f>
        <v>0</v>
      </c>
      <c r="BE166" s="937">
        <f>[6]CaseMZ350d!$W1774</f>
        <v>0</v>
      </c>
      <c r="BF166" s="416">
        <f>[6]CaseMZ350d!$M5182</f>
        <v>0</v>
      </c>
      <c r="BG166" s="936">
        <f>[6]CaseMZ350d!$AB5182</f>
        <v>0</v>
      </c>
      <c r="BH166" s="934">
        <f>[6]CaseMZ350d!$C6886</f>
        <v>0</v>
      </c>
      <c r="BI166" s="938">
        <f>[6]CaseMZ350d!$GZ6886/3600</f>
        <v>0</v>
      </c>
      <c r="BJ166" s="926">
        <f>[6]CaseMZ350d!$H6886</f>
        <v>0</v>
      </c>
      <c r="BK166" s="928">
        <f>[6]CaseMZ350d!$M6886</f>
        <v>0</v>
      </c>
      <c r="BL166" s="928">
        <f>[6]CaseMZ350d!$R6886</f>
        <v>0</v>
      </c>
      <c r="BM166" s="926">
        <f>[6]CaseMZ350d!$W6886</f>
        <v>0</v>
      </c>
      <c r="BN166" s="936">
        <f>[6]CaseMZ350d!$AB6886</f>
        <v>0</v>
      </c>
    </row>
    <row r="167" spans="1:66">
      <c r="A167" s="83"/>
      <c r="B167" s="83"/>
      <c r="C167" s="83"/>
      <c r="D167" s="122">
        <f t="shared" si="5"/>
        <v>22</v>
      </c>
      <c r="E167" s="928">
        <f>[3]CaseMZ350a!$C1775</f>
        <v>0</v>
      </c>
      <c r="F167" s="929">
        <f>[3]CaseMZ350a!$GZ1775/3600</f>
        <v>9.1840774985030283E-7</v>
      </c>
      <c r="G167" s="929">
        <f>[3]CaseMZ350a!$H1775</f>
        <v>0</v>
      </c>
      <c r="H167" s="926">
        <f>[3]CaseMZ350a!$R1775</f>
        <v>0</v>
      </c>
      <c r="I167" s="937">
        <f>[3]CaseMZ350a!$W1775</f>
        <v>0</v>
      </c>
      <c r="J167" s="416">
        <f>[3]CaseMZ350a!$M5183</f>
        <v>0</v>
      </c>
      <c r="K167" s="936">
        <f>[3]CaseMZ350a!$AB5183</f>
        <v>0</v>
      </c>
      <c r="L167" s="934">
        <f>[3]CaseMZ350a!$C6887</f>
        <v>0</v>
      </c>
      <c r="M167" s="938">
        <f>[3]CaseMZ350a!$GZ6887/3600</f>
        <v>0</v>
      </c>
      <c r="N167" s="926">
        <f>[3]CaseMZ350a!$H6887</f>
        <v>0</v>
      </c>
      <c r="O167" s="928">
        <f>[3]CaseMZ350a!$M6887</f>
        <v>0</v>
      </c>
      <c r="P167" s="928">
        <f>[3]CaseMZ350a!$R6887</f>
        <v>0</v>
      </c>
      <c r="Q167" s="926">
        <f>[3]CaseMZ350a!$W6887</f>
        <v>0</v>
      </c>
      <c r="R167" s="936">
        <f>[3]CaseMZ350a!$AB6887</f>
        <v>0</v>
      </c>
      <c r="T167" s="122">
        <f t="shared" si="6"/>
        <v>22</v>
      </c>
      <c r="U167" s="928">
        <f>[4]CaseMZ350b!$C1775</f>
        <v>0</v>
      </c>
      <c r="V167" s="929">
        <f>[4]CaseMZ350b!$GZ1775/3600</f>
        <v>9.1840774985030283E-7</v>
      </c>
      <c r="W167" s="929">
        <f>[4]CaseMZ350b!$H1775</f>
        <v>0</v>
      </c>
      <c r="X167" s="926">
        <f>[4]CaseMZ350b!$R1775</f>
        <v>0</v>
      </c>
      <c r="Y167" s="937">
        <f>[4]CaseMZ350b!$W1775</f>
        <v>0</v>
      </c>
      <c r="Z167" s="416">
        <f>[4]CaseMZ350b!$M5183</f>
        <v>0</v>
      </c>
      <c r="AA167" s="936">
        <f>[4]CaseMZ350b!$AB5183</f>
        <v>0</v>
      </c>
      <c r="AB167" s="934">
        <f>[4]CaseMZ350b!$C6887</f>
        <v>0</v>
      </c>
      <c r="AC167" s="938">
        <f>[4]CaseMZ350b!$GZ6887/3600</f>
        <v>0</v>
      </c>
      <c r="AD167" s="926">
        <f>[4]CaseMZ350b!$H6887</f>
        <v>0</v>
      </c>
      <c r="AE167" s="928">
        <f>[4]CaseMZ350b!$M6887</f>
        <v>0</v>
      </c>
      <c r="AF167" s="928">
        <f>[4]CaseMZ350b!$R6887</f>
        <v>0</v>
      </c>
      <c r="AG167" s="926">
        <f>[4]CaseMZ350b!$W6887</f>
        <v>0</v>
      </c>
      <c r="AH167" s="936">
        <f>[4]CaseMZ350b!$AB6887</f>
        <v>0</v>
      </c>
      <c r="AJ167" s="122">
        <f t="shared" si="7"/>
        <v>22</v>
      </c>
      <c r="AK167" s="928">
        <f>[5]CaseMZ350c!$C1775</f>
        <v>0</v>
      </c>
      <c r="AL167" s="929">
        <f>[5]CaseMZ350c!$GZ1775/3600</f>
        <v>9.1840774985030283E-7</v>
      </c>
      <c r="AM167" s="929">
        <f>[5]CaseMZ350c!$H1775</f>
        <v>0</v>
      </c>
      <c r="AN167" s="926">
        <f>[5]CaseMZ350c!$R1775</f>
        <v>0</v>
      </c>
      <c r="AO167" s="937">
        <f>[5]CaseMZ350c!$W1775</f>
        <v>0</v>
      </c>
      <c r="AP167" s="416">
        <f>[5]CaseMZ350c!$M5183</f>
        <v>0</v>
      </c>
      <c r="AQ167" s="936">
        <f>[5]CaseMZ350c!$AB5183</f>
        <v>0</v>
      </c>
      <c r="AR167" s="934">
        <f>[5]CaseMZ350c!$C6887</f>
        <v>0</v>
      </c>
      <c r="AS167" s="938">
        <f>[5]CaseMZ350c!$GZ6887/3600</f>
        <v>0</v>
      </c>
      <c r="AT167" s="926">
        <f>[5]CaseMZ350c!$H6887</f>
        <v>0</v>
      </c>
      <c r="AU167" s="928">
        <f>[5]CaseMZ350c!$M6887</f>
        <v>0</v>
      </c>
      <c r="AV167" s="928">
        <f>[5]CaseMZ350c!$R6887</f>
        <v>0</v>
      </c>
      <c r="AW167" s="926">
        <f>[5]CaseMZ350c!$W6887</f>
        <v>0</v>
      </c>
      <c r="AX167" s="936">
        <f>[5]CaseMZ350c!$AB6887</f>
        <v>0</v>
      </c>
      <c r="AZ167" s="122">
        <f t="shared" si="8"/>
        <v>22</v>
      </c>
      <c r="BA167" s="928">
        <f>[6]CaseMZ350d!$C1775</f>
        <v>0</v>
      </c>
      <c r="BB167" s="929">
        <f>[6]CaseMZ350d!$GZ1775/3600</f>
        <v>9.1840774985030283E-7</v>
      </c>
      <c r="BC167" s="929">
        <f>[6]CaseMZ350d!$H1775</f>
        <v>0</v>
      </c>
      <c r="BD167" s="926">
        <f>[6]CaseMZ350d!$R1775</f>
        <v>0</v>
      </c>
      <c r="BE167" s="937">
        <f>[6]CaseMZ350d!$W1775</f>
        <v>0</v>
      </c>
      <c r="BF167" s="416">
        <f>[6]CaseMZ350d!$M5183</f>
        <v>0</v>
      </c>
      <c r="BG167" s="936">
        <f>[6]CaseMZ350d!$AB5183</f>
        <v>0</v>
      </c>
      <c r="BH167" s="934">
        <f>[6]CaseMZ350d!$C6887</f>
        <v>0</v>
      </c>
      <c r="BI167" s="938">
        <f>[6]CaseMZ350d!$GZ6887/3600</f>
        <v>0</v>
      </c>
      <c r="BJ167" s="926">
        <f>[6]CaseMZ350d!$H6887</f>
        <v>0</v>
      </c>
      <c r="BK167" s="928">
        <f>[6]CaseMZ350d!$M6887</f>
        <v>0</v>
      </c>
      <c r="BL167" s="928">
        <f>[6]CaseMZ350d!$R6887</f>
        <v>0</v>
      </c>
      <c r="BM167" s="926">
        <f>[6]CaseMZ350d!$W6887</f>
        <v>0</v>
      </c>
      <c r="BN167" s="936">
        <f>[6]CaseMZ350d!$AB6887</f>
        <v>0</v>
      </c>
    </row>
    <row r="168" spans="1:66">
      <c r="A168" s="83"/>
      <c r="B168" s="83"/>
      <c r="C168" s="83"/>
      <c r="D168" s="122">
        <f t="shared" si="5"/>
        <v>23</v>
      </c>
      <c r="E168" s="928">
        <f>[3]CaseMZ350a!$C1776</f>
        <v>0</v>
      </c>
      <c r="F168" s="929">
        <f>[3]CaseMZ350a!$GZ1776/3600</f>
        <v>9.3554990598931665E-7</v>
      </c>
      <c r="G168" s="929">
        <f>[3]CaseMZ350a!$H1776</f>
        <v>0</v>
      </c>
      <c r="H168" s="926">
        <f>[3]CaseMZ350a!$R1776</f>
        <v>0</v>
      </c>
      <c r="I168" s="937">
        <f>[3]CaseMZ350a!$W1776</f>
        <v>0</v>
      </c>
      <c r="J168" s="416">
        <f>[3]CaseMZ350a!$M5184</f>
        <v>0</v>
      </c>
      <c r="K168" s="936">
        <f>[3]CaseMZ350a!$AB5184</f>
        <v>0</v>
      </c>
      <c r="L168" s="934">
        <f>[3]CaseMZ350a!$C6888</f>
        <v>0</v>
      </c>
      <c r="M168" s="938">
        <f>[3]CaseMZ350a!$GZ6888/3600</f>
        <v>0</v>
      </c>
      <c r="N168" s="926">
        <f>[3]CaseMZ350a!$H6888</f>
        <v>0</v>
      </c>
      <c r="O168" s="928">
        <f>[3]CaseMZ350a!$M6888</f>
        <v>0</v>
      </c>
      <c r="P168" s="928">
        <f>[3]CaseMZ350a!$R6888</f>
        <v>0</v>
      </c>
      <c r="Q168" s="926">
        <f>[3]CaseMZ350a!$W6888</f>
        <v>0</v>
      </c>
      <c r="R168" s="936">
        <f>[3]CaseMZ350a!$AB6888</f>
        <v>0</v>
      </c>
      <c r="T168" s="122">
        <f t="shared" si="6"/>
        <v>23</v>
      </c>
      <c r="U168" s="928">
        <f>[4]CaseMZ350b!$C1776</f>
        <v>0</v>
      </c>
      <c r="V168" s="929">
        <f>[4]CaseMZ350b!$GZ1776/3600</f>
        <v>9.3554990598931665E-7</v>
      </c>
      <c r="W168" s="929">
        <f>[4]CaseMZ350b!$H1776</f>
        <v>0</v>
      </c>
      <c r="X168" s="926">
        <f>[4]CaseMZ350b!$R1776</f>
        <v>0</v>
      </c>
      <c r="Y168" s="937">
        <f>[4]CaseMZ350b!$W1776</f>
        <v>0</v>
      </c>
      <c r="Z168" s="416">
        <f>[4]CaseMZ350b!$M5184</f>
        <v>0</v>
      </c>
      <c r="AA168" s="936">
        <f>[4]CaseMZ350b!$AB5184</f>
        <v>0</v>
      </c>
      <c r="AB168" s="934">
        <f>[4]CaseMZ350b!$C6888</f>
        <v>0</v>
      </c>
      <c r="AC168" s="938">
        <f>[4]CaseMZ350b!$GZ6888/3600</f>
        <v>0</v>
      </c>
      <c r="AD168" s="926">
        <f>[4]CaseMZ350b!$H6888</f>
        <v>0</v>
      </c>
      <c r="AE168" s="928">
        <f>[4]CaseMZ350b!$M6888</f>
        <v>0</v>
      </c>
      <c r="AF168" s="928">
        <f>[4]CaseMZ350b!$R6888</f>
        <v>0</v>
      </c>
      <c r="AG168" s="926">
        <f>[4]CaseMZ350b!$W6888</f>
        <v>0</v>
      </c>
      <c r="AH168" s="936">
        <f>[4]CaseMZ350b!$AB6888</f>
        <v>0</v>
      </c>
      <c r="AJ168" s="122">
        <f t="shared" si="7"/>
        <v>23</v>
      </c>
      <c r="AK168" s="928">
        <f>[5]CaseMZ350c!$C1776</f>
        <v>0</v>
      </c>
      <c r="AL168" s="929">
        <f>[5]CaseMZ350c!$GZ1776/3600</f>
        <v>9.3554990598931665E-7</v>
      </c>
      <c r="AM168" s="929">
        <f>[5]CaseMZ350c!$H1776</f>
        <v>0</v>
      </c>
      <c r="AN168" s="926">
        <f>[5]CaseMZ350c!$R1776</f>
        <v>0</v>
      </c>
      <c r="AO168" s="937">
        <f>[5]CaseMZ350c!$W1776</f>
        <v>0</v>
      </c>
      <c r="AP168" s="416">
        <f>[5]CaseMZ350c!$M5184</f>
        <v>0</v>
      </c>
      <c r="AQ168" s="936">
        <f>[5]CaseMZ350c!$AB5184</f>
        <v>0</v>
      </c>
      <c r="AR168" s="934">
        <f>[5]CaseMZ350c!$C6888</f>
        <v>0</v>
      </c>
      <c r="AS168" s="938">
        <f>[5]CaseMZ350c!$GZ6888/3600</f>
        <v>0</v>
      </c>
      <c r="AT168" s="926">
        <f>[5]CaseMZ350c!$H6888</f>
        <v>0</v>
      </c>
      <c r="AU168" s="928">
        <f>[5]CaseMZ350c!$M6888</f>
        <v>0</v>
      </c>
      <c r="AV168" s="928">
        <f>[5]CaseMZ350c!$R6888</f>
        <v>0</v>
      </c>
      <c r="AW168" s="926">
        <f>[5]CaseMZ350c!$W6888</f>
        <v>0</v>
      </c>
      <c r="AX168" s="936">
        <f>[5]CaseMZ350c!$AB6888</f>
        <v>0</v>
      </c>
      <c r="AZ168" s="122">
        <f t="shared" si="8"/>
        <v>23</v>
      </c>
      <c r="BA168" s="928">
        <f>[6]CaseMZ350d!$C1776</f>
        <v>0</v>
      </c>
      <c r="BB168" s="929">
        <f>[6]CaseMZ350d!$GZ1776/3600</f>
        <v>9.3554990598931665E-7</v>
      </c>
      <c r="BC168" s="929">
        <f>[6]CaseMZ350d!$H1776</f>
        <v>0</v>
      </c>
      <c r="BD168" s="926">
        <f>[6]CaseMZ350d!$R1776</f>
        <v>0</v>
      </c>
      <c r="BE168" s="937">
        <f>[6]CaseMZ350d!$W1776</f>
        <v>0</v>
      </c>
      <c r="BF168" s="416">
        <f>[6]CaseMZ350d!$M5184</f>
        <v>0</v>
      </c>
      <c r="BG168" s="936">
        <f>[6]CaseMZ350d!$AB5184</f>
        <v>0</v>
      </c>
      <c r="BH168" s="934">
        <f>[6]CaseMZ350d!$C6888</f>
        <v>0</v>
      </c>
      <c r="BI168" s="938">
        <f>[6]CaseMZ350d!$GZ6888/3600</f>
        <v>0</v>
      </c>
      <c r="BJ168" s="926">
        <f>[6]CaseMZ350d!$H6888</f>
        <v>0</v>
      </c>
      <c r="BK168" s="928">
        <f>[6]CaseMZ350d!$M6888</f>
        <v>0</v>
      </c>
      <c r="BL168" s="928">
        <f>[6]CaseMZ350d!$R6888</f>
        <v>0</v>
      </c>
      <c r="BM168" s="926">
        <f>[6]CaseMZ350d!$W6888</f>
        <v>0</v>
      </c>
      <c r="BN168" s="936">
        <f>[6]CaseMZ350d!$AB6888</f>
        <v>0</v>
      </c>
    </row>
    <row r="169" spans="1:66" ht="15.75" thickBot="1">
      <c r="A169" s="83"/>
      <c r="B169" s="83"/>
      <c r="C169" s="83"/>
      <c r="D169" s="210">
        <f t="shared" si="5"/>
        <v>24</v>
      </c>
      <c r="E169" s="939">
        <f>[3]CaseMZ350a!$C1777</f>
        <v>0</v>
      </c>
      <c r="F169" s="940">
        <f>[3]CaseMZ350a!$GZ1777/3600</f>
        <v>9.3666312750428894E-7</v>
      </c>
      <c r="G169" s="940">
        <f>[3]CaseMZ350a!$H1777</f>
        <v>0</v>
      </c>
      <c r="H169" s="927">
        <f>[3]CaseMZ350a!$R1777</f>
        <v>0</v>
      </c>
      <c r="I169" s="941">
        <f>[3]CaseMZ350a!$W1777</f>
        <v>0</v>
      </c>
      <c r="J169" s="418">
        <f>[3]CaseMZ350a!$M5185</f>
        <v>0</v>
      </c>
      <c r="K169" s="942">
        <f>[3]CaseMZ350a!$AB5185</f>
        <v>0</v>
      </c>
      <c r="L169" s="943">
        <f>[3]CaseMZ350a!$C6889</f>
        <v>0</v>
      </c>
      <c r="M169" s="944">
        <f>[3]CaseMZ350a!$GZ6889/3600</f>
        <v>0</v>
      </c>
      <c r="N169" s="927">
        <f>[3]CaseMZ350a!$H6889</f>
        <v>0</v>
      </c>
      <c r="O169" s="939">
        <f>[3]CaseMZ350a!$M6889</f>
        <v>0</v>
      </c>
      <c r="P169" s="939">
        <f>[3]CaseMZ350a!$R6889</f>
        <v>0</v>
      </c>
      <c r="Q169" s="927">
        <f>[3]CaseMZ350a!$W6889</f>
        <v>0</v>
      </c>
      <c r="R169" s="942">
        <f>[3]CaseMZ350a!$AB6889</f>
        <v>0</v>
      </c>
      <c r="T169" s="210">
        <f t="shared" si="6"/>
        <v>24</v>
      </c>
      <c r="U169" s="939">
        <f>[4]CaseMZ350b!$C1777</f>
        <v>0</v>
      </c>
      <c r="V169" s="940">
        <f>[4]CaseMZ350b!$GZ1777/3600</f>
        <v>9.3666312750428894E-7</v>
      </c>
      <c r="W169" s="940">
        <f>[4]CaseMZ350b!$H1777</f>
        <v>0</v>
      </c>
      <c r="X169" s="927">
        <f>[4]CaseMZ350b!$R1777</f>
        <v>0</v>
      </c>
      <c r="Y169" s="941">
        <f>[4]CaseMZ350b!$W1777</f>
        <v>0</v>
      </c>
      <c r="Z169" s="418">
        <f>[4]CaseMZ350b!$M5185</f>
        <v>0</v>
      </c>
      <c r="AA169" s="942">
        <f>[4]CaseMZ350b!$AB5185</f>
        <v>0</v>
      </c>
      <c r="AB169" s="943">
        <f>[4]CaseMZ350b!$C6889</f>
        <v>0</v>
      </c>
      <c r="AC169" s="944">
        <f>[4]CaseMZ350b!$GZ6889/3600</f>
        <v>0</v>
      </c>
      <c r="AD169" s="927">
        <f>[4]CaseMZ350b!$H6889</f>
        <v>0</v>
      </c>
      <c r="AE169" s="939">
        <f>[4]CaseMZ350b!$M6889</f>
        <v>0</v>
      </c>
      <c r="AF169" s="939">
        <f>[4]CaseMZ350b!$R6889</f>
        <v>0</v>
      </c>
      <c r="AG169" s="927">
        <f>[4]CaseMZ350b!$W6889</f>
        <v>0</v>
      </c>
      <c r="AH169" s="942">
        <f>[4]CaseMZ350b!$AB6889</f>
        <v>0</v>
      </c>
      <c r="AJ169" s="210">
        <f t="shared" si="7"/>
        <v>24</v>
      </c>
      <c r="AK169" s="939">
        <f>[5]CaseMZ350c!$C1777</f>
        <v>0</v>
      </c>
      <c r="AL169" s="940">
        <f>[5]CaseMZ350c!$GZ1777/3600</f>
        <v>9.3666312750428894E-7</v>
      </c>
      <c r="AM169" s="940">
        <f>[5]CaseMZ350c!$H1777</f>
        <v>0</v>
      </c>
      <c r="AN169" s="927">
        <f>[5]CaseMZ350c!$R1777</f>
        <v>0</v>
      </c>
      <c r="AO169" s="941">
        <f>[5]CaseMZ350c!$W1777</f>
        <v>0</v>
      </c>
      <c r="AP169" s="418">
        <f>[5]CaseMZ350c!$M5185</f>
        <v>0</v>
      </c>
      <c r="AQ169" s="942">
        <f>[5]CaseMZ350c!$AB5185</f>
        <v>0</v>
      </c>
      <c r="AR169" s="943">
        <f>[5]CaseMZ350c!$C6889</f>
        <v>0</v>
      </c>
      <c r="AS169" s="944">
        <f>[5]CaseMZ350c!$GZ6889/3600</f>
        <v>0</v>
      </c>
      <c r="AT169" s="927">
        <f>[5]CaseMZ350c!$H6889</f>
        <v>0</v>
      </c>
      <c r="AU169" s="939">
        <f>[5]CaseMZ350c!$M6889</f>
        <v>0</v>
      </c>
      <c r="AV169" s="939">
        <f>[5]CaseMZ350c!$R6889</f>
        <v>0</v>
      </c>
      <c r="AW169" s="927">
        <f>[5]CaseMZ350c!$W6889</f>
        <v>0</v>
      </c>
      <c r="AX169" s="942">
        <f>[5]CaseMZ350c!$AB6889</f>
        <v>0</v>
      </c>
      <c r="AZ169" s="210">
        <f t="shared" si="8"/>
        <v>24</v>
      </c>
      <c r="BA169" s="939">
        <f>[6]CaseMZ350d!$C1777</f>
        <v>0</v>
      </c>
      <c r="BB169" s="940">
        <f>[6]CaseMZ350d!$GZ1777/3600</f>
        <v>9.3666312750428894E-7</v>
      </c>
      <c r="BC169" s="940">
        <f>[6]CaseMZ350d!$H1777</f>
        <v>0</v>
      </c>
      <c r="BD169" s="927">
        <f>[6]CaseMZ350d!$R1777</f>
        <v>0</v>
      </c>
      <c r="BE169" s="941">
        <f>[6]CaseMZ350d!$W1777</f>
        <v>0</v>
      </c>
      <c r="BF169" s="418">
        <f>[6]CaseMZ350d!$M5185</f>
        <v>0</v>
      </c>
      <c r="BG169" s="942">
        <f>[6]CaseMZ350d!$AB5185</f>
        <v>0</v>
      </c>
      <c r="BH169" s="943">
        <f>[6]CaseMZ350d!$C6889</f>
        <v>0</v>
      </c>
      <c r="BI169" s="944">
        <f>[6]CaseMZ350d!$GZ6889/3600</f>
        <v>0</v>
      </c>
      <c r="BJ169" s="927">
        <f>[6]CaseMZ350d!$H6889</f>
        <v>0</v>
      </c>
      <c r="BK169" s="939">
        <f>[6]CaseMZ350d!$M6889</f>
        <v>0</v>
      </c>
      <c r="BL169" s="939">
        <f>[6]CaseMZ350d!$R6889</f>
        <v>0</v>
      </c>
      <c r="BM169" s="927">
        <f>[6]CaseMZ350d!$W6889</f>
        <v>0</v>
      </c>
      <c r="BN169" s="942">
        <f>[6]CaseMZ350d!$AB6889</f>
        <v>0</v>
      </c>
    </row>
    <row r="170" spans="1:66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  <c r="AD170" s="83"/>
      <c r="AE170" s="83"/>
    </row>
    <row r="171" spans="1:66" ht="15.75" thickBot="1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  <c r="AD171" s="83"/>
      <c r="AE171" s="83"/>
    </row>
    <row r="172" spans="1:66">
      <c r="A172" s="83"/>
      <c r="B172" s="83"/>
      <c r="C172" s="83"/>
      <c r="D172" s="107"/>
      <c r="E172" s="212"/>
      <c r="F172" s="167"/>
      <c r="G172" s="167"/>
      <c r="H172" s="213" t="s">
        <v>173</v>
      </c>
      <c r="I172" s="213"/>
      <c r="J172" s="214"/>
      <c r="K172" s="215"/>
      <c r="L172" s="169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  <c r="AD172" s="83"/>
      <c r="AE172" s="83"/>
    </row>
    <row r="173" spans="1:66">
      <c r="A173" s="83"/>
      <c r="B173" s="83"/>
      <c r="C173" s="83"/>
      <c r="D173" s="199"/>
      <c r="E173" s="200" t="s">
        <v>364</v>
      </c>
      <c r="F173" s="201"/>
      <c r="G173" s="201"/>
      <c r="H173" s="201"/>
      <c r="I173" s="216" t="s">
        <v>365</v>
      </c>
      <c r="J173" s="201"/>
      <c r="K173" s="201"/>
      <c r="L173" s="202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  <c r="AD173" s="83"/>
      <c r="AE173" s="83"/>
    </row>
    <row r="174" spans="1:66" ht="15.75">
      <c r="A174" s="83"/>
      <c r="B174" s="83"/>
      <c r="C174" s="83"/>
      <c r="D174" s="203"/>
      <c r="E174" s="170" t="s">
        <v>351</v>
      </c>
      <c r="F174" s="174" t="s">
        <v>359</v>
      </c>
      <c r="G174" s="170" t="s">
        <v>360</v>
      </c>
      <c r="H174" s="174" t="s">
        <v>361</v>
      </c>
      <c r="I174" s="217" t="s">
        <v>351</v>
      </c>
      <c r="J174" s="174" t="s">
        <v>359</v>
      </c>
      <c r="K174" s="170" t="s">
        <v>360</v>
      </c>
      <c r="L174" s="204" t="s">
        <v>361</v>
      </c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</row>
    <row r="175" spans="1:66">
      <c r="A175" s="83"/>
      <c r="B175" s="83"/>
      <c r="C175" s="83"/>
      <c r="D175" s="205" t="s">
        <v>167</v>
      </c>
      <c r="E175" s="119" t="s">
        <v>170</v>
      </c>
      <c r="F175" s="90" t="s">
        <v>170</v>
      </c>
      <c r="G175" s="119" t="s">
        <v>170</v>
      </c>
      <c r="H175" s="90" t="s">
        <v>170</v>
      </c>
      <c r="I175" s="218" t="s">
        <v>170</v>
      </c>
      <c r="J175" s="90" t="s">
        <v>170</v>
      </c>
      <c r="K175" s="119" t="s">
        <v>170</v>
      </c>
      <c r="L175" s="207" t="s">
        <v>170</v>
      </c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</row>
    <row r="176" spans="1:66">
      <c r="A176" s="83"/>
      <c r="B176" s="83"/>
      <c r="C176" s="83"/>
      <c r="D176" s="122">
        <v>1</v>
      </c>
      <c r="E176" s="945">
        <f>[7]CaseMZ355!$C1754</f>
        <v>0</v>
      </c>
      <c r="F176" s="931">
        <f>[7]CaseMZ355!$H1754</f>
        <v>0</v>
      </c>
      <c r="G176" s="945">
        <f>[7]CaseMZ355!$R1754</f>
        <v>0</v>
      </c>
      <c r="H176" s="933">
        <f>[7]CaseMZ355!$W1754</f>
        <v>0</v>
      </c>
      <c r="I176" s="946">
        <f>[7]CaseMZ355!$C6866</f>
        <v>0</v>
      </c>
      <c r="J176" s="945">
        <f>[7]CaseMZ355!$H6866</f>
        <v>0</v>
      </c>
      <c r="K176" s="945">
        <f>[7]CaseMZ355!$R6866</f>
        <v>0</v>
      </c>
      <c r="L176" s="947">
        <f>[7]CaseMZ355!$W6866</f>
        <v>0</v>
      </c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</row>
    <row r="177" spans="1:31">
      <c r="A177" s="83"/>
      <c r="B177" s="83"/>
      <c r="C177" s="83"/>
      <c r="D177" s="122">
        <f>D176+1</f>
        <v>2</v>
      </c>
      <c r="E177" s="928">
        <f>[7]CaseMZ355!$C1755</f>
        <v>0</v>
      </c>
      <c r="F177" s="926">
        <f>[7]CaseMZ355!$H1755</f>
        <v>0</v>
      </c>
      <c r="G177" s="928">
        <f>[7]CaseMZ355!$R1755</f>
        <v>0</v>
      </c>
      <c r="H177" s="936">
        <f>[7]CaseMZ355!$W1755</f>
        <v>0</v>
      </c>
      <c r="I177" s="934">
        <f>[7]CaseMZ355!$C6867</f>
        <v>0</v>
      </c>
      <c r="J177" s="928">
        <f>[7]CaseMZ355!$H6867</f>
        <v>0</v>
      </c>
      <c r="K177" s="928">
        <f>[7]CaseMZ355!$R6867</f>
        <v>0</v>
      </c>
      <c r="L177" s="948">
        <f>[7]CaseMZ355!$W6867</f>
        <v>0</v>
      </c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</row>
    <row r="178" spans="1:31">
      <c r="A178" s="83"/>
      <c r="B178" s="83"/>
      <c r="C178" s="83"/>
      <c r="D178" s="122">
        <f t="shared" ref="D178:D199" si="9">D177+1</f>
        <v>3</v>
      </c>
      <c r="E178" s="928">
        <f>[7]CaseMZ355!$C1756</f>
        <v>0</v>
      </c>
      <c r="F178" s="926">
        <f>[7]CaseMZ355!$H1756</f>
        <v>0</v>
      </c>
      <c r="G178" s="928">
        <f>[7]CaseMZ355!$R1756</f>
        <v>0</v>
      </c>
      <c r="H178" s="936">
        <f>[7]CaseMZ355!$W1756</f>
        <v>0</v>
      </c>
      <c r="I178" s="934">
        <f>[7]CaseMZ355!$C6868</f>
        <v>0</v>
      </c>
      <c r="J178" s="928">
        <f>[7]CaseMZ355!$H6868</f>
        <v>0</v>
      </c>
      <c r="K178" s="928">
        <f>[7]CaseMZ355!$R6868</f>
        <v>0</v>
      </c>
      <c r="L178" s="948">
        <f>[7]CaseMZ355!$W6868</f>
        <v>0</v>
      </c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</row>
    <row r="179" spans="1:31">
      <c r="A179" s="83"/>
      <c r="B179" s="83"/>
      <c r="C179" s="83"/>
      <c r="D179" s="122">
        <f t="shared" si="9"/>
        <v>4</v>
      </c>
      <c r="E179" s="928">
        <f>[7]CaseMZ355!$C1757</f>
        <v>0</v>
      </c>
      <c r="F179" s="926">
        <f>[7]CaseMZ355!$H1757</f>
        <v>0</v>
      </c>
      <c r="G179" s="928">
        <f>[7]CaseMZ355!$R1757</f>
        <v>0</v>
      </c>
      <c r="H179" s="936">
        <f>[7]CaseMZ355!$W1757</f>
        <v>0</v>
      </c>
      <c r="I179" s="934">
        <f>[7]CaseMZ355!$C6869</f>
        <v>0</v>
      </c>
      <c r="J179" s="928">
        <f>[7]CaseMZ355!$H6869</f>
        <v>0</v>
      </c>
      <c r="K179" s="928">
        <f>[7]CaseMZ355!$R6869</f>
        <v>0</v>
      </c>
      <c r="L179" s="948">
        <f>[7]CaseMZ355!$W6869</f>
        <v>0</v>
      </c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</row>
    <row r="180" spans="1:31">
      <c r="A180" s="83"/>
      <c r="B180" s="83"/>
      <c r="C180" s="83"/>
      <c r="D180" s="122">
        <f t="shared" si="9"/>
        <v>5</v>
      </c>
      <c r="E180" s="928">
        <f>[7]CaseMZ355!$C1758</f>
        <v>0</v>
      </c>
      <c r="F180" s="926">
        <f>[7]CaseMZ355!$H1758</f>
        <v>0</v>
      </c>
      <c r="G180" s="928">
        <f>[7]CaseMZ355!$R1758</f>
        <v>0</v>
      </c>
      <c r="H180" s="936">
        <f>[7]CaseMZ355!$W1758</f>
        <v>0</v>
      </c>
      <c r="I180" s="934">
        <f>[7]CaseMZ355!$C6870</f>
        <v>0</v>
      </c>
      <c r="J180" s="928">
        <f>[7]CaseMZ355!$H6870</f>
        <v>0</v>
      </c>
      <c r="K180" s="928">
        <f>[7]CaseMZ355!$R6870</f>
        <v>0</v>
      </c>
      <c r="L180" s="948">
        <f>[7]CaseMZ355!$W6870</f>
        <v>0</v>
      </c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</row>
    <row r="181" spans="1:31">
      <c r="A181" s="83"/>
      <c r="B181" s="83"/>
      <c r="C181" s="83"/>
      <c r="D181" s="122">
        <f t="shared" si="9"/>
        <v>6</v>
      </c>
      <c r="E181" s="928">
        <f>[7]CaseMZ355!$C1759</f>
        <v>0</v>
      </c>
      <c r="F181" s="926">
        <f>[7]CaseMZ355!$H1759</f>
        <v>0</v>
      </c>
      <c r="G181" s="928">
        <f>[7]CaseMZ355!$R1759</f>
        <v>0</v>
      </c>
      <c r="H181" s="936">
        <f>[7]CaseMZ355!$W1759</f>
        <v>0</v>
      </c>
      <c r="I181" s="934">
        <f>[7]CaseMZ355!$C6871</f>
        <v>0</v>
      </c>
      <c r="J181" s="928">
        <f>[7]CaseMZ355!$H6871</f>
        <v>0</v>
      </c>
      <c r="K181" s="928">
        <f>[7]CaseMZ355!$R6871</f>
        <v>0</v>
      </c>
      <c r="L181" s="948">
        <f>[7]CaseMZ355!$W6871</f>
        <v>0</v>
      </c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</row>
    <row r="182" spans="1:31">
      <c r="A182" s="83"/>
      <c r="B182" s="83"/>
      <c r="C182" s="83"/>
      <c r="D182" s="122">
        <f t="shared" si="9"/>
        <v>7</v>
      </c>
      <c r="E182" s="928">
        <f>[7]CaseMZ355!$C1760</f>
        <v>67.327672141716107</v>
      </c>
      <c r="F182" s="926">
        <f>[7]CaseMZ355!$H1760</f>
        <v>54.518221320196801</v>
      </c>
      <c r="G182" s="928">
        <f>[7]CaseMZ355!$R1760</f>
        <v>68.405194223820004</v>
      </c>
      <c r="H182" s="936">
        <f>[7]CaseMZ355!$W1760</f>
        <v>55.127176239056901</v>
      </c>
      <c r="I182" s="934">
        <f>[7]CaseMZ355!$C6872</f>
        <v>106.018033082974</v>
      </c>
      <c r="J182" s="928">
        <f>[7]CaseMZ355!$H6872</f>
        <v>85.198970171780005</v>
      </c>
      <c r="K182" s="928">
        <f>[7]CaseMZ355!$R6872</f>
        <v>109.25205232696899</v>
      </c>
      <c r="L182" s="948">
        <f>[7]CaseMZ355!$W6872</f>
        <v>87.026656080985305</v>
      </c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</row>
    <row r="183" spans="1:31">
      <c r="A183" s="83"/>
      <c r="B183" s="83"/>
      <c r="C183" s="83"/>
      <c r="D183" s="122">
        <f t="shared" si="9"/>
        <v>8</v>
      </c>
      <c r="E183" s="928">
        <f>[7]CaseMZ355!$C1761</f>
        <v>257.35744002312902</v>
      </c>
      <c r="F183" s="926">
        <f>[7]CaseMZ355!$H1761</f>
        <v>208.69182836254399</v>
      </c>
      <c r="G183" s="928">
        <f>[7]CaseMZ355!$R1761</f>
        <v>260.76982479623001</v>
      </c>
      <c r="H183" s="936">
        <f>[7]CaseMZ355!$W1761</f>
        <v>210.62031644379601</v>
      </c>
      <c r="I183" s="934">
        <f>[7]CaseMZ355!$C6873</f>
        <v>519.58374327319098</v>
      </c>
      <c r="J183" s="928">
        <f>[7]CaseMZ355!$H6873</f>
        <v>417.63059848520498</v>
      </c>
      <c r="K183" s="928">
        <f>[7]CaseMZ355!$R6873</f>
        <v>535.24610809599903</v>
      </c>
      <c r="L183" s="948">
        <f>[7]CaseMZ355!$W6873</f>
        <v>426.48208678251001</v>
      </c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</row>
    <row r="184" spans="1:31">
      <c r="A184" s="83"/>
      <c r="B184" s="83"/>
      <c r="C184" s="83"/>
      <c r="D184" s="122">
        <f t="shared" si="9"/>
        <v>9</v>
      </c>
      <c r="E184" s="928">
        <f>[7]CaseMZ355!$C1762</f>
        <v>361.77294616405197</v>
      </c>
      <c r="F184" s="926">
        <f>[7]CaseMZ355!$H1762</f>
        <v>293.370837961576</v>
      </c>
      <c r="G184" s="928">
        <f>[7]CaseMZ355!$R1762</f>
        <v>366.55037388395499</v>
      </c>
      <c r="H184" s="936">
        <f>[7]CaseMZ355!$W1762</f>
        <v>296.07077159435403</v>
      </c>
      <c r="I184" s="934">
        <f>[7]CaseMZ355!$C6874</f>
        <v>923.02495602894305</v>
      </c>
      <c r="J184" s="928">
        <f>[7]CaseMZ355!$H6874</f>
        <v>742.03169647203197</v>
      </c>
      <c r="K184" s="928">
        <f>[7]CaseMZ355!$R6874</f>
        <v>950.55606849431797</v>
      </c>
      <c r="L184" s="948">
        <f>[7]CaseMZ355!$W6874</f>
        <v>757.59073385597799</v>
      </c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</row>
    <row r="185" spans="1:31">
      <c r="A185" s="83"/>
      <c r="B185" s="83"/>
      <c r="C185" s="83"/>
      <c r="D185" s="122">
        <f t="shared" si="9"/>
        <v>10</v>
      </c>
      <c r="E185" s="928">
        <f>[7]CaseMZ355!$C1763</f>
        <v>406.14028438376499</v>
      </c>
      <c r="F185" s="926">
        <f>[7]CaseMZ355!$H1763</f>
        <v>329.29243652272601</v>
      </c>
      <c r="G185" s="928">
        <f>[7]CaseMZ355!$R1763</f>
        <v>411.63871381366999</v>
      </c>
      <c r="H185" s="936">
        <f>[7]CaseMZ355!$W1763</f>
        <v>332.39983979822</v>
      </c>
      <c r="I185" s="934">
        <f>[7]CaseMZ355!$C6875</f>
        <v>1282.7823548803999</v>
      </c>
      <c r="J185" s="928">
        <f>[7]CaseMZ355!$H6875</f>
        <v>1031.41084240952</v>
      </c>
      <c r="K185" s="928">
        <f>[7]CaseMZ355!$R6875</f>
        <v>1320.65163375831</v>
      </c>
      <c r="L185" s="948">
        <f>[7]CaseMZ355!$W6875</f>
        <v>1052.8124303949501</v>
      </c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</row>
    <row r="186" spans="1:31">
      <c r="A186" s="83"/>
      <c r="B186" s="83"/>
      <c r="C186" s="83"/>
      <c r="D186" s="122">
        <f t="shared" si="9"/>
        <v>11</v>
      </c>
      <c r="E186" s="928">
        <f>[7]CaseMZ355!$C1764</f>
        <v>412.96950031867198</v>
      </c>
      <c r="F186" s="926">
        <f>[7]CaseMZ355!$H1764</f>
        <v>334.73713369588302</v>
      </c>
      <c r="G186" s="928">
        <f>[7]CaseMZ355!$R1764</f>
        <v>418.77923164368701</v>
      </c>
      <c r="H186" s="936">
        <f>[7]CaseMZ355!$W1764</f>
        <v>338.02046730582202</v>
      </c>
      <c r="I186" s="934">
        <f>[7]CaseMZ355!$C6876</f>
        <v>1611.51568281815</v>
      </c>
      <c r="J186" s="928">
        <f>[7]CaseMZ355!$H6876</f>
        <v>1295.93206549812</v>
      </c>
      <c r="K186" s="928">
        <f>[7]CaseMZ355!$R6876</f>
        <v>1658.60167913601</v>
      </c>
      <c r="L186" s="948">
        <f>[7]CaseMZ355!$W6876</f>
        <v>1322.54242415657</v>
      </c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</row>
    <row r="187" spans="1:31">
      <c r="A187" s="83"/>
      <c r="B187" s="83"/>
      <c r="C187" s="83"/>
      <c r="D187" s="122">
        <f t="shared" si="9"/>
        <v>12</v>
      </c>
      <c r="E187" s="928">
        <f>[7]CaseMZ355!$C1765</f>
        <v>397.79984749037902</v>
      </c>
      <c r="F187" s="926">
        <f>[7]CaseMZ355!$H1765</f>
        <v>322.35425192959599</v>
      </c>
      <c r="G187" s="928">
        <f>[7]CaseMZ355!$R1765</f>
        <v>403.60225955612401</v>
      </c>
      <c r="H187" s="936">
        <f>[7]CaseMZ355!$W1765</f>
        <v>325.63344910557402</v>
      </c>
      <c r="I187" s="934">
        <f>[7]CaseMZ355!$C6877</f>
        <v>1669.7867418333999</v>
      </c>
      <c r="J187" s="928">
        <f>[7]CaseMZ355!$H6877</f>
        <v>1342.8595793797199</v>
      </c>
      <c r="K187" s="928">
        <f>[7]CaseMZ355!$R6877</f>
        <v>1718.41487205666</v>
      </c>
      <c r="L187" s="948">
        <f>[7]CaseMZ355!$W6877</f>
        <v>1370.3414654461401</v>
      </c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</row>
    <row r="188" spans="1:31">
      <c r="A188" s="83"/>
      <c r="B188" s="83"/>
      <c r="C188" s="83"/>
      <c r="D188" s="122">
        <f t="shared" si="9"/>
        <v>13</v>
      </c>
      <c r="E188" s="928">
        <f>[7]CaseMZ355!$C1766</f>
        <v>482.80088624383899</v>
      </c>
      <c r="F188" s="926">
        <f>[7]CaseMZ355!$H1766</f>
        <v>316.01602393944103</v>
      </c>
      <c r="G188" s="928">
        <f>[7]CaseMZ355!$R1766</f>
        <v>927.33516384833297</v>
      </c>
      <c r="H188" s="936">
        <f>[7]CaseMZ355!$W1766</f>
        <v>319.275101635407</v>
      </c>
      <c r="I188" s="934">
        <f>[7]CaseMZ355!$C6878</f>
        <v>1244.14667861048</v>
      </c>
      <c r="J188" s="928">
        <f>[7]CaseMZ355!$H6878</f>
        <v>1000.40380887197</v>
      </c>
      <c r="K188" s="928">
        <f>[7]CaseMZ355!$R6878</f>
        <v>1299.47741306236</v>
      </c>
      <c r="L188" s="948">
        <f>[7]CaseMZ355!$W6878</f>
        <v>1021.08355542583</v>
      </c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</row>
    <row r="189" spans="1:31">
      <c r="A189" s="83"/>
      <c r="B189" s="83"/>
      <c r="C189" s="83"/>
      <c r="D189" s="122">
        <f t="shared" si="9"/>
        <v>14</v>
      </c>
      <c r="E189" s="928">
        <f>[7]CaseMZ355!$C1767</f>
        <v>1018.89561696944</v>
      </c>
      <c r="F189" s="926">
        <f>[7]CaseMZ355!$H1767</f>
        <v>325.40941591421802</v>
      </c>
      <c r="G189" s="928">
        <f>[7]CaseMZ355!$R1767</f>
        <v>4151.9912190079103</v>
      </c>
      <c r="H189" s="936">
        <f>[7]CaseMZ355!$W1767</f>
        <v>328.69418603944899</v>
      </c>
      <c r="I189" s="934">
        <f>[7]CaseMZ355!$C6879</f>
        <v>1581.21856425345</v>
      </c>
      <c r="J189" s="928">
        <f>[7]CaseMZ355!$H6879</f>
        <v>1271.55174631464</v>
      </c>
      <c r="K189" s="928">
        <f>[7]CaseMZ355!$R6879</f>
        <v>1720.3915810701001</v>
      </c>
      <c r="L189" s="948">
        <f>[7]CaseMZ355!$W6879</f>
        <v>1297.6836477737099</v>
      </c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</row>
    <row r="190" spans="1:31">
      <c r="A190" s="83"/>
      <c r="B190" s="83"/>
      <c r="C190" s="83"/>
      <c r="D190" s="122">
        <f t="shared" si="9"/>
        <v>15</v>
      </c>
      <c r="E190" s="928">
        <f>[7]CaseMZ355!$C1768</f>
        <v>1290.74861978628</v>
      </c>
      <c r="F190" s="926">
        <f>[7]CaseMZ355!$H1768</f>
        <v>336.17524143329501</v>
      </c>
      <c r="G190" s="928">
        <f>[7]CaseMZ355!$R1768</f>
        <v>6762.1897763402703</v>
      </c>
      <c r="H190" s="936">
        <f>[7]CaseMZ355!$W1768</f>
        <v>339.441947399772</v>
      </c>
      <c r="I190" s="934">
        <f>[7]CaseMZ355!$C6880</f>
        <v>1219.2720568187001</v>
      </c>
      <c r="J190" s="928">
        <f>[7]CaseMZ355!$H6880</f>
        <v>980.32463425181197</v>
      </c>
      <c r="K190" s="928">
        <f>[7]CaseMZ355!$R6880</f>
        <v>1312.2778292195101</v>
      </c>
      <c r="L190" s="948">
        <f>[7]CaseMZ355!$W6880</f>
        <v>1000.6951175865</v>
      </c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</row>
    <row r="191" spans="1:31">
      <c r="A191" s="83"/>
      <c r="B191" s="83"/>
      <c r="C191" s="83"/>
      <c r="D191" s="122">
        <f t="shared" si="9"/>
        <v>16</v>
      </c>
      <c r="E191" s="928">
        <f>[7]CaseMZ355!$C1769</f>
        <v>4134.5975525979702</v>
      </c>
      <c r="F191" s="926">
        <f>[7]CaseMZ355!$H1769</f>
        <v>326.52374801960701</v>
      </c>
      <c r="G191" s="928">
        <f>[7]CaseMZ355!$R1769</f>
        <v>8365.4820015777404</v>
      </c>
      <c r="H191" s="936">
        <f>[7]CaseMZ355!$W1769</f>
        <v>329.587604686887</v>
      </c>
      <c r="I191" s="934">
        <f>[7]CaseMZ355!$C6881</f>
        <v>723.488563150152</v>
      </c>
      <c r="J191" s="928">
        <f>[7]CaseMZ355!$H6881</f>
        <v>544.38933820706404</v>
      </c>
      <c r="K191" s="928">
        <f>[7]CaseMZ355!$R6881</f>
        <v>746.88732818512301</v>
      </c>
      <c r="L191" s="948">
        <f>[7]CaseMZ355!$W6881</f>
        <v>555.88991749162403</v>
      </c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</row>
    <row r="192" spans="1:31">
      <c r="A192" s="83"/>
      <c r="B192" s="83"/>
      <c r="C192" s="83"/>
      <c r="D192" s="122">
        <f t="shared" si="9"/>
        <v>17</v>
      </c>
      <c r="E192" s="928">
        <f>[7]CaseMZ355!$C1770</f>
        <v>12394.207742110901</v>
      </c>
      <c r="F192" s="926">
        <f>[7]CaseMZ355!$H1770</f>
        <v>773.84236912280005</v>
      </c>
      <c r="G192" s="928">
        <f>[7]CaseMZ355!$R1770</f>
        <v>12398.7202389105</v>
      </c>
      <c r="H192" s="936">
        <f>[7]CaseMZ355!$W1770</f>
        <v>776.39257868984896</v>
      </c>
      <c r="I192" s="934">
        <f>[7]CaseMZ355!$C6882</f>
        <v>1096.6783258990299</v>
      </c>
      <c r="J192" s="928">
        <f>[7]CaseMZ355!$H6882</f>
        <v>423.57479464517502</v>
      </c>
      <c r="K192" s="928">
        <f>[7]CaseMZ355!$R6882</f>
        <v>1112.5577672080999</v>
      </c>
      <c r="L192" s="948">
        <f>[7]CaseMZ355!$W6882</f>
        <v>432.54896237177002</v>
      </c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</row>
    <row r="193" spans="1:31">
      <c r="A193" s="83"/>
      <c r="B193" s="83"/>
      <c r="C193" s="83"/>
      <c r="D193" s="122">
        <f t="shared" si="9"/>
        <v>18</v>
      </c>
      <c r="E193" s="928">
        <f>[7]CaseMZ355!$C1771</f>
        <v>9938.2959029195208</v>
      </c>
      <c r="F193" s="926">
        <f>[7]CaseMZ355!$H1771</f>
        <v>6165.99238748892</v>
      </c>
      <c r="G193" s="928">
        <f>[7]CaseMZ355!$R1771</f>
        <v>9941.2935550480506</v>
      </c>
      <c r="H193" s="936">
        <f>[7]CaseMZ355!$W1771</f>
        <v>6167.6864919894397</v>
      </c>
      <c r="I193" s="934">
        <f>[7]CaseMZ355!$C6883</f>
        <v>566.21437872391095</v>
      </c>
      <c r="J193" s="928">
        <f>[7]CaseMZ355!$H6883</f>
        <v>254.00692001698999</v>
      </c>
      <c r="K193" s="928">
        <f>[7]CaseMZ355!$R6883</f>
        <v>570.40644603575504</v>
      </c>
      <c r="L193" s="948">
        <f>[7]CaseMZ355!$W6883</f>
        <v>256.37604084721602</v>
      </c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</row>
    <row r="194" spans="1:31">
      <c r="A194" s="83"/>
      <c r="B194" s="83"/>
      <c r="C194" s="83"/>
      <c r="D194" s="122">
        <f t="shared" si="9"/>
        <v>19</v>
      </c>
      <c r="E194" s="928">
        <f>[7]CaseMZ355!$C1772</f>
        <v>1246.67503920218</v>
      </c>
      <c r="F194" s="926">
        <f>[7]CaseMZ355!$H1772</f>
        <v>1241.1683457327399</v>
      </c>
      <c r="G194" s="928">
        <f>[7]CaseMZ355!$R1772</f>
        <v>1247.1920459343801</v>
      </c>
      <c r="H194" s="936">
        <f>[7]CaseMZ355!$W1772</f>
        <v>1241.4605288795101</v>
      </c>
      <c r="I194" s="934">
        <f>[7]CaseMZ355!$C6884</f>
        <v>0</v>
      </c>
      <c r="J194" s="928">
        <f>[7]CaseMZ355!$H6884</f>
        <v>0</v>
      </c>
      <c r="K194" s="928">
        <f>[7]CaseMZ355!$R6884</f>
        <v>0</v>
      </c>
      <c r="L194" s="948">
        <f>[7]CaseMZ355!$W6884</f>
        <v>0</v>
      </c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</row>
    <row r="195" spans="1:31">
      <c r="A195" s="83"/>
      <c r="B195" s="83"/>
      <c r="C195" s="83"/>
      <c r="D195" s="122">
        <f t="shared" si="9"/>
        <v>20</v>
      </c>
      <c r="E195" s="928">
        <f>[7]CaseMZ355!$C1773</f>
        <v>0</v>
      </c>
      <c r="F195" s="926">
        <f>[7]CaseMZ355!$H1773</f>
        <v>0</v>
      </c>
      <c r="G195" s="928">
        <f>[7]CaseMZ355!$R1773</f>
        <v>0</v>
      </c>
      <c r="H195" s="936">
        <f>[7]CaseMZ355!$W1773</f>
        <v>0</v>
      </c>
      <c r="I195" s="934">
        <f>[7]CaseMZ355!$C6885</f>
        <v>0</v>
      </c>
      <c r="J195" s="928">
        <f>[7]CaseMZ355!$H6885</f>
        <v>0</v>
      </c>
      <c r="K195" s="928">
        <f>[7]CaseMZ355!$R6885</f>
        <v>0</v>
      </c>
      <c r="L195" s="948">
        <f>[7]CaseMZ355!$W6885</f>
        <v>0</v>
      </c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</row>
    <row r="196" spans="1:31">
      <c r="A196" s="83"/>
      <c r="B196" s="83"/>
      <c r="C196" s="83"/>
      <c r="D196" s="122">
        <f t="shared" si="9"/>
        <v>21</v>
      </c>
      <c r="E196" s="928">
        <f>[7]CaseMZ355!$C1774</f>
        <v>0</v>
      </c>
      <c r="F196" s="926">
        <f>[7]CaseMZ355!$H1774</f>
        <v>0</v>
      </c>
      <c r="G196" s="928">
        <f>[7]CaseMZ355!$R1774</f>
        <v>0</v>
      </c>
      <c r="H196" s="936">
        <f>[7]CaseMZ355!$W1774</f>
        <v>0</v>
      </c>
      <c r="I196" s="934">
        <f>[7]CaseMZ355!$C6886</f>
        <v>0</v>
      </c>
      <c r="J196" s="928">
        <f>[7]CaseMZ355!$H6886</f>
        <v>0</v>
      </c>
      <c r="K196" s="928">
        <f>[7]CaseMZ355!$R6886</f>
        <v>0</v>
      </c>
      <c r="L196" s="948">
        <f>[7]CaseMZ355!$W6886</f>
        <v>0</v>
      </c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</row>
    <row r="197" spans="1:31">
      <c r="A197" s="83"/>
      <c r="B197" s="83"/>
      <c r="C197" s="83"/>
      <c r="D197" s="122">
        <f t="shared" si="9"/>
        <v>22</v>
      </c>
      <c r="E197" s="928">
        <f>[7]CaseMZ355!$C1775</f>
        <v>0</v>
      </c>
      <c r="F197" s="926">
        <f>[7]CaseMZ355!$H1775</f>
        <v>0</v>
      </c>
      <c r="G197" s="928">
        <f>[7]CaseMZ355!$R1775</f>
        <v>0</v>
      </c>
      <c r="H197" s="936">
        <f>[7]CaseMZ355!$W1775</f>
        <v>0</v>
      </c>
      <c r="I197" s="934">
        <f>[7]CaseMZ355!$C6887</f>
        <v>0</v>
      </c>
      <c r="J197" s="928">
        <f>[7]CaseMZ355!$H6887</f>
        <v>0</v>
      </c>
      <c r="K197" s="928">
        <f>[7]CaseMZ355!$R6887</f>
        <v>0</v>
      </c>
      <c r="L197" s="948">
        <f>[7]CaseMZ355!$W6887</f>
        <v>0</v>
      </c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</row>
    <row r="198" spans="1:31">
      <c r="A198" s="83"/>
      <c r="B198" s="83"/>
      <c r="C198" s="83"/>
      <c r="D198" s="122">
        <f t="shared" si="9"/>
        <v>23</v>
      </c>
      <c r="E198" s="928">
        <f>[7]CaseMZ355!$C1776</f>
        <v>0</v>
      </c>
      <c r="F198" s="926">
        <f>[7]CaseMZ355!$H1776</f>
        <v>0</v>
      </c>
      <c r="G198" s="928">
        <f>[7]CaseMZ355!$R1776</f>
        <v>0</v>
      </c>
      <c r="H198" s="936">
        <f>[7]CaseMZ355!$W1776</f>
        <v>0</v>
      </c>
      <c r="I198" s="934">
        <f>[7]CaseMZ355!$C6888</f>
        <v>0</v>
      </c>
      <c r="J198" s="928">
        <f>[7]CaseMZ355!$H6888</f>
        <v>0</v>
      </c>
      <c r="K198" s="928">
        <f>[7]CaseMZ355!$R6888</f>
        <v>0</v>
      </c>
      <c r="L198" s="948">
        <f>[7]CaseMZ355!$W6888</f>
        <v>0</v>
      </c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</row>
    <row r="199" spans="1:31" ht="15.75" thickBot="1">
      <c r="A199" s="83"/>
      <c r="B199" s="83"/>
      <c r="C199" s="83"/>
      <c r="D199" s="210">
        <f t="shared" si="9"/>
        <v>24</v>
      </c>
      <c r="E199" s="939">
        <f>[7]CaseMZ355!$C1777</f>
        <v>0</v>
      </c>
      <c r="F199" s="927">
        <f>[7]CaseMZ355!$H1777</f>
        <v>0</v>
      </c>
      <c r="G199" s="939">
        <f>[7]CaseMZ355!$R1777</f>
        <v>0</v>
      </c>
      <c r="H199" s="942">
        <f>[7]CaseMZ355!$W1777</f>
        <v>0</v>
      </c>
      <c r="I199" s="943">
        <f>[7]CaseMZ355!$C6889</f>
        <v>0</v>
      </c>
      <c r="J199" s="939">
        <f>[7]CaseMZ355!$H6889</f>
        <v>0</v>
      </c>
      <c r="K199" s="939">
        <f>[7]CaseMZ355!$R6889</f>
        <v>0</v>
      </c>
      <c r="L199" s="949">
        <f>[7]CaseMZ355!$W6889</f>
        <v>0</v>
      </c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</row>
    <row r="200" spans="1:31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</row>
    <row r="201" spans="1:31" ht="15.75" thickBot="1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</row>
    <row r="202" spans="1:31">
      <c r="A202" s="83"/>
      <c r="B202" s="83"/>
      <c r="C202" s="83"/>
      <c r="D202" s="107"/>
      <c r="E202" s="214"/>
      <c r="F202" s="167"/>
      <c r="G202" s="167"/>
      <c r="H202" s="213" t="s">
        <v>174</v>
      </c>
      <c r="I202" s="214"/>
      <c r="J202" s="167"/>
      <c r="K202" s="213"/>
      <c r="L202" s="169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</row>
    <row r="203" spans="1:31">
      <c r="A203" s="83"/>
      <c r="B203" s="83"/>
      <c r="C203" s="83"/>
      <c r="D203" s="199"/>
      <c r="E203" s="216" t="s">
        <v>364</v>
      </c>
      <c r="F203" s="201"/>
      <c r="G203" s="201"/>
      <c r="H203" s="201"/>
      <c r="I203" s="216" t="s">
        <v>365</v>
      </c>
      <c r="J203" s="201"/>
      <c r="K203" s="201"/>
      <c r="L203" s="202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</row>
    <row r="204" spans="1:31" ht="15.75">
      <c r="A204" s="83"/>
      <c r="B204" s="83"/>
      <c r="C204" s="83"/>
      <c r="D204" s="203"/>
      <c r="E204" s="217" t="s">
        <v>351</v>
      </c>
      <c r="F204" s="174" t="s">
        <v>88</v>
      </c>
      <c r="G204" s="174" t="s">
        <v>359</v>
      </c>
      <c r="H204" s="194" t="s">
        <v>362</v>
      </c>
      <c r="I204" s="217" t="s">
        <v>351</v>
      </c>
      <c r="J204" s="174" t="s">
        <v>88</v>
      </c>
      <c r="K204" s="124" t="s">
        <v>359</v>
      </c>
      <c r="L204" s="204" t="s">
        <v>362</v>
      </c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</row>
    <row r="205" spans="1:31">
      <c r="A205" s="83"/>
      <c r="B205" s="83"/>
      <c r="C205" s="83"/>
      <c r="D205" s="205" t="s">
        <v>167</v>
      </c>
      <c r="E205" s="218" t="s">
        <v>170</v>
      </c>
      <c r="F205" s="90" t="s">
        <v>170</v>
      </c>
      <c r="G205" s="90" t="s">
        <v>170</v>
      </c>
      <c r="H205" s="206" t="s">
        <v>170</v>
      </c>
      <c r="I205" s="218" t="s">
        <v>170</v>
      </c>
      <c r="J205" s="90" t="s">
        <v>170</v>
      </c>
      <c r="K205" s="238" t="s">
        <v>170</v>
      </c>
      <c r="L205" s="207" t="s">
        <v>170</v>
      </c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</row>
    <row r="206" spans="1:31">
      <c r="A206" s="83"/>
      <c r="B206" s="83"/>
      <c r="C206" s="83"/>
      <c r="D206" s="122">
        <v>1</v>
      </c>
      <c r="E206" s="950">
        <f>'[8]CaseMZ360-AlternatSurfaceInput'!$C1754</f>
        <v>0</v>
      </c>
      <c r="F206" s="931">
        <f>'[8]CaseMZ360-AlternatSurfaceInput'!$CH1754/3600</f>
        <v>5.5555555429805002E-3</v>
      </c>
      <c r="G206" s="931">
        <f>'[8]CaseMZ360-AlternatSurfaceInput'!$L1754</f>
        <v>0</v>
      </c>
      <c r="H206" s="933">
        <f>'[8]CaseMZ360-AlternatSurfaceInput'!$Q1754</f>
        <v>0</v>
      </c>
      <c r="I206" s="946">
        <f>'[8]CaseMZ360-AlternatSurfaceInput'!$C6866</f>
        <v>0</v>
      </c>
      <c r="J206" s="935">
        <f>'[8]CaseMZ360-AlternatSurfaceInput'!$CH6866/3600</f>
        <v>5.5555555486963611E-3</v>
      </c>
      <c r="K206" s="951">
        <f>'[8]CaseMZ360-AlternatSurfaceInput'!$L6866</f>
        <v>0</v>
      </c>
      <c r="L206" s="947">
        <f>'[8]CaseMZ360-AlternatSurfaceInput'!$Q6866</f>
        <v>0</v>
      </c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</row>
    <row r="207" spans="1:31">
      <c r="A207" s="83"/>
      <c r="B207" s="83"/>
      <c r="C207" s="83"/>
      <c r="D207" s="122">
        <f>D206+1</f>
        <v>2</v>
      </c>
      <c r="E207" s="952">
        <f>'[8]CaseMZ360-AlternatSurfaceInput'!$C1755</f>
        <v>0</v>
      </c>
      <c r="F207" s="926">
        <f>'[8]CaseMZ360-AlternatSurfaceInput'!$CH1755/3600</f>
        <v>5.5555555431739444E-3</v>
      </c>
      <c r="G207" s="926">
        <f>'[8]CaseMZ360-AlternatSurfaceInput'!$L1755</f>
        <v>0</v>
      </c>
      <c r="H207" s="936">
        <f>'[8]CaseMZ360-AlternatSurfaceInput'!$Q1755</f>
        <v>0</v>
      </c>
      <c r="I207" s="934">
        <f>'[8]CaseMZ360-AlternatSurfaceInput'!$C6867</f>
        <v>0</v>
      </c>
      <c r="J207" s="938">
        <f>'[8]CaseMZ360-AlternatSurfaceInput'!$CH6867/3600</f>
        <v>5.5555555122518332E-3</v>
      </c>
      <c r="K207" s="953">
        <f>'[8]CaseMZ360-AlternatSurfaceInput'!$L6867</f>
        <v>0</v>
      </c>
      <c r="L207" s="948">
        <f>'[8]CaseMZ360-AlternatSurfaceInput'!$Q6867</f>
        <v>0</v>
      </c>
      <c r="M207" s="83"/>
      <c r="N207" s="83" t="s">
        <v>366</v>
      </c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</row>
    <row r="208" spans="1:31">
      <c r="A208" s="83"/>
      <c r="B208" s="83"/>
      <c r="C208" s="83"/>
      <c r="D208" s="122">
        <f t="shared" ref="D208:D229" si="10">D207+1</f>
        <v>3</v>
      </c>
      <c r="E208" s="952">
        <f>'[8]CaseMZ360-AlternatSurfaceInput'!$C1756</f>
        <v>0</v>
      </c>
      <c r="F208" s="926">
        <f>'[8]CaseMZ360-AlternatSurfaceInput'!$CH1756/3600</f>
        <v>5.5555555433673886E-3</v>
      </c>
      <c r="G208" s="926">
        <f>'[8]CaseMZ360-AlternatSurfaceInput'!$L1756</f>
        <v>0</v>
      </c>
      <c r="H208" s="936">
        <f>'[8]CaseMZ360-AlternatSurfaceInput'!$Q1756</f>
        <v>0</v>
      </c>
      <c r="I208" s="934">
        <f>'[8]CaseMZ360-AlternatSurfaceInput'!$C6868</f>
        <v>0</v>
      </c>
      <c r="J208" s="938">
        <f>'[8]CaseMZ360-AlternatSurfaceInput'!$CH6868/3600</f>
        <v>5.5555554993299448E-3</v>
      </c>
      <c r="K208" s="953">
        <f>'[8]CaseMZ360-AlternatSurfaceInput'!$L6868</f>
        <v>0</v>
      </c>
      <c r="L208" s="948">
        <f>'[8]CaseMZ360-AlternatSurfaceInput'!$Q6868</f>
        <v>0</v>
      </c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</row>
    <row r="209" spans="1:31">
      <c r="A209" s="83"/>
      <c r="B209" s="83"/>
      <c r="C209" s="83"/>
      <c r="D209" s="122">
        <f t="shared" si="10"/>
        <v>4</v>
      </c>
      <c r="E209" s="952">
        <f>'[8]CaseMZ360-AlternatSurfaceInput'!$C1757</f>
        <v>0</v>
      </c>
      <c r="F209" s="926">
        <f>'[8]CaseMZ360-AlternatSurfaceInput'!$CH1757/3600</f>
        <v>5.5555555435608337E-3</v>
      </c>
      <c r="G209" s="926">
        <f>'[8]CaseMZ360-AlternatSurfaceInput'!$L1757</f>
        <v>0</v>
      </c>
      <c r="H209" s="936">
        <f>'[8]CaseMZ360-AlternatSurfaceInput'!$Q1757</f>
        <v>0</v>
      </c>
      <c r="I209" s="934">
        <f>'[8]CaseMZ360-AlternatSurfaceInput'!$C6869</f>
        <v>0</v>
      </c>
      <c r="J209" s="938">
        <f>'[8]CaseMZ360-AlternatSurfaceInput'!$CH6869/3600</f>
        <v>5.555555491835111E-3</v>
      </c>
      <c r="K209" s="953">
        <f>'[8]CaseMZ360-AlternatSurfaceInput'!$L6869</f>
        <v>0</v>
      </c>
      <c r="L209" s="948">
        <f>'[8]CaseMZ360-AlternatSurfaceInput'!$Q6869</f>
        <v>0</v>
      </c>
      <c r="M209" s="83"/>
      <c r="N209" s="623" t="s">
        <v>683</v>
      </c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</row>
    <row r="210" spans="1:31">
      <c r="A210" s="83"/>
      <c r="B210" s="83"/>
      <c r="C210" s="83"/>
      <c r="D210" s="122">
        <f t="shared" si="10"/>
        <v>5</v>
      </c>
      <c r="E210" s="952">
        <f>'[8]CaseMZ360-AlternatSurfaceInput'!$C1758</f>
        <v>0</v>
      </c>
      <c r="F210" s="926">
        <f>'[8]CaseMZ360-AlternatSurfaceInput'!$CH1758/3600</f>
        <v>5.5555555437542779E-3</v>
      </c>
      <c r="G210" s="926">
        <f>'[8]CaseMZ360-AlternatSurfaceInput'!$L1758</f>
        <v>0</v>
      </c>
      <c r="H210" s="936">
        <f>'[8]CaseMZ360-AlternatSurfaceInput'!$Q1758</f>
        <v>0</v>
      </c>
      <c r="I210" s="934">
        <f>'[8]CaseMZ360-AlternatSurfaceInput'!$C6870</f>
        <v>0</v>
      </c>
      <c r="J210" s="938">
        <f>'[8]CaseMZ360-AlternatSurfaceInput'!$CH6870/3600</f>
        <v>5.5555554553899994E-3</v>
      </c>
      <c r="K210" s="953">
        <f>'[8]CaseMZ360-AlternatSurfaceInput'!$L6870</f>
        <v>0</v>
      </c>
      <c r="L210" s="948">
        <f>'[8]CaseMZ360-AlternatSurfaceInput'!$Q6870</f>
        <v>0</v>
      </c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</row>
    <row r="211" spans="1:31">
      <c r="A211" s="83"/>
      <c r="B211" s="83"/>
      <c r="C211" s="83"/>
      <c r="D211" s="122">
        <f t="shared" si="10"/>
        <v>6</v>
      </c>
      <c r="E211" s="952">
        <f>'[8]CaseMZ360-AlternatSurfaceInput'!$C1759</f>
        <v>0</v>
      </c>
      <c r="F211" s="926">
        <f>'[8]CaseMZ360-AlternatSurfaceInput'!$CH1759/3600</f>
        <v>5.5555555439477221E-3</v>
      </c>
      <c r="G211" s="926">
        <f>'[8]CaseMZ360-AlternatSurfaceInput'!$L1759</f>
        <v>0</v>
      </c>
      <c r="H211" s="936">
        <f>'[8]CaseMZ360-AlternatSurfaceInput'!$Q1759</f>
        <v>0</v>
      </c>
      <c r="I211" s="934">
        <f>'[8]CaseMZ360-AlternatSurfaceInput'!$C6871</f>
        <v>0</v>
      </c>
      <c r="J211" s="938">
        <f>'[8]CaseMZ360-AlternatSurfaceInput'!$CH6871/3600</f>
        <v>5.5555554424681387E-3</v>
      </c>
      <c r="K211" s="953">
        <f>'[8]CaseMZ360-AlternatSurfaceInput'!$L6871</f>
        <v>0</v>
      </c>
      <c r="L211" s="948">
        <f>'[8]CaseMZ360-AlternatSurfaceInput'!$Q6871</f>
        <v>0</v>
      </c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</row>
    <row r="212" spans="1:31">
      <c r="A212" s="83"/>
      <c r="B212" s="83"/>
      <c r="C212" s="83"/>
      <c r="D212" s="122">
        <f t="shared" si="10"/>
        <v>7</v>
      </c>
      <c r="E212" s="952">
        <f>'[8]CaseMZ360-AlternatSurfaceInput'!$C1760</f>
        <v>823.41488188130495</v>
      </c>
      <c r="F212" s="926">
        <f>'[8]CaseMZ360-AlternatSurfaceInput'!$CH1760/3600</f>
        <v>5.5555555455584719E-3</v>
      </c>
      <c r="G212" s="926">
        <f>'[8]CaseMZ360-AlternatSurfaceInput'!$L1760</f>
        <v>11.1455529385</v>
      </c>
      <c r="H212" s="936">
        <f>'[8]CaseMZ360-AlternatSurfaceInput'!$Q1760</f>
        <v>1.3061413138710799E-6</v>
      </c>
      <c r="I212" s="934">
        <f>'[8]CaseMZ360-AlternatSurfaceInput'!$C6872</f>
        <v>1265.10095380299</v>
      </c>
      <c r="J212" s="938">
        <f>'[8]CaseMZ360-AlternatSurfaceInput'!$CH6872/3600</f>
        <v>5.5555554774530556E-3</v>
      </c>
      <c r="K212" s="953">
        <f>'[8]CaseMZ360-AlternatSurfaceInput'!$L6872</f>
        <v>17.124113206385601</v>
      </c>
      <c r="L212" s="948">
        <f>'[8]CaseMZ360-AlternatSurfaceInput'!$Q6872</f>
        <v>2.0067655544486401E-6</v>
      </c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</row>
    <row r="213" spans="1:31">
      <c r="A213" s="83"/>
      <c r="B213" s="83"/>
      <c r="C213" s="83"/>
      <c r="D213" s="122">
        <f t="shared" si="10"/>
        <v>8</v>
      </c>
      <c r="E213" s="952">
        <f>'[8]CaseMZ360-AlternatSurfaceInput'!$C1761</f>
        <v>3161.9443132009601</v>
      </c>
      <c r="F213" s="926">
        <f>'[8]CaseMZ360-AlternatSurfaceInput'!$CH1761/3600</f>
        <v>5.5555555543332505E-3</v>
      </c>
      <c r="G213" s="926">
        <f>'[8]CaseMZ360-AlternatSurfaceInput'!$L1761</f>
        <v>42.799345150104401</v>
      </c>
      <c r="H213" s="936">
        <f>'[8]CaseMZ360-AlternatSurfaceInput'!$Q1761</f>
        <v>5.0156320835440598E-6</v>
      </c>
      <c r="I213" s="934">
        <f>'[8]CaseMZ360-AlternatSurfaceInput'!$C6873</f>
        <v>6203.9689458663597</v>
      </c>
      <c r="J213" s="938">
        <f>'[8]CaseMZ360-AlternatSurfaceInput'!$CH6873/3600</f>
        <v>5.5555555490285277E-3</v>
      </c>
      <c r="K213" s="953">
        <f>'[8]CaseMZ360-AlternatSurfaceInput'!$L6873</f>
        <v>83.975485306969702</v>
      </c>
      <c r="L213" s="948">
        <f>'[8]CaseMZ360-AlternatSurfaceInput'!$Q6873</f>
        <v>9.8410416528485807E-6</v>
      </c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</row>
    <row r="214" spans="1:31">
      <c r="A214" s="83"/>
      <c r="B214" s="83"/>
      <c r="C214" s="83"/>
      <c r="D214" s="122">
        <f t="shared" si="10"/>
        <v>9</v>
      </c>
      <c r="E214" s="952">
        <f>'[8]CaseMZ360-AlternatSurfaceInput'!$C1762</f>
        <v>4445.2120276964197</v>
      </c>
      <c r="F214" s="926">
        <f>'[8]CaseMZ360-AlternatSurfaceInput'!$CH1762/3600</f>
        <v>5.5555555556206946E-3</v>
      </c>
      <c r="G214" s="926">
        <f>'[8]CaseMZ360-AlternatSurfaceInput'!$L1762</f>
        <v>60.169359417394297</v>
      </c>
      <c r="H214" s="936">
        <f>'[8]CaseMZ360-AlternatSurfaceInput'!$Q1762</f>
        <v>7.0512146501718299E-6</v>
      </c>
      <c r="I214" s="934">
        <f>'[8]CaseMZ360-AlternatSurfaceInput'!$C6874</f>
        <v>11027.1598950885</v>
      </c>
      <c r="J214" s="938">
        <f>'[8]CaseMZ360-AlternatSurfaceInput'!$CH6874/3600</f>
        <v>5.5555555553249729E-3</v>
      </c>
      <c r="K214" s="953">
        <f>'[8]CaseMZ360-AlternatSurfaceInput'!$L6874</f>
        <v>149.26107977452199</v>
      </c>
      <c r="L214" s="948">
        <f>'[8]CaseMZ360-AlternatSurfaceInput'!$Q6874</f>
        <v>1.7491825118256298E-5</v>
      </c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</row>
    <row r="215" spans="1:31">
      <c r="A215" s="83"/>
      <c r="B215" s="83"/>
      <c r="C215" s="83"/>
      <c r="D215" s="122">
        <f t="shared" si="10"/>
        <v>10</v>
      </c>
      <c r="E215" s="952">
        <f>'[8]CaseMZ360-AlternatSurfaceInput'!$C1763</f>
        <v>4987.5987545005901</v>
      </c>
      <c r="F215" s="926">
        <f>'[8]CaseMZ360-AlternatSurfaceInput'!$CH1763/3600</f>
        <v>5.5555555557069997E-3</v>
      </c>
      <c r="G215" s="926">
        <f>'[8]CaseMZ360-AlternatSurfaceInput'!$L1763</f>
        <v>67.510980403067805</v>
      </c>
      <c r="H215" s="936">
        <f>'[8]CaseMZ360-AlternatSurfaceInput'!$Q1763</f>
        <v>7.9115752382093501E-6</v>
      </c>
      <c r="I215" s="934">
        <f>'[8]CaseMZ360-AlternatSurfaceInput'!$C6875</f>
        <v>15333.134148599</v>
      </c>
      <c r="J215" s="938">
        <f>'[8]CaseMZ360-AlternatSurfaceInput'!$CH6875/3600</f>
        <v>5.555555555750916E-3</v>
      </c>
      <c r="K215" s="953">
        <f>'[8]CaseMZ360-AlternatSurfaceInput'!$L6875</f>
        <v>207.545748961783</v>
      </c>
      <c r="L215" s="948">
        <f>'[8]CaseMZ360-AlternatSurfaceInput'!$Q6875</f>
        <v>2.43221739408636E-5</v>
      </c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</row>
    <row r="216" spans="1:31">
      <c r="A216" s="83"/>
      <c r="B216" s="83"/>
      <c r="C216" s="83"/>
      <c r="D216" s="122">
        <f t="shared" si="10"/>
        <v>11</v>
      </c>
      <c r="E216" s="952">
        <f>'[8]CaseMZ360-AlternatSurfaceInput'!$C1764</f>
        <v>5731.2764228448796</v>
      </c>
      <c r="F216" s="926">
        <f>'[8]CaseMZ360-AlternatSurfaceInput'!$CH1764/3600</f>
        <v>5.5555555557143055E-3</v>
      </c>
      <c r="G216" s="926">
        <f>'[8]CaseMZ360-AlternatSurfaceInput'!$L1764</f>
        <v>69.465596938733398</v>
      </c>
      <c r="H216" s="936">
        <f>'[8]CaseMZ360-AlternatSurfaceInput'!$Q1764</f>
        <v>8.1406356939417899E-6</v>
      </c>
      <c r="I216" s="934">
        <f>'[8]CaseMZ360-AlternatSurfaceInput'!$C6876</f>
        <v>20446.488308441702</v>
      </c>
      <c r="J216" s="938">
        <f>'[8]CaseMZ360-AlternatSurfaceInput'!$CH6876/3600</f>
        <v>5.5555555558111386E-3</v>
      </c>
      <c r="K216" s="953">
        <f>'[8]CaseMZ360-AlternatSurfaceInput'!$L6876</f>
        <v>276.706995495927</v>
      </c>
      <c r="L216" s="948">
        <f>'[8]CaseMZ360-AlternatSurfaceInput'!$Q6876</f>
        <v>0.107982181129522</v>
      </c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</row>
    <row r="217" spans="1:31">
      <c r="A217" s="83"/>
      <c r="B217" s="83"/>
      <c r="C217" s="83"/>
      <c r="D217" s="122">
        <f t="shared" si="10"/>
        <v>12</v>
      </c>
      <c r="E217" s="952">
        <f>'[8]CaseMZ360-AlternatSurfaceInput'!$C1765</f>
        <v>28190.735395730899</v>
      </c>
      <c r="F217" s="926">
        <f>'[8]CaseMZ360-AlternatSurfaceInput'!$CH1765/3600</f>
        <v>5.5555555558642498E-3</v>
      </c>
      <c r="G217" s="926">
        <f>'[8]CaseMZ360-AlternatSurfaceInput'!$L1765</f>
        <v>103.31278116833199</v>
      </c>
      <c r="H217" s="936">
        <f>'[8]CaseMZ360-AlternatSurfaceInput'!$Q1765</f>
        <v>677.09138796361503</v>
      </c>
      <c r="I217" s="934">
        <f>'[8]CaseMZ360-AlternatSurfaceInput'!$C6877</f>
        <v>23069.008672953001</v>
      </c>
      <c r="J217" s="938">
        <f>'[8]CaseMZ360-AlternatSurfaceInput'!$CH6877/3600</f>
        <v>5.5555555558513894E-3</v>
      </c>
      <c r="K217" s="953">
        <f>'[8]CaseMZ360-AlternatSurfaceInput'!$L6877</f>
        <v>311.722543578211</v>
      </c>
      <c r="L217" s="948">
        <f>'[8]CaseMZ360-AlternatSurfaceInput'!$Q6877</f>
        <v>1.8823919756151399</v>
      </c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</row>
    <row r="218" spans="1:31">
      <c r="A218" s="83"/>
      <c r="B218" s="83"/>
      <c r="C218" s="83"/>
      <c r="D218" s="122">
        <f t="shared" si="10"/>
        <v>13</v>
      </c>
      <c r="E218" s="952">
        <f>'[8]CaseMZ360-AlternatSurfaceInput'!$C1766</f>
        <v>56944.645173885103</v>
      </c>
      <c r="F218" s="926">
        <f>'[8]CaseMZ360-AlternatSurfaceInput'!$CH1766/3600</f>
        <v>5.5555555561142781E-3</v>
      </c>
      <c r="G218" s="926">
        <f>'[8]CaseMZ360-AlternatSurfaceInput'!$L1766</f>
        <v>126.303610036582</v>
      </c>
      <c r="H218" s="936">
        <f>'[8]CaseMZ360-AlternatSurfaceInput'!$Q1766</f>
        <v>2535.9764159308002</v>
      </c>
      <c r="I218" s="934">
        <f>'[8]CaseMZ360-AlternatSurfaceInput'!$C6878</f>
        <v>17193.691573116001</v>
      </c>
      <c r="J218" s="938">
        <f>'[8]CaseMZ360-AlternatSurfaceInput'!$CH6878/3600</f>
        <v>5.5555555558203613E-3</v>
      </c>
      <c r="K218" s="953">
        <f>'[8]CaseMZ360-AlternatSurfaceInput'!$L6878</f>
        <v>231.881311481404</v>
      </c>
      <c r="L218" s="948">
        <f>'[8]CaseMZ360-AlternatSurfaceInput'!$Q6878</f>
        <v>3.7238973247584402</v>
      </c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</row>
    <row r="219" spans="1:31">
      <c r="A219" s="83"/>
      <c r="B219" s="83"/>
      <c r="C219" s="83"/>
      <c r="D219" s="122">
        <f t="shared" si="10"/>
        <v>14</v>
      </c>
      <c r="E219" s="952">
        <f>'[8]CaseMZ360-AlternatSurfaceInput'!$C1767</f>
        <v>80917.194453208707</v>
      </c>
      <c r="F219" s="926">
        <f>'[8]CaseMZ360-AlternatSurfaceInput'!$CH1767/3600</f>
        <v>5.5555555562532503E-3</v>
      </c>
      <c r="G219" s="926">
        <f>'[8]CaseMZ360-AlternatSurfaceInput'!$L1767</f>
        <v>146.549070706447</v>
      </c>
      <c r="H219" s="936">
        <f>'[8]CaseMZ360-AlternatSurfaceInput'!$Q1767</f>
        <v>4112.1268797370903</v>
      </c>
      <c r="I219" s="934">
        <f>'[8]CaseMZ360-AlternatSurfaceInput'!$C6879</f>
        <v>25789.9995302354</v>
      </c>
      <c r="J219" s="938">
        <f>'[8]CaseMZ360-AlternatSurfaceInput'!$CH6879/3600</f>
        <v>5.5555555558491386E-3</v>
      </c>
      <c r="K219" s="953">
        <f>'[8]CaseMZ360-AlternatSurfaceInput'!$L6879</f>
        <v>347.88382678942497</v>
      </c>
      <c r="L219" s="948">
        <f>'[8]CaseMZ360-AlternatSurfaceInput'!$Q6879</f>
        <v>5.2945395801327599</v>
      </c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</row>
    <row r="220" spans="1:31">
      <c r="A220" s="83"/>
      <c r="B220" s="83"/>
      <c r="C220" s="83"/>
      <c r="D220" s="122">
        <f t="shared" si="10"/>
        <v>15</v>
      </c>
      <c r="E220" s="952">
        <f>'[8]CaseMZ360-AlternatSurfaceInput'!$C1768</f>
        <v>98670.734384073701</v>
      </c>
      <c r="F220" s="926">
        <f>'[8]CaseMZ360-AlternatSurfaceInput'!$CH1768/3600</f>
        <v>5.555555556369194E-3</v>
      </c>
      <c r="G220" s="926">
        <f>'[8]CaseMZ360-AlternatSurfaceInput'!$L1768</f>
        <v>126.02659175635</v>
      </c>
      <c r="H220" s="936">
        <f>'[8]CaseMZ360-AlternatSurfaceInput'!$Q1768</f>
        <v>5357.6988208652501</v>
      </c>
      <c r="I220" s="934">
        <f>'[8]CaseMZ360-AlternatSurfaceInput'!$C6880</f>
        <v>20164.830763989601</v>
      </c>
      <c r="J220" s="938">
        <f>'[8]CaseMZ360-AlternatSurfaceInput'!$CH6880/3600</f>
        <v>5.5555555558580005E-3</v>
      </c>
      <c r="K220" s="953">
        <f>'[8]CaseMZ360-AlternatSurfaceInput'!$L6880</f>
        <v>271.81701220366602</v>
      </c>
      <c r="L220" s="948">
        <f>'[8]CaseMZ360-AlternatSurfaceInput'!$Q6880</f>
        <v>5.1540481490329704</v>
      </c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</row>
    <row r="221" spans="1:31">
      <c r="A221" s="83"/>
      <c r="B221" s="83"/>
      <c r="C221" s="83"/>
      <c r="D221" s="122">
        <f t="shared" si="10"/>
        <v>16</v>
      </c>
      <c r="E221" s="952">
        <f>'[8]CaseMZ360-AlternatSurfaceInput'!$C1769</f>
        <v>106101.703092631</v>
      </c>
      <c r="F221" s="926">
        <f>'[8]CaseMZ360-AlternatSurfaceInput'!$CH1769/3600</f>
        <v>5.555555556421417E-3</v>
      </c>
      <c r="G221" s="926">
        <f>'[8]CaseMZ360-AlternatSurfaceInput'!$L1769</f>
        <v>145.283103360594</v>
      </c>
      <c r="H221" s="936">
        <f>'[8]CaseMZ360-AlternatSurfaceInput'!$Q1769</f>
        <v>5898.23700493262</v>
      </c>
      <c r="I221" s="934">
        <f>'[8]CaseMZ360-AlternatSurfaceInput'!$C6881</f>
        <v>10098.0388595164</v>
      </c>
      <c r="J221" s="938">
        <f>'[8]CaseMZ360-AlternatSurfaceInput'!$CH6881/3600</f>
        <v>5.5555555557844439E-3</v>
      </c>
      <c r="K221" s="953">
        <f>'[8]CaseMZ360-AlternatSurfaceInput'!$L6881</f>
        <v>136.31419122303899</v>
      </c>
      <c r="L221" s="948">
        <f>'[8]CaseMZ360-AlternatSurfaceInput'!$Q6881</f>
        <v>1.75749360478947</v>
      </c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</row>
    <row r="222" spans="1:31">
      <c r="A222" s="83"/>
      <c r="B222" s="83"/>
      <c r="C222" s="83"/>
      <c r="D222" s="122">
        <f t="shared" si="10"/>
        <v>17</v>
      </c>
      <c r="E222" s="952">
        <f>'[8]CaseMZ360-AlternatSurfaceInput'!$C1770</f>
        <v>99453.437067507199</v>
      </c>
      <c r="F222" s="926">
        <f>'[8]CaseMZ360-AlternatSurfaceInput'!$CH1770/3600</f>
        <v>5.5555555564137226E-3</v>
      </c>
      <c r="G222" s="926">
        <f>'[8]CaseMZ360-AlternatSurfaceInput'!$L1770</f>
        <v>172.78004623882299</v>
      </c>
      <c r="H222" s="936">
        <f>'[8]CaseMZ360-AlternatSurfaceInput'!$Q1770</f>
        <v>5522.6412071254899</v>
      </c>
      <c r="I222" s="934">
        <f>'[8]CaseMZ360-AlternatSurfaceInput'!$C6882</f>
        <v>11106.292295357</v>
      </c>
      <c r="J222" s="938">
        <f>'[8]CaseMZ360-AlternatSurfaceInput'!$CH6882/3600</f>
        <v>5.5555555557607215E-3</v>
      </c>
      <c r="K222" s="953">
        <f>'[8]CaseMZ360-AlternatSurfaceInput'!$L6882</f>
        <v>149.19317808419001</v>
      </c>
      <c r="L222" s="948">
        <f>'[8]CaseMZ360-AlternatSurfaceInput'!$Q6882</f>
        <v>5.3856274808918903</v>
      </c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</row>
    <row r="223" spans="1:31">
      <c r="A223" s="83"/>
      <c r="B223" s="83"/>
      <c r="C223" s="83"/>
      <c r="D223" s="122">
        <f t="shared" si="10"/>
        <v>18</v>
      </c>
      <c r="E223" s="952">
        <f>'[8]CaseMZ360-AlternatSurfaceInput'!$C1771</f>
        <v>70972.805617464997</v>
      </c>
      <c r="F223" s="926">
        <f>'[8]CaseMZ360-AlternatSurfaceInput'!$CH1771/3600</f>
        <v>5.5555555562905555E-3</v>
      </c>
      <c r="G223" s="926">
        <f>'[8]CaseMZ360-AlternatSurfaceInput'!$L1771</f>
        <v>147.09157560617899</v>
      </c>
      <c r="H223" s="936">
        <f>'[8]CaseMZ360-AlternatSurfaceInput'!$Q1771</f>
        <v>3810.0033118055799</v>
      </c>
      <c r="I223" s="934">
        <f>'[8]CaseMZ360-AlternatSurfaceInput'!$C6883</f>
        <v>4794.9305502698498</v>
      </c>
      <c r="J223" s="938">
        <f>'[8]CaseMZ360-AlternatSurfaceInput'!$CH6883/3600</f>
        <v>5.5555555557391945E-3</v>
      </c>
      <c r="K223" s="953">
        <f>'[8]CaseMZ360-AlternatSurfaceInput'!$L6883</f>
        <v>64.809797853848806</v>
      </c>
      <c r="L223" s="948">
        <f>'[8]CaseMZ360-AlternatSurfaceInput'!$Q6883</f>
        <v>0.44280648692236202</v>
      </c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</row>
    <row r="224" spans="1:31">
      <c r="A224" s="83"/>
      <c r="B224" s="83"/>
      <c r="C224" s="83"/>
      <c r="D224" s="122">
        <f t="shared" si="10"/>
        <v>19</v>
      </c>
      <c r="E224" s="952">
        <f>'[8]CaseMZ360-AlternatSurfaceInput'!$C1772</f>
        <v>8351.8656583170705</v>
      </c>
      <c r="F224" s="926">
        <f>'[8]CaseMZ360-AlternatSurfaceInput'!$CH1772/3600</f>
        <v>5.5555555486478054E-3</v>
      </c>
      <c r="G224" s="926">
        <f>'[8]CaseMZ360-AlternatSurfaceInput'!$L1772</f>
        <v>21.233061096062901</v>
      </c>
      <c r="H224" s="936">
        <f>'[8]CaseMZ360-AlternatSurfaceInput'!$Q1772</f>
        <v>418.63167866987101</v>
      </c>
      <c r="I224" s="934">
        <f>'[8]CaseMZ360-AlternatSurfaceInput'!$C6884</f>
        <v>0</v>
      </c>
      <c r="J224" s="938">
        <f>'[8]CaseMZ360-AlternatSurfaceInput'!$CH6884/3600</f>
        <v>5.5555555487098061E-3</v>
      </c>
      <c r="K224" s="953">
        <f>'[8]CaseMZ360-AlternatSurfaceInput'!$L6884</f>
        <v>0</v>
      </c>
      <c r="L224" s="948">
        <f>'[8]CaseMZ360-AlternatSurfaceInput'!$Q6884</f>
        <v>0</v>
      </c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</row>
    <row r="225" spans="1:31">
      <c r="A225" s="83"/>
      <c r="B225" s="83"/>
      <c r="C225" s="83"/>
      <c r="D225" s="122">
        <f t="shared" si="10"/>
        <v>20</v>
      </c>
      <c r="E225" s="952">
        <f>'[8]CaseMZ360-AlternatSurfaceInput'!$C1773</f>
        <v>0</v>
      </c>
      <c r="F225" s="926">
        <f>'[8]CaseMZ360-AlternatSurfaceInput'!$CH1773/3600</f>
        <v>5.5555555319351949E-3</v>
      </c>
      <c r="G225" s="926">
        <f>'[8]CaseMZ360-AlternatSurfaceInput'!$L1773</f>
        <v>0</v>
      </c>
      <c r="H225" s="936">
        <f>'[8]CaseMZ360-AlternatSurfaceInput'!$Q1773</f>
        <v>0</v>
      </c>
      <c r="I225" s="934">
        <f>'[8]CaseMZ360-AlternatSurfaceInput'!$C6885</f>
        <v>0</v>
      </c>
      <c r="J225" s="938">
        <f>'[8]CaseMZ360-AlternatSurfaceInput'!$CH6885/3600</f>
        <v>5.555555512256667E-3</v>
      </c>
      <c r="K225" s="953">
        <f>'[8]CaseMZ360-AlternatSurfaceInput'!$L6885</f>
        <v>0</v>
      </c>
      <c r="L225" s="948">
        <f>'[8]CaseMZ360-AlternatSurfaceInput'!$Q6885</f>
        <v>0</v>
      </c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</row>
    <row r="226" spans="1:31">
      <c r="A226" s="83"/>
      <c r="B226" s="83"/>
      <c r="C226" s="83"/>
      <c r="D226" s="122">
        <f t="shared" si="10"/>
        <v>21</v>
      </c>
      <c r="E226" s="952">
        <f>'[8]CaseMZ360-AlternatSurfaceInput'!$C1774</f>
        <v>0</v>
      </c>
      <c r="F226" s="926">
        <f>'[8]CaseMZ360-AlternatSurfaceInput'!$CH1774/3600</f>
        <v>5.5555555303720833E-3</v>
      </c>
      <c r="G226" s="926">
        <f>'[8]CaseMZ360-AlternatSurfaceInput'!$L1774</f>
        <v>0</v>
      </c>
      <c r="H226" s="936">
        <f>'[8]CaseMZ360-AlternatSurfaceInput'!$Q1774</f>
        <v>0</v>
      </c>
      <c r="I226" s="934">
        <f>'[8]CaseMZ360-AlternatSurfaceInput'!$C6886</f>
        <v>0</v>
      </c>
      <c r="J226" s="938">
        <f>'[8]CaseMZ360-AlternatSurfaceInput'!$CH6886/3600</f>
        <v>5.555555499334416E-3</v>
      </c>
      <c r="K226" s="953">
        <f>'[8]CaseMZ360-AlternatSurfaceInput'!$L6886</f>
        <v>0</v>
      </c>
      <c r="L226" s="948">
        <f>'[8]CaseMZ360-AlternatSurfaceInput'!$Q6886</f>
        <v>0</v>
      </c>
      <c r="M226" s="83"/>
      <c r="N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</row>
    <row r="227" spans="1:31">
      <c r="A227" s="83"/>
      <c r="B227" s="83"/>
      <c r="C227" s="83"/>
      <c r="D227" s="122">
        <f t="shared" si="10"/>
        <v>22</v>
      </c>
      <c r="E227" s="952">
        <f>'[8]CaseMZ360-AlternatSurfaceInput'!$C1775</f>
        <v>0</v>
      </c>
      <c r="F227" s="926">
        <f>'[8]CaseMZ360-AlternatSurfaceInput'!$CH1775/3600</f>
        <v>5.5555555304538061E-3</v>
      </c>
      <c r="G227" s="926">
        <f>'[8]CaseMZ360-AlternatSurfaceInput'!$L1775</f>
        <v>0</v>
      </c>
      <c r="H227" s="936">
        <f>'[8]CaseMZ360-AlternatSurfaceInput'!$Q1775</f>
        <v>0</v>
      </c>
      <c r="I227" s="934">
        <f>'[8]CaseMZ360-AlternatSurfaceInput'!$C6887</f>
        <v>0</v>
      </c>
      <c r="J227" s="938">
        <f>'[8]CaseMZ360-AlternatSurfaceInput'!$CH6887/3600</f>
        <v>5.555555491839584E-3</v>
      </c>
      <c r="K227" s="953">
        <f>'[8]CaseMZ360-AlternatSurfaceInput'!$L6887</f>
        <v>0</v>
      </c>
      <c r="L227" s="948">
        <f>'[8]CaseMZ360-AlternatSurfaceInput'!$Q6887</f>
        <v>0</v>
      </c>
      <c r="M227" s="83"/>
      <c r="N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</row>
    <row r="228" spans="1:31">
      <c r="A228" s="83"/>
      <c r="B228" s="83"/>
      <c r="C228" s="83"/>
      <c r="D228" s="122">
        <f t="shared" si="10"/>
        <v>23</v>
      </c>
      <c r="E228" s="952">
        <f>'[8]CaseMZ360-AlternatSurfaceInput'!$C1776</f>
        <v>0</v>
      </c>
      <c r="F228" s="926">
        <f>'[8]CaseMZ360-AlternatSurfaceInput'!$CH1776/3600</f>
        <v>5.5555555306402498E-3</v>
      </c>
      <c r="G228" s="926">
        <f>'[8]CaseMZ360-AlternatSurfaceInput'!$L1776</f>
        <v>0</v>
      </c>
      <c r="H228" s="936">
        <f>'[8]CaseMZ360-AlternatSurfaceInput'!$Q1776</f>
        <v>0</v>
      </c>
      <c r="I228" s="934">
        <f>'[8]CaseMZ360-AlternatSurfaceInput'!$C6888</f>
        <v>0</v>
      </c>
      <c r="J228" s="938">
        <f>'[8]CaseMZ360-AlternatSurfaceInput'!$CH6888/3600</f>
        <v>5.5555554553944723E-3</v>
      </c>
      <c r="K228" s="953">
        <f>'[8]CaseMZ360-AlternatSurfaceInput'!$L6888</f>
        <v>0</v>
      </c>
      <c r="L228" s="948">
        <f>'[8]CaseMZ360-AlternatSurfaceInput'!$Q6888</f>
        <v>0</v>
      </c>
      <c r="M228" s="83"/>
      <c r="N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</row>
    <row r="229" spans="1:31" ht="15.75" thickBot="1">
      <c r="A229" s="83"/>
      <c r="B229" s="83"/>
      <c r="C229" s="83"/>
      <c r="D229" s="210">
        <f t="shared" si="10"/>
        <v>24</v>
      </c>
      <c r="E229" s="954">
        <f>'[8]CaseMZ360-AlternatSurfaceInput'!$C1777</f>
        <v>0</v>
      </c>
      <c r="F229" s="944">
        <f>'[8]CaseMZ360-AlternatSurfaceInput'!$CH1777/3600</f>
        <v>5.5555555308332777E-3</v>
      </c>
      <c r="G229" s="927">
        <f>'[8]CaseMZ360-AlternatSurfaceInput'!$L1777</f>
        <v>0</v>
      </c>
      <c r="H229" s="942">
        <f>'[8]CaseMZ360-AlternatSurfaceInput'!$Q1777</f>
        <v>0</v>
      </c>
      <c r="I229" s="943">
        <f>'[8]CaseMZ360-AlternatSurfaceInput'!$C6889</f>
        <v>0</v>
      </c>
      <c r="J229" s="944">
        <f>'[8]CaseMZ360-AlternatSurfaceInput'!$CH6889/3600</f>
        <v>5.5555554424726108E-3</v>
      </c>
      <c r="K229" s="955">
        <f>'[8]CaseMZ360-AlternatSurfaceInput'!$L6889</f>
        <v>0</v>
      </c>
      <c r="L229" s="949">
        <f>'[8]CaseMZ360-AlternatSurfaceInput'!$Q6889</f>
        <v>0</v>
      </c>
      <c r="M229" s="83"/>
      <c r="N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</row>
    <row r="230" spans="1:31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</row>
    <row r="231" spans="1: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</row>
    <row r="232" spans="1:3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</row>
    <row r="233" spans="1:3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</row>
    <row r="234" spans="1:3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</row>
    <row r="235" spans="1:31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  <c r="W235" s="83"/>
      <c r="X235" s="83"/>
      <c r="Y235" s="83"/>
      <c r="Z235" s="83"/>
      <c r="AA235" s="83"/>
      <c r="AB235" s="83"/>
      <c r="AC235" s="83"/>
      <c r="AD235" s="83"/>
      <c r="AE235" s="83"/>
    </row>
    <row r="236" spans="1:31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  <c r="W236" s="83"/>
      <c r="X236" s="83"/>
      <c r="Y236" s="83"/>
      <c r="Z236" s="83"/>
      <c r="AA236" s="83"/>
      <c r="AB236" s="83"/>
      <c r="AC236" s="83"/>
      <c r="AD236" s="83"/>
      <c r="AE236" s="83"/>
    </row>
    <row r="237" spans="1:31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  <c r="W237" s="83"/>
      <c r="X237" s="83"/>
      <c r="Y237" s="83"/>
      <c r="Z237" s="83"/>
      <c r="AA237" s="83"/>
      <c r="AB237" s="83"/>
      <c r="AC237" s="83"/>
      <c r="AD237" s="83"/>
      <c r="AE237" s="83"/>
    </row>
    <row r="238" spans="1:31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  <c r="W238" s="83"/>
      <c r="X238" s="83"/>
      <c r="Y238" s="83"/>
      <c r="Z238" s="83"/>
      <c r="AA238" s="83"/>
      <c r="AB238" s="83"/>
      <c r="AC238" s="83"/>
      <c r="AD238" s="83"/>
      <c r="AE238" s="83"/>
    </row>
    <row r="239" spans="1:31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  <c r="W239" s="83"/>
      <c r="X239" s="83"/>
      <c r="Y239" s="83"/>
      <c r="Z239" s="83"/>
      <c r="AA239" s="83"/>
      <c r="AB239" s="83"/>
      <c r="AC239" s="83"/>
      <c r="AD239" s="83"/>
      <c r="AE239" s="83"/>
    </row>
    <row r="240" spans="1:31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  <c r="W240" s="83"/>
      <c r="X240" s="83"/>
      <c r="Y240" s="83"/>
      <c r="Z240" s="83"/>
      <c r="AA240" s="83"/>
      <c r="AB240" s="83"/>
      <c r="AC240" s="83"/>
      <c r="AD240" s="83"/>
      <c r="AE240" s="83"/>
    </row>
    <row r="241" spans="1:31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  <c r="W241" s="83"/>
      <c r="X241" s="83"/>
      <c r="Y241" s="83"/>
      <c r="Z241" s="83"/>
      <c r="AA241" s="83"/>
      <c r="AB241" s="83"/>
      <c r="AC241" s="83"/>
      <c r="AD241" s="83"/>
      <c r="AE241" s="83"/>
    </row>
    <row r="242" spans="1:31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  <c r="W242" s="83"/>
      <c r="X242" s="83"/>
      <c r="Y242" s="83"/>
      <c r="Z242" s="83"/>
      <c r="AA242" s="83"/>
      <c r="AB242" s="83"/>
      <c r="AC242" s="83"/>
      <c r="AD242" s="83"/>
      <c r="AE242" s="83"/>
    </row>
    <row r="243" spans="1:31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  <c r="W243" s="83"/>
      <c r="X243" s="83"/>
      <c r="Y243" s="83"/>
      <c r="Z243" s="83"/>
      <c r="AA243" s="83"/>
      <c r="AB243" s="83"/>
      <c r="AC243" s="83"/>
      <c r="AD243" s="83"/>
      <c r="AE243" s="83"/>
    </row>
    <row r="244" spans="1:31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  <c r="W244" s="83"/>
      <c r="X244" s="83"/>
      <c r="Y244" s="83"/>
      <c r="Z244" s="83"/>
      <c r="AA244" s="83"/>
      <c r="AB244" s="83"/>
      <c r="AC244" s="83"/>
      <c r="AD244" s="83"/>
      <c r="AE244" s="83"/>
    </row>
    <row r="245" spans="1:31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  <c r="W245" s="83"/>
      <c r="X245" s="83"/>
      <c r="Y245" s="83"/>
      <c r="Z245" s="83"/>
      <c r="AA245" s="83"/>
      <c r="AB245" s="83"/>
      <c r="AC245" s="83"/>
      <c r="AD245" s="83"/>
      <c r="AE245" s="83"/>
    </row>
    <row r="246" spans="1:31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  <c r="W246" s="83"/>
      <c r="X246" s="83"/>
      <c r="Y246" s="83"/>
      <c r="Z246" s="83"/>
      <c r="AA246" s="83"/>
      <c r="AB246" s="83"/>
      <c r="AC246" s="83"/>
      <c r="AD246" s="83"/>
      <c r="AE246" s="83"/>
    </row>
    <row r="247" spans="1:31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  <c r="W247" s="83"/>
      <c r="X247" s="83"/>
      <c r="Y247" s="83"/>
      <c r="Z247" s="83"/>
      <c r="AA247" s="83"/>
      <c r="AB247" s="83"/>
      <c r="AC247" s="83"/>
      <c r="AD247" s="83"/>
      <c r="AE247" s="83"/>
    </row>
    <row r="248" spans="1:31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  <c r="W248" s="83"/>
      <c r="X248" s="83"/>
      <c r="Y248" s="83"/>
      <c r="Z248" s="83"/>
      <c r="AA248" s="83"/>
      <c r="AB248" s="83"/>
      <c r="AC248" s="83"/>
      <c r="AD248" s="83"/>
      <c r="AE248" s="83"/>
    </row>
    <row r="249" spans="1:31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  <c r="W249" s="83"/>
      <c r="X249" s="83"/>
      <c r="Y249" s="83"/>
      <c r="Z249" s="83"/>
      <c r="AA249" s="83"/>
      <c r="AB249" s="83"/>
      <c r="AC249" s="83"/>
      <c r="AD249" s="83"/>
      <c r="AE249" s="83"/>
    </row>
    <row r="250" spans="1:31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  <c r="W250" s="83"/>
      <c r="X250" s="83"/>
      <c r="Y250" s="83"/>
      <c r="Z250" s="83"/>
      <c r="AA250" s="83"/>
      <c r="AB250" s="83"/>
      <c r="AC250" s="83"/>
      <c r="AD250" s="83"/>
      <c r="AE250" s="83"/>
    </row>
    <row r="251" spans="1:31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  <c r="W251" s="83"/>
      <c r="X251" s="83"/>
      <c r="Y251" s="83"/>
      <c r="Z251" s="83"/>
      <c r="AA251" s="83"/>
      <c r="AB251" s="83"/>
      <c r="AC251" s="83"/>
      <c r="AD251" s="83"/>
      <c r="AE251" s="83"/>
    </row>
    <row r="252" spans="1:31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  <c r="W252" s="83"/>
      <c r="X252" s="83"/>
      <c r="Y252" s="83"/>
      <c r="Z252" s="83"/>
      <c r="AA252" s="83"/>
      <c r="AB252" s="83"/>
      <c r="AC252" s="83"/>
      <c r="AD252" s="83"/>
      <c r="AE252" s="83"/>
    </row>
    <row r="253" spans="1:31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  <c r="W253" s="83"/>
      <c r="X253" s="83"/>
      <c r="Y253" s="83"/>
      <c r="Z253" s="83"/>
      <c r="AA253" s="83"/>
      <c r="AB253" s="83"/>
      <c r="AC253" s="83"/>
      <c r="AD253" s="83"/>
      <c r="AE253" s="83"/>
    </row>
    <row r="254" spans="1:31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</row>
    <row r="255" spans="1:31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  <c r="W255" s="83"/>
      <c r="X255" s="83"/>
      <c r="Y255" s="83"/>
      <c r="Z255" s="83"/>
      <c r="AA255" s="83"/>
      <c r="AB255" s="83"/>
      <c r="AC255" s="83"/>
      <c r="AD255" s="83"/>
      <c r="AE255" s="83"/>
    </row>
    <row r="256" spans="1:31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3"/>
      <c r="AD256" s="83"/>
      <c r="AE256" s="83"/>
    </row>
    <row r="257" spans="1:31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  <c r="W257" s="83"/>
      <c r="X257" s="83"/>
      <c r="Y257" s="83"/>
      <c r="Z257" s="83"/>
      <c r="AA257" s="83"/>
      <c r="AB257" s="83"/>
      <c r="AC257" s="83"/>
      <c r="AD257" s="83"/>
      <c r="AE257" s="83"/>
    </row>
    <row r="258" spans="1:31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</row>
    <row r="259" spans="1:31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  <c r="W259" s="83"/>
      <c r="X259" s="83"/>
      <c r="Y259" s="83"/>
      <c r="Z259" s="83"/>
      <c r="AA259" s="83"/>
      <c r="AB259" s="83"/>
      <c r="AC259" s="83"/>
      <c r="AD259" s="83"/>
      <c r="AE259" s="83"/>
    </row>
    <row r="260" spans="1:31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  <c r="W260" s="83"/>
      <c r="X260" s="83"/>
      <c r="Y260" s="83"/>
      <c r="Z260" s="83"/>
      <c r="AA260" s="83"/>
      <c r="AB260" s="83"/>
      <c r="AC260" s="83"/>
      <c r="AD260" s="83"/>
      <c r="AE260" s="83"/>
    </row>
    <row r="261" spans="1:31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  <c r="W261" s="83"/>
      <c r="X261" s="83"/>
      <c r="Y261" s="83"/>
      <c r="Z261" s="83"/>
      <c r="AA261" s="83"/>
      <c r="AB261" s="83"/>
      <c r="AC261" s="83"/>
      <c r="AD261" s="83"/>
      <c r="AE261" s="83"/>
    </row>
    <row r="262" spans="1:31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  <c r="W262" s="83"/>
      <c r="X262" s="83"/>
      <c r="Y262" s="83"/>
      <c r="Z262" s="83"/>
      <c r="AA262" s="83"/>
      <c r="AB262" s="83"/>
      <c r="AC262" s="83"/>
      <c r="AD262" s="83"/>
      <c r="AE262" s="83"/>
    </row>
    <row r="263" spans="1:31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  <c r="W263" s="83"/>
      <c r="X263" s="83"/>
      <c r="Y263" s="83"/>
      <c r="Z263" s="83"/>
      <c r="AA263" s="83"/>
      <c r="AB263" s="83"/>
      <c r="AC263" s="83"/>
      <c r="AD263" s="83"/>
      <c r="AE263" s="83"/>
    </row>
    <row r="264" spans="1:31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  <c r="W264" s="83"/>
      <c r="X264" s="83"/>
      <c r="Y264" s="83"/>
      <c r="Z264" s="83"/>
      <c r="AA264" s="83"/>
      <c r="AB264" s="83"/>
      <c r="AC264" s="83"/>
      <c r="AD264" s="83"/>
      <c r="AE264" s="83"/>
    </row>
    <row r="265" spans="1:31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  <c r="W265" s="83"/>
      <c r="X265" s="83"/>
      <c r="Y265" s="83"/>
      <c r="Z265" s="83"/>
      <c r="AA265" s="83"/>
      <c r="AB265" s="83"/>
      <c r="AC265" s="83"/>
      <c r="AD265" s="83"/>
      <c r="AE265" s="83"/>
    </row>
    <row r="266" spans="1:31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  <c r="W266" s="83"/>
      <c r="X266" s="83"/>
      <c r="Y266" s="83"/>
      <c r="Z266" s="83"/>
      <c r="AA266" s="83"/>
      <c r="AB266" s="83"/>
      <c r="AC266" s="83"/>
      <c r="AD266" s="83"/>
      <c r="AE266" s="83"/>
    </row>
    <row r="267" spans="1:31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  <c r="W267" s="83"/>
      <c r="X267" s="83"/>
      <c r="Y267" s="83"/>
      <c r="Z267" s="83"/>
      <c r="AA267" s="83"/>
      <c r="AB267" s="83"/>
      <c r="AC267" s="83"/>
      <c r="AD267" s="83"/>
      <c r="AE267" s="83"/>
    </row>
    <row r="268" spans="1:31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  <c r="W268" s="83"/>
      <c r="X268" s="83"/>
      <c r="Y268" s="83"/>
      <c r="Z268" s="83"/>
      <c r="AA268" s="83"/>
      <c r="AB268" s="83"/>
      <c r="AC268" s="83"/>
      <c r="AD268" s="83"/>
      <c r="AE268" s="83"/>
    </row>
    <row r="269" spans="1:31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  <c r="W269" s="83"/>
      <c r="X269" s="83"/>
      <c r="Y269" s="83"/>
      <c r="Z269" s="83"/>
      <c r="AA269" s="83"/>
      <c r="AB269" s="83"/>
      <c r="AC269" s="83"/>
      <c r="AD269" s="83"/>
      <c r="AE269" s="83"/>
    </row>
    <row r="270" spans="1:31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  <c r="W270" s="83"/>
      <c r="X270" s="83"/>
      <c r="Y270" s="83"/>
      <c r="Z270" s="83"/>
      <c r="AA270" s="83"/>
      <c r="AB270" s="83"/>
      <c r="AC270" s="83"/>
      <c r="AD270" s="83"/>
      <c r="AE270" s="83"/>
    </row>
    <row r="271" spans="1:31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  <c r="W271" s="83"/>
      <c r="X271" s="83"/>
      <c r="Y271" s="83"/>
      <c r="Z271" s="83"/>
      <c r="AA271" s="83"/>
      <c r="AB271" s="83"/>
      <c r="AC271" s="83"/>
      <c r="AD271" s="83"/>
      <c r="AE271" s="83"/>
    </row>
    <row r="272" spans="1:31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  <c r="W272" s="83"/>
      <c r="X272" s="83"/>
      <c r="Y272" s="83"/>
      <c r="Z272" s="83"/>
      <c r="AA272" s="83"/>
      <c r="AB272" s="83"/>
      <c r="AC272" s="83"/>
      <c r="AD272" s="83"/>
      <c r="AE272" s="83"/>
    </row>
    <row r="273" spans="1:31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  <c r="W273" s="83"/>
      <c r="X273" s="83"/>
      <c r="Y273" s="83"/>
      <c r="Z273" s="83"/>
      <c r="AA273" s="83"/>
      <c r="AB273" s="83"/>
      <c r="AC273" s="83"/>
      <c r="AD273" s="83"/>
      <c r="AE273" s="83"/>
    </row>
    <row r="274" spans="1:31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  <c r="W274" s="83"/>
      <c r="X274" s="83"/>
      <c r="Y274" s="83"/>
      <c r="Z274" s="83"/>
      <c r="AA274" s="83"/>
      <c r="AB274" s="83"/>
      <c r="AC274" s="83"/>
      <c r="AD274" s="83"/>
      <c r="AE274" s="83"/>
    </row>
    <row r="275" spans="1:31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  <c r="W275" s="83"/>
      <c r="X275" s="83"/>
      <c r="Y275" s="83"/>
      <c r="Z275" s="83"/>
      <c r="AA275" s="83"/>
      <c r="AB275" s="83"/>
      <c r="AC275" s="83"/>
      <c r="AD275" s="83"/>
      <c r="AE275" s="83"/>
    </row>
    <row r="276" spans="1:31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  <c r="W276" s="83"/>
      <c r="X276" s="83"/>
      <c r="Y276" s="83"/>
      <c r="Z276" s="83"/>
      <c r="AA276" s="83"/>
      <c r="AB276" s="83"/>
      <c r="AC276" s="83"/>
      <c r="AD276" s="83"/>
      <c r="AE276" s="83"/>
    </row>
    <row r="277" spans="1:31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  <c r="W277" s="83"/>
      <c r="X277" s="83"/>
      <c r="Y277" s="83"/>
      <c r="Z277" s="83"/>
      <c r="AA277" s="83"/>
      <c r="AB277" s="83"/>
      <c r="AC277" s="83"/>
      <c r="AD277" s="83"/>
      <c r="AE277" s="83"/>
    </row>
    <row r="278" spans="1:31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  <c r="W278" s="83"/>
      <c r="X278" s="83"/>
      <c r="Y278" s="83"/>
      <c r="Z278" s="83"/>
      <c r="AA278" s="83"/>
      <c r="AB278" s="83"/>
      <c r="AC278" s="83"/>
      <c r="AD278" s="83"/>
      <c r="AE278" s="83"/>
    </row>
    <row r="279" spans="1:31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  <c r="W279" s="83"/>
      <c r="X279" s="83"/>
      <c r="Y279" s="83"/>
      <c r="Z279" s="83"/>
      <c r="AA279" s="83"/>
      <c r="AB279" s="83"/>
      <c r="AC279" s="83"/>
      <c r="AD279" s="83"/>
      <c r="AE279" s="83"/>
    </row>
    <row r="280" spans="1:31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  <c r="W280" s="83"/>
      <c r="X280" s="83"/>
      <c r="Y280" s="83"/>
      <c r="Z280" s="83"/>
      <c r="AA280" s="83"/>
      <c r="AB280" s="83"/>
      <c r="AC280" s="83"/>
      <c r="AD280" s="83"/>
      <c r="AE280" s="83"/>
    </row>
    <row r="281" spans="1:31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  <c r="W281" s="83"/>
      <c r="X281" s="83"/>
      <c r="Y281" s="83"/>
      <c r="Z281" s="83"/>
      <c r="AA281" s="83"/>
      <c r="AB281" s="83"/>
      <c r="AC281" s="83"/>
      <c r="AD281" s="83"/>
      <c r="AE281" s="83"/>
    </row>
    <row r="282" spans="1:31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  <c r="W282" s="83"/>
      <c r="X282" s="83"/>
      <c r="Y282" s="83"/>
      <c r="Z282" s="83"/>
      <c r="AA282" s="83"/>
      <c r="AB282" s="83"/>
      <c r="AC282" s="83"/>
      <c r="AD282" s="83"/>
      <c r="AE282" s="83"/>
    </row>
    <row r="283" spans="1:31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  <c r="W283" s="83"/>
      <c r="X283" s="83"/>
      <c r="Y283" s="83"/>
      <c r="Z283" s="83"/>
      <c r="AA283" s="83"/>
      <c r="AB283" s="83"/>
      <c r="AC283" s="83"/>
      <c r="AD283" s="83"/>
      <c r="AE283" s="83"/>
    </row>
    <row r="284" spans="1:31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83"/>
      <c r="Z284" s="83"/>
      <c r="AA284" s="83"/>
      <c r="AB284" s="83"/>
      <c r="AC284" s="83"/>
      <c r="AD284" s="83"/>
      <c r="AE284" s="83"/>
    </row>
    <row r="285" spans="1:31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83"/>
      <c r="Z285" s="83"/>
      <c r="AA285" s="83"/>
      <c r="AB285" s="83"/>
      <c r="AC285" s="83"/>
      <c r="AD285" s="83"/>
      <c r="AE285" s="83"/>
    </row>
    <row r="286" spans="1:31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83"/>
      <c r="Z286" s="83"/>
      <c r="AA286" s="83"/>
      <c r="AB286" s="83"/>
      <c r="AC286" s="83"/>
      <c r="AD286" s="83"/>
      <c r="AE286" s="83"/>
    </row>
    <row r="287" spans="1:31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83"/>
      <c r="Z287" s="83"/>
      <c r="AA287" s="83"/>
      <c r="AB287" s="83"/>
      <c r="AC287" s="83"/>
      <c r="AD287" s="83"/>
      <c r="AE287" s="83"/>
    </row>
    <row r="288" spans="1:31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83"/>
      <c r="Z288" s="83"/>
      <c r="AA288" s="83"/>
      <c r="AB288" s="83"/>
      <c r="AC288" s="83"/>
      <c r="AD288" s="83"/>
      <c r="AE288" s="83"/>
    </row>
    <row r="289" spans="1:31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83"/>
      <c r="Z289" s="83"/>
      <c r="AA289" s="83"/>
      <c r="AB289" s="83"/>
      <c r="AC289" s="83"/>
      <c r="AD289" s="83"/>
      <c r="AE289" s="83"/>
    </row>
    <row r="290" spans="1:31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83"/>
      <c r="Z290" s="83"/>
      <c r="AA290" s="83"/>
      <c r="AB290" s="83"/>
      <c r="AC290" s="83"/>
      <c r="AD290" s="83"/>
      <c r="AE290" s="83"/>
    </row>
    <row r="291" spans="1:31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83"/>
      <c r="Z291" s="83"/>
      <c r="AA291" s="83"/>
      <c r="AB291" s="83"/>
      <c r="AC291" s="83"/>
      <c r="AD291" s="83"/>
      <c r="AE291" s="83"/>
    </row>
    <row r="292" spans="1:31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83"/>
      <c r="Z292" s="83"/>
      <c r="AA292" s="83"/>
      <c r="AB292" s="83"/>
      <c r="AC292" s="83"/>
      <c r="AD292" s="83"/>
      <c r="AE292" s="83"/>
    </row>
    <row r="293" spans="1:31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83"/>
      <c r="Z293" s="83"/>
      <c r="AA293" s="83"/>
      <c r="AB293" s="83"/>
      <c r="AC293" s="83"/>
      <c r="AD293" s="83"/>
      <c r="AE293" s="83"/>
    </row>
    <row r="294" spans="1:31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83"/>
      <c r="Z294" s="83"/>
      <c r="AA294" s="83"/>
      <c r="AB294" s="83"/>
      <c r="AC294" s="83"/>
      <c r="AD294" s="83"/>
      <c r="AE294" s="83"/>
    </row>
    <row r="295" spans="1:31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83"/>
      <c r="Z295" s="83"/>
      <c r="AA295" s="83"/>
      <c r="AB295" s="83"/>
      <c r="AC295" s="83"/>
      <c r="AD295" s="83"/>
      <c r="AE295" s="83"/>
    </row>
    <row r="296" spans="1:31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83"/>
      <c r="Z296" s="83"/>
      <c r="AA296" s="83"/>
      <c r="AB296" s="83"/>
      <c r="AC296" s="83"/>
      <c r="AD296" s="83"/>
      <c r="AE296" s="83"/>
    </row>
    <row r="297" spans="1:31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83"/>
      <c r="Z297" s="83"/>
      <c r="AA297" s="83"/>
      <c r="AB297" s="83"/>
      <c r="AC297" s="83"/>
      <c r="AD297" s="83"/>
      <c r="AE297" s="83"/>
    </row>
    <row r="298" spans="1:31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83"/>
      <c r="Z298" s="83"/>
      <c r="AA298" s="83"/>
      <c r="AB298" s="83"/>
      <c r="AC298" s="83"/>
      <c r="AD298" s="83"/>
      <c r="AE298" s="83"/>
    </row>
    <row r="299" spans="1:31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</row>
    <row r="300" spans="1:31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83"/>
      <c r="Z300" s="83"/>
      <c r="AA300" s="83"/>
      <c r="AB300" s="83"/>
      <c r="AC300" s="83"/>
      <c r="AD300" s="83"/>
      <c r="AE300" s="83"/>
    </row>
    <row r="301" spans="1:31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83"/>
      <c r="Z301" s="83"/>
      <c r="AA301" s="83"/>
      <c r="AB301" s="83"/>
      <c r="AC301" s="83"/>
      <c r="AD301" s="83"/>
      <c r="AE301" s="83"/>
    </row>
    <row r="302" spans="1:31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83"/>
      <c r="Z302" s="83"/>
      <c r="AA302" s="83"/>
      <c r="AB302" s="83"/>
      <c r="AC302" s="83"/>
      <c r="AD302" s="83"/>
      <c r="AE302" s="83"/>
    </row>
    <row r="303" spans="1:31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</row>
    <row r="304" spans="1:31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83"/>
      <c r="Z304" s="83"/>
      <c r="AA304" s="83"/>
      <c r="AB304" s="83"/>
      <c r="AC304" s="83"/>
      <c r="AD304" s="83"/>
      <c r="AE304" s="83"/>
    </row>
    <row r="305" spans="1:31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83"/>
      <c r="Z305" s="83"/>
      <c r="AA305" s="83"/>
      <c r="AB305" s="83"/>
      <c r="AC305" s="83"/>
      <c r="AD305" s="83"/>
      <c r="AE305" s="83"/>
    </row>
    <row r="306" spans="1:31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83"/>
      <c r="Z306" s="83"/>
      <c r="AA306" s="83"/>
      <c r="AB306" s="83"/>
      <c r="AC306" s="83"/>
      <c r="AD306" s="83"/>
      <c r="AE306" s="83"/>
    </row>
    <row r="307" spans="1:31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83"/>
      <c r="Z307" s="83"/>
      <c r="AA307" s="83"/>
      <c r="AB307" s="83"/>
      <c r="AC307" s="83"/>
      <c r="AD307" s="83"/>
      <c r="AE307" s="83"/>
    </row>
    <row r="308" spans="1:31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83"/>
      <c r="Z308" s="83"/>
      <c r="AA308" s="83"/>
      <c r="AB308" s="83"/>
      <c r="AC308" s="83"/>
      <c r="AD308" s="83"/>
      <c r="AE308" s="83"/>
    </row>
    <row r="309" spans="1:31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83"/>
      <c r="Z309" s="83"/>
      <c r="AA309" s="83"/>
      <c r="AB309" s="83"/>
      <c r="AC309" s="83"/>
      <c r="AD309" s="83"/>
      <c r="AE309" s="83"/>
    </row>
    <row r="310" spans="1:31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83"/>
      <c r="Z310" s="83"/>
      <c r="AA310" s="83"/>
      <c r="AB310" s="83"/>
      <c r="AC310" s="83"/>
      <c r="AD310" s="83"/>
      <c r="AE310" s="83"/>
    </row>
    <row r="311" spans="1:31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83"/>
      <c r="Z311" s="83"/>
      <c r="AA311" s="83"/>
      <c r="AB311" s="83"/>
      <c r="AC311" s="83"/>
      <c r="AD311" s="83"/>
      <c r="AE311" s="83"/>
    </row>
    <row r="312" spans="1:31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83"/>
      <c r="Z312" s="83"/>
      <c r="AA312" s="83"/>
      <c r="AB312" s="83"/>
      <c r="AC312" s="83"/>
      <c r="AD312" s="83"/>
      <c r="AE312" s="83"/>
    </row>
    <row r="313" spans="1:31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83"/>
      <c r="Z313" s="83"/>
      <c r="AA313" s="83"/>
      <c r="AB313" s="83"/>
      <c r="AC313" s="83"/>
      <c r="AD313" s="83"/>
      <c r="AE313" s="83"/>
    </row>
    <row r="314" spans="1:31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83"/>
      <c r="Z314" s="83"/>
      <c r="AA314" s="83"/>
      <c r="AB314" s="83"/>
      <c r="AC314" s="83"/>
      <c r="AD314" s="83"/>
      <c r="AE314" s="83"/>
    </row>
    <row r="315" spans="1:31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83"/>
      <c r="Z315" s="83"/>
      <c r="AA315" s="83"/>
      <c r="AB315" s="83"/>
      <c r="AC315" s="83"/>
      <c r="AD315" s="83"/>
      <c r="AE315" s="83"/>
    </row>
    <row r="316" spans="1:31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83"/>
      <c r="Z316" s="83"/>
      <c r="AA316" s="83"/>
      <c r="AB316" s="83"/>
      <c r="AC316" s="83"/>
      <c r="AD316" s="83"/>
      <c r="AE316" s="83"/>
    </row>
    <row r="317" spans="1:31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/>
      <c r="AA317" s="83"/>
      <c r="AB317" s="83"/>
      <c r="AC317" s="83"/>
      <c r="AD317" s="83"/>
      <c r="AE317" s="83"/>
    </row>
    <row r="318" spans="1:31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/>
      <c r="AE318" s="83"/>
    </row>
    <row r="319" spans="1:31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83"/>
      <c r="Z319" s="83"/>
      <c r="AA319" s="83"/>
      <c r="AB319" s="83"/>
      <c r="AC319" s="83"/>
      <c r="AD319" s="83"/>
      <c r="AE319" s="83"/>
    </row>
    <row r="320" spans="1:31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83"/>
      <c r="Z320" s="83"/>
      <c r="AA320" s="83"/>
      <c r="AB320" s="83"/>
      <c r="AC320" s="83"/>
      <c r="AD320" s="83"/>
      <c r="AE320" s="83"/>
    </row>
    <row r="321" spans="1:31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83"/>
      <c r="Z321" s="83"/>
      <c r="AA321" s="83"/>
      <c r="AB321" s="83"/>
      <c r="AC321" s="83"/>
      <c r="AD321" s="83"/>
      <c r="AE321" s="83"/>
    </row>
    <row r="322" spans="1:31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83"/>
      <c r="Z322" s="83"/>
      <c r="AA322" s="83"/>
      <c r="AB322" s="83"/>
      <c r="AC322" s="83"/>
      <c r="AD322" s="83"/>
      <c r="AE322" s="83"/>
    </row>
    <row r="323" spans="1:31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83"/>
      <c r="Z323" s="83"/>
      <c r="AA323" s="83"/>
      <c r="AB323" s="83"/>
      <c r="AC323" s="83"/>
      <c r="AD323" s="83"/>
      <c r="AE323" s="83"/>
    </row>
    <row r="324" spans="1:31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83"/>
      <c r="Z324" s="83"/>
      <c r="AA324" s="83"/>
      <c r="AB324" s="83"/>
      <c r="AC324" s="83"/>
      <c r="AD324" s="83"/>
      <c r="AE324" s="83"/>
    </row>
    <row r="325" spans="1:31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83"/>
      <c r="Z325" s="83"/>
      <c r="AA325" s="83"/>
      <c r="AB325" s="83"/>
      <c r="AC325" s="83"/>
      <c r="AD325" s="83"/>
      <c r="AE325" s="83"/>
    </row>
    <row r="326" spans="1:31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83"/>
      <c r="Z326" s="83"/>
      <c r="AA326" s="83"/>
      <c r="AB326" s="83"/>
      <c r="AC326" s="83"/>
      <c r="AD326" s="83"/>
      <c r="AE326" s="83"/>
    </row>
    <row r="327" spans="1:31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83"/>
      <c r="Z327" s="83"/>
      <c r="AA327" s="83"/>
      <c r="AB327" s="83"/>
      <c r="AC327" s="83"/>
      <c r="AD327" s="83"/>
      <c r="AE327" s="83"/>
    </row>
    <row r="328" spans="1:31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83"/>
      <c r="Z328" s="83"/>
      <c r="AA328" s="83"/>
      <c r="AB328" s="83"/>
      <c r="AC328" s="83"/>
      <c r="AD328" s="83"/>
      <c r="AE328" s="83"/>
    </row>
    <row r="329" spans="1:31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83"/>
      <c r="Z329" s="83"/>
      <c r="AA329" s="83"/>
      <c r="AB329" s="83"/>
      <c r="AC329" s="83"/>
      <c r="AD329" s="83"/>
      <c r="AE329" s="83"/>
    </row>
    <row r="330" spans="1:31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83"/>
      <c r="Z330" s="83"/>
      <c r="AA330" s="83"/>
      <c r="AB330" s="83"/>
      <c r="AC330" s="83"/>
      <c r="AD330" s="83"/>
      <c r="AE330" s="83"/>
    </row>
    <row r="331" spans="1:31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83"/>
      <c r="Z331" s="83"/>
      <c r="AA331" s="83"/>
      <c r="AB331" s="83"/>
      <c r="AC331" s="83"/>
      <c r="AD331" s="83"/>
      <c r="AE331" s="83"/>
    </row>
    <row r="332" spans="1:31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83"/>
      <c r="Z332" s="83"/>
      <c r="AA332" s="83"/>
      <c r="AB332" s="83"/>
      <c r="AC332" s="83"/>
      <c r="AD332" s="83"/>
      <c r="AE332" s="83"/>
    </row>
    <row r="333" spans="1:31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83"/>
      <c r="Z333" s="83"/>
      <c r="AA333" s="83"/>
      <c r="AB333" s="83"/>
      <c r="AC333" s="83"/>
      <c r="AD333" s="83"/>
      <c r="AE333" s="83"/>
    </row>
    <row r="334" spans="1:31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83"/>
      <c r="Z334" s="83"/>
      <c r="AA334" s="83"/>
      <c r="AB334" s="83"/>
      <c r="AC334" s="83"/>
      <c r="AD334" s="83"/>
      <c r="AE334" s="83"/>
    </row>
    <row r="335" spans="1:31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83"/>
      <c r="Z335" s="83"/>
      <c r="AA335" s="83"/>
      <c r="AB335" s="83"/>
      <c r="AC335" s="83"/>
      <c r="AD335" s="83"/>
      <c r="AE335" s="83"/>
    </row>
    <row r="336" spans="1:31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83"/>
      <c r="Z336" s="83"/>
      <c r="AA336" s="83"/>
      <c r="AB336" s="83"/>
      <c r="AC336" s="83"/>
      <c r="AD336" s="83"/>
      <c r="AE336" s="83"/>
    </row>
    <row r="337" spans="1:31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  <c r="W337" s="83"/>
      <c r="X337" s="83"/>
      <c r="Y337" s="83"/>
      <c r="Z337" s="83"/>
      <c r="AA337" s="83"/>
      <c r="AB337" s="83"/>
      <c r="AC337" s="83"/>
      <c r="AD337" s="83"/>
      <c r="AE337" s="83"/>
    </row>
    <row r="338" spans="1:31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  <c r="W338" s="83"/>
      <c r="X338" s="83"/>
      <c r="Y338" s="83"/>
      <c r="Z338" s="83"/>
      <c r="AA338" s="83"/>
      <c r="AB338" s="83"/>
      <c r="AC338" s="83"/>
      <c r="AD338" s="83"/>
      <c r="AE338" s="83"/>
    </row>
    <row r="339" spans="1:31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  <c r="W339" s="83"/>
      <c r="X339" s="83"/>
      <c r="Y339" s="83"/>
      <c r="Z339" s="83"/>
      <c r="AA339" s="83"/>
      <c r="AB339" s="83"/>
      <c r="AC339" s="83"/>
      <c r="AD339" s="83"/>
      <c r="AE339" s="83"/>
    </row>
    <row r="340" spans="1:31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  <c r="W340" s="83"/>
      <c r="X340" s="83"/>
      <c r="Y340" s="83"/>
      <c r="Z340" s="83"/>
      <c r="AA340" s="83"/>
      <c r="AB340" s="83"/>
      <c r="AC340" s="83"/>
      <c r="AD340" s="83"/>
      <c r="AE340" s="83"/>
    </row>
    <row r="341" spans="1:31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  <c r="W341" s="83"/>
      <c r="X341" s="83"/>
      <c r="Y341" s="83"/>
      <c r="Z341" s="83"/>
      <c r="AA341" s="83"/>
      <c r="AB341" s="83"/>
      <c r="AC341" s="83"/>
      <c r="AD341" s="83"/>
      <c r="AE341" s="83"/>
    </row>
    <row r="342" spans="1:31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  <c r="W342" s="83"/>
      <c r="X342" s="83"/>
      <c r="Y342" s="83"/>
      <c r="Z342" s="83"/>
      <c r="AA342" s="83"/>
      <c r="AB342" s="83"/>
      <c r="AC342" s="83"/>
      <c r="AD342" s="83"/>
      <c r="AE342" s="83"/>
    </row>
    <row r="343" spans="1:31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  <c r="W343" s="83"/>
      <c r="X343" s="83"/>
      <c r="Y343" s="83"/>
      <c r="Z343" s="83"/>
      <c r="AA343" s="83"/>
      <c r="AB343" s="83"/>
      <c r="AC343" s="83"/>
      <c r="AD343" s="83"/>
      <c r="AE343" s="83"/>
    </row>
    <row r="344" spans="1:31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</row>
    <row r="345" spans="1:31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  <c r="W345" s="83"/>
      <c r="X345" s="83"/>
      <c r="Y345" s="83"/>
      <c r="Z345" s="83"/>
      <c r="AA345" s="83"/>
      <c r="AB345" s="83"/>
      <c r="AC345" s="83"/>
      <c r="AD345" s="83"/>
      <c r="AE345" s="83"/>
    </row>
    <row r="346" spans="1:31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  <c r="W346" s="83"/>
      <c r="X346" s="83"/>
      <c r="Y346" s="83"/>
      <c r="Z346" s="83"/>
      <c r="AA346" s="83"/>
      <c r="AB346" s="83"/>
      <c r="AC346" s="83"/>
      <c r="AD346" s="83"/>
      <c r="AE346" s="83"/>
    </row>
    <row r="347" spans="1:31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  <c r="W347" s="83"/>
      <c r="X347" s="83"/>
      <c r="Y347" s="83"/>
      <c r="Z347" s="83"/>
      <c r="AA347" s="83"/>
      <c r="AB347" s="83"/>
      <c r="AC347" s="83"/>
      <c r="AD347" s="83"/>
      <c r="AE347" s="83"/>
    </row>
    <row r="348" spans="1:31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</row>
    <row r="349" spans="1:31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  <c r="W349" s="83"/>
      <c r="X349" s="83"/>
      <c r="Y349" s="83"/>
      <c r="Z349" s="83"/>
      <c r="AA349" s="83"/>
      <c r="AB349" s="83"/>
      <c r="AC349" s="83"/>
      <c r="AD349" s="83"/>
      <c r="AE349" s="83"/>
    </row>
    <row r="350" spans="1:31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  <c r="W350" s="83"/>
      <c r="X350" s="83"/>
      <c r="Y350" s="83"/>
      <c r="Z350" s="83"/>
      <c r="AA350" s="83"/>
      <c r="AB350" s="83"/>
      <c r="AC350" s="83"/>
      <c r="AD350" s="83"/>
      <c r="AE350" s="83"/>
    </row>
    <row r="351" spans="1:31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  <c r="W351" s="83"/>
      <c r="X351" s="83"/>
      <c r="Y351" s="83"/>
      <c r="Z351" s="83"/>
      <c r="AA351" s="83"/>
      <c r="AB351" s="83"/>
      <c r="AC351" s="83"/>
      <c r="AD351" s="83"/>
      <c r="AE351" s="83"/>
    </row>
    <row r="352" spans="1:31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  <c r="W352" s="83"/>
      <c r="X352" s="83"/>
      <c r="Y352" s="83"/>
      <c r="Z352" s="83"/>
      <c r="AA352" s="83"/>
      <c r="AB352" s="83"/>
      <c r="AC352" s="83"/>
      <c r="AD352" s="83"/>
      <c r="AE352" s="83"/>
    </row>
    <row r="353" spans="1:31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  <c r="W353" s="83"/>
      <c r="X353" s="83"/>
      <c r="Y353" s="83"/>
      <c r="Z353" s="83"/>
      <c r="AA353" s="83"/>
      <c r="AB353" s="83"/>
      <c r="AC353" s="83"/>
      <c r="AD353" s="83"/>
      <c r="AE353" s="83"/>
    </row>
    <row r="354" spans="1:31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  <c r="W354" s="83"/>
      <c r="X354" s="83"/>
      <c r="Y354" s="83"/>
      <c r="Z354" s="83"/>
      <c r="AA354" s="83"/>
      <c r="AB354" s="83"/>
      <c r="AC354" s="83"/>
      <c r="AD354" s="83"/>
      <c r="AE354" s="83"/>
    </row>
    <row r="355" spans="1:31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  <c r="W355" s="83"/>
      <c r="X355" s="83"/>
      <c r="Y355" s="83"/>
      <c r="Z355" s="83"/>
      <c r="AA355" s="83"/>
      <c r="AB355" s="83"/>
      <c r="AC355" s="83"/>
      <c r="AD355" s="83"/>
      <c r="AE355" s="83"/>
    </row>
    <row r="356" spans="1:31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  <c r="W356" s="83"/>
      <c r="X356" s="83"/>
      <c r="Y356" s="83"/>
      <c r="Z356" s="83"/>
      <c r="AA356" s="83"/>
      <c r="AB356" s="83"/>
      <c r="AC356" s="83"/>
      <c r="AD356" s="83"/>
      <c r="AE356" s="83"/>
    </row>
    <row r="357" spans="1:31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  <c r="W357" s="83"/>
      <c r="X357" s="83"/>
      <c r="Y357" s="83"/>
      <c r="Z357" s="83"/>
      <c r="AA357" s="83"/>
      <c r="AB357" s="83"/>
      <c r="AC357" s="83"/>
      <c r="AD357" s="83"/>
      <c r="AE357" s="83"/>
    </row>
    <row r="358" spans="1:31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  <c r="W358" s="83"/>
      <c r="X358" s="83"/>
      <c r="Y358" s="83"/>
      <c r="Z358" s="83"/>
      <c r="AA358" s="83"/>
      <c r="AB358" s="83"/>
      <c r="AC358" s="83"/>
      <c r="AD358" s="83"/>
      <c r="AE358" s="83"/>
    </row>
    <row r="359" spans="1:31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/>
      <c r="AA359" s="83"/>
      <c r="AB359" s="83"/>
      <c r="AC359" s="83"/>
      <c r="AD359" s="83"/>
      <c r="AE359" s="83"/>
    </row>
    <row r="360" spans="1:31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  <c r="W360" s="83"/>
      <c r="X360" s="83"/>
      <c r="Y360" s="83"/>
      <c r="Z360" s="83"/>
      <c r="AA360" s="83"/>
      <c r="AB360" s="83"/>
      <c r="AC360" s="83"/>
      <c r="AD360" s="83"/>
      <c r="AE360" s="83"/>
    </row>
    <row r="361" spans="1:31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  <c r="W361" s="83"/>
      <c r="X361" s="83"/>
      <c r="Y361" s="83"/>
      <c r="Z361" s="83"/>
      <c r="AA361" s="83"/>
      <c r="AB361" s="83"/>
      <c r="AC361" s="83"/>
      <c r="AD361" s="83"/>
      <c r="AE361" s="83"/>
    </row>
    <row r="362" spans="1:31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  <c r="W362" s="83"/>
      <c r="X362" s="83"/>
      <c r="Y362" s="83"/>
      <c r="Z362" s="83"/>
      <c r="AA362" s="83"/>
      <c r="AB362" s="83"/>
      <c r="AC362" s="83"/>
      <c r="AD362" s="83"/>
      <c r="AE362" s="83"/>
    </row>
    <row r="363" spans="1:31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  <c r="W363" s="83"/>
      <c r="X363" s="83"/>
      <c r="Y363" s="83"/>
      <c r="Z363" s="83"/>
      <c r="AA363" s="83"/>
      <c r="AB363" s="83"/>
      <c r="AC363" s="83"/>
      <c r="AD363" s="83"/>
      <c r="AE363" s="83"/>
    </row>
    <row r="364" spans="1:31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  <c r="W364" s="83"/>
      <c r="X364" s="83"/>
      <c r="Y364" s="83"/>
      <c r="Z364" s="83"/>
      <c r="AA364" s="83"/>
      <c r="AB364" s="83"/>
      <c r="AC364" s="83"/>
      <c r="AD364" s="83"/>
      <c r="AE364" s="83"/>
    </row>
    <row r="365" spans="1:31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  <c r="W365" s="83"/>
      <c r="X365" s="83"/>
      <c r="Y365" s="83"/>
      <c r="Z365" s="83"/>
      <c r="AA365" s="83"/>
      <c r="AB365" s="83"/>
      <c r="AC365" s="83"/>
      <c r="AD365" s="83"/>
      <c r="AE365" s="83"/>
    </row>
    <row r="366" spans="1:31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  <c r="W366" s="83"/>
      <c r="X366" s="83"/>
      <c r="Y366" s="83"/>
      <c r="Z366" s="83"/>
      <c r="AA366" s="83"/>
      <c r="AB366" s="83"/>
      <c r="AC366" s="83"/>
      <c r="AD366" s="83"/>
      <c r="AE366" s="83"/>
    </row>
    <row r="367" spans="1:31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  <c r="W367" s="83"/>
      <c r="X367" s="83"/>
      <c r="Y367" s="83"/>
      <c r="Z367" s="83"/>
      <c r="AA367" s="83"/>
      <c r="AB367" s="83"/>
      <c r="AC367" s="83"/>
      <c r="AD367" s="83"/>
      <c r="AE367" s="83"/>
    </row>
    <row r="368" spans="1:31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  <c r="W368" s="83"/>
      <c r="X368" s="83"/>
      <c r="Y368" s="83"/>
      <c r="Z368" s="83"/>
      <c r="AA368" s="83"/>
      <c r="AB368" s="83"/>
      <c r="AC368" s="83"/>
      <c r="AD368" s="83"/>
      <c r="AE368" s="83"/>
    </row>
    <row r="369" spans="1:31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  <c r="W369" s="83"/>
      <c r="X369" s="83"/>
      <c r="Y369" s="83"/>
      <c r="Z369" s="83"/>
      <c r="AA369" s="83"/>
      <c r="AB369" s="83"/>
      <c r="AC369" s="83"/>
      <c r="AD369" s="83"/>
      <c r="AE369" s="83"/>
    </row>
    <row r="370" spans="1:31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  <c r="W370" s="83"/>
      <c r="X370" s="83"/>
      <c r="Y370" s="83"/>
      <c r="Z370" s="83"/>
      <c r="AA370" s="83"/>
      <c r="AB370" s="83"/>
      <c r="AC370" s="83"/>
      <c r="AD370" s="83"/>
      <c r="AE370" s="83"/>
    </row>
    <row r="371" spans="1:31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/>
      <c r="AA371" s="83"/>
      <c r="AB371" s="83"/>
      <c r="AC371" s="83"/>
      <c r="AD371" s="83"/>
      <c r="AE371" s="83"/>
    </row>
    <row r="372" spans="1:31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  <c r="W372" s="83"/>
      <c r="X372" s="83"/>
      <c r="Y372" s="83"/>
      <c r="Z372" s="83"/>
      <c r="AA372" s="83"/>
      <c r="AB372" s="83"/>
      <c r="AC372" s="83"/>
      <c r="AD372" s="83"/>
      <c r="AE372" s="83"/>
    </row>
    <row r="373" spans="1:31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  <c r="W373" s="83"/>
      <c r="X373" s="83"/>
      <c r="Y373" s="83"/>
      <c r="Z373" s="83"/>
      <c r="AA373" s="83"/>
      <c r="AB373" s="83"/>
      <c r="AC373" s="83"/>
      <c r="AD373" s="83"/>
      <c r="AE373" s="83"/>
    </row>
    <row r="374" spans="1:31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  <c r="W374" s="83"/>
      <c r="X374" s="83"/>
      <c r="Y374" s="83"/>
      <c r="Z374" s="83"/>
      <c r="AA374" s="83"/>
      <c r="AB374" s="83"/>
      <c r="AC374" s="83"/>
      <c r="AD374" s="83"/>
      <c r="AE374" s="83"/>
    </row>
    <row r="375" spans="1:31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  <c r="W375" s="83"/>
      <c r="X375" s="83"/>
      <c r="Y375" s="83"/>
      <c r="Z375" s="83"/>
      <c r="AA375" s="83"/>
      <c r="AB375" s="83"/>
      <c r="AC375" s="83"/>
      <c r="AD375" s="83"/>
      <c r="AE375" s="83"/>
    </row>
    <row r="376" spans="1:31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  <c r="W376" s="83"/>
      <c r="X376" s="83"/>
      <c r="Y376" s="83"/>
      <c r="Z376" s="83"/>
      <c r="AA376" s="83"/>
      <c r="AB376" s="83"/>
      <c r="AC376" s="83"/>
      <c r="AD376" s="83"/>
      <c r="AE376" s="83"/>
    </row>
    <row r="377" spans="1:31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  <c r="W377" s="83"/>
      <c r="X377" s="83"/>
      <c r="Y377" s="83"/>
      <c r="Z377" s="83"/>
      <c r="AA377" s="83"/>
      <c r="AB377" s="83"/>
      <c r="AC377" s="83"/>
      <c r="AD377" s="83"/>
      <c r="AE377" s="83"/>
    </row>
    <row r="378" spans="1:31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  <c r="W378" s="83"/>
      <c r="X378" s="83"/>
      <c r="Y378" s="83"/>
      <c r="Z378" s="83"/>
      <c r="AA378" s="83"/>
      <c r="AB378" s="83"/>
      <c r="AC378" s="83"/>
      <c r="AD378" s="83"/>
      <c r="AE378" s="83"/>
    </row>
    <row r="379" spans="1:31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  <c r="W379" s="83"/>
      <c r="X379" s="83"/>
      <c r="Y379" s="83"/>
      <c r="Z379" s="83"/>
      <c r="AA379" s="83"/>
      <c r="AB379" s="83"/>
      <c r="AC379" s="83"/>
      <c r="AD379" s="83"/>
      <c r="AE379" s="83"/>
    </row>
    <row r="380" spans="1:31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  <c r="W380" s="83"/>
      <c r="X380" s="83"/>
      <c r="Y380" s="83"/>
      <c r="Z380" s="83"/>
      <c r="AA380" s="83"/>
      <c r="AB380" s="83"/>
      <c r="AC380" s="83"/>
      <c r="AD380" s="83"/>
      <c r="AE380" s="83"/>
    </row>
    <row r="381" spans="1:31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  <c r="W381" s="83"/>
      <c r="X381" s="83"/>
      <c r="Y381" s="83"/>
      <c r="Z381" s="83"/>
      <c r="AA381" s="83"/>
      <c r="AB381" s="83"/>
      <c r="AC381" s="83"/>
      <c r="AD381" s="83"/>
      <c r="AE381" s="83"/>
    </row>
    <row r="382" spans="1:31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  <c r="W382" s="83"/>
      <c r="X382" s="83"/>
      <c r="Y382" s="83"/>
      <c r="Z382" s="83"/>
      <c r="AA382" s="83"/>
      <c r="AB382" s="83"/>
      <c r="AC382" s="83"/>
      <c r="AD382" s="83"/>
      <c r="AE382" s="83"/>
    </row>
    <row r="383" spans="1:31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/>
      <c r="AA383" s="83"/>
      <c r="AB383" s="83"/>
      <c r="AC383" s="83"/>
      <c r="AD383" s="83"/>
      <c r="AE383" s="83"/>
    </row>
    <row r="384" spans="1:31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  <c r="W384" s="83"/>
      <c r="X384" s="83"/>
      <c r="Y384" s="83"/>
      <c r="Z384" s="83"/>
      <c r="AA384" s="83"/>
      <c r="AB384" s="83"/>
      <c r="AC384" s="83"/>
      <c r="AD384" s="83"/>
      <c r="AE384" s="83"/>
    </row>
    <row r="385" spans="1:31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  <c r="W385" s="83"/>
      <c r="X385" s="83"/>
      <c r="Y385" s="83"/>
      <c r="Z385" s="83"/>
      <c r="AA385" s="83"/>
      <c r="AB385" s="83"/>
      <c r="AC385" s="83"/>
      <c r="AD385" s="83"/>
      <c r="AE385" s="83"/>
    </row>
    <row r="386" spans="1:31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  <c r="W386" s="83"/>
      <c r="X386" s="83"/>
      <c r="Y386" s="83"/>
      <c r="Z386" s="83"/>
      <c r="AA386" s="83"/>
      <c r="AB386" s="83"/>
      <c r="AC386" s="83"/>
      <c r="AD386" s="83"/>
      <c r="AE386" s="83"/>
    </row>
    <row r="387" spans="1:31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  <c r="W387" s="83"/>
      <c r="X387" s="83"/>
      <c r="Y387" s="83"/>
      <c r="Z387" s="83"/>
      <c r="AA387" s="83"/>
      <c r="AB387" s="83"/>
      <c r="AC387" s="83"/>
      <c r="AD387" s="83"/>
      <c r="AE387" s="83"/>
    </row>
    <row r="388" spans="1:31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  <c r="W388" s="83"/>
      <c r="X388" s="83"/>
      <c r="Y388" s="83"/>
      <c r="Z388" s="83"/>
      <c r="AA388" s="83"/>
      <c r="AB388" s="83"/>
      <c r="AC388" s="83"/>
      <c r="AD388" s="83"/>
      <c r="AE388" s="83"/>
    </row>
    <row r="389" spans="1:31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</row>
    <row r="390" spans="1:31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  <c r="W390" s="83"/>
      <c r="X390" s="83"/>
      <c r="Y390" s="83"/>
      <c r="Z390" s="83"/>
      <c r="AA390" s="83"/>
      <c r="AB390" s="83"/>
      <c r="AC390" s="83"/>
      <c r="AD390" s="83"/>
      <c r="AE390" s="83"/>
    </row>
    <row r="391" spans="1:31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  <c r="W391" s="83"/>
      <c r="X391" s="83"/>
      <c r="Y391" s="83"/>
      <c r="Z391" s="83"/>
      <c r="AA391" s="83"/>
      <c r="AB391" s="83"/>
      <c r="AC391" s="83"/>
      <c r="AD391" s="83"/>
      <c r="AE391" s="83"/>
    </row>
    <row r="392" spans="1:31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  <c r="W392" s="83"/>
      <c r="X392" s="83"/>
      <c r="Y392" s="83"/>
      <c r="Z392" s="83"/>
      <c r="AA392" s="83"/>
      <c r="AB392" s="83"/>
      <c r="AC392" s="83"/>
      <c r="AD392" s="83"/>
      <c r="AE392" s="83"/>
    </row>
    <row r="393" spans="1:31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  <c r="AE393" s="83"/>
    </row>
    <row r="394" spans="1:31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  <c r="W394" s="83"/>
      <c r="X394" s="83"/>
      <c r="Y394" s="83"/>
      <c r="Z394" s="83"/>
      <c r="AA394" s="83"/>
      <c r="AB394" s="83"/>
      <c r="AC394" s="83"/>
      <c r="AD394" s="83"/>
      <c r="AE394" s="83"/>
    </row>
    <row r="395" spans="1:31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/>
      <c r="AA395" s="83"/>
      <c r="AB395" s="83"/>
      <c r="AC395" s="83"/>
      <c r="AD395" s="83"/>
      <c r="AE395" s="83"/>
    </row>
    <row r="396" spans="1:31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  <c r="W396" s="83"/>
      <c r="X396" s="83"/>
      <c r="Y396" s="83"/>
      <c r="Z396" s="83"/>
      <c r="AA396" s="83"/>
      <c r="AB396" s="83"/>
      <c r="AC396" s="83"/>
      <c r="AD396" s="83"/>
      <c r="AE396" s="83"/>
    </row>
    <row r="397" spans="1:31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  <c r="W397" s="83"/>
      <c r="X397" s="83"/>
      <c r="Y397" s="83"/>
      <c r="Z397" s="83"/>
      <c r="AA397" s="83"/>
      <c r="AB397" s="83"/>
      <c r="AC397" s="83"/>
      <c r="AD397" s="83"/>
      <c r="AE397" s="83"/>
    </row>
    <row r="398" spans="1:31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  <c r="W398" s="83"/>
      <c r="X398" s="83"/>
      <c r="Y398" s="83"/>
      <c r="Z398" s="83"/>
      <c r="AA398" s="83"/>
      <c r="AB398" s="83"/>
      <c r="AC398" s="83"/>
      <c r="AD398" s="83"/>
      <c r="AE398" s="83"/>
    </row>
    <row r="399" spans="1:31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  <c r="W399" s="83"/>
      <c r="X399" s="83"/>
      <c r="Y399" s="83"/>
      <c r="Z399" s="83"/>
      <c r="AA399" s="83"/>
      <c r="AB399" s="83"/>
      <c r="AC399" s="83"/>
      <c r="AD399" s="83"/>
      <c r="AE399" s="83"/>
    </row>
    <row r="400" spans="1:31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  <c r="W400" s="83"/>
      <c r="X400" s="83"/>
      <c r="Y400" s="83"/>
      <c r="Z400" s="83"/>
      <c r="AA400" s="83"/>
      <c r="AB400" s="83"/>
      <c r="AC400" s="83"/>
      <c r="AD400" s="83"/>
      <c r="AE400" s="83"/>
    </row>
    <row r="401" spans="1:31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  <c r="W401" s="83"/>
      <c r="X401" s="83"/>
      <c r="Y401" s="83"/>
      <c r="Z401" s="83"/>
      <c r="AA401" s="83"/>
      <c r="AB401" s="83"/>
      <c r="AC401" s="83"/>
      <c r="AD401" s="83"/>
      <c r="AE401" s="83"/>
    </row>
    <row r="402" spans="1:31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  <c r="W402" s="83"/>
      <c r="X402" s="83"/>
      <c r="Y402" s="83"/>
      <c r="Z402" s="83"/>
      <c r="AA402" s="83"/>
      <c r="AB402" s="83"/>
      <c r="AC402" s="83"/>
      <c r="AD402" s="83"/>
      <c r="AE402" s="83"/>
    </row>
    <row r="403" spans="1:31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  <c r="W403" s="83"/>
      <c r="X403" s="83"/>
      <c r="Y403" s="83"/>
      <c r="Z403" s="83"/>
      <c r="AA403" s="83"/>
      <c r="AB403" s="83"/>
      <c r="AC403" s="83"/>
      <c r="AD403" s="83"/>
      <c r="AE403" s="83"/>
    </row>
    <row r="404" spans="1:31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  <c r="W404" s="83"/>
      <c r="X404" s="83"/>
      <c r="Y404" s="83"/>
      <c r="Z404" s="83"/>
      <c r="AA404" s="83"/>
      <c r="AB404" s="83"/>
      <c r="AC404" s="83"/>
      <c r="AD404" s="83"/>
      <c r="AE404" s="83"/>
    </row>
    <row r="405" spans="1:31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  <c r="W405" s="83"/>
      <c r="X405" s="83"/>
      <c r="Y405" s="83"/>
      <c r="Z405" s="83"/>
      <c r="AA405" s="83"/>
      <c r="AB405" s="83"/>
      <c r="AC405" s="83"/>
      <c r="AD405" s="83"/>
      <c r="AE405" s="83"/>
    </row>
    <row r="406" spans="1:31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  <c r="W406" s="83"/>
      <c r="X406" s="83"/>
      <c r="Y406" s="83"/>
      <c r="Z406" s="83"/>
      <c r="AA406" s="83"/>
      <c r="AB406" s="83"/>
      <c r="AC406" s="83"/>
      <c r="AD406" s="83"/>
      <c r="AE406" s="83"/>
    </row>
    <row r="407" spans="1:31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/>
      <c r="AA407" s="83"/>
      <c r="AB407" s="83"/>
      <c r="AC407" s="83"/>
      <c r="AD407" s="83"/>
      <c r="AE407" s="83"/>
    </row>
    <row r="408" spans="1:31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  <c r="W408" s="83"/>
      <c r="X408" s="83"/>
      <c r="Y408" s="83"/>
      <c r="Z408" s="83"/>
      <c r="AA408" s="83"/>
      <c r="AB408" s="83"/>
      <c r="AC408" s="83"/>
      <c r="AD408" s="83"/>
      <c r="AE408" s="83"/>
    </row>
    <row r="409" spans="1:31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  <c r="W409" s="83"/>
      <c r="X409" s="83"/>
      <c r="Y409" s="83"/>
      <c r="Z409" s="83"/>
      <c r="AA409" s="83"/>
      <c r="AB409" s="83"/>
      <c r="AC409" s="83"/>
      <c r="AD409" s="83"/>
      <c r="AE409" s="83"/>
    </row>
    <row r="410" spans="1:31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  <c r="W410" s="83"/>
      <c r="X410" s="83"/>
      <c r="Y410" s="83"/>
      <c r="Z410" s="83"/>
      <c r="AA410" s="83"/>
      <c r="AB410" s="83"/>
      <c r="AC410" s="83"/>
      <c r="AD410" s="83"/>
      <c r="AE410" s="83"/>
    </row>
    <row r="411" spans="1:31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  <c r="W411" s="83"/>
      <c r="X411" s="83"/>
      <c r="Y411" s="83"/>
      <c r="Z411" s="83"/>
      <c r="AA411" s="83"/>
      <c r="AB411" s="83"/>
      <c r="AC411" s="83"/>
      <c r="AD411" s="83"/>
      <c r="AE411" s="83"/>
    </row>
    <row r="412" spans="1:31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  <c r="W412" s="83"/>
      <c r="X412" s="83"/>
      <c r="Y412" s="83"/>
      <c r="Z412" s="83"/>
      <c r="AA412" s="83"/>
      <c r="AB412" s="83"/>
      <c r="AC412" s="83"/>
      <c r="AD412" s="83"/>
      <c r="AE412" s="83"/>
    </row>
    <row r="413" spans="1:31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  <c r="W413" s="83"/>
      <c r="X413" s="83"/>
      <c r="Y413" s="83"/>
      <c r="Z413" s="83"/>
      <c r="AA413" s="83"/>
      <c r="AB413" s="83"/>
      <c r="AC413" s="83"/>
      <c r="AD413" s="83"/>
      <c r="AE413" s="83"/>
    </row>
    <row r="414" spans="1:31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  <c r="W414" s="83"/>
      <c r="X414" s="83"/>
      <c r="Y414" s="83"/>
      <c r="Z414" s="83"/>
      <c r="AA414" s="83"/>
      <c r="AB414" s="83"/>
      <c r="AC414" s="83"/>
      <c r="AD414" s="83"/>
      <c r="AE414" s="83"/>
    </row>
    <row r="415" spans="1:31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  <c r="W415" s="83"/>
      <c r="X415" s="83"/>
      <c r="Y415" s="83"/>
      <c r="Z415" s="83"/>
      <c r="AA415" s="83"/>
      <c r="AB415" s="83"/>
      <c r="AC415" s="83"/>
      <c r="AD415" s="83"/>
      <c r="AE415" s="83"/>
    </row>
    <row r="416" spans="1:31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  <c r="W416" s="83"/>
      <c r="X416" s="83"/>
      <c r="Y416" s="83"/>
      <c r="Z416" s="83"/>
      <c r="AA416" s="83"/>
      <c r="AB416" s="83"/>
      <c r="AC416" s="83"/>
      <c r="AD416" s="83"/>
      <c r="AE416" s="83"/>
    </row>
    <row r="417" spans="1:31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  <c r="W417" s="83"/>
      <c r="X417" s="83"/>
      <c r="Y417" s="83"/>
      <c r="Z417" s="83"/>
      <c r="AA417" s="83"/>
      <c r="AB417" s="83"/>
      <c r="AC417" s="83"/>
      <c r="AD417" s="83"/>
      <c r="AE417" s="83"/>
    </row>
    <row r="418" spans="1:31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  <c r="W418" s="83"/>
      <c r="X418" s="83"/>
      <c r="Y418" s="83"/>
      <c r="Z418" s="83"/>
      <c r="AA418" s="83"/>
      <c r="AB418" s="83"/>
      <c r="AC418" s="83"/>
      <c r="AD418" s="83"/>
      <c r="AE418" s="83"/>
    </row>
    <row r="419" spans="1:31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  <c r="W419" s="83"/>
      <c r="X419" s="83"/>
      <c r="Y419" s="83"/>
      <c r="Z419" s="83"/>
      <c r="AA419" s="83"/>
      <c r="AB419" s="83"/>
      <c r="AC419" s="83"/>
      <c r="AD419" s="83"/>
      <c r="AE419" s="83"/>
    </row>
    <row r="420" spans="1:31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  <c r="W420" s="83"/>
      <c r="X420" s="83"/>
      <c r="Y420" s="83"/>
      <c r="Z420" s="83"/>
      <c r="AA420" s="83"/>
      <c r="AB420" s="83"/>
      <c r="AC420" s="83"/>
      <c r="AD420" s="83"/>
      <c r="AE420" s="83"/>
    </row>
    <row r="421" spans="1:31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  <c r="W421" s="83"/>
      <c r="X421" s="83"/>
      <c r="Y421" s="83"/>
      <c r="Z421" s="83"/>
      <c r="AA421" s="83"/>
      <c r="AB421" s="83"/>
      <c r="AC421" s="83"/>
      <c r="AD421" s="83"/>
      <c r="AE421" s="83"/>
    </row>
    <row r="422" spans="1:31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  <c r="W422" s="83"/>
      <c r="X422" s="83"/>
      <c r="Y422" s="83"/>
      <c r="Z422" s="83"/>
      <c r="AA422" s="83"/>
      <c r="AB422" s="83"/>
      <c r="AC422" s="83"/>
      <c r="AD422" s="83"/>
      <c r="AE422" s="83"/>
    </row>
    <row r="423" spans="1:31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  <c r="W423" s="83"/>
      <c r="X423" s="83"/>
      <c r="Y423" s="83"/>
      <c r="Z423" s="83"/>
      <c r="AA423" s="83"/>
      <c r="AB423" s="83"/>
      <c r="AC423" s="83"/>
      <c r="AD423" s="83"/>
      <c r="AE423" s="83"/>
    </row>
    <row r="424" spans="1:31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  <c r="W424" s="83"/>
      <c r="X424" s="83"/>
      <c r="Y424" s="83"/>
      <c r="Z424" s="83"/>
      <c r="AA424" s="83"/>
      <c r="AB424" s="83"/>
      <c r="AC424" s="83"/>
      <c r="AD424" s="83"/>
      <c r="AE424" s="83"/>
    </row>
    <row r="425" spans="1:31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  <c r="W425" s="83"/>
      <c r="X425" s="83"/>
      <c r="Y425" s="83"/>
      <c r="Z425" s="83"/>
      <c r="AA425" s="83"/>
      <c r="AB425" s="83"/>
      <c r="AC425" s="83"/>
      <c r="AD425" s="83"/>
      <c r="AE425" s="83"/>
    </row>
    <row r="426" spans="1:31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  <c r="W426" s="83"/>
      <c r="X426" s="83"/>
      <c r="Y426" s="83"/>
      <c r="Z426" s="83"/>
      <c r="AA426" s="83"/>
      <c r="AB426" s="83"/>
      <c r="AC426" s="83"/>
      <c r="AD426" s="83"/>
      <c r="AE426" s="83"/>
    </row>
    <row r="427" spans="1:31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  <c r="W427" s="83"/>
      <c r="X427" s="83"/>
      <c r="Y427" s="83"/>
      <c r="Z427" s="83"/>
      <c r="AA427" s="83"/>
      <c r="AB427" s="83"/>
      <c r="AC427" s="83"/>
      <c r="AD427" s="83"/>
      <c r="AE427" s="83"/>
    </row>
    <row r="428" spans="1:31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  <c r="W428" s="83"/>
      <c r="X428" s="83"/>
      <c r="Y428" s="83"/>
      <c r="Z428" s="83"/>
      <c r="AA428" s="83"/>
      <c r="AB428" s="83"/>
      <c r="AC428" s="83"/>
      <c r="AD428" s="83"/>
      <c r="AE428" s="83"/>
    </row>
    <row r="429" spans="1:31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  <c r="W429" s="83"/>
      <c r="X429" s="83"/>
      <c r="Y429" s="83"/>
      <c r="Z429" s="83"/>
      <c r="AA429" s="83"/>
      <c r="AB429" s="83"/>
      <c r="AC429" s="83"/>
      <c r="AD429" s="83"/>
      <c r="AE429" s="83"/>
    </row>
    <row r="430" spans="1:31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  <c r="W430" s="83"/>
      <c r="X430" s="83"/>
      <c r="Y430" s="83"/>
      <c r="Z430" s="83"/>
      <c r="AA430" s="83"/>
      <c r="AB430" s="83"/>
      <c r="AC430" s="83"/>
      <c r="AD430" s="83"/>
      <c r="AE430" s="83"/>
    </row>
    <row r="431" spans="1:31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  <c r="W431" s="83"/>
      <c r="X431" s="83"/>
      <c r="Y431" s="83"/>
      <c r="Z431" s="83"/>
      <c r="AA431" s="83"/>
      <c r="AB431" s="83"/>
      <c r="AC431" s="83"/>
      <c r="AD431" s="83"/>
      <c r="AE431" s="83"/>
    </row>
    <row r="432" spans="1:31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  <c r="W432" s="83"/>
      <c r="X432" s="83"/>
      <c r="Y432" s="83"/>
      <c r="Z432" s="83"/>
      <c r="AA432" s="83"/>
      <c r="AB432" s="83"/>
      <c r="AC432" s="83"/>
      <c r="AD432" s="83"/>
      <c r="AE432" s="83"/>
    </row>
    <row r="433" spans="1:31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  <c r="W433" s="83"/>
      <c r="X433" s="83"/>
      <c r="Y433" s="83"/>
      <c r="Z433" s="83"/>
      <c r="AA433" s="83"/>
      <c r="AB433" s="83"/>
      <c r="AC433" s="83"/>
      <c r="AD433" s="83"/>
      <c r="AE433" s="83"/>
    </row>
    <row r="434" spans="1:31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</row>
    <row r="435" spans="1:31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  <c r="W435" s="83"/>
      <c r="X435" s="83"/>
      <c r="Y435" s="83"/>
      <c r="Z435" s="83"/>
      <c r="AA435" s="83"/>
      <c r="AB435" s="83"/>
      <c r="AC435" s="83"/>
      <c r="AD435" s="83"/>
      <c r="AE435" s="83"/>
    </row>
    <row r="436" spans="1:31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  <c r="W436" s="83"/>
      <c r="X436" s="83"/>
      <c r="Y436" s="83"/>
      <c r="Z436" s="83"/>
      <c r="AA436" s="83"/>
      <c r="AB436" s="83"/>
      <c r="AC436" s="83"/>
      <c r="AD436" s="83"/>
      <c r="AE436" s="83"/>
    </row>
    <row r="437" spans="1:31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  <c r="W437" s="83"/>
      <c r="X437" s="83"/>
      <c r="Y437" s="83"/>
      <c r="Z437" s="83"/>
      <c r="AA437" s="83"/>
      <c r="AB437" s="83"/>
      <c r="AC437" s="83"/>
      <c r="AD437" s="83"/>
      <c r="AE437" s="83"/>
    </row>
    <row r="438" spans="1:31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  <c r="AE438" s="83"/>
    </row>
    <row r="439" spans="1:31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  <c r="W439" s="83"/>
      <c r="X439" s="83"/>
      <c r="Y439" s="83"/>
      <c r="Z439" s="83"/>
      <c r="AA439" s="83"/>
      <c r="AB439" s="83"/>
      <c r="AC439" s="83"/>
      <c r="AD439" s="83"/>
      <c r="AE439" s="83"/>
    </row>
    <row r="440" spans="1:31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  <c r="W440" s="83"/>
      <c r="X440" s="83"/>
      <c r="Y440" s="83"/>
      <c r="Z440" s="83"/>
      <c r="AA440" s="83"/>
      <c r="AB440" s="83"/>
      <c r="AC440" s="83"/>
      <c r="AD440" s="83"/>
      <c r="AE440" s="83"/>
    </row>
    <row r="441" spans="1:31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  <c r="W441" s="83"/>
      <c r="X441" s="83"/>
      <c r="Y441" s="83"/>
      <c r="Z441" s="83"/>
      <c r="AA441" s="83"/>
      <c r="AB441" s="83"/>
      <c r="AC441" s="83"/>
      <c r="AD441" s="83"/>
      <c r="AE441" s="83"/>
    </row>
    <row r="442" spans="1:31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  <c r="W442" s="83"/>
      <c r="X442" s="83"/>
      <c r="Y442" s="83"/>
      <c r="Z442" s="83"/>
      <c r="AA442" s="83"/>
      <c r="AB442" s="83"/>
      <c r="AC442" s="83"/>
      <c r="AD442" s="83"/>
      <c r="AE442" s="83"/>
    </row>
    <row r="443" spans="1:31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  <c r="W443" s="83"/>
      <c r="X443" s="83"/>
      <c r="Y443" s="83"/>
      <c r="Z443" s="83"/>
      <c r="AA443" s="83"/>
      <c r="AB443" s="83"/>
      <c r="AC443" s="83"/>
      <c r="AD443" s="83"/>
      <c r="AE443" s="83"/>
    </row>
    <row r="444" spans="1:31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/>
      <c r="AA444" s="83"/>
      <c r="AB444" s="83"/>
      <c r="AC444" s="83"/>
      <c r="AD444" s="83"/>
      <c r="AE444" s="83"/>
    </row>
    <row r="445" spans="1:31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  <c r="AE445" s="83"/>
    </row>
    <row r="446" spans="1:31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  <c r="W446" s="83"/>
      <c r="X446" s="83"/>
      <c r="Y446" s="83"/>
      <c r="Z446" s="83"/>
      <c r="AA446" s="83"/>
      <c r="AB446" s="83"/>
      <c r="AC446" s="83"/>
      <c r="AD446" s="83"/>
      <c r="AE446" s="83"/>
    </row>
    <row r="447" spans="1:31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  <c r="W447" s="83"/>
      <c r="X447" s="83"/>
      <c r="Y447" s="83"/>
      <c r="Z447" s="83"/>
      <c r="AA447" s="83"/>
      <c r="AB447" s="83"/>
      <c r="AC447" s="83"/>
      <c r="AD447" s="83"/>
      <c r="AE447" s="83"/>
    </row>
    <row r="448" spans="1:31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  <c r="W448" s="83"/>
      <c r="X448" s="83"/>
      <c r="Y448" s="83"/>
      <c r="Z448" s="83"/>
      <c r="AA448" s="83"/>
      <c r="AB448" s="83"/>
      <c r="AC448" s="83"/>
      <c r="AD448" s="83"/>
      <c r="AE448" s="83"/>
    </row>
    <row r="449" spans="1:31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  <c r="W449" s="83"/>
      <c r="X449" s="83"/>
      <c r="Y449" s="83"/>
      <c r="Z449" s="83"/>
      <c r="AA449" s="83"/>
      <c r="AB449" s="83"/>
      <c r="AC449" s="83"/>
      <c r="AD449" s="83"/>
      <c r="AE449" s="83"/>
    </row>
    <row r="450" spans="1:31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  <c r="W450" s="83"/>
      <c r="X450" s="83"/>
      <c r="Y450" s="83"/>
      <c r="Z450" s="83"/>
      <c r="AA450" s="83"/>
      <c r="AB450" s="83"/>
      <c r="AC450" s="83"/>
      <c r="AD450" s="83"/>
      <c r="AE450" s="83"/>
    </row>
    <row r="451" spans="1:31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  <c r="W451" s="83"/>
      <c r="X451" s="83"/>
      <c r="Y451" s="83"/>
      <c r="Z451" s="83"/>
      <c r="AA451" s="83"/>
      <c r="AB451" s="83"/>
      <c r="AC451" s="83"/>
      <c r="AD451" s="83"/>
      <c r="AE451" s="83"/>
    </row>
    <row r="452" spans="1:31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  <c r="W452" s="83"/>
      <c r="X452" s="83"/>
      <c r="Y452" s="83"/>
      <c r="Z452" s="83"/>
      <c r="AA452" s="83"/>
      <c r="AB452" s="83"/>
      <c r="AC452" s="83"/>
      <c r="AD452" s="83"/>
      <c r="AE452" s="83"/>
    </row>
    <row r="453" spans="1:31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  <c r="W453" s="83"/>
      <c r="X453" s="83"/>
      <c r="Y453" s="83"/>
      <c r="Z453" s="83"/>
      <c r="AA453" s="83"/>
      <c r="AB453" s="83"/>
      <c r="AC453" s="83"/>
      <c r="AD453" s="83"/>
      <c r="AE453" s="83"/>
    </row>
    <row r="454" spans="1:31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  <c r="W454" s="83"/>
      <c r="X454" s="83"/>
      <c r="Y454" s="83"/>
      <c r="Z454" s="83"/>
      <c r="AA454" s="83"/>
      <c r="AB454" s="83"/>
      <c r="AC454" s="83"/>
      <c r="AD454" s="83"/>
      <c r="AE454" s="83"/>
    </row>
    <row r="455" spans="1:31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  <c r="W455" s="83"/>
      <c r="X455" s="83"/>
      <c r="Y455" s="83"/>
      <c r="Z455" s="83"/>
      <c r="AA455" s="83"/>
      <c r="AB455" s="83"/>
      <c r="AC455" s="83"/>
      <c r="AD455" s="83"/>
      <c r="AE455" s="83"/>
    </row>
    <row r="456" spans="1:31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/>
      <c r="AA456" s="83"/>
      <c r="AB456" s="83"/>
      <c r="AC456" s="83"/>
      <c r="AD456" s="83"/>
      <c r="AE456" s="83"/>
    </row>
    <row r="457" spans="1:31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  <c r="W457" s="83"/>
      <c r="X457" s="83"/>
      <c r="Y457" s="83"/>
      <c r="Z457" s="83"/>
      <c r="AA457" s="83"/>
      <c r="AB457" s="83"/>
      <c r="AC457" s="83"/>
      <c r="AD457" s="83"/>
      <c r="AE457" s="83"/>
    </row>
    <row r="458" spans="1:31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  <c r="W458" s="83"/>
      <c r="X458" s="83"/>
      <c r="Y458" s="83"/>
      <c r="Z458" s="83"/>
      <c r="AA458" s="83"/>
      <c r="AB458" s="83"/>
      <c r="AC458" s="83"/>
      <c r="AD458" s="83"/>
      <c r="AE458" s="83"/>
    </row>
    <row r="459" spans="1:31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  <c r="W459" s="83"/>
      <c r="X459" s="83"/>
      <c r="Y459" s="83"/>
      <c r="Z459" s="83"/>
      <c r="AA459" s="83"/>
      <c r="AB459" s="83"/>
      <c r="AC459" s="83"/>
      <c r="AD459" s="83"/>
      <c r="AE459" s="83"/>
    </row>
    <row r="460" spans="1:31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  <c r="W460" s="83"/>
      <c r="X460" s="83"/>
      <c r="Y460" s="83"/>
      <c r="Z460" s="83"/>
      <c r="AA460" s="83"/>
      <c r="AB460" s="83"/>
      <c r="AC460" s="83"/>
      <c r="AD460" s="83"/>
      <c r="AE460" s="83"/>
    </row>
    <row r="461" spans="1:31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/>
      <c r="AA461" s="83"/>
      <c r="AB461" s="83"/>
      <c r="AC461" s="83"/>
      <c r="AD461" s="83"/>
      <c r="AE461" s="83"/>
    </row>
    <row r="462" spans="1:31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  <c r="W462" s="83"/>
      <c r="X462" s="83"/>
      <c r="Y462" s="83"/>
      <c r="Z462" s="83"/>
      <c r="AA462" s="83"/>
      <c r="AB462" s="83"/>
      <c r="AC462" s="83"/>
      <c r="AD462" s="83"/>
      <c r="AE462" s="83"/>
    </row>
    <row r="463" spans="1:31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  <c r="W463" s="83"/>
      <c r="X463" s="83"/>
      <c r="Y463" s="83"/>
      <c r="Z463" s="83"/>
      <c r="AA463" s="83"/>
      <c r="AB463" s="83"/>
      <c r="AC463" s="83"/>
      <c r="AD463" s="83"/>
      <c r="AE463" s="83"/>
    </row>
    <row r="464" spans="1:31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  <c r="W464" s="83"/>
      <c r="X464" s="83"/>
      <c r="Y464" s="83"/>
      <c r="Z464" s="83"/>
      <c r="AA464" s="83"/>
      <c r="AB464" s="83"/>
      <c r="AC464" s="83"/>
      <c r="AD464" s="83"/>
      <c r="AE464" s="83"/>
    </row>
    <row r="465" spans="1:31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  <c r="W465" s="83"/>
      <c r="X465" s="83"/>
      <c r="Y465" s="83"/>
      <c r="Z465" s="83"/>
      <c r="AA465" s="83"/>
      <c r="AB465" s="83"/>
      <c r="AC465" s="83"/>
      <c r="AD465" s="83"/>
      <c r="AE465" s="83"/>
    </row>
    <row r="466" spans="1:31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  <c r="W466" s="83"/>
      <c r="X466" s="83"/>
      <c r="Y466" s="83"/>
      <c r="Z466" s="83"/>
      <c r="AA466" s="83"/>
      <c r="AB466" s="83"/>
      <c r="AC466" s="83"/>
      <c r="AD466" s="83"/>
      <c r="AE466" s="83"/>
    </row>
    <row r="467" spans="1:31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  <c r="W467" s="83"/>
      <c r="X467" s="83"/>
      <c r="Y467" s="83"/>
      <c r="Z467" s="83"/>
      <c r="AA467" s="83"/>
      <c r="AB467" s="83"/>
      <c r="AC467" s="83"/>
      <c r="AD467" s="83"/>
      <c r="AE467" s="83"/>
    </row>
    <row r="468" spans="1:31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  <c r="W468" s="83"/>
      <c r="X468" s="83"/>
      <c r="Y468" s="83"/>
      <c r="Z468" s="83"/>
      <c r="AA468" s="83"/>
      <c r="AB468" s="83"/>
      <c r="AC468" s="83"/>
      <c r="AD468" s="83"/>
      <c r="AE468" s="83"/>
    </row>
    <row r="469" spans="1:31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  <c r="W469" s="83"/>
      <c r="X469" s="83"/>
      <c r="Y469" s="83"/>
      <c r="Z469" s="83"/>
      <c r="AA469" s="83"/>
      <c r="AB469" s="83"/>
      <c r="AC469" s="83"/>
      <c r="AD469" s="83"/>
      <c r="AE469" s="83"/>
    </row>
    <row r="470" spans="1:31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  <c r="W470" s="83"/>
      <c r="X470" s="83"/>
      <c r="Y470" s="83"/>
      <c r="Z470" s="83"/>
      <c r="AA470" s="83"/>
      <c r="AB470" s="83"/>
      <c r="AC470" s="83"/>
      <c r="AD470" s="83"/>
      <c r="AE470" s="83"/>
    </row>
    <row r="471" spans="1:31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  <c r="W471" s="83"/>
      <c r="X471" s="83"/>
      <c r="Y471" s="83"/>
      <c r="Z471" s="83"/>
      <c r="AA471" s="83"/>
      <c r="AB471" s="83"/>
      <c r="AC471" s="83"/>
      <c r="AD471" s="83"/>
      <c r="AE471" s="83"/>
    </row>
    <row r="472" spans="1:31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  <c r="W472" s="83"/>
      <c r="X472" s="83"/>
      <c r="Y472" s="83"/>
      <c r="Z472" s="83"/>
      <c r="AA472" s="83"/>
      <c r="AB472" s="83"/>
      <c r="AC472" s="83"/>
      <c r="AD472" s="83"/>
      <c r="AE472" s="83"/>
    </row>
    <row r="473" spans="1:31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  <c r="W473" s="83"/>
      <c r="X473" s="83"/>
      <c r="Y473" s="83"/>
      <c r="Z473" s="83"/>
      <c r="AA473" s="83"/>
      <c r="AB473" s="83"/>
      <c r="AC473" s="83"/>
      <c r="AD473" s="83"/>
      <c r="AE473" s="83"/>
    </row>
    <row r="474" spans="1:31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  <c r="W474" s="83"/>
      <c r="X474" s="83"/>
      <c r="Y474" s="83"/>
      <c r="Z474" s="83"/>
      <c r="AA474" s="83"/>
      <c r="AB474" s="83"/>
      <c r="AC474" s="83"/>
      <c r="AD474" s="83"/>
      <c r="AE474" s="83"/>
    </row>
    <row r="475" spans="1:31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  <c r="W475" s="83"/>
      <c r="X475" s="83"/>
      <c r="Y475" s="83"/>
      <c r="Z475" s="83"/>
      <c r="AA475" s="83"/>
      <c r="AB475" s="83"/>
      <c r="AC475" s="83"/>
      <c r="AD475" s="83"/>
      <c r="AE475" s="83"/>
    </row>
    <row r="476" spans="1:31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  <c r="W476" s="83"/>
      <c r="X476" s="83"/>
      <c r="Y476" s="83"/>
      <c r="Z476" s="83"/>
      <c r="AA476" s="83"/>
      <c r="AB476" s="83"/>
      <c r="AC476" s="83"/>
      <c r="AD476" s="83"/>
      <c r="AE476" s="83"/>
    </row>
    <row r="477" spans="1:31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  <c r="W477" s="83"/>
      <c r="X477" s="83"/>
      <c r="Y477" s="83"/>
      <c r="Z477" s="83"/>
      <c r="AA477" s="83"/>
      <c r="AB477" s="83"/>
      <c r="AC477" s="83"/>
      <c r="AD477" s="83"/>
      <c r="AE477" s="83"/>
    </row>
    <row r="478" spans="1:31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/>
      <c r="AA478" s="83"/>
      <c r="AB478" s="83"/>
      <c r="AC478" s="83"/>
      <c r="AD478" s="83"/>
      <c r="AE478" s="83"/>
    </row>
    <row r="479" spans="1:31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</row>
    <row r="480" spans="1:31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  <c r="W480" s="83"/>
      <c r="X480" s="83"/>
      <c r="Y480" s="83"/>
      <c r="Z480" s="83"/>
      <c r="AA480" s="83"/>
      <c r="AB480" s="83"/>
      <c r="AC480" s="83"/>
      <c r="AD480" s="83"/>
      <c r="AE480" s="83"/>
    </row>
    <row r="481" spans="1:31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  <c r="W481" s="83"/>
      <c r="X481" s="83"/>
      <c r="Y481" s="83"/>
      <c r="Z481" s="83"/>
      <c r="AA481" s="83"/>
      <c r="AB481" s="83"/>
      <c r="AC481" s="83"/>
      <c r="AD481" s="83"/>
      <c r="AE481" s="83"/>
    </row>
    <row r="482" spans="1:31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/>
      <c r="AA482" s="83"/>
      <c r="AB482" s="83"/>
      <c r="AC482" s="83"/>
      <c r="AD482" s="83"/>
      <c r="AE482" s="83"/>
    </row>
    <row r="483" spans="1:31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  <c r="AE483" s="83"/>
    </row>
    <row r="484" spans="1:31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  <c r="W484" s="83"/>
      <c r="X484" s="83"/>
      <c r="Y484" s="83"/>
      <c r="Z484" s="83"/>
      <c r="AA484" s="83"/>
      <c r="AB484" s="83"/>
      <c r="AC484" s="83"/>
      <c r="AD484" s="83"/>
      <c r="AE484" s="83"/>
    </row>
    <row r="485" spans="1:31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  <c r="W485" s="83"/>
      <c r="X485" s="83"/>
      <c r="Y485" s="83"/>
      <c r="Z485" s="83"/>
      <c r="AA485" s="83"/>
      <c r="AB485" s="83"/>
      <c r="AC485" s="83"/>
      <c r="AD485" s="83"/>
      <c r="AE485" s="83"/>
    </row>
    <row r="486" spans="1:31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  <c r="W486" s="83"/>
      <c r="X486" s="83"/>
      <c r="Y486" s="83"/>
      <c r="Z486" s="83"/>
      <c r="AA486" s="83"/>
      <c r="AB486" s="83"/>
      <c r="AC486" s="83"/>
      <c r="AD486" s="83"/>
      <c r="AE486" s="83"/>
    </row>
    <row r="487" spans="1:31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  <c r="W487" s="83"/>
      <c r="X487" s="83"/>
      <c r="Y487" s="83"/>
      <c r="Z487" s="83"/>
      <c r="AA487" s="83"/>
      <c r="AB487" s="83"/>
      <c r="AC487" s="83"/>
      <c r="AD487" s="83"/>
      <c r="AE487" s="83"/>
    </row>
    <row r="488" spans="1:31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  <c r="W488" s="83"/>
      <c r="X488" s="83"/>
      <c r="Y488" s="83"/>
      <c r="Z488" s="83"/>
      <c r="AA488" s="83"/>
      <c r="AB488" s="83"/>
      <c r="AC488" s="83"/>
      <c r="AD488" s="83"/>
      <c r="AE488" s="83"/>
    </row>
    <row r="489" spans="1:31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  <c r="W489" s="83"/>
      <c r="X489" s="83"/>
      <c r="Y489" s="83"/>
      <c r="Z489" s="83"/>
      <c r="AA489" s="83"/>
      <c r="AB489" s="83"/>
      <c r="AC489" s="83"/>
      <c r="AD489" s="83"/>
      <c r="AE489" s="83"/>
    </row>
    <row r="490" spans="1:31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  <c r="W490" s="83"/>
      <c r="X490" s="83"/>
      <c r="Y490" s="83"/>
      <c r="Z490" s="83"/>
      <c r="AA490" s="83"/>
      <c r="AB490" s="83"/>
      <c r="AC490" s="83"/>
      <c r="AD490" s="83"/>
      <c r="AE490" s="83"/>
    </row>
    <row r="491" spans="1:31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  <c r="W491" s="83"/>
      <c r="X491" s="83"/>
      <c r="Y491" s="83"/>
      <c r="Z491" s="83"/>
      <c r="AA491" s="83"/>
      <c r="AB491" s="83"/>
      <c r="AC491" s="83"/>
      <c r="AD491" s="83"/>
      <c r="AE491" s="83"/>
    </row>
    <row r="492" spans="1:31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  <c r="W492" s="83"/>
      <c r="X492" s="83"/>
      <c r="Y492" s="83"/>
      <c r="Z492" s="83"/>
      <c r="AA492" s="83"/>
      <c r="AB492" s="83"/>
      <c r="AC492" s="83"/>
      <c r="AD492" s="83"/>
      <c r="AE492" s="83"/>
    </row>
    <row r="493" spans="1:31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  <c r="W493" s="83"/>
      <c r="X493" s="83"/>
      <c r="Y493" s="83"/>
      <c r="Z493" s="83"/>
      <c r="AA493" s="83"/>
      <c r="AB493" s="83"/>
      <c r="AC493" s="83"/>
      <c r="AD493" s="83"/>
      <c r="AE493" s="83"/>
    </row>
    <row r="494" spans="1:31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  <c r="W494" s="83"/>
      <c r="X494" s="83"/>
      <c r="Y494" s="83"/>
      <c r="Z494" s="83"/>
      <c r="AA494" s="83"/>
      <c r="AB494" s="83"/>
      <c r="AC494" s="83"/>
      <c r="AD494" s="83"/>
      <c r="AE494" s="83"/>
    </row>
    <row r="495" spans="1:31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  <c r="W495" s="83"/>
      <c r="X495" s="83"/>
      <c r="Y495" s="83"/>
      <c r="Z495" s="83"/>
      <c r="AA495" s="83"/>
      <c r="AB495" s="83"/>
      <c r="AC495" s="83"/>
      <c r="AD495" s="83"/>
      <c r="AE495" s="83"/>
    </row>
    <row r="496" spans="1:31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  <c r="W496" s="83"/>
      <c r="X496" s="83"/>
      <c r="Y496" s="83"/>
      <c r="Z496" s="83"/>
      <c r="AA496" s="83"/>
      <c r="AB496" s="83"/>
      <c r="AC496" s="83"/>
      <c r="AD496" s="83"/>
      <c r="AE496" s="83"/>
    </row>
    <row r="497" spans="1:31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  <c r="W497" s="83"/>
      <c r="X497" s="83"/>
      <c r="Y497" s="83"/>
      <c r="Z497" s="83"/>
      <c r="AA497" s="83"/>
      <c r="AB497" s="83"/>
      <c r="AC497" s="83"/>
      <c r="AD497" s="83"/>
      <c r="AE497" s="83"/>
    </row>
    <row r="498" spans="1:31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  <c r="W498" s="83"/>
      <c r="X498" s="83"/>
      <c r="Y498" s="83"/>
      <c r="Z498" s="83"/>
      <c r="AA498" s="83"/>
      <c r="AB498" s="83"/>
      <c r="AC498" s="83"/>
      <c r="AD498" s="83"/>
      <c r="AE498" s="83"/>
    </row>
    <row r="499" spans="1:31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  <c r="W499" s="83"/>
      <c r="X499" s="83"/>
      <c r="Y499" s="83"/>
      <c r="Z499" s="83"/>
      <c r="AA499" s="83"/>
      <c r="AB499" s="83"/>
      <c r="AC499" s="83"/>
      <c r="AD499" s="83"/>
      <c r="AE499" s="83"/>
    </row>
    <row r="500" spans="1:31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  <c r="W500" s="83"/>
      <c r="X500" s="83"/>
      <c r="Y500" s="83"/>
      <c r="Z500" s="83"/>
      <c r="AA500" s="83"/>
      <c r="AB500" s="83"/>
      <c r="AC500" s="83"/>
      <c r="AD500" s="83"/>
      <c r="AE500" s="83"/>
    </row>
    <row r="501" spans="1:31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  <c r="W501" s="83"/>
      <c r="X501" s="83"/>
      <c r="Y501" s="83"/>
      <c r="Z501" s="83"/>
      <c r="AA501" s="83"/>
      <c r="AB501" s="83"/>
      <c r="AC501" s="83"/>
      <c r="AD501" s="83"/>
      <c r="AE501" s="83"/>
    </row>
    <row r="502" spans="1:31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  <c r="W502" s="83"/>
      <c r="X502" s="83"/>
      <c r="Y502" s="83"/>
      <c r="Z502" s="83"/>
      <c r="AA502" s="83"/>
      <c r="AB502" s="83"/>
      <c r="AC502" s="83"/>
      <c r="AD502" s="83"/>
      <c r="AE502" s="83"/>
    </row>
    <row r="503" spans="1:31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  <c r="W503" s="83"/>
      <c r="X503" s="83"/>
      <c r="Y503" s="83"/>
      <c r="Z503" s="83"/>
      <c r="AA503" s="83"/>
      <c r="AB503" s="83"/>
      <c r="AC503" s="83"/>
      <c r="AD503" s="83"/>
      <c r="AE503" s="83"/>
    </row>
    <row r="504" spans="1:31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  <c r="W504" s="83"/>
      <c r="X504" s="83"/>
      <c r="Y504" s="83"/>
      <c r="Z504" s="83"/>
      <c r="AA504" s="83"/>
      <c r="AB504" s="83"/>
      <c r="AC504" s="83"/>
      <c r="AD504" s="83"/>
      <c r="AE504" s="83"/>
    </row>
    <row r="505" spans="1:31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  <c r="W505" s="83"/>
      <c r="X505" s="83"/>
      <c r="Y505" s="83"/>
      <c r="Z505" s="83"/>
      <c r="AA505" s="83"/>
      <c r="AB505" s="83"/>
      <c r="AC505" s="83"/>
      <c r="AD505" s="83"/>
      <c r="AE505" s="83"/>
    </row>
    <row r="506" spans="1:31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  <c r="W506" s="83"/>
      <c r="X506" s="83"/>
      <c r="Y506" s="83"/>
      <c r="Z506" s="83"/>
      <c r="AA506" s="83"/>
      <c r="AB506" s="83"/>
      <c r="AC506" s="83"/>
      <c r="AD506" s="83"/>
      <c r="AE506" s="83"/>
    </row>
    <row r="507" spans="1:31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  <c r="W507" s="83"/>
      <c r="X507" s="83"/>
      <c r="Y507" s="83"/>
      <c r="Z507" s="83"/>
      <c r="AA507" s="83"/>
      <c r="AB507" s="83"/>
      <c r="AC507" s="83"/>
      <c r="AD507" s="83"/>
      <c r="AE507" s="83"/>
    </row>
    <row r="508" spans="1:31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  <c r="W508" s="83"/>
      <c r="X508" s="83"/>
      <c r="Y508" s="83"/>
      <c r="Z508" s="83"/>
      <c r="AA508" s="83"/>
      <c r="AB508" s="83"/>
      <c r="AC508" s="83"/>
      <c r="AD508" s="83"/>
      <c r="AE508" s="83"/>
    </row>
    <row r="509" spans="1:31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  <c r="W509" s="83"/>
      <c r="X509" s="83"/>
      <c r="Y509" s="83"/>
      <c r="Z509" s="83"/>
      <c r="AA509" s="83"/>
      <c r="AB509" s="83"/>
      <c r="AC509" s="83"/>
      <c r="AD509" s="83"/>
      <c r="AE509" s="83"/>
    </row>
    <row r="510" spans="1:31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  <c r="W510" s="83"/>
      <c r="X510" s="83"/>
      <c r="Y510" s="83"/>
      <c r="Z510" s="83"/>
      <c r="AA510" s="83"/>
      <c r="AB510" s="83"/>
      <c r="AC510" s="83"/>
      <c r="AD510" s="83"/>
      <c r="AE510" s="83"/>
    </row>
    <row r="511" spans="1:31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  <c r="W511" s="83"/>
      <c r="X511" s="83"/>
      <c r="Y511" s="83"/>
      <c r="Z511" s="83"/>
      <c r="AA511" s="83"/>
      <c r="AB511" s="83"/>
      <c r="AC511" s="83"/>
      <c r="AD511" s="83"/>
      <c r="AE511" s="83"/>
    </row>
    <row r="512" spans="1:31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  <c r="W512" s="83"/>
      <c r="X512" s="83"/>
      <c r="Y512" s="83"/>
      <c r="Z512" s="83"/>
      <c r="AA512" s="83"/>
      <c r="AB512" s="83"/>
      <c r="AC512" s="83"/>
      <c r="AD512" s="83"/>
      <c r="AE512" s="83"/>
    </row>
    <row r="513" spans="1:31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  <c r="W513" s="83"/>
      <c r="X513" s="83"/>
      <c r="Y513" s="83"/>
      <c r="Z513" s="83"/>
      <c r="AA513" s="83"/>
      <c r="AB513" s="83"/>
      <c r="AC513" s="83"/>
      <c r="AD513" s="83"/>
      <c r="AE513" s="83"/>
    </row>
  </sheetData>
  <mergeCells count="3">
    <mergeCell ref="E60:I60"/>
    <mergeCell ref="E61:I61"/>
    <mergeCell ref="E62:I62"/>
  </mergeCells>
  <phoneticPr fontId="0" type="noConversion"/>
  <pageMargins left="0.75" right="0.75" top="1" bottom="1" header="0.5" footer="0.5"/>
  <pageSetup scale="10" orientation="portrait" horizontalDpi="120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4"/>
  <sheetViews>
    <sheetView topLeftCell="A34" zoomScale="75" workbookViewId="0">
      <selection activeCell="D78" sqref="D78"/>
    </sheetView>
  </sheetViews>
  <sheetFormatPr defaultRowHeight="15"/>
  <sheetData>
    <row r="1" spans="1:31">
      <c r="A1" s="83" t="s">
        <v>193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</row>
    <row r="2" spans="1:31">
      <c r="A2" s="83" t="s">
        <v>194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</row>
    <row r="3" spans="1:31">
      <c r="A3" s="10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</row>
    <row r="4" spans="1:31">
      <c r="A4" s="83" t="s">
        <v>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</row>
    <row r="5" spans="1:3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</row>
    <row r="6" spans="1:31">
      <c r="A6" s="83" t="s">
        <v>61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</row>
    <row r="7" spans="1:31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</row>
    <row r="8" spans="1:31">
      <c r="A8" s="83" t="s">
        <v>68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</row>
    <row r="9" spans="1:3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</row>
    <row r="10" spans="1:31">
      <c r="A10" s="83"/>
      <c r="B10" s="104" t="s">
        <v>195</v>
      </c>
      <c r="C10" s="83"/>
      <c r="D10" s="83" t="s">
        <v>196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</row>
    <row r="11" spans="1:31">
      <c r="A11" s="83"/>
      <c r="B11" s="104" t="s">
        <v>197</v>
      </c>
      <c r="C11" s="104"/>
      <c r="D11" s="83" t="s">
        <v>198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</row>
    <row r="12" spans="1:31">
      <c r="A12" s="83"/>
      <c r="B12" s="104" t="s">
        <v>199</v>
      </c>
      <c r="C12" s="104"/>
      <c r="D12" s="83" t="s">
        <v>200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</row>
    <row r="13" spans="1:31">
      <c r="A13" s="83"/>
      <c r="B13" s="104" t="s">
        <v>201</v>
      </c>
      <c r="C13" s="104"/>
      <c r="D13" s="83" t="s">
        <v>202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</row>
    <row r="14" spans="1:31">
      <c r="A14" s="83"/>
      <c r="B14" s="104" t="s">
        <v>203</v>
      </c>
      <c r="C14" s="104"/>
      <c r="D14" s="83" t="s">
        <v>204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</row>
    <row r="15" spans="1:31">
      <c r="A15" s="83"/>
      <c r="B15" s="104" t="s">
        <v>205</v>
      </c>
      <c r="C15" s="104"/>
      <c r="D15" s="83" t="s">
        <v>206</v>
      </c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</row>
    <row r="16" spans="1:31">
      <c r="A16" s="83"/>
      <c r="B16" s="104" t="s">
        <v>207</v>
      </c>
      <c r="C16" s="104"/>
      <c r="D16" s="83" t="s">
        <v>208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</row>
    <row r="17" spans="1:31">
      <c r="A17" s="83"/>
      <c r="B17" s="104" t="s">
        <v>209</v>
      </c>
      <c r="C17" s="104"/>
      <c r="D17" s="83" t="s">
        <v>210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</row>
    <row r="18" spans="1:31">
      <c r="A18" s="83"/>
      <c r="B18" s="104"/>
      <c r="C18" s="104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</row>
    <row r="19" spans="1:3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</row>
    <row r="20" spans="1:31">
      <c r="A20" s="83" t="s">
        <v>211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</row>
    <row r="21" spans="1:3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</row>
    <row r="22" spans="1:3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</row>
    <row r="23" spans="1:31">
      <c r="A23" s="83" t="s">
        <v>212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</row>
    <row r="24" spans="1:31">
      <c r="A24" s="83" t="s">
        <v>213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</row>
    <row r="25" spans="1:3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</row>
    <row r="26" spans="1:3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</row>
    <row r="27" spans="1:31">
      <c r="A27" s="83" t="s">
        <v>214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</row>
    <row r="28" spans="1:3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</row>
    <row r="29" spans="1:3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</row>
    <row r="30" spans="1:31">
      <c r="A30" s="83" t="s">
        <v>215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</row>
    <row r="31" spans="1:31">
      <c r="A31" s="83" t="s">
        <v>216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</row>
    <row r="32" spans="1:3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</row>
    <row r="33" spans="1:31">
      <c r="A33" s="83" t="s">
        <v>217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</row>
    <row r="34" spans="1:3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</row>
    <row r="35" spans="1:31">
      <c r="A35" s="83"/>
      <c r="B35" s="83" t="s">
        <v>218</v>
      </c>
      <c r="C35" s="83"/>
      <c r="D35" s="105" t="s">
        <v>219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</row>
    <row r="36" spans="1:3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</row>
    <row r="37" spans="1:31">
      <c r="A37" s="83"/>
      <c r="B37" s="83" t="s">
        <v>220</v>
      </c>
      <c r="C37" s="83"/>
      <c r="D37" s="105" t="s">
        <v>221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</row>
    <row r="38" spans="1:31">
      <c r="A38" s="83"/>
      <c r="B38" s="83" t="s">
        <v>222</v>
      </c>
      <c r="C38" s="83"/>
      <c r="D38" s="105" t="s">
        <v>223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</row>
    <row r="39" spans="1:31">
      <c r="A39" s="83"/>
      <c r="B39" s="83" t="s">
        <v>224</v>
      </c>
      <c r="C39" s="83"/>
      <c r="D39" s="105" t="s">
        <v>225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</row>
    <row r="40" spans="1:31">
      <c r="A40" s="83"/>
      <c r="B40" s="83" t="s">
        <v>226</v>
      </c>
      <c r="C40" s="83"/>
      <c r="D40" s="105" t="s">
        <v>227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</row>
    <row r="41" spans="1:31">
      <c r="A41" s="83"/>
      <c r="B41" s="83" t="s">
        <v>228</v>
      </c>
      <c r="C41" s="83"/>
      <c r="D41" s="105" t="s">
        <v>229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</row>
    <row r="42" spans="1:31">
      <c r="A42" s="83"/>
      <c r="B42" s="83" t="s">
        <v>230</v>
      </c>
      <c r="C42" s="83"/>
      <c r="D42" s="105" t="s">
        <v>231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</row>
    <row r="43" spans="1:31">
      <c r="A43" s="83"/>
      <c r="B43" s="83" t="s">
        <v>232</v>
      </c>
      <c r="C43" s="83"/>
      <c r="D43" s="105" t="s">
        <v>233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</row>
    <row r="44" spans="1:31">
      <c r="A44" s="83"/>
      <c r="B44" s="83" t="s">
        <v>234</v>
      </c>
      <c r="C44" s="83"/>
      <c r="D44" s="105" t="s">
        <v>235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</row>
    <row r="45" spans="1:31">
      <c r="A45" s="83"/>
      <c r="B45" s="83" t="s">
        <v>236</v>
      </c>
      <c r="C45" s="83"/>
      <c r="D45" s="105" t="s">
        <v>237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</row>
    <row r="46" spans="1:31">
      <c r="A46" s="83"/>
      <c r="B46" s="83" t="s">
        <v>238</v>
      </c>
      <c r="C46" s="83"/>
      <c r="D46" s="105" t="s">
        <v>239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</row>
    <row r="47" spans="1:31">
      <c r="A47" s="83"/>
      <c r="B47" s="83" t="s">
        <v>240</v>
      </c>
      <c r="C47" s="83"/>
      <c r="D47" s="105" t="s">
        <v>241</v>
      </c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</row>
    <row r="48" spans="1:31">
      <c r="A48" s="83"/>
      <c r="B48" s="83" t="s">
        <v>242</v>
      </c>
      <c r="C48" s="83"/>
      <c r="D48" s="105" t="s">
        <v>243</v>
      </c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</row>
    <row r="49" spans="1:3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</row>
    <row r="50" spans="1:31">
      <c r="A50" s="83" t="s">
        <v>244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</row>
    <row r="51" spans="1:31">
      <c r="A51" s="83" t="s">
        <v>245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</row>
    <row r="52" spans="1:31">
      <c r="A52" s="83"/>
      <c r="B52" s="104" t="s">
        <v>166</v>
      </c>
      <c r="C52" s="104"/>
      <c r="D52" s="105" t="s">
        <v>167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</row>
    <row r="53" spans="1:3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</row>
    <row r="54" spans="1:31">
      <c r="A54" s="83"/>
      <c r="B54" s="106">
        <v>36388</v>
      </c>
      <c r="C54" s="106"/>
      <c r="D54" s="105" t="s">
        <v>246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</row>
    <row r="55" spans="1:3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</row>
    <row r="56" spans="1:3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</row>
    <row r="57" spans="1:3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</row>
    <row r="58" spans="1:3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</row>
    <row r="59" spans="1:31" ht="15.75" thickBo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</row>
    <row r="60" spans="1:31">
      <c r="A60" s="83"/>
      <c r="B60" s="83"/>
      <c r="C60" s="83"/>
      <c r="D60" s="107" t="s">
        <v>82</v>
      </c>
      <c r="E60" s="960" t="s">
        <v>73</v>
      </c>
      <c r="F60" s="960"/>
      <c r="G60" s="960"/>
      <c r="H60" s="960"/>
      <c r="I60" s="961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</row>
    <row r="61" spans="1:31">
      <c r="A61" s="83"/>
      <c r="B61" s="83"/>
      <c r="C61" s="83"/>
      <c r="D61" s="108" t="s">
        <v>84</v>
      </c>
      <c r="E61" s="956"/>
      <c r="F61" s="956"/>
      <c r="G61" s="956"/>
      <c r="H61" s="956"/>
      <c r="I61" s="957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</row>
    <row r="62" spans="1:31" ht="15.75" thickBot="1">
      <c r="A62" s="83"/>
      <c r="B62" s="83"/>
      <c r="C62" s="83"/>
      <c r="D62" s="109" t="s">
        <v>85</v>
      </c>
      <c r="E62" s="965">
        <v>38439</v>
      </c>
      <c r="F62" s="958"/>
      <c r="G62" s="958"/>
      <c r="H62" s="958"/>
      <c r="I62" s="959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</row>
    <row r="63" spans="1:31">
      <c r="A63" s="83"/>
      <c r="B63" s="83"/>
      <c r="C63" s="83"/>
      <c r="D63" s="84"/>
      <c r="E63" s="85"/>
      <c r="F63" s="85"/>
      <c r="G63" s="85"/>
      <c r="H63" s="85"/>
      <c r="I63" s="85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</row>
    <row r="64" spans="1:31" ht="15.75" thickBo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</row>
    <row r="65" spans="1:31">
      <c r="A65" s="83"/>
      <c r="B65" s="83"/>
      <c r="C65" s="83"/>
      <c r="D65" s="110"/>
      <c r="E65" s="111"/>
      <c r="F65" s="112" t="s">
        <v>120</v>
      </c>
      <c r="G65" s="111"/>
      <c r="H65" s="113"/>
      <c r="I65" s="83"/>
      <c r="J65" s="83"/>
      <c r="K65" s="83"/>
      <c r="L65" s="83"/>
      <c r="M65" s="83"/>
      <c r="N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</row>
    <row r="66" spans="1:31">
      <c r="A66" s="83"/>
      <c r="B66" s="83"/>
      <c r="C66" s="83"/>
      <c r="D66" s="114"/>
      <c r="E66" s="115"/>
      <c r="F66" s="116"/>
      <c r="G66" s="116"/>
      <c r="H66" s="117" t="s">
        <v>121</v>
      </c>
      <c r="I66" s="86"/>
      <c r="J66" s="83"/>
      <c r="K66" s="83"/>
      <c r="L66" s="83"/>
      <c r="M66" s="83"/>
      <c r="N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</row>
    <row r="67" spans="1:31">
      <c r="A67" s="83"/>
      <c r="B67" s="83"/>
      <c r="C67" s="83"/>
      <c r="D67" s="108"/>
      <c r="E67" s="118"/>
      <c r="F67" s="119" t="s">
        <v>86</v>
      </c>
      <c r="G67" s="120"/>
      <c r="H67" s="121" t="s">
        <v>122</v>
      </c>
      <c r="I67" s="83"/>
      <c r="J67" s="83"/>
      <c r="K67" s="83"/>
      <c r="L67" s="83"/>
      <c r="M67" s="83"/>
      <c r="N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</row>
    <row r="68" spans="1:31" ht="15.75">
      <c r="A68" s="83"/>
      <c r="B68" s="83"/>
      <c r="C68" s="83"/>
      <c r="D68" s="122"/>
      <c r="E68" s="123" t="s">
        <v>89</v>
      </c>
      <c r="F68" s="87" t="s">
        <v>91</v>
      </c>
      <c r="G68" s="124" t="s">
        <v>90</v>
      </c>
      <c r="H68" s="125" t="s">
        <v>123</v>
      </c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</row>
    <row r="69" spans="1:31">
      <c r="A69" s="83"/>
      <c r="B69" s="83"/>
      <c r="C69" s="83"/>
      <c r="D69" s="108" t="s">
        <v>124</v>
      </c>
      <c r="E69" s="126" t="s">
        <v>60</v>
      </c>
      <c r="F69" s="127" t="s">
        <v>60</v>
      </c>
      <c r="G69" s="128" t="s">
        <v>60</v>
      </c>
      <c r="H69" s="129" t="s">
        <v>125</v>
      </c>
      <c r="I69" s="83"/>
      <c r="J69" s="83"/>
      <c r="K69" s="83"/>
      <c r="L69" s="83" t="s">
        <v>127</v>
      </c>
      <c r="M69" s="83"/>
      <c r="N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</row>
    <row r="70" spans="1:31" ht="16.5" thickBot="1">
      <c r="A70" s="83"/>
      <c r="B70" s="83"/>
      <c r="C70" s="453" t="s">
        <v>554</v>
      </c>
      <c r="D70" s="130" t="s">
        <v>126</v>
      </c>
      <c r="E70" s="166">
        <v>31.93</v>
      </c>
      <c r="F70" s="131">
        <v>24.65</v>
      </c>
      <c r="G70" s="132">
        <v>15</v>
      </c>
      <c r="H70" s="133">
        <v>1517</v>
      </c>
      <c r="I70" s="83"/>
      <c r="J70" s="83"/>
      <c r="K70" s="83"/>
      <c r="L70" s="83"/>
      <c r="M70" s="83" t="s">
        <v>128</v>
      </c>
      <c r="Q70" s="83"/>
      <c r="R70" s="83"/>
      <c r="S70" s="83"/>
      <c r="T70" s="83"/>
      <c r="U70" s="83"/>
      <c r="V70" s="83"/>
      <c r="W70" s="83" t="s">
        <v>322</v>
      </c>
      <c r="X70" s="83"/>
      <c r="AA70" s="83"/>
      <c r="AB70" s="83"/>
      <c r="AC70" s="83"/>
      <c r="AD70" s="83"/>
      <c r="AE70" s="83"/>
    </row>
    <row r="71" spans="1:31" ht="16.5" thickBot="1">
      <c r="A71" s="83"/>
      <c r="B71" s="453" t="s">
        <v>519</v>
      </c>
      <c r="C71" s="83"/>
      <c r="D71" s="130" t="s">
        <v>126</v>
      </c>
      <c r="E71" s="166">
        <v>31.06</v>
      </c>
      <c r="F71" s="131">
        <v>24.8</v>
      </c>
      <c r="G71" s="132">
        <v>15</v>
      </c>
      <c r="H71" s="133">
        <v>1541.3</v>
      </c>
      <c r="I71" s="83"/>
      <c r="J71" s="83"/>
      <c r="K71" s="83"/>
      <c r="L71" s="83"/>
      <c r="M71" s="83" t="s">
        <v>129</v>
      </c>
      <c r="Q71" s="83"/>
      <c r="R71" s="83"/>
      <c r="S71" s="83"/>
      <c r="T71" s="83"/>
      <c r="U71" s="83"/>
      <c r="V71" s="83"/>
      <c r="W71" s="83"/>
      <c r="X71" s="83" t="s">
        <v>323</v>
      </c>
      <c r="AA71" s="83"/>
      <c r="AB71" s="83"/>
      <c r="AC71" s="83"/>
      <c r="AD71" s="83"/>
      <c r="AE71" s="83"/>
    </row>
    <row r="72" spans="1:31">
      <c r="A72" s="83"/>
      <c r="B72" s="83"/>
      <c r="C72" s="83"/>
      <c r="D72" s="88"/>
      <c r="E72" s="86"/>
      <c r="F72" s="86"/>
      <c r="G72" s="86"/>
      <c r="H72" s="86"/>
      <c r="I72" s="83"/>
      <c r="J72" s="83"/>
      <c r="K72" s="83"/>
      <c r="L72" t="s">
        <v>324</v>
      </c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</row>
    <row r="73" spans="1:31">
      <c r="A73" s="83"/>
      <c r="B73" s="83"/>
      <c r="C73" s="83"/>
    </row>
    <row r="74" spans="1:31">
      <c r="A74" s="83"/>
      <c r="B74" s="83"/>
      <c r="C74" s="83"/>
    </row>
    <row r="75" spans="1:31">
      <c r="A75" s="83"/>
      <c r="B75" s="83"/>
      <c r="C75" s="83"/>
    </row>
    <row r="76" spans="1:31">
      <c r="A76" s="83"/>
      <c r="B76" s="83"/>
      <c r="C76" s="83"/>
    </row>
    <row r="77" spans="1:31">
      <c r="A77" s="83"/>
      <c r="B77" s="83"/>
      <c r="C77" s="83"/>
    </row>
    <row r="78" spans="1:31">
      <c r="A78" s="83"/>
      <c r="B78" s="83"/>
      <c r="C78" s="83"/>
    </row>
    <row r="79" spans="1:31">
      <c r="A79" s="83"/>
      <c r="B79" s="83"/>
      <c r="C79" s="83"/>
    </row>
    <row r="80" spans="1:31">
      <c r="A80" s="83"/>
      <c r="B80" s="83"/>
      <c r="C80" s="83"/>
    </row>
    <row r="81" spans="1:3">
      <c r="A81" s="83"/>
      <c r="B81" s="83"/>
      <c r="C81" s="83"/>
    </row>
    <row r="82" spans="1:3">
      <c r="A82" s="83"/>
      <c r="B82" s="83"/>
      <c r="C82" s="83"/>
    </row>
    <row r="83" spans="1:3">
      <c r="A83" s="83"/>
      <c r="B83" s="83"/>
      <c r="C83" s="83"/>
    </row>
    <row r="84" spans="1:3">
      <c r="A84" s="83"/>
      <c r="B84" s="83"/>
      <c r="C84" s="83"/>
    </row>
    <row r="85" spans="1:3">
      <c r="A85" s="83"/>
      <c r="B85" s="83"/>
      <c r="C85" s="83"/>
    </row>
    <row r="86" spans="1:3">
      <c r="A86" s="83"/>
      <c r="B86" s="83"/>
      <c r="C86" s="83"/>
    </row>
    <row r="87" spans="1:3">
      <c r="A87" s="83"/>
      <c r="B87" s="83"/>
      <c r="C87" s="83"/>
    </row>
    <row r="88" spans="1:3">
      <c r="A88" s="83"/>
      <c r="B88" s="83"/>
      <c r="C88" s="83"/>
    </row>
    <row r="89" spans="1:3">
      <c r="A89" s="83"/>
      <c r="B89" s="83"/>
      <c r="C89" s="83"/>
    </row>
    <row r="90" spans="1:3">
      <c r="A90" s="83"/>
      <c r="B90" s="83"/>
      <c r="C90" s="83"/>
    </row>
    <row r="91" spans="1:3">
      <c r="A91" s="83"/>
      <c r="B91" s="83"/>
      <c r="C91" s="83"/>
    </row>
    <row r="92" spans="1:3">
      <c r="A92" s="83"/>
      <c r="B92" s="83"/>
      <c r="C92" s="83"/>
    </row>
    <row r="93" spans="1:3">
      <c r="A93" s="83"/>
      <c r="B93" s="83"/>
      <c r="C93" s="83"/>
    </row>
    <row r="94" spans="1:3">
      <c r="A94" s="83"/>
      <c r="B94" s="83"/>
      <c r="C94" s="83"/>
    </row>
    <row r="95" spans="1:3">
      <c r="A95" s="83"/>
      <c r="B95" s="83"/>
      <c r="C95" s="83"/>
    </row>
    <row r="96" spans="1:3">
      <c r="A96" s="83"/>
      <c r="B96" s="83"/>
      <c r="C96" s="83"/>
    </row>
    <row r="97" spans="1:3">
      <c r="A97" s="83"/>
      <c r="B97" s="83"/>
      <c r="C97" s="83"/>
    </row>
    <row r="98" spans="1:3">
      <c r="A98" s="83"/>
      <c r="B98" s="83"/>
      <c r="C98" s="83"/>
    </row>
    <row r="99" spans="1:3">
      <c r="A99" s="83"/>
      <c r="B99" s="83"/>
      <c r="C99" s="83"/>
    </row>
    <row r="100" spans="1:3">
      <c r="A100" s="83"/>
      <c r="B100" s="83"/>
      <c r="C100" s="83"/>
    </row>
    <row r="101" spans="1:3">
      <c r="A101" s="83"/>
      <c r="B101" s="83"/>
      <c r="C101" s="83"/>
    </row>
    <row r="102" spans="1:3">
      <c r="A102" s="83"/>
      <c r="B102" s="83"/>
      <c r="C102" s="83"/>
    </row>
    <row r="103" spans="1:3">
      <c r="A103" s="83"/>
      <c r="B103" s="83"/>
      <c r="C103" s="83"/>
    </row>
    <row r="104" spans="1:3">
      <c r="A104" s="83"/>
      <c r="B104" s="83"/>
      <c r="C104" s="83"/>
    </row>
    <row r="105" spans="1:3">
      <c r="A105" s="83"/>
      <c r="B105" s="83"/>
      <c r="C105" s="83"/>
    </row>
    <row r="106" spans="1:3">
      <c r="A106" s="83"/>
      <c r="B106" s="83"/>
      <c r="C106" s="83"/>
    </row>
    <row r="107" spans="1:3">
      <c r="A107" s="83"/>
      <c r="B107" s="83"/>
      <c r="C107" s="83"/>
    </row>
    <row r="108" spans="1:3">
      <c r="A108" s="83"/>
      <c r="B108" s="83"/>
      <c r="C108" s="83"/>
    </row>
    <row r="109" spans="1:3">
      <c r="A109" s="83"/>
      <c r="B109" s="83"/>
      <c r="C109" s="83"/>
    </row>
    <row r="110" spans="1:3">
      <c r="A110" s="83"/>
      <c r="B110" s="83"/>
      <c r="C110" s="83"/>
    </row>
    <row r="111" spans="1:3">
      <c r="A111" s="83"/>
      <c r="B111" s="83"/>
      <c r="C111" s="83"/>
    </row>
    <row r="112" spans="1:3">
      <c r="A112" s="83"/>
      <c r="B112" s="83"/>
      <c r="C112" s="83"/>
    </row>
    <row r="113" spans="1:3">
      <c r="A113" s="83"/>
      <c r="B113" s="83"/>
      <c r="C113" s="83"/>
    </row>
    <row r="114" spans="1:3">
      <c r="A114" s="83"/>
      <c r="B114" s="83"/>
      <c r="C114" s="83"/>
    </row>
    <row r="115" spans="1:3">
      <c r="A115" s="83"/>
      <c r="B115" s="83"/>
      <c r="C115" s="83"/>
    </row>
    <row r="116" spans="1:3">
      <c r="A116" s="83"/>
      <c r="B116" s="83"/>
      <c r="C116" s="83"/>
    </row>
    <row r="117" spans="1:3">
      <c r="A117" s="83"/>
      <c r="B117" s="83"/>
      <c r="C117" s="83"/>
    </row>
    <row r="118" spans="1:3">
      <c r="A118" s="83"/>
      <c r="B118" s="83"/>
      <c r="C118" s="83"/>
    </row>
    <row r="119" spans="1:3">
      <c r="A119" s="83"/>
      <c r="B119" s="83"/>
      <c r="C119" s="83"/>
    </row>
    <row r="120" spans="1:3">
      <c r="A120" s="83"/>
      <c r="B120" s="83"/>
      <c r="C120" s="83"/>
    </row>
    <row r="121" spans="1:3">
      <c r="A121" s="83"/>
      <c r="B121" s="83"/>
      <c r="C121" s="83"/>
    </row>
    <row r="122" spans="1:3">
      <c r="A122" s="83"/>
      <c r="B122" s="83"/>
      <c r="C122" s="83"/>
    </row>
    <row r="123" spans="1:3">
      <c r="A123" s="83"/>
      <c r="B123" s="83"/>
      <c r="C123" s="83"/>
    </row>
    <row r="124" spans="1:3">
      <c r="A124" s="83"/>
      <c r="B124" s="83"/>
      <c r="C124" s="83"/>
    </row>
    <row r="125" spans="1:3">
      <c r="A125" s="83"/>
      <c r="B125" s="83"/>
      <c r="C125" s="83"/>
    </row>
    <row r="126" spans="1:3">
      <c r="A126" s="83"/>
      <c r="B126" s="83"/>
      <c r="C126" s="83"/>
    </row>
    <row r="127" spans="1:3">
      <c r="A127" s="83"/>
      <c r="B127" s="83"/>
      <c r="C127" s="83"/>
    </row>
    <row r="128" spans="1:3">
      <c r="A128" s="83"/>
      <c r="B128" s="83"/>
      <c r="C128" s="83"/>
    </row>
    <row r="129" spans="1:3">
      <c r="A129" s="83"/>
      <c r="B129" s="83"/>
      <c r="C129" s="83"/>
    </row>
    <row r="130" spans="1:3">
      <c r="A130" s="83"/>
      <c r="B130" s="83"/>
      <c r="C130" s="83"/>
    </row>
    <row r="131" spans="1:3">
      <c r="A131" s="83"/>
      <c r="B131" s="83"/>
      <c r="C131" s="83"/>
    </row>
    <row r="132" spans="1:3">
      <c r="A132" s="83"/>
      <c r="B132" s="83"/>
      <c r="C132" s="83"/>
    </row>
    <row r="133" spans="1:3">
      <c r="A133" s="83"/>
      <c r="B133" s="83"/>
      <c r="C133" s="83"/>
    </row>
    <row r="134" spans="1:3">
      <c r="A134" s="83"/>
      <c r="B134" s="83"/>
      <c r="C134" s="83"/>
    </row>
    <row r="135" spans="1:3">
      <c r="A135" s="83"/>
      <c r="B135" s="83"/>
      <c r="C135" s="83"/>
    </row>
    <row r="136" spans="1:3">
      <c r="A136" s="83"/>
      <c r="B136" s="83"/>
      <c r="C136" s="83"/>
    </row>
    <row r="137" spans="1:3">
      <c r="A137" s="83"/>
      <c r="B137" s="83"/>
      <c r="C137" s="83"/>
    </row>
    <row r="138" spans="1:3">
      <c r="A138" s="83"/>
      <c r="B138" s="83"/>
      <c r="C138" s="83"/>
    </row>
    <row r="139" spans="1:3">
      <c r="A139" s="83"/>
      <c r="B139" s="83"/>
      <c r="C139" s="83"/>
    </row>
    <row r="140" spans="1:3">
      <c r="A140" s="83"/>
      <c r="B140" s="83"/>
      <c r="C140" s="83"/>
    </row>
    <row r="141" spans="1:3">
      <c r="A141" s="83"/>
      <c r="B141" s="83"/>
      <c r="C141" s="83"/>
    </row>
    <row r="142" spans="1:3">
      <c r="A142" s="83"/>
      <c r="B142" s="83"/>
      <c r="C142" s="83"/>
    </row>
    <row r="143" spans="1:3">
      <c r="A143" s="83"/>
      <c r="B143" s="83"/>
      <c r="C143" s="83"/>
    </row>
    <row r="144" spans="1:3">
      <c r="A144" s="83"/>
      <c r="B144" s="83"/>
      <c r="C144" s="83"/>
    </row>
    <row r="145" spans="1:3">
      <c r="A145" s="83"/>
      <c r="B145" s="83"/>
      <c r="C145" s="83"/>
    </row>
    <row r="146" spans="1:3">
      <c r="A146" s="83"/>
      <c r="B146" s="83"/>
      <c r="C146" s="83"/>
    </row>
    <row r="147" spans="1:3">
      <c r="A147" s="83"/>
      <c r="B147" s="91"/>
      <c r="C147" s="91"/>
    </row>
    <row r="148" spans="1:3">
      <c r="A148" s="83"/>
      <c r="B148" s="91"/>
      <c r="C148" s="91"/>
    </row>
    <row r="149" spans="1:3">
      <c r="A149" s="83"/>
      <c r="B149" s="91"/>
      <c r="C149" s="91"/>
    </row>
    <row r="150" spans="1:3">
      <c r="A150" s="83"/>
      <c r="B150" s="91"/>
      <c r="C150" s="91"/>
    </row>
    <row r="151" spans="1:3">
      <c r="A151" s="83"/>
      <c r="B151" s="83"/>
      <c r="C151" s="83"/>
    </row>
    <row r="152" spans="1:3">
      <c r="A152" s="83"/>
      <c r="B152" s="91"/>
      <c r="C152" s="91"/>
    </row>
    <row r="153" spans="1:3">
      <c r="A153" s="83"/>
      <c r="B153" s="91"/>
      <c r="C153" s="91"/>
    </row>
    <row r="154" spans="1:3">
      <c r="A154" s="83"/>
      <c r="B154" s="83"/>
      <c r="C154" s="83"/>
    </row>
    <row r="155" spans="1:3">
      <c r="A155" s="83"/>
      <c r="B155" s="91"/>
      <c r="C155" s="91"/>
    </row>
    <row r="156" spans="1:3">
      <c r="A156" s="83"/>
      <c r="B156" s="91"/>
      <c r="C156" s="91"/>
    </row>
    <row r="157" spans="1:3">
      <c r="A157" s="83"/>
      <c r="B157" s="83"/>
      <c r="C157" s="83"/>
    </row>
    <row r="158" spans="1:3">
      <c r="A158" s="83"/>
      <c r="B158" s="91"/>
      <c r="C158" s="91"/>
    </row>
    <row r="159" spans="1:3">
      <c r="A159" s="83"/>
      <c r="B159" s="91"/>
      <c r="C159" s="91"/>
    </row>
    <row r="160" spans="1:3">
      <c r="A160" s="83"/>
      <c r="B160" s="91"/>
      <c r="C160" s="91"/>
    </row>
    <row r="161" spans="1:31">
      <c r="A161" s="83"/>
      <c r="B161" s="91"/>
      <c r="C161" s="91"/>
    </row>
    <row r="162" spans="1:31">
      <c r="A162" s="83"/>
      <c r="B162" s="91"/>
      <c r="C162" s="91"/>
    </row>
    <row r="163" spans="1:31">
      <c r="A163" s="83"/>
      <c r="B163" s="83"/>
      <c r="C163" s="83"/>
    </row>
    <row r="164" spans="1:31">
      <c r="A164" s="83"/>
      <c r="B164" s="83"/>
      <c r="C164" s="83"/>
    </row>
    <row r="165" spans="1:31">
      <c r="A165" s="83"/>
      <c r="B165" s="83"/>
      <c r="C165" s="83"/>
    </row>
    <row r="166" spans="1:31">
      <c r="A166" s="83"/>
      <c r="B166" s="83"/>
      <c r="C166" s="83"/>
    </row>
    <row r="167" spans="1:31">
      <c r="A167" s="83"/>
      <c r="B167" s="83"/>
      <c r="C167" s="83"/>
    </row>
    <row r="168" spans="1:31">
      <c r="A168" s="83"/>
      <c r="B168" s="83"/>
      <c r="C168" s="83"/>
    </row>
    <row r="169" spans="1:31">
      <c r="A169" s="83"/>
      <c r="B169" s="83"/>
      <c r="C169" s="83"/>
    </row>
    <row r="170" spans="1:31">
      <c r="A170" s="83"/>
      <c r="B170" s="83"/>
      <c r="C170" s="83"/>
    </row>
    <row r="171" spans="1:31">
      <c r="A171" s="83"/>
      <c r="B171" s="83"/>
      <c r="C171" s="83"/>
    </row>
    <row r="172" spans="1:31">
      <c r="A172" s="83"/>
      <c r="B172" s="83"/>
      <c r="C172" s="83"/>
    </row>
    <row r="173" spans="1:31">
      <c r="A173" s="83"/>
      <c r="B173" s="83"/>
      <c r="C173" s="83"/>
    </row>
    <row r="174" spans="1:31">
      <c r="A174" s="83"/>
      <c r="B174" s="83"/>
      <c r="C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  <c r="AD174" s="83"/>
      <c r="AE174" s="83"/>
    </row>
    <row r="175" spans="1:31">
      <c r="A175" s="83"/>
      <c r="B175" s="83"/>
      <c r="C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  <c r="AD175" s="83"/>
      <c r="AE175" s="83"/>
    </row>
    <row r="176" spans="1:31">
      <c r="A176" s="83"/>
      <c r="B176" s="83"/>
      <c r="C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  <c r="AD176" s="83"/>
      <c r="AE176" s="83"/>
    </row>
    <row r="177" spans="1:31">
      <c r="A177" s="83"/>
      <c r="B177" s="83"/>
      <c r="C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  <c r="AD177" s="83"/>
      <c r="AE177" s="83"/>
    </row>
    <row r="178" spans="1:31">
      <c r="A178" s="83"/>
      <c r="B178" s="83"/>
      <c r="C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  <c r="AD178" s="83"/>
      <c r="AE178" s="83"/>
    </row>
    <row r="179" spans="1:31">
      <c r="A179" s="83"/>
      <c r="B179" s="83"/>
      <c r="C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  <c r="AD179" s="83"/>
      <c r="AE179" s="83"/>
    </row>
    <row r="180" spans="1:31">
      <c r="A180" s="83"/>
      <c r="B180" s="83"/>
      <c r="C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  <c r="AD180" s="83"/>
      <c r="AE180" s="83"/>
    </row>
    <row r="181" spans="1:31">
      <c r="A181" s="83"/>
      <c r="B181" s="83"/>
      <c r="C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  <c r="AD181" s="83"/>
      <c r="AE181" s="83"/>
    </row>
    <row r="182" spans="1:31">
      <c r="A182" s="83"/>
      <c r="B182" s="83"/>
      <c r="C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  <c r="AD182" s="83"/>
      <c r="AE182" s="83"/>
    </row>
    <row r="183" spans="1:31">
      <c r="A183" s="83"/>
      <c r="B183" s="83"/>
      <c r="C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  <c r="AD183" s="83"/>
      <c r="AE183" s="83"/>
    </row>
    <row r="184" spans="1:31">
      <c r="A184" s="83"/>
      <c r="B184" s="83"/>
      <c r="C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  <c r="AD184" s="83"/>
      <c r="AE184" s="83"/>
    </row>
    <row r="185" spans="1:31">
      <c r="A185" s="83"/>
      <c r="B185" s="83"/>
      <c r="C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  <c r="AD185" s="83"/>
      <c r="AE185" s="83"/>
    </row>
    <row r="186" spans="1:31">
      <c r="A186" s="83"/>
      <c r="B186" s="83"/>
      <c r="C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  <c r="AD186" s="83"/>
      <c r="AE186" s="83"/>
    </row>
    <row r="187" spans="1:31">
      <c r="A187" s="83"/>
      <c r="B187" s="83"/>
      <c r="C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  <c r="AD187" s="83"/>
      <c r="AE187" s="83"/>
    </row>
    <row r="188" spans="1:31">
      <c r="A188" s="83"/>
      <c r="B188" s="83"/>
      <c r="C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  <c r="AD188" s="83"/>
      <c r="AE188" s="83"/>
    </row>
    <row r="189" spans="1:31">
      <c r="A189" s="83"/>
      <c r="B189" s="83"/>
      <c r="C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  <c r="AD189" s="83"/>
      <c r="AE189" s="83"/>
    </row>
    <row r="190" spans="1:31">
      <c r="A190" s="83"/>
      <c r="B190" s="83"/>
      <c r="C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  <c r="AD190" s="83"/>
      <c r="AE190" s="83"/>
    </row>
    <row r="191" spans="1:31">
      <c r="A191" s="83"/>
      <c r="B191" s="83"/>
      <c r="C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  <c r="AD191" s="83"/>
      <c r="AE191" s="83"/>
    </row>
    <row r="192" spans="1:31">
      <c r="A192" s="83"/>
      <c r="B192" s="83"/>
      <c r="C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  <c r="AD192" s="83"/>
      <c r="AE192" s="83"/>
    </row>
    <row r="193" spans="1:31">
      <c r="A193" s="83"/>
      <c r="B193" s="83"/>
      <c r="C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  <c r="AD193" s="83"/>
      <c r="AE193" s="83"/>
    </row>
    <row r="194" spans="1:31">
      <c r="A194" s="83"/>
      <c r="B194" s="83"/>
      <c r="C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  <c r="AD194" s="83"/>
      <c r="AE194" s="83"/>
    </row>
    <row r="195" spans="1:31">
      <c r="A195" s="83"/>
      <c r="B195" s="83"/>
      <c r="C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  <c r="AD195" s="83"/>
      <c r="AE195" s="83"/>
    </row>
    <row r="196" spans="1:31">
      <c r="A196" s="83"/>
      <c r="B196" s="83"/>
      <c r="C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  <c r="AD196" s="83"/>
      <c r="AE196" s="83"/>
    </row>
    <row r="197" spans="1:31">
      <c r="A197" s="83"/>
      <c r="B197" s="83"/>
      <c r="C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  <c r="AD197" s="83"/>
      <c r="AE197" s="83"/>
    </row>
    <row r="198" spans="1:31">
      <c r="A198" s="83"/>
      <c r="B198" s="83"/>
      <c r="C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  <c r="AD198" s="83"/>
      <c r="AE198" s="83"/>
    </row>
    <row r="199" spans="1:31">
      <c r="A199" s="83"/>
      <c r="B199" s="83"/>
      <c r="C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  <c r="AD199" s="83"/>
      <c r="AE199" s="83"/>
    </row>
    <row r="200" spans="1:31">
      <c r="A200" s="83"/>
      <c r="B200" s="83"/>
      <c r="C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  <c r="AD200" s="83"/>
      <c r="AE200" s="83"/>
    </row>
    <row r="201" spans="1:31">
      <c r="A201" s="83"/>
      <c r="B201" s="83"/>
      <c r="C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  <c r="AD201" s="83"/>
      <c r="AE201" s="83"/>
    </row>
    <row r="202" spans="1:31">
      <c r="A202" s="83"/>
      <c r="B202" s="83"/>
      <c r="C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/>
      <c r="AE202" s="83"/>
    </row>
    <row r="203" spans="1:31">
      <c r="A203" s="83"/>
      <c r="B203" s="83"/>
      <c r="C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  <c r="AD203" s="83"/>
      <c r="AE203" s="83"/>
    </row>
    <row r="204" spans="1:31">
      <c r="A204" s="83"/>
      <c r="B204" s="83"/>
      <c r="C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  <c r="AD204" s="83"/>
      <c r="AE204" s="83"/>
    </row>
    <row r="205" spans="1:31">
      <c r="A205" s="83"/>
      <c r="B205" s="83"/>
      <c r="C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  <c r="AD205" s="83"/>
      <c r="AE205" s="83"/>
    </row>
    <row r="206" spans="1:31">
      <c r="A206" s="83"/>
      <c r="B206" s="83"/>
      <c r="C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  <c r="AD206" s="83"/>
      <c r="AE206" s="83"/>
    </row>
    <row r="207" spans="1:31">
      <c r="A207" s="83"/>
      <c r="B207" s="83"/>
      <c r="C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  <c r="AD207" s="83"/>
      <c r="AE207" s="83"/>
    </row>
    <row r="208" spans="1:31">
      <c r="A208" s="83"/>
      <c r="B208" s="83"/>
      <c r="C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  <c r="AD208" s="83"/>
      <c r="AE208" s="83"/>
    </row>
    <row r="209" spans="1:31">
      <c r="A209" s="83"/>
      <c r="B209" s="83"/>
      <c r="C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</row>
    <row r="210" spans="1:31">
      <c r="A210" s="83"/>
      <c r="B210" s="83"/>
      <c r="C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  <c r="AD210" s="83"/>
      <c r="AE210" s="83"/>
    </row>
    <row r="211" spans="1:31">
      <c r="A211" s="83"/>
      <c r="B211" s="83"/>
      <c r="C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  <c r="AD211" s="83"/>
      <c r="AE211" s="83"/>
    </row>
    <row r="212" spans="1:31">
      <c r="A212" s="83"/>
      <c r="B212" s="83"/>
      <c r="C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  <c r="AD212" s="83"/>
      <c r="AE212" s="83"/>
    </row>
    <row r="213" spans="1:31">
      <c r="A213" s="83"/>
      <c r="B213" s="83"/>
      <c r="C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</row>
    <row r="214" spans="1:31">
      <c r="A214" s="83"/>
      <c r="B214" s="83"/>
      <c r="C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  <c r="AD214" s="83"/>
      <c r="AE214" s="83"/>
    </row>
    <row r="215" spans="1:31">
      <c r="A215" s="83"/>
      <c r="B215" s="83"/>
      <c r="C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  <c r="AD215" s="83"/>
      <c r="AE215" s="83"/>
    </row>
    <row r="216" spans="1:31">
      <c r="A216" s="83"/>
      <c r="B216" s="83"/>
      <c r="C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  <c r="AD216" s="83"/>
      <c r="AE216" s="83"/>
    </row>
    <row r="217" spans="1:31">
      <c r="A217" s="83"/>
      <c r="B217" s="83"/>
      <c r="C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  <c r="AD217" s="83"/>
      <c r="AE217" s="83"/>
    </row>
    <row r="218" spans="1:31">
      <c r="A218" s="83"/>
      <c r="B218" s="83"/>
      <c r="C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  <c r="AD218" s="83"/>
      <c r="AE218" s="83"/>
    </row>
    <row r="219" spans="1:31">
      <c r="A219" s="83"/>
      <c r="B219" s="83"/>
      <c r="C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  <c r="AD219" s="83"/>
      <c r="AE219" s="83"/>
    </row>
    <row r="220" spans="1:31">
      <c r="A220" s="83"/>
      <c r="B220" s="83"/>
      <c r="C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  <c r="AD220" s="83"/>
      <c r="AE220" s="83"/>
    </row>
    <row r="221" spans="1:31">
      <c r="A221" s="83"/>
      <c r="B221" s="83"/>
      <c r="C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  <c r="AD221" s="83"/>
      <c r="AE221" s="83"/>
    </row>
    <row r="222" spans="1:31">
      <c r="A222" s="83"/>
      <c r="B222" s="83"/>
      <c r="C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  <c r="AD222" s="83"/>
      <c r="AE222" s="83"/>
    </row>
    <row r="223" spans="1:31">
      <c r="A223" s="83"/>
      <c r="B223" s="83"/>
      <c r="C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  <c r="AD223" s="83"/>
      <c r="AE223" s="83"/>
    </row>
    <row r="224" spans="1:31">
      <c r="A224" s="83"/>
      <c r="B224" s="83"/>
      <c r="C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  <c r="AD224" s="83"/>
      <c r="AE224" s="83"/>
    </row>
    <row r="225" spans="1:31">
      <c r="A225" s="83"/>
      <c r="B225" s="83"/>
      <c r="C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  <c r="AD225" s="83"/>
      <c r="AE225" s="83"/>
    </row>
    <row r="226" spans="1:31">
      <c r="A226" s="83"/>
      <c r="B226" s="83"/>
      <c r="C226" s="83"/>
      <c r="O226" s="83"/>
      <c r="P226" s="83"/>
      <c r="Q226" s="83"/>
      <c r="R226" s="83"/>
      <c r="S226" s="83"/>
      <c r="T226" s="83"/>
      <c r="U226" s="83"/>
      <c r="V226" s="83"/>
      <c r="W226" s="83"/>
      <c r="X226" s="83"/>
      <c r="Y226" s="83"/>
      <c r="Z226" s="83"/>
      <c r="AA226" s="83"/>
      <c r="AB226" s="83"/>
      <c r="AC226" s="83"/>
      <c r="AD226" s="83"/>
      <c r="AE226" s="83"/>
    </row>
    <row r="227" spans="1:31">
      <c r="A227" s="83"/>
      <c r="B227" s="83"/>
      <c r="C227" s="83"/>
      <c r="O227" s="83"/>
      <c r="P227" s="83"/>
      <c r="Q227" s="83"/>
      <c r="R227" s="83"/>
      <c r="S227" s="83"/>
      <c r="T227" s="83"/>
      <c r="U227" s="83"/>
      <c r="V227" s="83"/>
      <c r="W227" s="83"/>
      <c r="X227" s="83"/>
      <c r="Y227" s="83"/>
      <c r="Z227" s="83"/>
      <c r="AA227" s="83"/>
      <c r="AB227" s="83"/>
      <c r="AC227" s="83"/>
      <c r="AD227" s="83"/>
      <c r="AE227" s="83"/>
    </row>
    <row r="228" spans="1:31">
      <c r="A228" s="83"/>
      <c r="B228" s="83"/>
      <c r="C228" s="83"/>
      <c r="O228" s="83"/>
      <c r="P228" s="83"/>
      <c r="Q228" s="83"/>
      <c r="R228" s="83"/>
      <c r="S228" s="83"/>
      <c r="T228" s="83"/>
      <c r="U228" s="83"/>
      <c r="V228" s="83"/>
      <c r="W228" s="83"/>
      <c r="X228" s="83"/>
      <c r="Y228" s="83"/>
      <c r="Z228" s="83"/>
      <c r="AA228" s="83"/>
      <c r="AB228" s="83"/>
      <c r="AC228" s="83"/>
      <c r="AD228" s="83"/>
      <c r="AE228" s="83"/>
    </row>
    <row r="229" spans="1:31">
      <c r="A229" s="83"/>
      <c r="B229" s="83"/>
      <c r="C229" s="83"/>
      <c r="O229" s="83"/>
      <c r="P229" s="83"/>
      <c r="Q229" s="83"/>
      <c r="R229" s="83"/>
      <c r="S229" s="83"/>
      <c r="T229" s="83"/>
      <c r="U229" s="83"/>
      <c r="V229" s="83"/>
      <c r="W229" s="83"/>
      <c r="X229" s="83"/>
      <c r="Y229" s="83"/>
      <c r="Z229" s="83"/>
      <c r="AA229" s="83"/>
      <c r="AB229" s="83"/>
      <c r="AC229" s="83"/>
      <c r="AD229" s="83"/>
      <c r="AE229" s="83"/>
    </row>
    <row r="230" spans="1:31">
      <c r="A230" s="83"/>
      <c r="B230" s="83"/>
      <c r="C230" s="83"/>
      <c r="O230" s="83"/>
      <c r="P230" s="83"/>
      <c r="Q230" s="83"/>
      <c r="R230" s="83"/>
      <c r="S230" s="83"/>
      <c r="T230" s="83"/>
      <c r="U230" s="83"/>
      <c r="V230" s="83"/>
      <c r="W230" s="83"/>
      <c r="X230" s="83"/>
      <c r="Y230" s="83"/>
      <c r="Z230" s="83"/>
      <c r="AA230" s="83"/>
      <c r="AB230" s="83"/>
      <c r="AC230" s="83"/>
      <c r="AD230" s="83"/>
      <c r="AE230" s="83"/>
    </row>
    <row r="231" spans="1:31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  <c r="W231" s="83"/>
      <c r="X231" s="83"/>
      <c r="Y231" s="83"/>
      <c r="Z231" s="83"/>
      <c r="AA231" s="83"/>
      <c r="AB231" s="83"/>
      <c r="AC231" s="83"/>
      <c r="AD231" s="83"/>
      <c r="AE231" s="83"/>
    </row>
    <row r="232" spans="1:31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  <c r="W232" s="83"/>
      <c r="X232" s="83"/>
      <c r="Y232" s="83"/>
      <c r="Z232" s="83"/>
      <c r="AA232" s="83"/>
      <c r="AB232" s="83"/>
      <c r="AC232" s="83"/>
      <c r="AD232" s="83"/>
      <c r="AE232" s="83"/>
    </row>
    <row r="233" spans="1:31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  <c r="W233" s="83"/>
      <c r="X233" s="83"/>
      <c r="Y233" s="83"/>
      <c r="Z233" s="83"/>
      <c r="AA233" s="83"/>
      <c r="AB233" s="83"/>
      <c r="AC233" s="83"/>
      <c r="AD233" s="83"/>
      <c r="AE233" s="83"/>
    </row>
    <row r="234" spans="1:31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/>
      <c r="AE234" s="83"/>
    </row>
  </sheetData>
  <mergeCells count="3">
    <mergeCell ref="E60:I60"/>
    <mergeCell ref="E61:I61"/>
    <mergeCell ref="E62:I62"/>
  </mergeCells>
  <phoneticPr fontId="0" type="noConversion"/>
  <pageMargins left="0.75" right="0.75" top="1" bottom="1" header="0.5" footer="0.5"/>
  <pageSetup orientation="portrait" horizontalDpi="120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29"/>
  <sheetViews>
    <sheetView topLeftCell="A43" zoomScale="75" workbookViewId="0">
      <selection activeCell="E70" sqref="E70"/>
    </sheetView>
  </sheetViews>
  <sheetFormatPr defaultRowHeight="15"/>
  <sheetData>
    <row r="1" spans="1:31">
      <c r="A1" s="83" t="s">
        <v>368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</row>
    <row r="2" spans="1:31">
      <c r="A2" s="83" t="s">
        <v>194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</row>
    <row r="3" spans="1:31">
      <c r="A3" s="10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</row>
    <row r="4" spans="1:31">
      <c r="A4" s="83" t="s">
        <v>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</row>
    <row r="5" spans="1:31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</row>
    <row r="6" spans="1:31">
      <c r="A6" s="83" t="s">
        <v>61</v>
      </c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</row>
    <row r="7" spans="1:31">
      <c r="A7" s="83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</row>
    <row r="8" spans="1:31">
      <c r="A8" s="83" t="s">
        <v>68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</row>
    <row r="9" spans="1:31">
      <c r="A9" s="83"/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</row>
    <row r="10" spans="1:31">
      <c r="A10" s="83"/>
      <c r="B10" s="104" t="s">
        <v>195</v>
      </c>
      <c r="C10" s="83"/>
      <c r="D10" s="83" t="s">
        <v>196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</row>
    <row r="11" spans="1:31">
      <c r="A11" s="83"/>
      <c r="B11" s="104" t="s">
        <v>197</v>
      </c>
      <c r="C11" s="104"/>
      <c r="D11" s="83" t="s">
        <v>198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</row>
    <row r="12" spans="1:31">
      <c r="A12" s="83"/>
      <c r="B12" s="104" t="s">
        <v>369</v>
      </c>
      <c r="C12" s="104"/>
      <c r="D12" s="83" t="s">
        <v>200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</row>
    <row r="13" spans="1:31">
      <c r="A13" s="83"/>
      <c r="B13" s="104" t="s">
        <v>201</v>
      </c>
      <c r="C13" s="104"/>
      <c r="D13" s="83" t="s">
        <v>202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</row>
    <row r="14" spans="1:31">
      <c r="A14" s="83"/>
      <c r="B14" s="104" t="s">
        <v>370</v>
      </c>
      <c r="C14" s="104"/>
      <c r="D14" s="83" t="s">
        <v>204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</row>
    <row r="15" spans="1:31">
      <c r="A15" s="83"/>
      <c r="B15" s="104" t="s">
        <v>371</v>
      </c>
      <c r="C15" s="104"/>
      <c r="D15" s="83" t="s">
        <v>206</v>
      </c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</row>
    <row r="16" spans="1:31">
      <c r="A16" s="83"/>
      <c r="B16" s="104" t="s">
        <v>207</v>
      </c>
      <c r="C16" s="104"/>
      <c r="D16" s="83" t="s">
        <v>208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</row>
    <row r="17" spans="1:31">
      <c r="A17" s="83"/>
      <c r="B17" s="104" t="s">
        <v>209</v>
      </c>
      <c r="C17" s="104"/>
      <c r="D17" s="83" t="s">
        <v>210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</row>
    <row r="18" spans="1:31">
      <c r="A18" s="83"/>
      <c r="B18" s="104"/>
      <c r="C18" s="104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</row>
    <row r="19" spans="1:31">
      <c r="A19" s="83"/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</row>
    <row r="20" spans="1:31">
      <c r="A20" s="83" t="s">
        <v>211</v>
      </c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</row>
    <row r="21" spans="1:31">
      <c r="A21" s="83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</row>
    <row r="22" spans="1:31">
      <c r="A22" s="83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</row>
    <row r="23" spans="1:31">
      <c r="A23" s="83" t="s">
        <v>212</v>
      </c>
      <c r="B23" s="83"/>
      <c r="C23" s="83"/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</row>
    <row r="24" spans="1:31">
      <c r="A24" s="83" t="s">
        <v>213</v>
      </c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</row>
    <row r="25" spans="1:31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</row>
    <row r="26" spans="1:31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</row>
    <row r="27" spans="1:31">
      <c r="A27" s="83" t="s">
        <v>214</v>
      </c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  <c r="AD27" s="83"/>
      <c r="AE27" s="83"/>
    </row>
    <row r="28" spans="1:31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</row>
    <row r="29" spans="1:31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</row>
    <row r="30" spans="1:31">
      <c r="A30" s="83" t="s">
        <v>215</v>
      </c>
      <c r="B30" s="83"/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  <c r="AD30" s="83"/>
      <c r="AE30" s="83"/>
    </row>
    <row r="31" spans="1:31">
      <c r="A31" s="83" t="s">
        <v>216</v>
      </c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</row>
    <row r="32" spans="1:31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</row>
    <row r="33" spans="1:31">
      <c r="A33" s="83" t="s">
        <v>217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</row>
    <row r="34" spans="1:31">
      <c r="A34" s="83"/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</row>
    <row r="35" spans="1:31">
      <c r="A35" s="83"/>
      <c r="B35" s="83" t="s">
        <v>218</v>
      </c>
      <c r="C35" s="83"/>
      <c r="D35" s="105" t="s">
        <v>219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</row>
    <row r="36" spans="1:31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</row>
    <row r="37" spans="1:31">
      <c r="A37" s="83"/>
      <c r="B37" s="83" t="s">
        <v>220</v>
      </c>
      <c r="C37" s="83"/>
      <c r="D37" s="105" t="s">
        <v>221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</row>
    <row r="38" spans="1:31">
      <c r="A38" s="83"/>
      <c r="B38" s="83" t="s">
        <v>222</v>
      </c>
      <c r="C38" s="83"/>
      <c r="D38" s="105" t="s">
        <v>223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  <c r="AD38" s="83"/>
      <c r="AE38" s="83"/>
    </row>
    <row r="39" spans="1:31">
      <c r="A39" s="83"/>
      <c r="B39" s="83" t="s">
        <v>224</v>
      </c>
      <c r="C39" s="83"/>
      <c r="D39" s="105" t="s">
        <v>225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</row>
    <row r="40" spans="1:31">
      <c r="A40" s="83"/>
      <c r="B40" s="83" t="s">
        <v>226</v>
      </c>
      <c r="C40" s="83"/>
      <c r="D40" s="105" t="s">
        <v>227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</row>
    <row r="41" spans="1:31">
      <c r="A41" s="83"/>
      <c r="B41" s="83" t="s">
        <v>228</v>
      </c>
      <c r="C41" s="83"/>
      <c r="D41" s="105" t="s">
        <v>229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</row>
    <row r="42" spans="1:31">
      <c r="A42" s="83"/>
      <c r="B42" s="83" t="s">
        <v>230</v>
      </c>
      <c r="C42" s="83"/>
      <c r="D42" s="105" t="s">
        <v>231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3"/>
      <c r="AE42" s="83"/>
    </row>
    <row r="43" spans="1:31">
      <c r="A43" s="83"/>
      <c r="B43" s="83" t="s">
        <v>232</v>
      </c>
      <c r="C43" s="83"/>
      <c r="D43" s="105" t="s">
        <v>233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</row>
    <row r="44" spans="1:31">
      <c r="A44" s="83"/>
      <c r="B44" s="83" t="s">
        <v>234</v>
      </c>
      <c r="C44" s="83"/>
      <c r="D44" s="105" t="s">
        <v>235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</row>
    <row r="45" spans="1:31">
      <c r="A45" s="83"/>
      <c r="B45" s="83" t="s">
        <v>236</v>
      </c>
      <c r="C45" s="83"/>
      <c r="D45" s="105" t="s">
        <v>237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</row>
    <row r="46" spans="1:31">
      <c r="A46" s="83"/>
      <c r="B46" s="83" t="s">
        <v>238</v>
      </c>
      <c r="C46" s="83"/>
      <c r="D46" s="105" t="s">
        <v>239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</row>
    <row r="47" spans="1:31">
      <c r="A47" s="83"/>
      <c r="B47" s="83" t="s">
        <v>240</v>
      </c>
      <c r="C47" s="83"/>
      <c r="D47" s="105" t="s">
        <v>241</v>
      </c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83"/>
      <c r="AE47" s="83"/>
    </row>
    <row r="48" spans="1:31">
      <c r="A48" s="83"/>
      <c r="B48" s="83" t="s">
        <v>242</v>
      </c>
      <c r="C48" s="83"/>
      <c r="D48" s="105" t="s">
        <v>243</v>
      </c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</row>
    <row r="49" spans="1:31">
      <c r="A49" s="83"/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</row>
    <row r="50" spans="1:31">
      <c r="A50" s="83" t="s">
        <v>244</v>
      </c>
      <c r="B50" s="83"/>
      <c r="C50" s="83"/>
      <c r="D50" s="83"/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  <c r="AD50" s="83"/>
      <c r="AE50" s="83"/>
    </row>
    <row r="51" spans="1:31">
      <c r="A51" s="83" t="s">
        <v>245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</row>
    <row r="52" spans="1:31">
      <c r="A52" s="83"/>
      <c r="B52" s="104" t="s">
        <v>166</v>
      </c>
      <c r="C52" s="104"/>
      <c r="D52" s="105" t="s">
        <v>167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</row>
    <row r="53" spans="1:31">
      <c r="A53" s="83"/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</row>
    <row r="54" spans="1:31">
      <c r="A54" s="83"/>
      <c r="B54" s="106">
        <v>36388</v>
      </c>
      <c r="C54" s="106"/>
      <c r="D54" s="105" t="s">
        <v>246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</row>
    <row r="55" spans="1:31">
      <c r="A55" s="83"/>
      <c r="B55" s="83"/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83"/>
      <c r="AE55" s="83"/>
    </row>
    <row r="56" spans="1:31">
      <c r="A56" s="83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</row>
    <row r="57" spans="1:31">
      <c r="A57" s="83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</row>
    <row r="58" spans="1:31">
      <c r="A58" s="83"/>
      <c r="B58" s="83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</row>
    <row r="59" spans="1:31" ht="15.75" thickBot="1">
      <c r="A59" s="83"/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</row>
    <row r="60" spans="1:31">
      <c r="A60" s="83"/>
      <c r="B60" s="83"/>
      <c r="C60" s="83"/>
      <c r="D60" s="107" t="s">
        <v>82</v>
      </c>
      <c r="E60" s="960" t="s">
        <v>302</v>
      </c>
      <c r="F60" s="960"/>
      <c r="G60" s="960"/>
      <c r="H60" s="960"/>
      <c r="I60" s="961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</row>
    <row r="61" spans="1:31">
      <c r="A61" s="83"/>
      <c r="B61" s="83"/>
      <c r="C61" s="83"/>
      <c r="D61" s="108" t="s">
        <v>84</v>
      </c>
      <c r="E61" s="956">
        <v>2.4</v>
      </c>
      <c r="F61" s="956"/>
      <c r="G61" s="956"/>
      <c r="H61" s="956"/>
      <c r="I61" s="957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</row>
    <row r="62" spans="1:31" ht="15.75" thickBot="1">
      <c r="A62" s="83"/>
      <c r="B62" s="83"/>
      <c r="C62" s="83"/>
      <c r="D62" s="109" t="s">
        <v>85</v>
      </c>
      <c r="E62" s="958" t="s">
        <v>529</v>
      </c>
      <c r="F62" s="958"/>
      <c r="G62" s="958"/>
      <c r="H62" s="958"/>
      <c r="I62" s="959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</row>
    <row r="63" spans="1:31">
      <c r="A63" s="83"/>
      <c r="B63" s="83"/>
      <c r="C63" s="83"/>
      <c r="D63" s="84"/>
      <c r="E63" s="85"/>
      <c r="F63" s="85"/>
      <c r="G63" s="85"/>
      <c r="H63" s="85"/>
      <c r="I63" s="85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</row>
    <row r="64" spans="1:31" ht="15.75" thickBo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</row>
    <row r="65" spans="1:31">
      <c r="A65" s="83"/>
      <c r="B65" s="83"/>
      <c r="C65" s="83"/>
      <c r="D65" s="110"/>
      <c r="E65" s="111"/>
      <c r="F65" s="112" t="s">
        <v>120</v>
      </c>
      <c r="G65" s="111"/>
      <c r="H65" s="113"/>
      <c r="I65" s="83"/>
      <c r="J65" s="83"/>
      <c r="K65" s="83"/>
      <c r="L65" s="83"/>
      <c r="M65" s="83"/>
      <c r="N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</row>
    <row r="66" spans="1:31">
      <c r="A66" s="83"/>
      <c r="B66" s="83"/>
      <c r="C66" s="83"/>
      <c r="D66" s="114"/>
      <c r="E66" s="115"/>
      <c r="F66" s="116"/>
      <c r="G66" s="116"/>
      <c r="H66" s="117" t="s">
        <v>121</v>
      </c>
      <c r="I66" s="86"/>
      <c r="J66" s="83"/>
      <c r="K66" s="83"/>
      <c r="L66" s="83"/>
      <c r="M66" s="83"/>
      <c r="N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</row>
    <row r="67" spans="1:31">
      <c r="A67" s="83"/>
      <c r="B67" s="83"/>
      <c r="C67" s="83"/>
      <c r="D67" s="108"/>
      <c r="E67" s="118"/>
      <c r="F67" s="119" t="s">
        <v>86</v>
      </c>
      <c r="G67" s="120"/>
      <c r="H67" s="121" t="s">
        <v>122</v>
      </c>
      <c r="I67" s="83"/>
      <c r="J67" s="83"/>
      <c r="K67" s="83"/>
      <c r="L67" s="83"/>
      <c r="M67" s="83"/>
      <c r="N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</row>
    <row r="68" spans="1:31" ht="15.75">
      <c r="A68" s="83"/>
      <c r="B68" s="83"/>
      <c r="C68" s="83"/>
      <c r="D68" s="122"/>
      <c r="E68" s="123" t="s">
        <v>89</v>
      </c>
      <c r="F68" s="87" t="s">
        <v>91</v>
      </c>
      <c r="G68" s="124" t="s">
        <v>90</v>
      </c>
      <c r="H68" s="125" t="s">
        <v>123</v>
      </c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</row>
    <row r="69" spans="1:31">
      <c r="A69" s="83"/>
      <c r="B69" s="83"/>
      <c r="C69" s="83"/>
      <c r="D69" s="108" t="s">
        <v>124</v>
      </c>
      <c r="E69" s="126" t="s">
        <v>60</v>
      </c>
      <c r="F69" s="127" t="s">
        <v>60</v>
      </c>
      <c r="G69" s="128" t="s">
        <v>60</v>
      </c>
      <c r="H69" s="129" t="s">
        <v>125</v>
      </c>
      <c r="I69" s="83"/>
      <c r="J69" s="83"/>
      <c r="K69" s="83"/>
      <c r="L69" s="83"/>
      <c r="M69" s="83"/>
      <c r="N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</row>
    <row r="70" spans="1:31" ht="15.75" thickBot="1">
      <c r="A70" s="83"/>
      <c r="B70" s="83"/>
      <c r="C70" s="83"/>
      <c r="D70" s="130" t="s">
        <v>126</v>
      </c>
      <c r="E70" s="166">
        <v>31.06</v>
      </c>
      <c r="F70" s="131">
        <v>24.8</v>
      </c>
      <c r="G70" s="132">
        <v>15</v>
      </c>
      <c r="H70" s="133">
        <v>1541</v>
      </c>
      <c r="I70" s="83"/>
      <c r="J70" s="83"/>
      <c r="K70" s="83"/>
      <c r="L70" s="83"/>
      <c r="M70" s="83"/>
      <c r="Q70" s="83"/>
      <c r="R70" s="83"/>
      <c r="S70" s="83"/>
      <c r="T70" s="83"/>
      <c r="U70" s="83"/>
      <c r="V70" s="83"/>
      <c r="W70" s="83" t="s">
        <v>322</v>
      </c>
      <c r="X70" s="83"/>
      <c r="AA70" s="83"/>
      <c r="AB70" s="83"/>
      <c r="AC70" s="83"/>
      <c r="AD70" s="83"/>
      <c r="AE70" s="83"/>
    </row>
    <row r="71" spans="1:31">
      <c r="A71" s="83"/>
      <c r="B71" s="83"/>
      <c r="C71" s="83"/>
      <c r="D71" s="88"/>
      <c r="E71" s="86"/>
      <c r="F71" s="86"/>
      <c r="G71" s="86"/>
      <c r="H71" s="86"/>
      <c r="I71" s="83"/>
      <c r="J71" s="83"/>
      <c r="K71" s="83"/>
      <c r="L71" s="83"/>
      <c r="M71" s="83"/>
      <c r="Q71" s="83"/>
      <c r="R71" s="83"/>
      <c r="S71" s="83"/>
      <c r="T71" s="83"/>
      <c r="U71" s="83"/>
      <c r="V71" s="83"/>
      <c r="W71" s="83"/>
      <c r="X71" s="83" t="s">
        <v>323</v>
      </c>
      <c r="AA71" s="83"/>
      <c r="AB71" s="83"/>
      <c r="AC71" s="83"/>
      <c r="AD71" s="83"/>
      <c r="AE71" s="83"/>
    </row>
    <row r="72" spans="1:31">
      <c r="A72" s="83"/>
      <c r="B72" s="83"/>
    </row>
    <row r="73" spans="1:31">
      <c r="A73" s="83"/>
      <c r="B73" s="83"/>
    </row>
    <row r="74" spans="1:31">
      <c r="A74" s="83"/>
      <c r="B74" s="83"/>
    </row>
    <row r="75" spans="1:31">
      <c r="A75" s="83"/>
      <c r="B75" s="83"/>
    </row>
    <row r="76" spans="1:31">
      <c r="A76" s="83"/>
      <c r="B76" s="83"/>
    </row>
    <row r="77" spans="1:31">
      <c r="A77" s="83"/>
      <c r="B77" s="83"/>
    </row>
    <row r="78" spans="1:31">
      <c r="A78" s="83"/>
      <c r="B78" s="83"/>
    </row>
    <row r="79" spans="1:31">
      <c r="A79" s="83"/>
      <c r="B79" s="83"/>
    </row>
    <row r="80" spans="1:31">
      <c r="A80" s="83"/>
      <c r="B80" s="83"/>
    </row>
    <row r="81" spans="1:2">
      <c r="A81" s="83"/>
      <c r="B81" s="83"/>
    </row>
    <row r="82" spans="1:2">
      <c r="A82" s="83"/>
      <c r="B82" s="83"/>
    </row>
    <row r="83" spans="1:2">
      <c r="A83" s="83"/>
      <c r="B83" s="83"/>
    </row>
    <row r="84" spans="1:2">
      <c r="A84" s="83"/>
      <c r="B84" s="83"/>
    </row>
    <row r="85" spans="1:2">
      <c r="A85" s="83"/>
      <c r="B85" s="83"/>
    </row>
    <row r="86" spans="1:2">
      <c r="A86" s="83"/>
      <c r="B86" s="83"/>
    </row>
    <row r="87" spans="1:2">
      <c r="A87" s="83"/>
      <c r="B87" s="83"/>
    </row>
    <row r="88" spans="1:2">
      <c r="A88" s="83"/>
      <c r="B88" s="83"/>
    </row>
    <row r="89" spans="1:2">
      <c r="A89" s="83"/>
      <c r="B89" s="83"/>
    </row>
    <row r="90" spans="1:2">
      <c r="A90" s="83"/>
      <c r="B90" s="83"/>
    </row>
    <row r="91" spans="1:2">
      <c r="A91" s="83"/>
      <c r="B91" s="83"/>
    </row>
    <row r="92" spans="1:2">
      <c r="A92" s="83"/>
      <c r="B92" s="83"/>
    </row>
    <row r="93" spans="1:2">
      <c r="A93" s="83"/>
      <c r="B93" s="83"/>
    </row>
    <row r="94" spans="1:2">
      <c r="A94" s="83"/>
      <c r="B94" s="83"/>
    </row>
    <row r="95" spans="1:2">
      <c r="A95" s="83"/>
      <c r="B95" s="83"/>
    </row>
    <row r="96" spans="1:2">
      <c r="A96" s="83"/>
      <c r="B96" s="83"/>
    </row>
    <row r="97" spans="1:2">
      <c r="A97" s="83"/>
      <c r="B97" s="83"/>
    </row>
    <row r="98" spans="1:2">
      <c r="A98" s="83"/>
      <c r="B98" s="83"/>
    </row>
    <row r="99" spans="1:2">
      <c r="A99" s="83"/>
      <c r="B99" s="83"/>
    </row>
    <row r="100" spans="1:2">
      <c r="A100" s="83"/>
      <c r="B100" s="83"/>
    </row>
    <row r="101" spans="1:2">
      <c r="A101" s="83"/>
      <c r="B101" s="83"/>
    </row>
    <row r="102" spans="1:2">
      <c r="A102" s="83"/>
      <c r="B102" s="83"/>
    </row>
    <row r="103" spans="1:2">
      <c r="A103" s="83"/>
      <c r="B103" s="83"/>
    </row>
    <row r="104" spans="1:2">
      <c r="A104" s="83"/>
      <c r="B104" s="83"/>
    </row>
    <row r="105" spans="1:2">
      <c r="A105" s="83"/>
      <c r="B105" s="83"/>
    </row>
    <row r="106" spans="1:2">
      <c r="A106" s="83"/>
      <c r="B106" s="83"/>
    </row>
    <row r="107" spans="1:2">
      <c r="A107" s="83"/>
      <c r="B107" s="83"/>
    </row>
    <row r="108" spans="1:2">
      <c r="A108" s="83"/>
      <c r="B108" s="83"/>
    </row>
    <row r="109" spans="1:2">
      <c r="A109" s="83"/>
      <c r="B109" s="83"/>
    </row>
    <row r="110" spans="1:2">
      <c r="A110" s="83"/>
      <c r="B110" s="83"/>
    </row>
    <row r="111" spans="1:2">
      <c r="A111" s="83"/>
      <c r="B111" s="83"/>
    </row>
    <row r="112" spans="1:2">
      <c r="A112" s="83"/>
      <c r="B112" s="83"/>
    </row>
    <row r="113" spans="1:2">
      <c r="A113" s="83"/>
      <c r="B113" s="83"/>
    </row>
    <row r="114" spans="1:2">
      <c r="A114" s="83"/>
      <c r="B114" s="83"/>
    </row>
    <row r="115" spans="1:2">
      <c r="A115" s="83"/>
      <c r="B115" s="83"/>
    </row>
    <row r="116" spans="1:2">
      <c r="A116" s="83"/>
      <c r="B116" s="83"/>
    </row>
    <row r="117" spans="1:2">
      <c r="A117" s="83"/>
      <c r="B117" s="83"/>
    </row>
    <row r="118" spans="1:2">
      <c r="A118" s="83"/>
      <c r="B118" s="83"/>
    </row>
    <row r="119" spans="1:2">
      <c r="A119" s="83"/>
      <c r="B119" s="83"/>
    </row>
    <row r="120" spans="1:2">
      <c r="A120" s="83"/>
      <c r="B120" s="83"/>
    </row>
    <row r="121" spans="1:2">
      <c r="A121" s="83"/>
      <c r="B121" s="83"/>
    </row>
    <row r="122" spans="1:2">
      <c r="A122" s="83"/>
      <c r="B122" s="83"/>
    </row>
    <row r="123" spans="1:2">
      <c r="A123" s="83"/>
      <c r="B123" s="83"/>
    </row>
    <row r="124" spans="1:2">
      <c r="A124" s="83"/>
      <c r="B124" s="83"/>
    </row>
    <row r="125" spans="1:2">
      <c r="A125" s="83"/>
      <c r="B125" s="83"/>
    </row>
    <row r="126" spans="1:2">
      <c r="A126" s="83"/>
      <c r="B126" s="83"/>
    </row>
    <row r="127" spans="1:2">
      <c r="A127" s="83"/>
      <c r="B127" s="83"/>
    </row>
    <row r="128" spans="1:2">
      <c r="A128" s="83"/>
      <c r="B128" s="83"/>
    </row>
    <row r="129" spans="1:2">
      <c r="A129" s="83"/>
      <c r="B129" s="83"/>
    </row>
    <row r="130" spans="1:2">
      <c r="A130" s="83"/>
      <c r="B130" s="83"/>
    </row>
    <row r="131" spans="1:2">
      <c r="A131" s="83"/>
      <c r="B131" s="83"/>
    </row>
    <row r="132" spans="1:2">
      <c r="A132" s="83"/>
      <c r="B132" s="83"/>
    </row>
    <row r="133" spans="1:2">
      <c r="A133" s="83"/>
      <c r="B133" s="83"/>
    </row>
    <row r="134" spans="1:2">
      <c r="A134" s="83"/>
      <c r="B134" s="83"/>
    </row>
    <row r="135" spans="1:2">
      <c r="A135" s="83"/>
      <c r="B135" s="83"/>
    </row>
    <row r="136" spans="1:2">
      <c r="A136" s="83"/>
      <c r="B136" s="83"/>
    </row>
    <row r="137" spans="1:2">
      <c r="A137" s="83"/>
      <c r="B137" s="83"/>
    </row>
    <row r="138" spans="1:2">
      <c r="A138" s="83"/>
      <c r="B138" s="83"/>
    </row>
    <row r="139" spans="1:2">
      <c r="A139" s="83"/>
      <c r="B139" s="83"/>
    </row>
    <row r="140" spans="1:2">
      <c r="A140" s="83"/>
      <c r="B140" s="83"/>
    </row>
    <row r="141" spans="1:2">
      <c r="A141" s="83"/>
      <c r="B141" s="83"/>
    </row>
    <row r="142" spans="1:2">
      <c r="A142" s="83"/>
      <c r="B142" s="83"/>
    </row>
    <row r="143" spans="1:2">
      <c r="A143" s="83"/>
      <c r="B143" s="83"/>
    </row>
    <row r="144" spans="1:2">
      <c r="A144" s="83"/>
      <c r="B144" s="83"/>
    </row>
    <row r="145" spans="1:2">
      <c r="A145" s="83"/>
      <c r="B145" s="83"/>
    </row>
    <row r="146" spans="1:2">
      <c r="A146" s="83"/>
      <c r="B146" s="83"/>
    </row>
    <row r="147" spans="1:2">
      <c r="A147" s="83"/>
      <c r="B147" s="91"/>
    </row>
    <row r="148" spans="1:2">
      <c r="A148" s="83"/>
      <c r="B148" s="91"/>
    </row>
    <row r="149" spans="1:2">
      <c r="A149" s="83"/>
      <c r="B149" s="91"/>
    </row>
    <row r="150" spans="1:2">
      <c r="A150" s="83"/>
      <c r="B150" s="91"/>
    </row>
    <row r="151" spans="1:2">
      <c r="A151" s="83"/>
      <c r="B151" s="83"/>
    </row>
    <row r="152" spans="1:2">
      <c r="A152" s="83"/>
      <c r="B152" s="91"/>
    </row>
    <row r="153" spans="1:2">
      <c r="A153" s="83"/>
      <c r="B153" s="91"/>
    </row>
    <row r="154" spans="1:2">
      <c r="A154" s="83"/>
      <c r="B154" s="83"/>
    </row>
    <row r="155" spans="1:2">
      <c r="A155" s="83"/>
      <c r="B155" s="91"/>
    </row>
    <row r="156" spans="1:2">
      <c r="A156" s="83"/>
      <c r="B156" s="91"/>
    </row>
    <row r="157" spans="1:2">
      <c r="A157" s="83"/>
      <c r="B157" s="83"/>
    </row>
    <row r="158" spans="1:2">
      <c r="A158" s="83"/>
      <c r="B158" s="91"/>
    </row>
    <row r="159" spans="1:2">
      <c r="A159" s="83"/>
      <c r="B159" s="91"/>
    </row>
    <row r="160" spans="1:2">
      <c r="A160" s="83"/>
      <c r="B160" s="91"/>
    </row>
    <row r="161" spans="1:2">
      <c r="A161" s="83"/>
      <c r="B161" s="91"/>
    </row>
    <row r="162" spans="1:2">
      <c r="A162" s="83"/>
      <c r="B162" s="91"/>
    </row>
    <row r="163" spans="1:2">
      <c r="A163" s="83"/>
      <c r="B163" s="83"/>
    </row>
    <row r="164" spans="1:2">
      <c r="A164" s="83"/>
      <c r="B164" s="83"/>
    </row>
    <row r="165" spans="1:2">
      <c r="A165" s="83"/>
      <c r="B165" s="83"/>
    </row>
    <row r="166" spans="1:2">
      <c r="A166" s="83"/>
      <c r="B166" s="83"/>
    </row>
    <row r="167" spans="1:2">
      <c r="A167" s="83"/>
      <c r="B167" s="83"/>
    </row>
    <row r="168" spans="1:2">
      <c r="A168" s="83"/>
      <c r="B168" s="83"/>
    </row>
    <row r="169" spans="1:2">
      <c r="A169" s="83"/>
      <c r="B169" s="83"/>
    </row>
    <row r="170" spans="1:2">
      <c r="A170" s="83"/>
      <c r="B170" s="83"/>
    </row>
    <row r="171" spans="1:2">
      <c r="A171" s="83"/>
      <c r="B171" s="83"/>
    </row>
    <row r="172" spans="1:2">
      <c r="A172" s="83"/>
      <c r="B172" s="83"/>
    </row>
    <row r="173" spans="1:2">
      <c r="A173" s="83"/>
      <c r="B173" s="83"/>
    </row>
    <row r="174" spans="1:2">
      <c r="A174" s="83"/>
      <c r="B174" s="83"/>
    </row>
    <row r="175" spans="1:2">
      <c r="A175" s="83"/>
      <c r="B175" s="83"/>
    </row>
    <row r="176" spans="1:2">
      <c r="A176" s="83"/>
      <c r="B176" s="83"/>
    </row>
    <row r="177" spans="1:2">
      <c r="A177" s="83"/>
      <c r="B177" s="83"/>
    </row>
    <row r="178" spans="1:2">
      <c r="A178" s="83"/>
      <c r="B178" s="83"/>
    </row>
    <row r="179" spans="1:2">
      <c r="A179" s="83"/>
      <c r="B179" s="83"/>
    </row>
    <row r="180" spans="1:2">
      <c r="A180" s="83"/>
      <c r="B180" s="83"/>
    </row>
    <row r="181" spans="1:2">
      <c r="A181" s="83"/>
      <c r="B181" s="83"/>
    </row>
    <row r="182" spans="1:2">
      <c r="A182" s="83"/>
      <c r="B182" s="83"/>
    </row>
    <row r="183" spans="1:2">
      <c r="A183" s="83"/>
      <c r="B183" s="83"/>
    </row>
    <row r="184" spans="1:2">
      <c r="A184" s="83"/>
      <c r="B184" s="83"/>
    </row>
    <row r="185" spans="1:2">
      <c r="A185" s="83"/>
      <c r="B185" s="83"/>
    </row>
    <row r="186" spans="1:2">
      <c r="A186" s="83"/>
      <c r="B186" s="83"/>
    </row>
    <row r="187" spans="1:2">
      <c r="A187" s="83"/>
      <c r="B187" s="83"/>
    </row>
    <row r="188" spans="1:2">
      <c r="A188" s="83"/>
      <c r="B188" s="83"/>
    </row>
    <row r="189" spans="1:2">
      <c r="A189" s="83"/>
      <c r="B189" s="83"/>
    </row>
    <row r="190" spans="1:2">
      <c r="A190" s="83"/>
      <c r="B190" s="83"/>
    </row>
    <row r="191" spans="1:2">
      <c r="A191" s="83"/>
      <c r="B191" s="83"/>
    </row>
    <row r="192" spans="1:2">
      <c r="A192" s="83"/>
      <c r="B192" s="83"/>
    </row>
    <row r="193" spans="1:2">
      <c r="A193" s="83"/>
      <c r="B193" s="83"/>
    </row>
    <row r="194" spans="1:2">
      <c r="A194" s="83"/>
      <c r="B194" s="83"/>
    </row>
    <row r="195" spans="1:2">
      <c r="A195" s="83"/>
      <c r="B195" s="83"/>
    </row>
    <row r="196" spans="1:2">
      <c r="A196" s="83"/>
      <c r="B196" s="83"/>
    </row>
    <row r="197" spans="1:2">
      <c r="A197" s="83"/>
      <c r="B197" s="83"/>
    </row>
    <row r="198" spans="1:2">
      <c r="A198" s="83"/>
      <c r="B198" s="83"/>
    </row>
    <row r="199" spans="1:2">
      <c r="A199" s="83"/>
      <c r="B199" s="83"/>
    </row>
    <row r="200" spans="1:2">
      <c r="A200" s="83"/>
      <c r="B200" s="83"/>
    </row>
    <row r="201" spans="1:2">
      <c r="A201" s="83"/>
      <c r="B201" s="83"/>
    </row>
    <row r="202" spans="1:2">
      <c r="A202" s="83"/>
      <c r="B202" s="83"/>
    </row>
    <row r="203" spans="1:2">
      <c r="A203" s="83"/>
      <c r="B203" s="83"/>
    </row>
    <row r="204" spans="1:2">
      <c r="A204" s="83"/>
      <c r="B204" s="83"/>
    </row>
    <row r="205" spans="1:2">
      <c r="A205" s="83"/>
      <c r="B205" s="83"/>
    </row>
    <row r="206" spans="1:2">
      <c r="A206" s="83"/>
      <c r="B206" s="83"/>
    </row>
    <row r="207" spans="1:2">
      <c r="A207" s="83"/>
      <c r="B207" s="83"/>
    </row>
    <row r="208" spans="1:2">
      <c r="A208" s="83"/>
      <c r="B208" s="83"/>
    </row>
    <row r="209" spans="1:2">
      <c r="A209" s="83"/>
      <c r="B209" s="83"/>
    </row>
    <row r="210" spans="1:2">
      <c r="A210" s="83"/>
      <c r="B210" s="83"/>
    </row>
    <row r="211" spans="1:2">
      <c r="A211" s="83"/>
      <c r="B211" s="83"/>
    </row>
    <row r="212" spans="1:2">
      <c r="A212" s="83"/>
      <c r="B212" s="83"/>
    </row>
    <row r="213" spans="1:2">
      <c r="A213" s="83"/>
      <c r="B213" s="83"/>
    </row>
    <row r="214" spans="1:2">
      <c r="A214" s="83"/>
      <c r="B214" s="83"/>
    </row>
    <row r="215" spans="1:2">
      <c r="A215" s="83"/>
      <c r="B215" s="83"/>
    </row>
    <row r="216" spans="1:2">
      <c r="A216" s="83"/>
      <c r="B216" s="83"/>
    </row>
    <row r="217" spans="1:2">
      <c r="A217" s="83"/>
      <c r="B217" s="83"/>
    </row>
    <row r="218" spans="1:2">
      <c r="A218" s="83"/>
      <c r="B218" s="83"/>
    </row>
    <row r="219" spans="1:2">
      <c r="A219" s="83"/>
      <c r="B219" s="83"/>
    </row>
    <row r="220" spans="1:2">
      <c r="A220" s="83"/>
      <c r="B220" s="83"/>
    </row>
    <row r="221" spans="1:2">
      <c r="A221" s="83"/>
      <c r="B221" s="83"/>
    </row>
    <row r="222" spans="1:2">
      <c r="A222" s="83"/>
      <c r="B222" s="83"/>
    </row>
    <row r="223" spans="1:2">
      <c r="A223" s="83"/>
      <c r="B223" s="83"/>
    </row>
    <row r="224" spans="1:2">
      <c r="A224" s="83"/>
      <c r="B224" s="83"/>
    </row>
    <row r="225" spans="1:2">
      <c r="A225" s="83"/>
      <c r="B225" s="83"/>
    </row>
    <row r="226" spans="1:2">
      <c r="A226" s="83"/>
      <c r="B226" s="83"/>
    </row>
    <row r="227" spans="1:2">
      <c r="A227" s="83"/>
      <c r="B227" s="83"/>
    </row>
    <row r="228" spans="1:2">
      <c r="A228" s="83"/>
      <c r="B228" s="83"/>
    </row>
    <row r="229" spans="1:2">
      <c r="A229" s="83"/>
      <c r="B229" s="83"/>
    </row>
  </sheetData>
  <mergeCells count="3">
    <mergeCell ref="E60:I60"/>
    <mergeCell ref="E61:I61"/>
    <mergeCell ref="E62:I62"/>
  </mergeCells>
  <phoneticPr fontId="0" type="noConversion"/>
  <pageMargins left="0.75" right="0.75" top="1" bottom="1" header="0.5" footer="0.5"/>
  <pageSetup scale="10" orientation="landscape" horizontalDpi="4294967292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"/>
  <sheetViews>
    <sheetView zoomScale="50" workbookViewId="0"/>
  </sheetViews>
  <sheetFormatPr defaultRowHeight="15"/>
  <sheetData>
    <row r="23" spans="1:1" ht="15.75">
      <c r="A23" s="1"/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"/>
  <sheetViews>
    <sheetView zoomScale="50" workbookViewId="0"/>
  </sheetViews>
  <sheetFormatPr defaultRowHeight="15"/>
  <sheetData>
    <row r="23" spans="1:1" ht="15.75">
      <c r="A23" s="1"/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X120"/>
  <sheetViews>
    <sheetView topLeftCell="A65" workbookViewId="0">
      <selection activeCell="D91" sqref="D91"/>
    </sheetView>
  </sheetViews>
  <sheetFormatPr defaultRowHeight="15"/>
  <cols>
    <col min="1" max="1" width="1.21875" customWidth="1"/>
    <col min="2" max="2" width="16.33203125" customWidth="1"/>
    <col min="3" max="3" width="10.109375" customWidth="1"/>
    <col min="4" max="4" width="8.6640625" customWidth="1"/>
    <col min="5" max="5" width="10.77734375" customWidth="1"/>
    <col min="6" max="6" width="9.33203125" customWidth="1"/>
    <col min="7" max="7" width="7.109375" customWidth="1"/>
    <col min="8" max="8" width="11.21875" customWidth="1"/>
    <col min="9" max="11" width="1" customWidth="1"/>
    <col min="12" max="12" width="7.109375" customWidth="1"/>
    <col min="13" max="13" width="7.33203125" customWidth="1"/>
    <col min="14" max="15" width="7.109375" customWidth="1"/>
    <col min="16" max="16" width="7.33203125" customWidth="1"/>
    <col min="17" max="18" width="7.109375" customWidth="1"/>
    <col min="19" max="19" width="7.33203125" customWidth="1"/>
    <col min="20" max="20" width="7.109375" customWidth="1"/>
    <col min="21" max="21" width="1.21875" customWidth="1"/>
    <col min="22" max="28" width="7.109375" customWidth="1"/>
  </cols>
  <sheetData>
    <row r="14" spans="19:20">
      <c r="S14" s="822"/>
      <c r="T14" s="822"/>
    </row>
    <row r="15" spans="19:20">
      <c r="S15" s="822"/>
      <c r="T15" s="822"/>
    </row>
    <row r="24" spans="12:16">
      <c r="L24" s="822"/>
      <c r="M24" s="822"/>
      <c r="N24" s="822"/>
      <c r="O24" s="822"/>
      <c r="P24" s="822"/>
    </row>
    <row r="25" spans="12:16">
      <c r="L25" s="822"/>
      <c r="M25" s="822"/>
      <c r="N25" s="822"/>
      <c r="O25" s="822"/>
      <c r="P25" s="822"/>
    </row>
    <row r="26" spans="12:16">
      <c r="L26" s="822"/>
      <c r="M26" s="822"/>
      <c r="N26" s="822"/>
      <c r="O26" s="822"/>
      <c r="P26" s="822"/>
    </row>
    <row r="27" spans="12:16">
      <c r="L27" s="822"/>
      <c r="M27" s="822"/>
      <c r="N27" s="822"/>
      <c r="O27" s="822"/>
      <c r="P27" s="822"/>
    </row>
    <row r="28" spans="12:16">
      <c r="L28" s="822"/>
      <c r="M28" s="822"/>
      <c r="N28" s="822"/>
      <c r="O28" s="822"/>
      <c r="P28" s="822"/>
    </row>
    <row r="29" spans="12:16">
      <c r="L29" s="822"/>
      <c r="M29" s="822"/>
      <c r="N29" s="822"/>
      <c r="O29" s="822"/>
      <c r="P29" s="822"/>
    </row>
    <row r="30" spans="12:16">
      <c r="L30" s="822"/>
      <c r="M30" s="822"/>
      <c r="N30" s="822"/>
      <c r="O30" s="822"/>
      <c r="P30" s="822"/>
    </row>
    <row r="53" spans="3:21">
      <c r="D53" s="822"/>
      <c r="E53" s="829"/>
      <c r="F53" s="829"/>
      <c r="G53" s="829"/>
    </row>
    <row r="54" spans="3:21">
      <c r="C54" s="839"/>
      <c r="D54" s="822"/>
      <c r="E54" s="829"/>
      <c r="F54" s="829"/>
      <c r="G54" s="829"/>
    </row>
    <row r="55" spans="3:21">
      <c r="F55" s="822"/>
      <c r="G55" s="822"/>
    </row>
    <row r="56" spans="3:21">
      <c r="F56" s="829"/>
      <c r="G56" s="829"/>
    </row>
    <row r="57" spans="3:21">
      <c r="D57" s="822"/>
      <c r="E57" s="829"/>
      <c r="F57" s="829"/>
      <c r="G57" s="829"/>
    </row>
    <row r="58" spans="3:21">
      <c r="F58" s="829"/>
      <c r="G58" s="829"/>
    </row>
    <row r="59" spans="3:21" ht="15.75" thickBot="1">
      <c r="F59" s="829"/>
      <c r="G59" s="829"/>
      <c r="O59" s="821" t="s">
        <v>32</v>
      </c>
    </row>
    <row r="60" spans="3:21">
      <c r="D60" s="107" t="s">
        <v>82</v>
      </c>
      <c r="E60" s="960" t="s">
        <v>58</v>
      </c>
      <c r="F60" s="960"/>
      <c r="G60" s="960"/>
      <c r="H60" s="960"/>
      <c r="I60" s="961"/>
      <c r="S60" s="830"/>
      <c r="T60" s="835"/>
      <c r="U60" s="835"/>
    </row>
    <row r="61" spans="3:21" ht="16.5">
      <c r="D61" s="108" t="s">
        <v>84</v>
      </c>
      <c r="E61" s="956" t="s">
        <v>56</v>
      </c>
      <c r="F61" s="956"/>
      <c r="G61" s="956"/>
      <c r="H61" s="956"/>
      <c r="I61" s="957"/>
      <c r="O61" s="20" t="s">
        <v>33</v>
      </c>
      <c r="P61" s="822">
        <f>8*2.7/F$85</f>
        <v>58.975380815150267</v>
      </c>
      <c r="Q61" s="822" t="s">
        <v>24</v>
      </c>
      <c r="S61" s="20"/>
      <c r="T61" s="822"/>
      <c r="U61" s="822"/>
    </row>
    <row r="62" spans="3:21" ht="17.25" thickBot="1">
      <c r="D62" s="109" t="s">
        <v>85</v>
      </c>
      <c r="E62" s="969" t="s">
        <v>57</v>
      </c>
      <c r="F62" s="958"/>
      <c r="G62" s="958"/>
      <c r="H62" s="958"/>
      <c r="I62" s="959"/>
      <c r="O62" s="20" t="s">
        <v>34</v>
      </c>
      <c r="P62" s="96">
        <f>(2*(6*8+6*2.7)+8*2.7)/F$104</f>
        <v>192.69607594054679</v>
      </c>
      <c r="Q62" s="822" t="s">
        <v>24</v>
      </c>
      <c r="S62" s="20"/>
      <c r="T62" s="822"/>
      <c r="U62" s="822"/>
    </row>
    <row r="63" spans="3:21" ht="16.5">
      <c r="D63" s="84"/>
      <c r="E63" s="85"/>
      <c r="F63" s="85"/>
      <c r="G63" s="85"/>
      <c r="H63" s="85"/>
      <c r="I63" s="85"/>
      <c r="O63" s="20" t="s">
        <v>35</v>
      </c>
      <c r="P63" s="822">
        <f>(2*(6*8+6*2.7))/F$104</f>
        <v>164.94784100510805</v>
      </c>
      <c r="Q63" s="822" t="s">
        <v>24</v>
      </c>
      <c r="S63" s="20"/>
      <c r="T63" s="822"/>
      <c r="U63" s="822"/>
    </row>
    <row r="64" spans="3:21" ht="15.75" thickBot="1">
      <c r="D64" s="83"/>
      <c r="E64" s="83"/>
      <c r="F64" s="83"/>
      <c r="G64" s="83"/>
      <c r="H64" s="83"/>
      <c r="I64" s="83"/>
    </row>
    <row r="65" spans="2:24">
      <c r="C65" s="20"/>
      <c r="D65" s="110"/>
      <c r="E65" s="111"/>
      <c r="F65" s="112" t="s">
        <v>120</v>
      </c>
      <c r="G65" s="111"/>
      <c r="H65" s="113"/>
      <c r="I65" s="83"/>
      <c r="L65" s="822"/>
      <c r="M65" s="829"/>
      <c r="N65" s="829"/>
      <c r="O65" s="250" t="s">
        <v>36</v>
      </c>
      <c r="P65" s="838">
        <v>20</v>
      </c>
      <c r="Q65" s="838" t="s">
        <v>26</v>
      </c>
      <c r="R65" s="829"/>
    </row>
    <row r="66" spans="2:24">
      <c r="D66" s="114"/>
      <c r="E66" s="115"/>
      <c r="F66" s="116"/>
      <c r="G66" s="116"/>
      <c r="H66" s="117" t="s">
        <v>121</v>
      </c>
      <c r="I66" s="86"/>
      <c r="L66" s="822"/>
      <c r="M66" s="829"/>
      <c r="N66" s="829"/>
    </row>
    <row r="67" spans="2:24" ht="15.75" thickBot="1">
      <c r="D67" s="108"/>
      <c r="E67" s="118"/>
      <c r="F67" s="119" t="s">
        <v>86</v>
      </c>
      <c r="G67" s="120"/>
      <c r="H67" s="121" t="s">
        <v>122</v>
      </c>
      <c r="I67" s="83"/>
    </row>
    <row r="68" spans="2:24" ht="16.5" thickTop="1">
      <c r="D68" s="122"/>
      <c r="E68" s="123" t="s">
        <v>89</v>
      </c>
      <c r="F68" s="87" t="s">
        <v>91</v>
      </c>
      <c r="G68" s="124" t="s">
        <v>90</v>
      </c>
      <c r="H68" s="125" t="s">
        <v>123</v>
      </c>
      <c r="I68" s="83"/>
      <c r="L68" s="832"/>
      <c r="M68" s="833"/>
      <c r="N68" s="833"/>
      <c r="O68" s="832"/>
      <c r="P68" s="833"/>
      <c r="Q68" s="834"/>
      <c r="R68" s="833"/>
      <c r="S68" s="833"/>
      <c r="T68" s="834"/>
    </row>
    <row r="69" spans="2:24">
      <c r="D69" s="108" t="s">
        <v>124</v>
      </c>
      <c r="E69" s="126" t="s">
        <v>60</v>
      </c>
      <c r="F69" s="127" t="s">
        <v>60</v>
      </c>
      <c r="G69" s="128" t="s">
        <v>60</v>
      </c>
      <c r="H69" s="129" t="s">
        <v>125</v>
      </c>
      <c r="I69" s="83"/>
      <c r="L69" s="836"/>
      <c r="M69" s="335"/>
      <c r="N69" s="335"/>
      <c r="O69" s="836"/>
      <c r="P69" s="335"/>
      <c r="Q69" s="837"/>
      <c r="R69" s="335"/>
      <c r="S69" s="335"/>
      <c r="T69" s="837"/>
    </row>
    <row r="70" spans="2:24" ht="16.5" thickBot="1">
      <c r="D70" s="130" t="s">
        <v>126</v>
      </c>
      <c r="E70" s="131">
        <f>M76</f>
        <v>31.057855243358425</v>
      </c>
      <c r="F70" s="131">
        <f>P76</f>
        <v>24.797705988139221</v>
      </c>
      <c r="G70" s="132">
        <f>S75</f>
        <v>15</v>
      </c>
      <c r="H70" s="133">
        <f>S76</f>
        <v>1541.3038214681224</v>
      </c>
      <c r="I70" s="83"/>
      <c r="L70" s="846" t="s">
        <v>38</v>
      </c>
      <c r="M70" s="844">
        <f>P62*(P65-M76)</f>
        <v>-2130.8053137137686</v>
      </c>
      <c r="N70" s="845" t="s">
        <v>25</v>
      </c>
      <c r="O70" s="846" t="s">
        <v>39</v>
      </c>
      <c r="P70" s="844">
        <f>P63*(P65-P76)</f>
        <v>-791.37124452084299</v>
      </c>
      <c r="Q70" s="845" t="s">
        <v>25</v>
      </c>
      <c r="R70" s="846" t="s">
        <v>40</v>
      </c>
      <c r="S70" s="844">
        <f>P62*(P65-S75)</f>
        <v>963.4803797027339</v>
      </c>
      <c r="T70" s="845" t="s">
        <v>25</v>
      </c>
    </row>
    <row r="71" spans="2:24">
      <c r="L71" s="836"/>
      <c r="M71" s="335"/>
      <c r="N71" s="837"/>
      <c r="O71" s="335"/>
      <c r="P71" s="335"/>
      <c r="Q71" s="335"/>
      <c r="R71" s="836"/>
      <c r="S71" s="335"/>
      <c r="T71" s="837"/>
      <c r="V71" s="441"/>
      <c r="W71" s="441"/>
      <c r="X71" s="441"/>
    </row>
    <row r="72" spans="2:24" ht="16.5">
      <c r="L72" s="879" t="s">
        <v>41</v>
      </c>
      <c r="M72" s="880">
        <v>2500</v>
      </c>
      <c r="N72" s="881" t="s">
        <v>25</v>
      </c>
      <c r="O72" s="879" t="s">
        <v>42</v>
      </c>
      <c r="P72" s="874">
        <v>1000</v>
      </c>
      <c r="Q72" s="882" t="s">
        <v>25</v>
      </c>
      <c r="R72" s="879" t="s">
        <v>43</v>
      </c>
      <c r="S72" s="880">
        <v>0</v>
      </c>
      <c r="T72" s="881" t="s">
        <v>25</v>
      </c>
      <c r="V72" s="441"/>
      <c r="W72" s="441"/>
      <c r="X72" s="441"/>
    </row>
    <row r="73" spans="2:24">
      <c r="L73" s="836"/>
      <c r="M73" s="335"/>
      <c r="N73" s="837"/>
      <c r="O73" s="335"/>
      <c r="P73" s="335"/>
      <c r="Q73" s="335"/>
      <c r="R73" s="836"/>
      <c r="S73" s="335"/>
      <c r="T73" s="837"/>
      <c r="V73" s="441"/>
      <c r="W73" s="441"/>
      <c r="X73" s="441"/>
    </row>
    <row r="74" spans="2:24" ht="15.75">
      <c r="L74" s="846" t="s">
        <v>44</v>
      </c>
      <c r="M74" s="844">
        <f>P61*(P76-M76)</f>
        <v>-369.1946862862319</v>
      </c>
      <c r="N74" s="845" t="s">
        <v>25</v>
      </c>
      <c r="O74" s="846" t="s">
        <v>45</v>
      </c>
      <c r="P74" s="844">
        <f>P61*(S75-P76)</f>
        <v>-577.82344176538868</v>
      </c>
      <c r="Q74" s="845" t="s">
        <v>25</v>
      </c>
      <c r="R74" s="836"/>
      <c r="S74" s="335"/>
      <c r="T74" s="837"/>
      <c r="V74" s="441"/>
      <c r="W74" s="441"/>
      <c r="X74" s="441"/>
    </row>
    <row r="75" spans="2:24">
      <c r="B75" s="821" t="s">
        <v>126</v>
      </c>
      <c r="C75" s="840" t="s">
        <v>27</v>
      </c>
      <c r="D75" s="841">
        <v>1.2</v>
      </c>
      <c r="E75" s="841" t="s">
        <v>28</v>
      </c>
      <c r="L75" s="836"/>
      <c r="M75" s="335"/>
      <c r="N75" s="837"/>
      <c r="R75" s="879" t="s">
        <v>31</v>
      </c>
      <c r="S75" s="880">
        <v>15</v>
      </c>
      <c r="T75" s="883" t="s">
        <v>26</v>
      </c>
      <c r="V75" s="441"/>
      <c r="W75" s="441"/>
      <c r="X75" s="441"/>
    </row>
    <row r="76" spans="2:24" ht="15.75">
      <c r="C76" s="875" t="s">
        <v>29</v>
      </c>
      <c r="D76" s="876">
        <v>0.15</v>
      </c>
      <c r="E76" s="876" t="s">
        <v>30</v>
      </c>
      <c r="L76" s="843" t="s">
        <v>89</v>
      </c>
      <c r="M76" s="844">
        <f>(M72+P61*P76+P62*P65)/(P61+P62)</f>
        <v>31.057855243358425</v>
      </c>
      <c r="N76" s="845" t="s">
        <v>26</v>
      </c>
      <c r="O76" s="843" t="s">
        <v>91</v>
      </c>
      <c r="P76" s="841">
        <f>(P72+P61*S75+P63*P65+(P61/(P61+P62)*(M72+P62*P65)))/(2*P61+P63-(P61^2/(P61+P62)))</f>
        <v>24.797705988139221</v>
      </c>
      <c r="Q76" s="842" t="s">
        <v>26</v>
      </c>
      <c r="R76" s="843" t="s">
        <v>123</v>
      </c>
      <c r="S76" s="844">
        <f>S72-(P61+P62)*S75+P62*P65+P61*P76</f>
        <v>1541.3038214681224</v>
      </c>
      <c r="T76" s="845" t="s">
        <v>25</v>
      </c>
      <c r="V76" s="441"/>
      <c r="W76" s="441"/>
      <c r="X76" s="441"/>
    </row>
    <row r="77" spans="2:24">
      <c r="B77" s="821" t="s">
        <v>37</v>
      </c>
      <c r="L77" s="836"/>
      <c r="O77" s="836"/>
      <c r="R77" s="877" t="s">
        <v>46</v>
      </c>
      <c r="S77" s="878">
        <f>S72+P72+M72-P62*(S75-P65)-P63*(P76-P65)-P62*(M76-P65)</f>
        <v>1541.3038214681228</v>
      </c>
      <c r="T77" s="837"/>
      <c r="V77" s="441"/>
      <c r="W77" s="441"/>
      <c r="X77" s="441"/>
    </row>
    <row r="78" spans="2:24" ht="15.75" thickBot="1">
      <c r="L78" s="847"/>
      <c r="M78" s="848"/>
      <c r="N78" s="848"/>
      <c r="O78" s="847"/>
      <c r="P78" s="848"/>
      <c r="Q78" s="848"/>
      <c r="R78" s="847"/>
      <c r="S78" s="848"/>
      <c r="T78" s="849"/>
      <c r="V78" s="441"/>
      <c r="W78" s="441"/>
      <c r="X78" s="441"/>
    </row>
    <row r="79" spans="2:24" ht="8.25" customHeight="1" thickTop="1" thickBot="1">
      <c r="L79" s="335"/>
      <c r="M79" s="335"/>
      <c r="N79" s="335"/>
      <c r="O79" s="335"/>
      <c r="P79" s="335"/>
      <c r="Q79" s="335"/>
      <c r="R79" s="335"/>
      <c r="S79" s="335"/>
      <c r="T79" s="335"/>
      <c r="V79" s="441"/>
      <c r="W79" s="441"/>
      <c r="X79" s="441"/>
    </row>
    <row r="80" spans="2:24" ht="15.75" thickTop="1">
      <c r="B80" s="823"/>
      <c r="C80" s="824" t="s">
        <v>9</v>
      </c>
      <c r="D80" s="824" t="s">
        <v>10</v>
      </c>
      <c r="E80" s="824" t="s">
        <v>11</v>
      </c>
      <c r="F80" s="824" t="s">
        <v>12</v>
      </c>
      <c r="G80" s="824" t="s">
        <v>13</v>
      </c>
      <c r="H80" s="825" t="s">
        <v>14</v>
      </c>
      <c r="M80" s="333" t="s">
        <v>107</v>
      </c>
      <c r="N80" s="333"/>
      <c r="O80" s="333"/>
      <c r="P80" s="333" t="s">
        <v>110</v>
      </c>
      <c r="Q80" s="333"/>
      <c r="R80" s="333"/>
      <c r="S80" s="333" t="s">
        <v>111</v>
      </c>
    </row>
    <row r="81" spans="2:14">
      <c r="B81" s="826" t="s">
        <v>15</v>
      </c>
      <c r="C81" s="331" t="s">
        <v>967</v>
      </c>
      <c r="D81" s="331" t="s">
        <v>16</v>
      </c>
      <c r="E81" s="331" t="s">
        <v>973</v>
      </c>
      <c r="F81" s="331" t="s">
        <v>974</v>
      </c>
      <c r="G81" s="331" t="s">
        <v>17</v>
      </c>
      <c r="H81" s="827" t="s">
        <v>968</v>
      </c>
    </row>
    <row r="82" spans="2:14">
      <c r="B82" s="851" t="s">
        <v>18</v>
      </c>
      <c r="C82" s="867"/>
      <c r="D82" s="867"/>
      <c r="E82" s="852">
        <v>8.2899999999999991</v>
      </c>
      <c r="F82" s="852">
        <f>1/E82</f>
        <v>0.12062726176115804</v>
      </c>
      <c r="G82" s="853"/>
      <c r="H82" s="854"/>
    </row>
    <row r="83" spans="2:14">
      <c r="B83" s="855" t="s">
        <v>19</v>
      </c>
      <c r="C83" s="868">
        <f>$D$75</f>
        <v>1.2</v>
      </c>
      <c r="D83" s="868">
        <f>$D$76</f>
        <v>0.15</v>
      </c>
      <c r="E83" s="856">
        <f>C83/D83</f>
        <v>8</v>
      </c>
      <c r="F83" s="856">
        <f>1/E83</f>
        <v>0.125</v>
      </c>
      <c r="G83" s="857">
        <v>1400</v>
      </c>
      <c r="H83" s="869">
        <v>1000</v>
      </c>
    </row>
    <row r="84" spans="2:14">
      <c r="B84" s="859" t="s">
        <v>18</v>
      </c>
      <c r="C84" s="870"/>
      <c r="D84" s="870"/>
      <c r="E84" s="860">
        <f>E82</f>
        <v>8.2899999999999991</v>
      </c>
      <c r="F84" s="860">
        <f>1/E84</f>
        <v>0.12062726176115804</v>
      </c>
      <c r="G84" s="861"/>
      <c r="H84" s="862"/>
    </row>
    <row r="85" spans="2:14" ht="15.75" thickBot="1">
      <c r="B85" s="828" t="s">
        <v>20</v>
      </c>
      <c r="C85" s="871"/>
      <c r="D85" s="871"/>
      <c r="E85" s="863">
        <f>1/F85</f>
        <v>2.7303417044051046</v>
      </c>
      <c r="F85" s="863">
        <f>SUM(F82:F84)</f>
        <v>0.36625452352231608</v>
      </c>
      <c r="G85" s="865"/>
      <c r="H85" s="866"/>
      <c r="L85" s="821"/>
    </row>
    <row r="86" spans="2:14" ht="15.75" thickTop="1">
      <c r="L86" s="850"/>
    </row>
    <row r="87" spans="2:14">
      <c r="L87" s="441"/>
      <c r="M87" s="441"/>
      <c r="N87" s="441"/>
    </row>
    <row r="88" spans="2:14">
      <c r="B88" s="441" t="s">
        <v>21</v>
      </c>
      <c r="L88" s="441"/>
      <c r="M88" s="441"/>
      <c r="N88" s="441"/>
    </row>
    <row r="89" spans="2:14" ht="8.25" customHeight="1" thickBot="1">
      <c r="L89" s="441"/>
      <c r="M89" s="441"/>
      <c r="N89" s="441"/>
    </row>
    <row r="90" spans="2:14" ht="15.75" thickTop="1">
      <c r="B90" s="823"/>
      <c r="C90" s="824" t="s">
        <v>9</v>
      </c>
      <c r="D90" s="824" t="s">
        <v>10</v>
      </c>
      <c r="E90" s="824" t="s">
        <v>11</v>
      </c>
      <c r="F90" s="824" t="s">
        <v>12</v>
      </c>
      <c r="G90" s="824" t="s">
        <v>13</v>
      </c>
      <c r="H90" s="825" t="s">
        <v>14</v>
      </c>
      <c r="L90" s="441"/>
      <c r="M90" s="441"/>
      <c r="N90" s="441"/>
    </row>
    <row r="91" spans="2:14">
      <c r="B91" s="826" t="s">
        <v>15</v>
      </c>
      <c r="C91" s="331" t="s">
        <v>969</v>
      </c>
      <c r="D91" s="331" t="s">
        <v>22</v>
      </c>
      <c r="E91" s="331" t="s">
        <v>970</v>
      </c>
      <c r="F91" s="331" t="s">
        <v>971</v>
      </c>
      <c r="G91" s="331" t="s">
        <v>23</v>
      </c>
      <c r="H91" s="827" t="s">
        <v>972</v>
      </c>
      <c r="L91" s="441"/>
      <c r="M91" s="441"/>
      <c r="N91" s="441"/>
    </row>
    <row r="92" spans="2:14">
      <c r="B92" s="851" t="s">
        <v>18</v>
      </c>
      <c r="C92" s="852"/>
      <c r="D92" s="852"/>
      <c r="E92" s="852">
        <f>E82/5.678</f>
        <v>1.4600211342021838</v>
      </c>
      <c r="F92" s="852">
        <f>F82*5.678</f>
        <v>0.68492159227985538</v>
      </c>
      <c r="G92" s="853"/>
      <c r="H92" s="854"/>
      <c r="L92" s="441"/>
      <c r="M92" s="441"/>
      <c r="N92" s="441"/>
    </row>
    <row r="93" spans="2:14">
      <c r="B93" s="855" t="s">
        <v>19</v>
      </c>
      <c r="C93" s="856">
        <f>C83/1.731</f>
        <v>0.6932409012131715</v>
      </c>
      <c r="D93" s="856">
        <f>D83/0.3048</f>
        <v>0.49212598425196846</v>
      </c>
      <c r="E93" s="856">
        <f>E83/5.678</f>
        <v>1.4089468122578372</v>
      </c>
      <c r="F93" s="856">
        <f>F83*5.678</f>
        <v>0.70974999999999999</v>
      </c>
      <c r="G93" s="857">
        <f>G83/16</f>
        <v>87.5</v>
      </c>
      <c r="H93" s="858">
        <f>H83/4184</f>
        <v>0.23900573613766729</v>
      </c>
      <c r="L93" s="441"/>
      <c r="M93" s="441"/>
      <c r="N93" s="441"/>
    </row>
    <row r="94" spans="2:14">
      <c r="B94" s="859" t="s">
        <v>18</v>
      </c>
      <c r="C94" s="860"/>
      <c r="D94" s="860"/>
      <c r="E94" s="856">
        <f>E84/5.678</f>
        <v>1.4600211342021838</v>
      </c>
      <c r="F94" s="856">
        <f>F84*5.678</f>
        <v>0.68492159227985538</v>
      </c>
      <c r="G94" s="861"/>
      <c r="H94" s="862"/>
      <c r="L94" s="831"/>
      <c r="M94" s="441"/>
      <c r="N94" s="441"/>
    </row>
    <row r="95" spans="2:14" ht="15.75" thickBot="1">
      <c r="B95" s="828" t="s">
        <v>20</v>
      </c>
      <c r="C95" s="863"/>
      <c r="D95" s="863"/>
      <c r="E95" s="864">
        <f>E85/5.678</f>
        <v>0.48086328009952528</v>
      </c>
      <c r="F95" s="864">
        <f>F85*5.678</f>
        <v>2.0795931845597107</v>
      </c>
      <c r="G95" s="865"/>
      <c r="H95" s="866"/>
      <c r="L95" s="441"/>
      <c r="M95" s="873"/>
      <c r="N95" s="441"/>
    </row>
    <row r="96" spans="2:14" ht="15.75" thickTop="1">
      <c r="L96" s="831"/>
      <c r="M96" s="441"/>
      <c r="N96" s="441"/>
    </row>
    <row r="97" spans="2:14">
      <c r="B97" s="821" t="s">
        <v>47</v>
      </c>
      <c r="L97" s="441"/>
      <c r="M97" s="831"/>
      <c r="N97" s="441"/>
    </row>
    <row r="98" spans="2:14" ht="8.25" customHeight="1" thickBot="1">
      <c r="L98" s="441"/>
      <c r="M98" s="441"/>
      <c r="N98" s="441"/>
    </row>
    <row r="99" spans="2:14" ht="15.75" thickTop="1">
      <c r="B99" s="823"/>
      <c r="C99" s="824" t="s">
        <v>9</v>
      </c>
      <c r="D99" s="824" t="s">
        <v>10</v>
      </c>
      <c r="E99" s="824" t="s">
        <v>11</v>
      </c>
      <c r="F99" s="824" t="s">
        <v>12</v>
      </c>
      <c r="G99" s="824" t="s">
        <v>13</v>
      </c>
      <c r="H99" s="825" t="s">
        <v>14</v>
      </c>
      <c r="L99" s="441"/>
      <c r="M99" s="441"/>
      <c r="N99" s="441"/>
    </row>
    <row r="100" spans="2:14">
      <c r="B100" s="826" t="s">
        <v>15</v>
      </c>
      <c r="C100" s="331" t="s">
        <v>967</v>
      </c>
      <c r="D100" s="331" t="s">
        <v>16</v>
      </c>
      <c r="E100" s="331" t="s">
        <v>973</v>
      </c>
      <c r="F100" s="331" t="s">
        <v>974</v>
      </c>
      <c r="G100" s="331" t="s">
        <v>17</v>
      </c>
      <c r="H100" s="827" t="s">
        <v>968</v>
      </c>
      <c r="L100" s="441"/>
      <c r="M100" s="441"/>
      <c r="N100" s="441"/>
    </row>
    <row r="101" spans="2:14">
      <c r="B101" s="851" t="s">
        <v>18</v>
      </c>
      <c r="C101" s="867"/>
      <c r="D101" s="867"/>
      <c r="E101" s="852">
        <v>8.2899999999999991</v>
      </c>
      <c r="F101" s="852">
        <f>1/E101</f>
        <v>0.12062726176115804</v>
      </c>
      <c r="G101" s="853"/>
      <c r="H101" s="854"/>
      <c r="L101" s="441"/>
      <c r="M101" s="441"/>
      <c r="N101" s="441"/>
    </row>
    <row r="102" spans="2:14">
      <c r="B102" s="855" t="s">
        <v>48</v>
      </c>
      <c r="C102" s="868">
        <v>0.24</v>
      </c>
      <c r="D102" s="868">
        <v>0.15</v>
      </c>
      <c r="E102" s="856">
        <f>C102/D102</f>
        <v>1.6</v>
      </c>
      <c r="F102" s="856">
        <f>1/E102</f>
        <v>0.625</v>
      </c>
      <c r="G102" s="857">
        <v>1400</v>
      </c>
      <c r="H102" s="869">
        <v>1000</v>
      </c>
      <c r="L102" s="441"/>
      <c r="M102" s="441"/>
      <c r="N102" s="441"/>
    </row>
    <row r="103" spans="2:14">
      <c r="B103" s="859" t="s">
        <v>49</v>
      </c>
      <c r="C103" s="870"/>
      <c r="D103" s="870"/>
      <c r="E103" s="860">
        <f>D107</f>
        <v>30.487220000000004</v>
      </c>
      <c r="F103" s="860">
        <f>1/E103</f>
        <v>3.2800629247271472E-2</v>
      </c>
      <c r="G103" s="861"/>
      <c r="H103" s="862"/>
      <c r="L103" s="441"/>
      <c r="M103" s="441"/>
      <c r="N103" s="441"/>
    </row>
    <row r="104" spans="2:14" ht="15.75" thickBot="1">
      <c r="B104" s="828" t="s">
        <v>20</v>
      </c>
      <c r="C104" s="871"/>
      <c r="D104" s="871"/>
      <c r="E104" s="863">
        <f>1/F104</f>
        <v>1.2846405062703119</v>
      </c>
      <c r="F104" s="863">
        <f>SUM(F101:F103)</f>
        <v>0.77842789100842946</v>
      </c>
      <c r="G104" s="865"/>
      <c r="H104" s="866"/>
      <c r="L104" s="441"/>
      <c r="M104" s="441"/>
      <c r="N104" s="441"/>
    </row>
    <row r="105" spans="2:14" ht="15.75" thickTop="1">
      <c r="L105" s="441"/>
      <c r="M105" s="441"/>
      <c r="N105" s="441"/>
    </row>
    <row r="106" spans="2:14">
      <c r="B106" s="441" t="s">
        <v>50</v>
      </c>
      <c r="C106" s="441" t="s">
        <v>51</v>
      </c>
      <c r="D106" s="441">
        <v>4.3</v>
      </c>
      <c r="E106" s="441" t="s">
        <v>52</v>
      </c>
      <c r="F106" s="441"/>
      <c r="G106" s="441"/>
      <c r="H106" s="441"/>
    </row>
    <row r="107" spans="2:14">
      <c r="B107" s="441"/>
      <c r="C107" s="441" t="s">
        <v>53</v>
      </c>
      <c r="D107" s="441">
        <f>12.49+4.065*D106+0.028*D106^2</f>
        <v>30.487220000000004</v>
      </c>
      <c r="E107" s="441" t="s">
        <v>54</v>
      </c>
      <c r="F107" s="441" t="s">
        <v>55</v>
      </c>
      <c r="G107" s="441"/>
      <c r="H107" s="441"/>
    </row>
    <row r="108" spans="2:14">
      <c r="B108" s="441"/>
      <c r="C108" s="441"/>
      <c r="D108" s="441"/>
      <c r="E108" s="441"/>
      <c r="F108" s="441"/>
      <c r="G108" s="441"/>
      <c r="H108" s="441"/>
    </row>
    <row r="109" spans="2:14">
      <c r="B109" s="441" t="s">
        <v>21</v>
      </c>
      <c r="C109" s="441"/>
      <c r="D109" s="441"/>
      <c r="E109" s="441"/>
      <c r="F109" s="441"/>
      <c r="G109" s="441"/>
      <c r="H109" s="441"/>
    </row>
    <row r="110" spans="2:14" ht="8.25" customHeight="1" thickBot="1">
      <c r="B110" s="441"/>
      <c r="C110" s="441"/>
      <c r="D110" s="441"/>
      <c r="E110" s="441"/>
      <c r="F110" s="441"/>
      <c r="G110" s="441"/>
      <c r="H110" s="441"/>
    </row>
    <row r="111" spans="2:14" ht="15.75" thickTop="1">
      <c r="B111" s="872"/>
      <c r="C111" s="824" t="s">
        <v>9</v>
      </c>
      <c r="D111" s="824" t="s">
        <v>10</v>
      </c>
      <c r="E111" s="824" t="s">
        <v>11</v>
      </c>
      <c r="F111" s="824" t="s">
        <v>12</v>
      </c>
      <c r="G111" s="824" t="s">
        <v>13</v>
      </c>
      <c r="H111" s="825" t="s">
        <v>14</v>
      </c>
    </row>
    <row r="112" spans="2:14">
      <c r="B112" s="826" t="s">
        <v>15</v>
      </c>
      <c r="C112" s="331" t="s">
        <v>969</v>
      </c>
      <c r="D112" s="331" t="s">
        <v>22</v>
      </c>
      <c r="E112" s="331" t="s">
        <v>970</v>
      </c>
      <c r="F112" s="331" t="s">
        <v>971</v>
      </c>
      <c r="G112" s="331" t="s">
        <v>23</v>
      </c>
      <c r="H112" s="827" t="s">
        <v>972</v>
      </c>
    </row>
    <row r="113" spans="2:9">
      <c r="B113" s="851" t="s">
        <v>18</v>
      </c>
      <c r="C113" s="852"/>
      <c r="D113" s="852"/>
      <c r="E113" s="852">
        <f>E101/5.678</f>
        <v>1.4600211342021838</v>
      </c>
      <c r="F113" s="852">
        <f>F101*5.678</f>
        <v>0.68492159227985538</v>
      </c>
      <c r="G113" s="853"/>
      <c r="H113" s="854"/>
    </row>
    <row r="114" spans="2:9">
      <c r="B114" s="855" t="s">
        <v>48</v>
      </c>
      <c r="C114" s="856">
        <f>C102/1.731</f>
        <v>0.13864818024263431</v>
      </c>
      <c r="D114" s="856">
        <f>D102/0.3048</f>
        <v>0.49212598425196846</v>
      </c>
      <c r="E114" s="856">
        <f>E102/5.678</f>
        <v>0.28178936245156749</v>
      </c>
      <c r="F114" s="856">
        <f>F102*5.678</f>
        <v>3.5487500000000001</v>
      </c>
      <c r="G114" s="857">
        <f>G102/16</f>
        <v>87.5</v>
      </c>
      <c r="H114" s="858">
        <f>H102/4184</f>
        <v>0.23900573613766729</v>
      </c>
    </row>
    <row r="115" spans="2:9">
      <c r="B115" s="859" t="s">
        <v>49</v>
      </c>
      <c r="C115" s="860"/>
      <c r="D115" s="860"/>
      <c r="E115" s="856">
        <f>E103/5.678</f>
        <v>5.3693589292004233</v>
      </c>
      <c r="F115" s="856">
        <f>F103*5.678</f>
        <v>0.18624197286600741</v>
      </c>
      <c r="G115" s="861"/>
      <c r="H115" s="862"/>
    </row>
    <row r="116" spans="2:9" ht="15.75" thickBot="1">
      <c r="B116" s="828" t="s">
        <v>20</v>
      </c>
      <c r="C116" s="863"/>
      <c r="D116" s="863"/>
      <c r="E116" s="864">
        <f>E104/5.678</f>
        <v>0.22624876827585627</v>
      </c>
      <c r="F116" s="864">
        <f>F104*5.678</f>
        <v>4.4199135651458628</v>
      </c>
      <c r="G116" s="865"/>
      <c r="H116" s="866"/>
    </row>
    <row r="117" spans="2:9" ht="15.75" thickTop="1">
      <c r="F117" s="916" t="s">
        <v>966</v>
      </c>
    </row>
    <row r="119" spans="2:9">
      <c r="D119" s="83"/>
      <c r="E119" s="83"/>
      <c r="F119" s="83"/>
      <c r="G119" s="83"/>
      <c r="H119" s="83"/>
      <c r="I119" s="83"/>
    </row>
    <row r="120" spans="2:9">
      <c r="D120" s="83"/>
      <c r="E120" s="83"/>
      <c r="F120" s="83"/>
      <c r="G120" s="83"/>
      <c r="H120" s="83"/>
      <c r="I120" s="83"/>
    </row>
  </sheetData>
  <mergeCells count="3">
    <mergeCell ref="E60:I60"/>
    <mergeCell ref="E61:I61"/>
    <mergeCell ref="E62:I62"/>
  </mergeCells>
  <phoneticPr fontId="0" type="noConversion"/>
  <pageMargins left="0.75" right="0.75" top="1" bottom="1" header="0.5" footer="0.5"/>
  <pageSetup orientation="portrait" horizontalDpi="1200" verticalDpi="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workbookViewId="0">
      <selection activeCell="L50" sqref="L50"/>
    </sheetView>
  </sheetViews>
  <sheetFormatPr defaultRowHeight="15"/>
  <sheetData/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T152"/>
  <sheetViews>
    <sheetView defaultGridColor="0" colorId="22" workbookViewId="0"/>
  </sheetViews>
  <sheetFormatPr defaultColWidth="9.6640625" defaultRowHeight="15"/>
  <cols>
    <col min="1" max="1" width="0.77734375" customWidth="1"/>
    <col min="2" max="2" width="7.109375" customWidth="1"/>
    <col min="3" max="3" width="4.77734375" customWidth="1"/>
    <col min="4" max="4" width="9.33203125" customWidth="1"/>
    <col min="5" max="5" width="8" customWidth="1"/>
    <col min="6" max="6" width="6.109375" customWidth="1"/>
    <col min="7" max="7" width="6.33203125" customWidth="1"/>
    <col min="8" max="8" width="7.77734375" customWidth="1"/>
    <col min="9" max="9" width="5.5546875" customWidth="1"/>
    <col min="10" max="10" width="7.88671875" customWidth="1"/>
    <col min="11" max="11" width="5.88671875" customWidth="1"/>
    <col min="12" max="12" width="7.21875" customWidth="1"/>
    <col min="13" max="13" width="0.5546875" customWidth="1"/>
    <col min="14" max="15" width="6.77734375" customWidth="1"/>
    <col min="16" max="16" width="7.21875" customWidth="1"/>
    <col min="17" max="17" width="0.77734375" customWidth="1"/>
    <col min="18" max="18" width="6.44140625" customWidth="1"/>
    <col min="19" max="20" width="6.88671875" customWidth="1"/>
  </cols>
  <sheetData>
    <row r="1" spans="2:20">
      <c r="B1" t="s">
        <v>818</v>
      </c>
      <c r="L1" t="s">
        <v>67</v>
      </c>
    </row>
    <row r="4" spans="2:20" ht="15.7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6" spans="2:20" ht="15" customHeight="1" thickBot="1">
      <c r="B6" s="41" t="s">
        <v>857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/>
      <c r="T6" s="2"/>
    </row>
    <row r="7" spans="2:20" ht="12" customHeight="1" thickTop="1">
      <c r="B7" s="7"/>
      <c r="C7" s="8"/>
      <c r="D7" s="8"/>
      <c r="E7" s="8"/>
      <c r="F7" s="8"/>
      <c r="G7" s="8"/>
      <c r="H7" s="8"/>
      <c r="I7" s="8"/>
      <c r="J7" s="8"/>
      <c r="K7" s="8"/>
      <c r="L7" s="29"/>
      <c r="M7" s="26"/>
      <c r="N7" s="8" t="s">
        <v>62</v>
      </c>
      <c r="O7" s="8"/>
      <c r="P7" s="9"/>
      <c r="Q7" s="17"/>
    </row>
    <row r="8" spans="2:20" ht="12" customHeight="1">
      <c r="B8" s="36"/>
      <c r="C8" s="10" t="s">
        <v>83</v>
      </c>
      <c r="D8" s="10" t="s">
        <v>72</v>
      </c>
      <c r="E8" s="10" t="s">
        <v>819</v>
      </c>
      <c r="F8" s="50" t="s">
        <v>101</v>
      </c>
      <c r="G8" s="54" t="s">
        <v>96</v>
      </c>
      <c r="H8" s="54" t="s">
        <v>73</v>
      </c>
      <c r="I8" s="54" t="s">
        <v>309</v>
      </c>
      <c r="J8" s="54" t="s">
        <v>292</v>
      </c>
      <c r="K8" s="54" t="s">
        <v>289</v>
      </c>
      <c r="L8" s="786" t="s">
        <v>106</v>
      </c>
      <c r="M8" s="56"/>
      <c r="N8" s="6"/>
      <c r="O8" s="6"/>
      <c r="P8" s="11" t="s">
        <v>63</v>
      </c>
      <c r="Q8" s="17"/>
      <c r="R8" s="65" t="s">
        <v>77</v>
      </c>
    </row>
    <row r="9" spans="2:20" ht="12" customHeight="1">
      <c r="B9" s="77"/>
      <c r="C9" s="12" t="s">
        <v>108</v>
      </c>
      <c r="D9" s="12" t="s">
        <v>64</v>
      </c>
      <c r="E9" s="12" t="s">
        <v>820</v>
      </c>
      <c r="F9" s="51" t="s">
        <v>116</v>
      </c>
      <c r="G9" s="51" t="s">
        <v>823</v>
      </c>
      <c r="H9" s="51" t="s">
        <v>821</v>
      </c>
      <c r="I9" s="51" t="s">
        <v>310</v>
      </c>
      <c r="J9" s="51" t="s">
        <v>306</v>
      </c>
      <c r="K9" s="51" t="s">
        <v>290</v>
      </c>
      <c r="L9" s="787"/>
      <c r="M9" s="57"/>
      <c r="N9" s="12" t="s">
        <v>65</v>
      </c>
      <c r="O9" s="12" t="s">
        <v>66</v>
      </c>
      <c r="P9" s="13" t="s">
        <v>856</v>
      </c>
      <c r="Q9" s="22"/>
      <c r="R9" s="65" t="s">
        <v>951</v>
      </c>
    </row>
    <row r="10" spans="2:20" ht="12" customHeight="1">
      <c r="B10" s="49" t="s">
        <v>279</v>
      </c>
      <c r="C10" s="34">
        <f>A!B245</f>
        <v>31.058</v>
      </c>
      <c r="D10" s="34">
        <f>A!C245</f>
        <v>31.0579</v>
      </c>
      <c r="E10" s="34">
        <f>A!D245</f>
        <v>30.991043090820298</v>
      </c>
      <c r="F10" s="34">
        <f>A!E245</f>
        <v>31.06</v>
      </c>
      <c r="G10" s="34">
        <f>A!F245</f>
        <v>31.058</v>
      </c>
      <c r="H10" s="34">
        <f>A!G245</f>
        <v>31.93</v>
      </c>
      <c r="I10" s="34">
        <f>A!H245</f>
        <v>31.1</v>
      </c>
      <c r="J10" s="34">
        <f>A!I245</f>
        <v>31.057853059927901</v>
      </c>
      <c r="K10" s="141">
        <f>A!J245</f>
        <v>31.06</v>
      </c>
      <c r="L10" s="788">
        <f>A!M245</f>
        <v>31.057855243358425</v>
      </c>
      <c r="M10" s="58"/>
      <c r="N10" s="34">
        <f>MINA(C10:M10)</f>
        <v>30.991043090820298</v>
      </c>
      <c r="O10" s="34">
        <f>MAXA(C10:M10)</f>
        <v>31.93</v>
      </c>
      <c r="P10" s="14">
        <f>(O10-N10)/L10</f>
        <v>3.0232509676613711E-2</v>
      </c>
      <c r="Q10" s="18"/>
      <c r="R10" s="34">
        <f>A!N245</f>
        <v>0</v>
      </c>
    </row>
    <row r="11" spans="2:20" ht="12" customHeight="1">
      <c r="B11" s="49" t="s">
        <v>280</v>
      </c>
      <c r="C11" s="34">
        <f>A!B255</f>
        <v>24.797999999999998</v>
      </c>
      <c r="D11" s="34">
        <f>A!C255</f>
        <v>24.797699999999999</v>
      </c>
      <c r="E11" s="34">
        <f>A!D255</f>
        <v>24.763103485107401</v>
      </c>
      <c r="F11" s="34">
        <f>A!E255</f>
        <v>24.8</v>
      </c>
      <c r="G11" s="34">
        <f>A!F255</f>
        <v>24.797000000000001</v>
      </c>
      <c r="H11" s="34">
        <f>A!G255</f>
        <v>24.65</v>
      </c>
      <c r="I11" s="34">
        <f>A!H255</f>
        <v>24.8</v>
      </c>
      <c r="J11" s="34">
        <f>A!I255</f>
        <v>24.7977042414633</v>
      </c>
      <c r="K11" s="141">
        <f>A!J255</f>
        <v>24.8</v>
      </c>
      <c r="L11" s="788">
        <f>A!M255</f>
        <v>24.797705988139221</v>
      </c>
      <c r="M11" s="58"/>
      <c r="N11" s="34">
        <f>MINA(C11:M11)</f>
        <v>24.65</v>
      </c>
      <c r="O11" s="34">
        <f>MAXA(C11:M11)</f>
        <v>24.8</v>
      </c>
      <c r="P11" s="14">
        <f>(O11-N11)/L11</f>
        <v>6.0489466272302507E-3</v>
      </c>
      <c r="Q11" s="18"/>
      <c r="R11" s="34">
        <f>A!N255</f>
        <v>0</v>
      </c>
    </row>
    <row r="12" spans="2:20" ht="12" customHeight="1">
      <c r="B12" s="49" t="s">
        <v>281</v>
      </c>
      <c r="C12" s="34">
        <f>A!B265</f>
        <v>15</v>
      </c>
      <c r="D12" s="34">
        <f>A!C265</f>
        <v>15</v>
      </c>
      <c r="E12" s="34">
        <f>A!D265</f>
        <v>15</v>
      </c>
      <c r="F12" s="34">
        <f>A!E265</f>
        <v>15</v>
      </c>
      <c r="G12" s="34">
        <f>A!F265</f>
        <v>15</v>
      </c>
      <c r="H12" s="34">
        <f>A!G265</f>
        <v>15</v>
      </c>
      <c r="I12" s="34">
        <f>A!H265</f>
        <v>15</v>
      </c>
      <c r="J12" s="34">
        <f>A!I265</f>
        <v>15</v>
      </c>
      <c r="K12" s="141">
        <f>A!J265</f>
        <v>15</v>
      </c>
      <c r="L12" s="788">
        <f>A!M265</f>
        <v>15</v>
      </c>
      <c r="M12" s="58"/>
      <c r="N12" s="34">
        <f>MINA(C12:M12)</f>
        <v>15</v>
      </c>
      <c r="O12" s="34">
        <f>MAXA(C12:M12)</f>
        <v>15</v>
      </c>
      <c r="P12" s="14">
        <f>(O12-N12)/L12</f>
        <v>0</v>
      </c>
      <c r="Q12" s="18"/>
      <c r="R12" s="34">
        <f>A!N265</f>
        <v>0</v>
      </c>
    </row>
    <row r="13" spans="2:20" ht="15" customHeight="1" thickBot="1">
      <c r="B13" s="811" t="s">
        <v>282</v>
      </c>
      <c r="C13" s="812">
        <f>A!B275</f>
        <v>1541.3</v>
      </c>
      <c r="D13" s="812">
        <f>A!C275</f>
        <v>1541.3</v>
      </c>
      <c r="E13" s="812">
        <f>A!D275</f>
        <v>1546.2944878472222</v>
      </c>
      <c r="F13" s="812">
        <f>A!E275</f>
        <v>1541</v>
      </c>
      <c r="G13" s="812">
        <f>A!F275</f>
        <v>1541.2</v>
      </c>
      <c r="H13" s="812">
        <f>A!G275</f>
        <v>1517</v>
      </c>
      <c r="I13" s="812">
        <f>A!H275</f>
        <v>1541</v>
      </c>
      <c r="J13" s="812">
        <f>A!I275</f>
        <v>1541.3035161931693</v>
      </c>
      <c r="K13" s="813">
        <f>A!J275</f>
        <v>1541.3</v>
      </c>
      <c r="L13" s="814">
        <f>A!M275</f>
        <v>1541.3038214681224</v>
      </c>
      <c r="M13" s="815"/>
      <c r="N13" s="812">
        <f>MINA(C13:M13)</f>
        <v>1517</v>
      </c>
      <c r="O13" s="812">
        <f>MAXA(C13:M13)</f>
        <v>1546.2944878472222</v>
      </c>
      <c r="P13" s="816">
        <f>(O13-N13)/L13</f>
        <v>1.900630326039067E-2</v>
      </c>
      <c r="Q13" s="18"/>
      <c r="R13" s="52">
        <f>A!N275</f>
        <v>0</v>
      </c>
    </row>
    <row r="14" spans="2:20" ht="12" customHeight="1" thickTop="1">
      <c r="B14" s="4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61"/>
      <c r="Q14" s="18"/>
      <c r="R14" s="65"/>
    </row>
    <row r="15" spans="2:20" ht="12" customHeight="1">
      <c r="B15" s="6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64"/>
      <c r="Q15" s="18"/>
      <c r="R15" s="65"/>
    </row>
    <row r="16" spans="2:20" ht="15" customHeight="1"/>
    <row r="17" spans="19:20" ht="12" customHeight="1"/>
    <row r="18" spans="19:20" ht="12" customHeight="1"/>
    <row r="19" spans="19:20" ht="12" customHeight="1"/>
    <row r="20" spans="19:20" ht="15" customHeight="1"/>
    <row r="21" spans="19:20" ht="12" customHeight="1">
      <c r="S21" s="42"/>
      <c r="T21" s="42"/>
    </row>
    <row r="22" spans="19:20" ht="12" customHeight="1">
      <c r="S22" s="42"/>
      <c r="T22" s="42"/>
    </row>
    <row r="23" spans="19:20" ht="12" customHeight="1">
      <c r="S23" s="42"/>
      <c r="T23" s="42"/>
    </row>
    <row r="24" spans="19:20" ht="12" customHeight="1">
      <c r="S24" s="42"/>
      <c r="T24" s="42"/>
    </row>
    <row r="25" spans="19:20" ht="12" customHeight="1">
      <c r="S25" s="42"/>
      <c r="T25" s="42"/>
    </row>
    <row r="26" spans="19:20" ht="12" customHeight="1">
      <c r="S26" s="42"/>
      <c r="T26" s="42"/>
    </row>
    <row r="27" spans="19:20" ht="12" customHeight="1">
      <c r="S27" s="42"/>
      <c r="T27" s="42"/>
    </row>
    <row r="28" spans="19:20" ht="12" customHeight="1">
      <c r="S28" s="42"/>
      <c r="T28" s="42"/>
    </row>
    <row r="29" spans="19:20" ht="12" customHeight="1">
      <c r="S29" s="42"/>
      <c r="T29" s="42"/>
    </row>
    <row r="30" spans="19:20" ht="12" customHeight="1">
      <c r="S30" s="42"/>
      <c r="T30" s="42"/>
    </row>
    <row r="31" spans="19:20" ht="12" customHeight="1">
      <c r="S31" s="42"/>
      <c r="T31" s="42"/>
    </row>
    <row r="32" spans="19:20" ht="12" customHeight="1">
      <c r="S32" s="42"/>
      <c r="T32" s="42"/>
    </row>
    <row r="33" spans="19:20" ht="12" customHeight="1">
      <c r="S33" s="42"/>
      <c r="T33" s="42"/>
    </row>
    <row r="34" spans="19:20" ht="12" customHeight="1">
      <c r="S34" s="42"/>
      <c r="T34" s="42"/>
    </row>
    <row r="35" spans="19:20" ht="12" customHeight="1">
      <c r="S35" s="42"/>
      <c r="T35" s="42"/>
    </row>
    <row r="36" spans="19:20" ht="12" customHeight="1">
      <c r="S36" s="42"/>
      <c r="T36" s="42"/>
    </row>
    <row r="37" spans="19:20" ht="12" customHeight="1">
      <c r="S37" s="42"/>
      <c r="T37" s="42"/>
    </row>
    <row r="38" spans="19:20" ht="12" customHeight="1">
      <c r="S38" s="42"/>
      <c r="T38" s="42"/>
    </row>
    <row r="39" spans="19:20" ht="12" customHeight="1">
      <c r="S39" s="42"/>
      <c r="T39" s="42"/>
    </row>
    <row r="40" spans="19:20" ht="12" customHeight="1">
      <c r="S40" s="42"/>
      <c r="T40" s="42"/>
    </row>
    <row r="41" spans="19:20" ht="12" customHeight="1">
      <c r="S41" s="42"/>
      <c r="T41" s="42"/>
    </row>
    <row r="42" spans="19:20" ht="12" customHeight="1">
      <c r="S42" s="42"/>
      <c r="T42" s="42"/>
    </row>
    <row r="43" spans="19:20" ht="12" customHeight="1">
      <c r="S43" s="42"/>
      <c r="T43" s="42"/>
    </row>
    <row r="44" spans="19:20" ht="12" customHeight="1">
      <c r="S44" s="42"/>
      <c r="T44" s="42"/>
    </row>
    <row r="45" spans="19:20" ht="12" customHeight="1">
      <c r="S45" s="42"/>
      <c r="T45" s="42"/>
    </row>
    <row r="46" spans="19:20" ht="12" customHeight="1">
      <c r="S46" s="42"/>
      <c r="T46" s="42"/>
    </row>
    <row r="47" spans="19:20" ht="12" customHeight="1">
      <c r="S47" s="42"/>
      <c r="T47" s="42"/>
    </row>
    <row r="48" spans="19:20" ht="12" customHeight="1">
      <c r="S48" s="42"/>
      <c r="T48" s="42"/>
    </row>
    <row r="49" spans="19:20" ht="12" customHeight="1">
      <c r="S49" s="42"/>
      <c r="T49" s="42"/>
    </row>
    <row r="50" spans="19:20" ht="12" customHeight="1">
      <c r="S50" s="42"/>
      <c r="T50" s="42"/>
    </row>
    <row r="51" spans="19:20" ht="12" customHeight="1">
      <c r="S51" s="42"/>
      <c r="T51" s="42"/>
    </row>
    <row r="52" spans="19:20" ht="12" customHeight="1">
      <c r="S52" s="42"/>
      <c r="T52" s="42"/>
    </row>
    <row r="53" spans="19:20" ht="12" customHeight="1">
      <c r="S53" s="42"/>
      <c r="T53" s="42"/>
    </row>
    <row r="54" spans="19:20" ht="12" customHeight="1">
      <c r="S54" s="42"/>
      <c r="T54" s="42"/>
    </row>
    <row r="55" spans="19:20" ht="12" customHeight="1">
      <c r="S55" s="42"/>
      <c r="T55" s="42"/>
    </row>
    <row r="56" spans="19:20" ht="12" customHeight="1">
      <c r="S56" s="42"/>
      <c r="T56" s="42"/>
    </row>
    <row r="57" spans="19:20" ht="12" customHeight="1">
      <c r="S57" s="42"/>
      <c r="T57" s="42"/>
    </row>
    <row r="58" spans="19:20" ht="12" customHeight="1">
      <c r="S58" s="42"/>
      <c r="T58" s="42"/>
    </row>
    <row r="59" spans="19:20" ht="12" customHeight="1">
      <c r="S59" s="42"/>
      <c r="T59" s="42"/>
    </row>
    <row r="60" spans="19:20" ht="12" customHeight="1">
      <c r="S60" s="42"/>
      <c r="T60" s="42"/>
    </row>
    <row r="61" spans="19:20" ht="12" customHeight="1">
      <c r="S61" s="42"/>
      <c r="T61" s="42"/>
    </row>
    <row r="62" spans="19:20" ht="12" customHeight="1">
      <c r="S62" s="42"/>
      <c r="T62" s="42"/>
    </row>
    <row r="63" spans="19:20" ht="12" customHeight="1">
      <c r="S63" s="42"/>
      <c r="T63" s="42"/>
    </row>
    <row r="64" spans="19:20" ht="12" customHeight="1">
      <c r="S64" s="42"/>
      <c r="T64" s="42"/>
    </row>
    <row r="65" spans="19:20" ht="12" customHeight="1">
      <c r="S65" s="42"/>
      <c r="T65" s="42"/>
    </row>
    <row r="66" spans="19:20" ht="12" customHeight="1">
      <c r="S66" s="42"/>
      <c r="T66" s="42"/>
    </row>
    <row r="67" spans="19:20" ht="12" customHeight="1">
      <c r="S67" s="42"/>
      <c r="T67" s="42"/>
    </row>
    <row r="68" spans="19:20" ht="12" customHeight="1">
      <c r="S68" s="42"/>
      <c r="T68" s="42"/>
    </row>
    <row r="69" spans="19:20" ht="12" customHeight="1">
      <c r="S69" s="42"/>
      <c r="T69" s="42"/>
    </row>
    <row r="70" spans="19:20" ht="12" customHeight="1">
      <c r="S70" s="42"/>
      <c r="T70" s="42"/>
    </row>
    <row r="71" spans="19:20" ht="12" customHeight="1">
      <c r="S71" s="42"/>
      <c r="T71" s="42"/>
    </row>
    <row r="72" spans="19:20" ht="12" customHeight="1">
      <c r="S72" s="42"/>
      <c r="T72" s="42"/>
    </row>
    <row r="73" spans="19:20" ht="12" customHeight="1">
      <c r="S73" s="42"/>
      <c r="T73" s="42"/>
    </row>
    <row r="74" spans="19:20" ht="12" customHeight="1">
      <c r="S74" s="42"/>
      <c r="T74" s="42"/>
    </row>
    <row r="75" spans="19:20" ht="12" customHeight="1">
      <c r="S75" s="42"/>
      <c r="T75" s="42"/>
    </row>
    <row r="76" spans="19:20" ht="12" customHeight="1">
      <c r="S76" s="42"/>
      <c r="T76" s="42"/>
    </row>
    <row r="77" spans="19:20" ht="12" customHeight="1">
      <c r="S77" s="42"/>
      <c r="T77" s="42"/>
    </row>
    <row r="78" spans="19:20" ht="12" customHeight="1">
      <c r="S78" s="42"/>
      <c r="T78" s="42"/>
    </row>
    <row r="79" spans="19:20" ht="12" customHeight="1">
      <c r="S79" s="42"/>
      <c r="T79" s="42"/>
    </row>
    <row r="80" spans="19:20" ht="12" customHeight="1">
      <c r="S80" s="42"/>
      <c r="T80" s="42"/>
    </row>
    <row r="81" spans="19:20" ht="12" customHeight="1">
      <c r="S81" s="42"/>
      <c r="T81" s="42"/>
    </row>
    <row r="82" spans="19:20" ht="12" customHeight="1">
      <c r="S82" s="42"/>
      <c r="T82" s="42"/>
    </row>
    <row r="83" spans="19:20" ht="12" customHeight="1">
      <c r="S83" s="42"/>
      <c r="T83" s="42"/>
    </row>
    <row r="84" spans="19:20" ht="12" customHeight="1">
      <c r="S84" s="42"/>
      <c r="T84" s="42"/>
    </row>
    <row r="85" spans="19:20" ht="12" customHeight="1">
      <c r="S85" s="42"/>
      <c r="T85" s="42"/>
    </row>
    <row r="86" spans="19:20" ht="12" customHeight="1">
      <c r="S86" s="42"/>
      <c r="T86" s="42"/>
    </row>
    <row r="87" spans="19:20" ht="12" customHeight="1">
      <c r="S87" s="42"/>
      <c r="T87" s="42"/>
    </row>
    <row r="88" spans="19:20" ht="12" customHeight="1">
      <c r="S88" s="42"/>
      <c r="T88" s="42"/>
    </row>
    <row r="89" spans="19:20" ht="12" customHeight="1">
      <c r="S89" s="42"/>
      <c r="T89" s="42"/>
    </row>
    <row r="90" spans="19:20" ht="12" customHeight="1">
      <c r="S90" s="42"/>
      <c r="T90" s="42"/>
    </row>
    <row r="91" spans="19:20" ht="12" customHeight="1">
      <c r="S91" s="42"/>
      <c r="T91" s="42"/>
    </row>
    <row r="92" spans="19:20" ht="12" customHeight="1">
      <c r="S92" s="42"/>
      <c r="T92" s="42"/>
    </row>
    <row r="93" spans="19:20" ht="12" customHeight="1">
      <c r="S93" s="42"/>
      <c r="T93" s="42"/>
    </row>
    <row r="94" spans="19:20" ht="12" customHeight="1">
      <c r="S94" s="42"/>
      <c r="T94" s="42"/>
    </row>
    <row r="95" spans="19:20" ht="12" customHeight="1">
      <c r="S95" s="42"/>
      <c r="T95" s="42"/>
    </row>
    <row r="96" spans="19:20" ht="12" customHeight="1">
      <c r="S96" s="42"/>
      <c r="T96" s="42"/>
    </row>
    <row r="97" spans="19:20" ht="12" customHeight="1">
      <c r="S97" s="42"/>
      <c r="T97" s="42"/>
    </row>
    <row r="98" spans="19:20" ht="12" customHeight="1">
      <c r="S98" s="42"/>
      <c r="T98" s="42"/>
    </row>
    <row r="99" spans="19:20" ht="12" customHeight="1">
      <c r="S99" s="42"/>
      <c r="T99" s="42"/>
    </row>
    <row r="100" spans="19:20" ht="12" customHeight="1">
      <c r="S100" s="42"/>
      <c r="T100" s="42"/>
    </row>
    <row r="101" spans="19:20" ht="15" customHeight="1">
      <c r="S101" s="42"/>
      <c r="T101" s="42"/>
    </row>
    <row r="102" spans="19:20" ht="12" customHeight="1">
      <c r="S102" s="42"/>
      <c r="T102" s="42"/>
    </row>
    <row r="103" spans="19:20" ht="12" customHeight="1">
      <c r="S103" s="42"/>
      <c r="T103" s="42"/>
    </row>
    <row r="104" spans="19:20" ht="12" customHeight="1">
      <c r="S104" s="42"/>
      <c r="T104" s="42"/>
    </row>
    <row r="105" spans="19:20" ht="12" customHeight="1">
      <c r="S105" s="42"/>
      <c r="T105" s="42"/>
    </row>
    <row r="106" spans="19:20" ht="12" customHeight="1">
      <c r="S106" s="42"/>
      <c r="T106" s="42"/>
    </row>
    <row r="107" spans="19:20" ht="12" customHeight="1">
      <c r="S107" s="42"/>
      <c r="T107" s="42"/>
    </row>
    <row r="108" spans="19:20" ht="12" customHeight="1">
      <c r="S108" s="42"/>
      <c r="T108" s="42"/>
    </row>
    <row r="109" spans="19:20" ht="12" customHeight="1">
      <c r="S109" s="42"/>
      <c r="T109" s="42"/>
    </row>
    <row r="110" spans="19:20" ht="12" customHeight="1">
      <c r="S110" s="42"/>
      <c r="T110" s="42"/>
    </row>
    <row r="111" spans="19:20" ht="12" customHeight="1">
      <c r="S111" s="42"/>
      <c r="T111" s="42"/>
    </row>
    <row r="112" spans="19:20" ht="12" customHeight="1">
      <c r="S112" s="42"/>
      <c r="T112" s="42"/>
    </row>
    <row r="113" spans="19:20" ht="12" customHeight="1">
      <c r="S113" s="42"/>
      <c r="T113" s="42"/>
    </row>
    <row r="114" spans="19:20" ht="12" customHeight="1">
      <c r="S114" s="42"/>
      <c r="T114" s="42"/>
    </row>
    <row r="115" spans="19:20" ht="12" customHeight="1">
      <c r="S115" s="42"/>
      <c r="T115" s="42"/>
    </row>
    <row r="116" spans="19:20" ht="12" customHeight="1">
      <c r="S116" s="42"/>
      <c r="T116" s="42"/>
    </row>
    <row r="117" spans="19:20" ht="12" customHeight="1">
      <c r="S117" s="42"/>
      <c r="T117" s="42"/>
    </row>
    <row r="118" spans="19:20" ht="12" customHeight="1">
      <c r="S118" s="42"/>
      <c r="T118" s="42"/>
    </row>
    <row r="119" spans="19:20" ht="12" customHeight="1">
      <c r="S119" s="42"/>
      <c r="T119" s="42"/>
    </row>
    <row r="120" spans="19:20" ht="12" customHeight="1">
      <c r="S120" s="42"/>
      <c r="T120" s="42"/>
    </row>
    <row r="121" spans="19:20" ht="12" customHeight="1">
      <c r="S121" s="42"/>
      <c r="T121" s="42"/>
    </row>
    <row r="122" spans="19:20" ht="12" customHeight="1">
      <c r="S122" s="42"/>
      <c r="T122" s="42"/>
    </row>
    <row r="123" spans="19:20" ht="12" customHeight="1">
      <c r="S123" s="42"/>
      <c r="T123" s="42"/>
    </row>
    <row r="124" spans="19:20" ht="12" customHeight="1">
      <c r="S124" s="42"/>
      <c r="T124" s="42"/>
    </row>
    <row r="125" spans="19:20" ht="12" customHeight="1">
      <c r="S125" s="42"/>
      <c r="T125" s="42"/>
    </row>
    <row r="126" spans="19:20" ht="12" customHeight="1">
      <c r="S126" s="42"/>
      <c r="T126" s="42"/>
    </row>
    <row r="127" spans="19:20" ht="12" customHeight="1">
      <c r="S127" s="42"/>
      <c r="T127" s="42"/>
    </row>
    <row r="128" spans="19:20" ht="12" customHeight="1">
      <c r="S128" s="42"/>
      <c r="T128" s="42"/>
    </row>
    <row r="129" spans="17:20" ht="12" customHeight="1">
      <c r="S129" s="42"/>
      <c r="T129" s="42"/>
    </row>
    <row r="130" spans="17:20" ht="12" customHeight="1">
      <c r="S130" s="42"/>
      <c r="T130" s="42"/>
    </row>
    <row r="131" spans="17:20" ht="12" customHeight="1">
      <c r="S131" s="42"/>
      <c r="T131" s="42"/>
    </row>
    <row r="132" spans="17:20" ht="12" customHeight="1">
      <c r="S132" s="42"/>
      <c r="T132" s="42"/>
    </row>
    <row r="133" spans="17:20" ht="12" customHeight="1"/>
    <row r="134" spans="17:20" ht="12" customHeight="1"/>
    <row r="135" spans="17:20" ht="12" customHeight="1"/>
    <row r="136" spans="17:20" ht="12" customHeight="1"/>
    <row r="137" spans="17:20" ht="12" customHeight="1"/>
    <row r="138" spans="17:20" ht="12" customHeight="1"/>
    <row r="139" spans="17:20" ht="12" customHeight="1"/>
    <row r="140" spans="17:20" ht="12" customHeight="1"/>
    <row r="141" spans="17:20" ht="12" customHeight="1"/>
    <row r="142" spans="17:20" ht="12" customHeight="1"/>
    <row r="143" spans="17:20" ht="12" customHeight="1"/>
    <row r="144" spans="17:20" ht="12" customHeight="1">
      <c r="Q144" s="18"/>
    </row>
    <row r="145" spans="17:18" ht="12" customHeight="1">
      <c r="Q145" s="18"/>
    </row>
    <row r="146" spans="17:18" ht="12" customHeight="1">
      <c r="Q146" s="18"/>
      <c r="R146" s="65"/>
    </row>
    <row r="147" spans="17:18" ht="12" customHeight="1">
      <c r="Q147" s="18"/>
      <c r="R147" s="60"/>
    </row>
    <row r="148" spans="17:18" ht="12" customHeight="1">
      <c r="Q148" s="18"/>
      <c r="R148" s="60"/>
    </row>
    <row r="149" spans="17:18" ht="12" customHeight="1">
      <c r="Q149" s="18"/>
      <c r="R149" s="60"/>
    </row>
    <row r="150" spans="17:18" ht="12" customHeight="1">
      <c r="Q150" s="18"/>
      <c r="R150" s="60"/>
    </row>
    <row r="151" spans="17:18" ht="12" customHeight="1">
      <c r="Q151" s="18"/>
      <c r="R151" s="60"/>
    </row>
    <row r="152" spans="17:18" ht="12" customHeight="1">
      <c r="Q152" s="18"/>
      <c r="R152" s="60"/>
    </row>
  </sheetData>
  <phoneticPr fontId="0" type="noConversion"/>
  <pageMargins left="0.75" right="0.5" top="0.8" bottom="0.55000000000000004" header="0.5" footer="0.5"/>
  <pageSetup scale="65" orientation="portrait" horizontalDpi="4294967292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T154"/>
  <sheetViews>
    <sheetView defaultGridColor="0" colorId="22" workbookViewId="0">
      <selection activeCell="J15" sqref="J15"/>
    </sheetView>
  </sheetViews>
  <sheetFormatPr defaultColWidth="9.6640625" defaultRowHeight="15"/>
  <cols>
    <col min="1" max="1" width="0.77734375" customWidth="1"/>
    <col min="2" max="2" width="10.5546875" customWidth="1"/>
    <col min="3" max="3" width="6.109375" customWidth="1"/>
    <col min="4" max="4" width="7.44140625" customWidth="1"/>
    <col min="5" max="6" width="6.109375" customWidth="1"/>
    <col min="7" max="8" width="7.5546875" customWidth="1"/>
    <col min="9" max="9" width="6.109375" customWidth="1"/>
    <col min="10" max="10" width="7.88671875" customWidth="1"/>
    <col min="11" max="11" width="9.33203125" customWidth="1"/>
    <col min="12" max="12" width="7" customWidth="1"/>
    <col min="13" max="13" width="6.109375" customWidth="1"/>
    <col min="14" max="14" width="5.88671875" customWidth="1"/>
    <col min="15" max="15" width="5.6640625" customWidth="1"/>
    <col min="16" max="16" width="5.77734375" customWidth="1"/>
    <col min="17" max="17" width="3.6640625" customWidth="1"/>
    <col min="18" max="18" width="7.6640625" customWidth="1"/>
    <col min="19" max="19" width="5.44140625" customWidth="1"/>
    <col min="20" max="20" width="5.6640625" customWidth="1"/>
    <col min="21" max="21" width="7.88671875" customWidth="1"/>
  </cols>
  <sheetData>
    <row r="1" spans="2:20">
      <c r="B1" t="s">
        <v>818</v>
      </c>
      <c r="L1" t="s">
        <v>67</v>
      </c>
    </row>
    <row r="4" spans="2:20" ht="15.7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6" spans="2:20" ht="15" customHeight="1" thickBot="1">
      <c r="B6" s="41" t="s">
        <v>248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"/>
      <c r="T6" s="2"/>
    </row>
    <row r="7" spans="2:20" ht="12" customHeight="1" thickTop="1"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2:20" ht="12" customHeight="1">
      <c r="B8" s="36"/>
      <c r="C8" s="10" t="s">
        <v>83</v>
      </c>
      <c r="D8" s="10" t="s">
        <v>72</v>
      </c>
      <c r="E8" s="10" t="s">
        <v>305</v>
      </c>
      <c r="F8" s="50" t="s">
        <v>101</v>
      </c>
      <c r="G8" s="54" t="s">
        <v>102</v>
      </c>
      <c r="H8" s="54" t="s">
        <v>73</v>
      </c>
      <c r="I8" s="54" t="s">
        <v>309</v>
      </c>
      <c r="J8" s="54" t="s">
        <v>292</v>
      </c>
      <c r="K8" s="54" t="s">
        <v>289</v>
      </c>
      <c r="L8" s="55" t="s">
        <v>106</v>
      </c>
      <c r="M8" s="65" t="s">
        <v>77</v>
      </c>
    </row>
    <row r="9" spans="2:20" ht="12" customHeight="1">
      <c r="B9" s="77"/>
      <c r="C9" s="12" t="s">
        <v>108</v>
      </c>
      <c r="D9" s="911" t="s">
        <v>307</v>
      </c>
      <c r="E9" s="911" t="s">
        <v>794</v>
      </c>
      <c r="F9" s="51" t="s">
        <v>116</v>
      </c>
      <c r="G9" s="51" t="s">
        <v>109</v>
      </c>
      <c r="H9" s="51" t="s">
        <v>114</v>
      </c>
      <c r="I9" s="51" t="s">
        <v>310</v>
      </c>
      <c r="J9" s="51" t="s">
        <v>306</v>
      </c>
      <c r="K9" s="51" t="s">
        <v>290</v>
      </c>
      <c r="L9" s="51"/>
      <c r="M9" s="65" t="s">
        <v>951</v>
      </c>
    </row>
    <row r="10" spans="2:20" ht="12" customHeight="1">
      <c r="B10" s="78"/>
      <c r="C10" s="10" t="s">
        <v>113</v>
      </c>
      <c r="D10" s="10" t="s">
        <v>307</v>
      </c>
      <c r="E10" s="10" t="s">
        <v>794</v>
      </c>
      <c r="F10" s="50" t="s">
        <v>115</v>
      </c>
      <c r="G10" s="54" t="s">
        <v>792</v>
      </c>
      <c r="H10" s="54" t="s">
        <v>81</v>
      </c>
      <c r="I10" s="54" t="s">
        <v>311</v>
      </c>
      <c r="J10" s="54" t="s">
        <v>998</v>
      </c>
      <c r="K10" s="54" t="s">
        <v>793</v>
      </c>
      <c r="L10" s="55" t="s">
        <v>106</v>
      </c>
      <c r="M10" s="892"/>
    </row>
    <row r="11" spans="2:20" ht="12" customHeight="1">
      <c r="B11" s="49" t="s">
        <v>107</v>
      </c>
      <c r="C11" s="34">
        <f>A!B245</f>
        <v>31.058</v>
      </c>
      <c r="D11" s="34">
        <f>A!C245</f>
        <v>31.0579</v>
      </c>
      <c r="E11" s="34">
        <f>A!D245</f>
        <v>30.991043090820298</v>
      </c>
      <c r="F11" s="34">
        <f>A!E245</f>
        <v>31.06</v>
      </c>
      <c r="G11" s="34">
        <f>A!F245</f>
        <v>31.058</v>
      </c>
      <c r="H11" s="34">
        <f>A!G245</f>
        <v>31.93</v>
      </c>
      <c r="I11" s="34">
        <f>A!H245</f>
        <v>31.1</v>
      </c>
      <c r="J11" s="34">
        <f>A!I245</f>
        <v>31.057853059927901</v>
      </c>
      <c r="K11" s="34">
        <f>A!J245</f>
        <v>31.06</v>
      </c>
      <c r="L11" s="34">
        <f>A!M245</f>
        <v>31.057855243358425</v>
      </c>
      <c r="M11" s="46">
        <f>A!N245</f>
        <v>0</v>
      </c>
    </row>
    <row r="12" spans="2:20" ht="12" customHeight="1">
      <c r="B12" s="49" t="s">
        <v>110</v>
      </c>
      <c r="C12" s="34">
        <f>A!B255</f>
        <v>24.797999999999998</v>
      </c>
      <c r="D12" s="34">
        <f>A!C255</f>
        <v>24.797699999999999</v>
      </c>
      <c r="E12" s="34">
        <f>A!D255</f>
        <v>24.763103485107401</v>
      </c>
      <c r="F12" s="34">
        <f>A!E255</f>
        <v>24.8</v>
      </c>
      <c r="G12" s="34">
        <f>A!F255</f>
        <v>24.797000000000001</v>
      </c>
      <c r="H12" s="34">
        <f>A!G255</f>
        <v>24.65</v>
      </c>
      <c r="I12" s="34">
        <f>A!H255</f>
        <v>24.8</v>
      </c>
      <c r="J12" s="34">
        <f>A!I255</f>
        <v>24.7977042414633</v>
      </c>
      <c r="K12" s="34">
        <f>A!J255</f>
        <v>24.8</v>
      </c>
      <c r="L12" s="34">
        <f>A!M255</f>
        <v>24.797705988139221</v>
      </c>
      <c r="M12" s="46">
        <f>A!N255</f>
        <v>0</v>
      </c>
    </row>
    <row r="13" spans="2:20" ht="12" customHeight="1">
      <c r="B13" s="49" t="s">
        <v>111</v>
      </c>
      <c r="C13" s="34">
        <f>A!B265</f>
        <v>15</v>
      </c>
      <c r="D13" s="34">
        <f>A!C265</f>
        <v>15</v>
      </c>
      <c r="E13" s="34">
        <f>A!D265</f>
        <v>15</v>
      </c>
      <c r="F13" s="34">
        <f>A!E265</f>
        <v>15</v>
      </c>
      <c r="G13" s="34">
        <f>A!F265</f>
        <v>15</v>
      </c>
      <c r="H13" s="34">
        <f>A!G265</f>
        <v>15</v>
      </c>
      <c r="I13" s="34">
        <f>A!H265</f>
        <v>15</v>
      </c>
      <c r="J13" s="34">
        <f>A!I265</f>
        <v>15</v>
      </c>
      <c r="K13" s="34">
        <f>A!J265</f>
        <v>15</v>
      </c>
      <c r="L13" s="34">
        <f>A!M265</f>
        <v>15</v>
      </c>
      <c r="M13" s="46">
        <f>A!N265</f>
        <v>0</v>
      </c>
    </row>
    <row r="14" spans="2:20" ht="12" customHeight="1">
      <c r="B14" s="49"/>
      <c r="C14" s="10" t="s">
        <v>113</v>
      </c>
      <c r="D14" s="10" t="s">
        <v>307</v>
      </c>
      <c r="E14" s="10" t="s">
        <v>794</v>
      </c>
      <c r="F14" s="50" t="s">
        <v>115</v>
      </c>
      <c r="G14" s="54" t="s">
        <v>792</v>
      </c>
      <c r="H14" s="54" t="s">
        <v>81</v>
      </c>
      <c r="I14" s="54" t="s">
        <v>311</v>
      </c>
      <c r="J14" s="54" t="s">
        <v>998</v>
      </c>
      <c r="K14" s="54" t="s">
        <v>793</v>
      </c>
      <c r="L14" s="55" t="s">
        <v>106</v>
      </c>
      <c r="M14" s="335"/>
    </row>
    <row r="15" spans="2:20" ht="12" customHeight="1" thickBot="1">
      <c r="B15" s="49" t="s">
        <v>111</v>
      </c>
      <c r="C15" s="52">
        <f>A!B275</f>
        <v>1541.3</v>
      </c>
      <c r="D15" s="52">
        <f>A!C275</f>
        <v>1541.3</v>
      </c>
      <c r="E15" s="52">
        <f>A!D275</f>
        <v>1546.2944878472222</v>
      </c>
      <c r="F15" s="52">
        <f>A!E275</f>
        <v>1541</v>
      </c>
      <c r="G15" s="52">
        <f>A!F275</f>
        <v>1541.2</v>
      </c>
      <c r="H15" s="52">
        <f>A!G275</f>
        <v>1517</v>
      </c>
      <c r="I15" s="52">
        <f>A!H275</f>
        <v>1541</v>
      </c>
      <c r="J15" s="52">
        <f>A!I275</f>
        <v>1541.3035161931693</v>
      </c>
      <c r="K15" s="52">
        <f>A!J275</f>
        <v>1541.3</v>
      </c>
      <c r="L15" s="52">
        <f>A!M275</f>
        <v>1541.3038214681224</v>
      </c>
      <c r="M15" s="42">
        <f>A!N275</f>
        <v>0</v>
      </c>
    </row>
    <row r="16" spans="2:20" ht="12" customHeight="1" thickTop="1">
      <c r="B16" s="47"/>
      <c r="C16" s="27"/>
      <c r="D16" s="27"/>
      <c r="E16" s="27"/>
      <c r="F16" s="27"/>
      <c r="G16" s="27"/>
      <c r="H16" s="27"/>
      <c r="I16" s="27"/>
      <c r="J16" s="27"/>
      <c r="K16" s="27"/>
      <c r="L16" s="27"/>
      <c r="Q16" s="18"/>
      <c r="R16" s="65"/>
    </row>
    <row r="17" spans="2:20" ht="12" customHeight="1">
      <c r="B17" s="63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64"/>
      <c r="Q17" s="18"/>
      <c r="R17" s="65"/>
    </row>
    <row r="18" spans="2:20" ht="15" customHeight="1"/>
    <row r="19" spans="2:20" ht="12" customHeight="1"/>
    <row r="20" spans="2:20" ht="12" customHeight="1"/>
    <row r="21" spans="2:20" ht="12" customHeight="1"/>
    <row r="22" spans="2:20" ht="12" customHeight="1"/>
    <row r="23" spans="2:20" ht="12" customHeight="1">
      <c r="S23" s="42"/>
      <c r="T23" s="42"/>
    </row>
    <row r="24" spans="2:20" ht="12" customHeight="1">
      <c r="S24" s="42"/>
      <c r="T24" s="42"/>
    </row>
    <row r="25" spans="2:20" ht="12" customHeight="1">
      <c r="S25" s="42"/>
      <c r="T25" s="42"/>
    </row>
    <row r="26" spans="2:20" ht="12" customHeight="1">
      <c r="S26" s="42"/>
      <c r="T26" s="42"/>
    </row>
    <row r="27" spans="2:20" ht="12" customHeight="1">
      <c r="S27" s="42"/>
      <c r="T27" s="42"/>
    </row>
    <row r="28" spans="2:20" ht="12" customHeight="1">
      <c r="S28" s="42"/>
      <c r="T28" s="42"/>
    </row>
    <row r="29" spans="2:20" ht="12" customHeight="1">
      <c r="S29" s="42"/>
      <c r="T29" s="42"/>
    </row>
    <row r="30" spans="2:20" ht="12" customHeight="1">
      <c r="S30" s="42"/>
      <c r="T30" s="42"/>
    </row>
    <row r="31" spans="2:20" ht="12" customHeight="1">
      <c r="S31" s="42"/>
      <c r="T31" s="42"/>
    </row>
    <row r="32" spans="2:20" ht="12" customHeight="1">
      <c r="S32" s="42"/>
      <c r="T32" s="42"/>
    </row>
    <row r="33" spans="19:20" ht="12" customHeight="1">
      <c r="S33" s="42"/>
      <c r="T33" s="42"/>
    </row>
    <row r="34" spans="19:20" ht="12" customHeight="1">
      <c r="S34" s="42"/>
      <c r="T34" s="42"/>
    </row>
    <row r="35" spans="19:20" ht="12" customHeight="1">
      <c r="S35" s="42"/>
      <c r="T35" s="42"/>
    </row>
    <row r="36" spans="19:20" ht="12" customHeight="1">
      <c r="S36" s="42"/>
      <c r="T36" s="42"/>
    </row>
    <row r="37" spans="19:20" ht="12" customHeight="1">
      <c r="S37" s="42"/>
      <c r="T37" s="42"/>
    </row>
    <row r="38" spans="19:20" ht="12" customHeight="1">
      <c r="S38" s="42"/>
      <c r="T38" s="42"/>
    </row>
    <row r="39" spans="19:20" ht="12" customHeight="1">
      <c r="S39" s="42"/>
      <c r="T39" s="42"/>
    </row>
    <row r="40" spans="19:20" ht="12" customHeight="1">
      <c r="S40" s="42"/>
      <c r="T40" s="42"/>
    </row>
    <row r="41" spans="19:20" ht="12" customHeight="1">
      <c r="S41" s="42"/>
      <c r="T41" s="42"/>
    </row>
    <row r="42" spans="19:20" ht="12" customHeight="1">
      <c r="S42" s="42"/>
      <c r="T42" s="42"/>
    </row>
    <row r="43" spans="19:20" ht="12" customHeight="1">
      <c r="S43" s="42"/>
      <c r="T43" s="42"/>
    </row>
    <row r="44" spans="19:20" ht="12" customHeight="1">
      <c r="S44" s="42"/>
      <c r="T44" s="42"/>
    </row>
    <row r="45" spans="19:20" ht="12" customHeight="1">
      <c r="S45" s="42"/>
      <c r="T45" s="42"/>
    </row>
    <row r="46" spans="19:20" ht="12" customHeight="1">
      <c r="S46" s="42"/>
      <c r="T46" s="42"/>
    </row>
    <row r="47" spans="19:20" ht="12" customHeight="1">
      <c r="S47" s="42"/>
      <c r="T47" s="42"/>
    </row>
    <row r="48" spans="19:20" ht="12" customHeight="1">
      <c r="S48" s="42"/>
      <c r="T48" s="42"/>
    </row>
    <row r="49" spans="19:20" ht="12" customHeight="1">
      <c r="S49" s="42"/>
      <c r="T49" s="42"/>
    </row>
    <row r="50" spans="19:20" ht="12" customHeight="1">
      <c r="S50" s="42"/>
      <c r="T50" s="42"/>
    </row>
    <row r="51" spans="19:20" ht="12" customHeight="1">
      <c r="S51" s="42"/>
      <c r="T51" s="42"/>
    </row>
    <row r="52" spans="19:20" ht="12" customHeight="1">
      <c r="S52" s="42"/>
      <c r="T52" s="42"/>
    </row>
    <row r="53" spans="19:20" ht="12" customHeight="1">
      <c r="S53" s="42"/>
      <c r="T53" s="42"/>
    </row>
    <row r="54" spans="19:20" ht="12" customHeight="1">
      <c r="S54" s="42"/>
      <c r="T54" s="42"/>
    </row>
    <row r="55" spans="19:20" ht="12" customHeight="1">
      <c r="S55" s="42"/>
      <c r="T55" s="42"/>
    </row>
    <row r="56" spans="19:20" ht="12" customHeight="1">
      <c r="S56" s="42"/>
      <c r="T56" s="42"/>
    </row>
    <row r="57" spans="19:20" ht="12" customHeight="1">
      <c r="S57" s="42"/>
      <c r="T57" s="42"/>
    </row>
    <row r="58" spans="19:20" ht="12" customHeight="1">
      <c r="S58" s="42"/>
      <c r="T58" s="42"/>
    </row>
    <row r="59" spans="19:20" ht="12" customHeight="1">
      <c r="S59" s="42"/>
      <c r="T59" s="42"/>
    </row>
    <row r="60" spans="19:20" ht="12" customHeight="1">
      <c r="S60" s="42"/>
      <c r="T60" s="42"/>
    </row>
    <row r="61" spans="19:20" ht="12" customHeight="1">
      <c r="S61" s="42"/>
      <c r="T61" s="42"/>
    </row>
    <row r="62" spans="19:20" ht="12" customHeight="1">
      <c r="S62" s="42"/>
      <c r="T62" s="42"/>
    </row>
    <row r="63" spans="19:20" ht="12" customHeight="1">
      <c r="S63" s="42"/>
      <c r="T63" s="42"/>
    </row>
    <row r="64" spans="19:20" ht="12" customHeight="1">
      <c r="S64" s="42"/>
      <c r="T64" s="42"/>
    </row>
    <row r="65" spans="19:20" ht="12" customHeight="1">
      <c r="S65" s="42"/>
      <c r="T65" s="42"/>
    </row>
    <row r="66" spans="19:20" ht="12" customHeight="1">
      <c r="S66" s="42"/>
      <c r="T66" s="42"/>
    </row>
    <row r="67" spans="19:20" ht="12" customHeight="1">
      <c r="S67" s="42"/>
      <c r="T67" s="42"/>
    </row>
    <row r="68" spans="19:20" ht="12" customHeight="1">
      <c r="S68" s="42"/>
      <c r="T68" s="42"/>
    </row>
    <row r="69" spans="19:20" ht="12" customHeight="1">
      <c r="S69" s="42"/>
      <c r="T69" s="42"/>
    </row>
    <row r="70" spans="19:20" ht="12" customHeight="1">
      <c r="S70" s="42"/>
      <c r="T70" s="42"/>
    </row>
    <row r="71" spans="19:20" ht="12" customHeight="1">
      <c r="S71" s="42"/>
      <c r="T71" s="42"/>
    </row>
    <row r="72" spans="19:20" ht="12" customHeight="1">
      <c r="S72" s="42"/>
      <c r="T72" s="42"/>
    </row>
    <row r="73" spans="19:20" ht="12" customHeight="1">
      <c r="S73" s="42"/>
      <c r="T73" s="42"/>
    </row>
    <row r="74" spans="19:20" ht="12" customHeight="1">
      <c r="S74" s="42"/>
      <c r="T74" s="42"/>
    </row>
    <row r="75" spans="19:20" ht="12" customHeight="1">
      <c r="S75" s="42"/>
      <c r="T75" s="42"/>
    </row>
    <row r="76" spans="19:20" ht="12" customHeight="1">
      <c r="S76" s="42"/>
      <c r="T76" s="42"/>
    </row>
    <row r="77" spans="19:20" ht="12" customHeight="1">
      <c r="S77" s="42"/>
      <c r="T77" s="42"/>
    </row>
    <row r="78" spans="19:20" ht="12" customHeight="1">
      <c r="S78" s="42"/>
      <c r="T78" s="42"/>
    </row>
    <row r="79" spans="19:20" ht="12" customHeight="1">
      <c r="S79" s="42"/>
      <c r="T79" s="42"/>
    </row>
    <row r="80" spans="19:20" ht="12" customHeight="1">
      <c r="S80" s="42"/>
      <c r="T80" s="42"/>
    </row>
    <row r="81" spans="19:20" ht="12" customHeight="1">
      <c r="S81" s="42"/>
      <c r="T81" s="42"/>
    </row>
    <row r="82" spans="19:20" ht="12" customHeight="1">
      <c r="S82" s="42"/>
      <c r="T82" s="42"/>
    </row>
    <row r="83" spans="19:20" ht="12" customHeight="1">
      <c r="S83" s="42"/>
      <c r="T83" s="42"/>
    </row>
    <row r="84" spans="19:20" ht="12" customHeight="1">
      <c r="S84" s="42"/>
      <c r="T84" s="42"/>
    </row>
    <row r="85" spans="19:20" ht="12" customHeight="1">
      <c r="S85" s="42"/>
      <c r="T85" s="42"/>
    </row>
    <row r="86" spans="19:20" ht="12" customHeight="1">
      <c r="S86" s="42"/>
      <c r="T86" s="42"/>
    </row>
    <row r="87" spans="19:20" ht="12" customHeight="1">
      <c r="S87" s="42"/>
      <c r="T87" s="42"/>
    </row>
    <row r="88" spans="19:20" ht="12" customHeight="1">
      <c r="S88" s="42"/>
      <c r="T88" s="42"/>
    </row>
    <row r="89" spans="19:20" ht="12" customHeight="1">
      <c r="S89" s="42"/>
      <c r="T89" s="42"/>
    </row>
    <row r="90" spans="19:20" ht="12" customHeight="1">
      <c r="S90" s="42"/>
      <c r="T90" s="42"/>
    </row>
    <row r="91" spans="19:20" ht="12" customHeight="1">
      <c r="S91" s="42"/>
      <c r="T91" s="42"/>
    </row>
    <row r="92" spans="19:20" ht="12" customHeight="1">
      <c r="S92" s="42"/>
      <c r="T92" s="42"/>
    </row>
    <row r="93" spans="19:20" ht="12" customHeight="1">
      <c r="S93" s="42"/>
      <c r="T93" s="42"/>
    </row>
    <row r="94" spans="19:20" ht="12" customHeight="1">
      <c r="S94" s="42"/>
      <c r="T94" s="42"/>
    </row>
    <row r="95" spans="19:20" ht="12" customHeight="1">
      <c r="S95" s="42"/>
      <c r="T95" s="42"/>
    </row>
    <row r="96" spans="19:20" ht="12" customHeight="1">
      <c r="S96" s="42"/>
      <c r="T96" s="42"/>
    </row>
    <row r="97" spans="19:20" ht="12" customHeight="1">
      <c r="S97" s="42"/>
      <c r="T97" s="42"/>
    </row>
    <row r="98" spans="19:20" ht="12" customHeight="1">
      <c r="S98" s="42"/>
      <c r="T98" s="42"/>
    </row>
    <row r="99" spans="19:20" ht="12" customHeight="1">
      <c r="S99" s="42"/>
      <c r="T99" s="42"/>
    </row>
    <row r="100" spans="19:20" ht="12" customHeight="1">
      <c r="S100" s="42"/>
      <c r="T100" s="42"/>
    </row>
    <row r="101" spans="19:20" ht="12" customHeight="1">
      <c r="S101" s="42"/>
      <c r="T101" s="42"/>
    </row>
    <row r="102" spans="19:20" ht="12" customHeight="1">
      <c r="S102" s="42"/>
      <c r="T102" s="42"/>
    </row>
    <row r="103" spans="19:20" ht="15" customHeight="1">
      <c r="T103" s="42"/>
    </row>
    <row r="104" spans="19:20" ht="12" customHeight="1">
      <c r="T104" s="42"/>
    </row>
    <row r="105" spans="19:20" ht="12" customHeight="1">
      <c r="T105" s="42"/>
    </row>
    <row r="106" spans="19:20" ht="12" customHeight="1">
      <c r="T106" s="42"/>
    </row>
    <row r="107" spans="19:20" ht="12" customHeight="1">
      <c r="T107" s="42"/>
    </row>
    <row r="108" spans="19:20" ht="12" customHeight="1">
      <c r="T108" s="42"/>
    </row>
    <row r="109" spans="19:20" ht="12" customHeight="1">
      <c r="T109" s="42"/>
    </row>
    <row r="110" spans="19:20" ht="12" customHeight="1">
      <c r="T110" s="42"/>
    </row>
    <row r="111" spans="19:20" ht="12" customHeight="1">
      <c r="T111" s="42"/>
    </row>
    <row r="112" spans="19:20" ht="12" customHeight="1">
      <c r="T112" s="42"/>
    </row>
    <row r="113" spans="20:20" ht="12" customHeight="1">
      <c r="T113" s="42"/>
    </row>
    <row r="114" spans="20:20" ht="12" customHeight="1">
      <c r="T114" s="42"/>
    </row>
    <row r="115" spans="20:20" ht="12" customHeight="1">
      <c r="T115" s="42"/>
    </row>
    <row r="116" spans="20:20" ht="12" customHeight="1">
      <c r="T116" s="42"/>
    </row>
    <row r="117" spans="20:20" ht="12" customHeight="1">
      <c r="T117" s="42"/>
    </row>
    <row r="118" spans="20:20" ht="12" customHeight="1">
      <c r="T118" s="42"/>
    </row>
    <row r="119" spans="20:20" ht="12" customHeight="1">
      <c r="T119" s="42"/>
    </row>
    <row r="120" spans="20:20" ht="12" customHeight="1">
      <c r="T120" s="42"/>
    </row>
    <row r="121" spans="20:20" ht="12" customHeight="1">
      <c r="T121" s="42"/>
    </row>
    <row r="122" spans="20:20" ht="12" customHeight="1">
      <c r="T122" s="42"/>
    </row>
    <row r="123" spans="20:20" ht="12" customHeight="1">
      <c r="T123" s="42"/>
    </row>
    <row r="124" spans="20:20" ht="12" customHeight="1">
      <c r="T124" s="42"/>
    </row>
    <row r="125" spans="20:20" ht="12" customHeight="1">
      <c r="T125" s="42"/>
    </row>
    <row r="126" spans="20:20" ht="12" customHeight="1">
      <c r="T126" s="42"/>
    </row>
    <row r="127" spans="20:20" ht="12" customHeight="1">
      <c r="T127" s="42"/>
    </row>
    <row r="128" spans="20:20" ht="12" customHeight="1">
      <c r="T128" s="42"/>
    </row>
    <row r="129" spans="20:20" ht="12" customHeight="1">
      <c r="T129" s="42"/>
    </row>
    <row r="130" spans="20:20" ht="12" customHeight="1">
      <c r="T130" s="42"/>
    </row>
    <row r="131" spans="20:20" ht="12" customHeight="1">
      <c r="T131" s="42"/>
    </row>
    <row r="132" spans="20:20" ht="12" customHeight="1">
      <c r="T132" s="42"/>
    </row>
    <row r="133" spans="20:20" ht="12" customHeight="1">
      <c r="T133" s="42"/>
    </row>
    <row r="134" spans="20:20" ht="12" customHeight="1">
      <c r="T134" s="42"/>
    </row>
    <row r="135" spans="20:20" ht="12" customHeight="1"/>
    <row r="136" spans="20:20" ht="12" customHeight="1"/>
    <row r="137" spans="20:20" ht="12" customHeight="1"/>
    <row r="138" spans="20:20" ht="12" customHeight="1"/>
    <row r="139" spans="20:20" ht="12" customHeight="1"/>
    <row r="140" spans="20:20" ht="12" customHeight="1"/>
    <row r="141" spans="20:20" ht="12" customHeight="1"/>
    <row r="142" spans="20:20" ht="12" customHeight="1"/>
    <row r="143" spans="20:20" ht="12" customHeight="1"/>
    <row r="144" spans="20:20" ht="12" customHeight="1"/>
    <row r="145" spans="17:18" ht="12" customHeight="1"/>
    <row r="146" spans="17:18" ht="12" customHeight="1"/>
    <row r="147" spans="17:18" ht="12" customHeight="1">
      <c r="Q147" s="18"/>
    </row>
    <row r="148" spans="17:18" ht="12" customHeight="1">
      <c r="Q148" s="18"/>
      <c r="R148" s="65"/>
    </row>
    <row r="149" spans="17:18" ht="12" customHeight="1">
      <c r="Q149" s="18"/>
      <c r="R149" s="60"/>
    </row>
    <row r="150" spans="17:18" ht="12" customHeight="1">
      <c r="Q150" s="18"/>
      <c r="R150" s="60"/>
    </row>
    <row r="151" spans="17:18" ht="12" customHeight="1">
      <c r="Q151" s="18"/>
      <c r="R151" s="60"/>
    </row>
    <row r="152" spans="17:18" ht="12" customHeight="1">
      <c r="Q152" s="18"/>
      <c r="R152" s="60"/>
    </row>
    <row r="153" spans="17:18" ht="12" customHeight="1">
      <c r="Q153" s="18"/>
      <c r="R153" s="60"/>
    </row>
    <row r="154" spans="17:18" ht="12" customHeight="1">
      <c r="Q154" s="18"/>
      <c r="R154" s="60"/>
    </row>
  </sheetData>
  <phoneticPr fontId="0" type="noConversion"/>
  <pageMargins left="0.75" right="0.5" top="0.8" bottom="0.55000000000000004" header="0.5" footer="0.5"/>
  <pageSetup scale="32" orientation="portrait" horizontalDpi="4294967292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T433"/>
  <sheetViews>
    <sheetView defaultGridColor="0" colorId="22" zoomScale="75" workbookViewId="0">
      <selection activeCell="I19" sqref="I19"/>
    </sheetView>
  </sheetViews>
  <sheetFormatPr defaultColWidth="9.6640625" defaultRowHeight="15"/>
  <cols>
    <col min="1" max="1" width="0.77734375" customWidth="1"/>
    <col min="2" max="2" width="11.33203125" customWidth="1"/>
    <col min="3" max="3" width="5.77734375" customWidth="1"/>
    <col min="4" max="4" width="9.33203125" customWidth="1"/>
    <col min="5" max="5" width="8.33203125" customWidth="1"/>
    <col min="6" max="6" width="5.5546875" customWidth="1"/>
    <col min="7" max="7" width="8.88671875" customWidth="1"/>
    <col min="8" max="8" width="8.109375" customWidth="1"/>
    <col min="9" max="9" width="8" customWidth="1"/>
    <col min="10" max="10" width="6.21875" customWidth="1"/>
    <col min="11" max="11" width="5.77734375" customWidth="1"/>
    <col min="12" max="12" width="6.44140625" customWidth="1"/>
    <col min="13" max="13" width="1.21875" customWidth="1"/>
    <col min="14" max="14" width="9.109375" customWidth="1"/>
    <col min="15" max="15" width="6.77734375" customWidth="1"/>
    <col min="16" max="16" width="7.21875" customWidth="1"/>
    <col min="17" max="17" width="0.77734375" customWidth="1"/>
    <col min="18" max="18" width="11.109375" customWidth="1"/>
    <col min="19" max="20" width="6.88671875" customWidth="1"/>
  </cols>
  <sheetData>
    <row r="1" spans="2:20">
      <c r="L1" t="s">
        <v>67</v>
      </c>
    </row>
    <row r="4" spans="2:20" ht="15.7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6" spans="2:20" ht="15" customHeight="1">
      <c r="S6" s="2"/>
      <c r="T6" s="2"/>
    </row>
    <row r="7" spans="2:20" ht="12" customHeight="1"/>
    <row r="8" spans="2:20" ht="12" customHeight="1"/>
    <row r="9" spans="2:20" ht="12" customHeight="1"/>
    <row r="10" spans="2:20" ht="12" customHeight="1"/>
    <row r="11" spans="2:20" ht="12" customHeight="1"/>
    <row r="12" spans="2:20" ht="12" customHeight="1"/>
    <row r="13" spans="2:20" ht="12" customHeight="1"/>
    <row r="14" spans="2:20" ht="12" customHeight="1"/>
    <row r="15" spans="2:20" ht="12" customHeight="1">
      <c r="B15" s="6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64"/>
      <c r="Q15" s="18"/>
      <c r="R15" s="65"/>
    </row>
    <row r="16" spans="2:20" ht="16.5" customHeight="1" thickBot="1">
      <c r="B16" s="41" t="s">
        <v>836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20" ht="15" customHeight="1" thickTop="1">
      <c r="B17" s="159" t="s">
        <v>271</v>
      </c>
      <c r="C17" s="149"/>
      <c r="D17" s="149"/>
      <c r="E17" s="149"/>
      <c r="F17" s="162"/>
      <c r="G17" s="162"/>
      <c r="H17" s="162"/>
      <c r="I17" s="763"/>
      <c r="Q17" s="22"/>
      <c r="R17" s="65"/>
    </row>
    <row r="18" spans="2:20" ht="12" customHeight="1">
      <c r="B18" s="36"/>
      <c r="C18" s="10" t="s">
        <v>83</v>
      </c>
      <c r="D18" s="10" t="s">
        <v>72</v>
      </c>
      <c r="E18" s="10" t="s">
        <v>819</v>
      </c>
      <c r="F18" s="54" t="s">
        <v>96</v>
      </c>
      <c r="G18" s="54" t="s">
        <v>825</v>
      </c>
      <c r="H18" s="54" t="s">
        <v>824</v>
      </c>
      <c r="I18" s="749" t="s">
        <v>292</v>
      </c>
      <c r="Q18" s="22"/>
      <c r="R18" s="65"/>
    </row>
    <row r="19" spans="2:20" ht="12" customHeight="1">
      <c r="B19" s="77"/>
      <c r="C19" s="12" t="s">
        <v>108</v>
      </c>
      <c r="D19" s="12" t="s">
        <v>64</v>
      </c>
      <c r="E19" s="12" t="s">
        <v>822</v>
      </c>
      <c r="F19" s="51" t="s">
        <v>823</v>
      </c>
      <c r="G19" s="51" t="s">
        <v>310</v>
      </c>
      <c r="H19" s="51" t="s">
        <v>310</v>
      </c>
      <c r="I19" s="750" t="s">
        <v>306</v>
      </c>
      <c r="N19" s="65" t="s">
        <v>952</v>
      </c>
      <c r="Q19" s="22"/>
      <c r="R19" s="65"/>
    </row>
    <row r="20" spans="2:20" ht="12" customHeight="1">
      <c r="B20" s="37" t="s">
        <v>152</v>
      </c>
      <c r="C20" s="134">
        <f>A!B290</f>
        <v>74116.929999999993</v>
      </c>
      <c r="D20" s="134">
        <f>A!C290</f>
        <v>74724.7</v>
      </c>
      <c r="E20" s="134">
        <f>A!D290</f>
        <v>75005.308380701274</v>
      </c>
      <c r="F20" s="134">
        <f>A!F290</f>
        <v>73741</v>
      </c>
      <c r="G20" s="134">
        <f>A!G290</f>
        <v>77079</v>
      </c>
      <c r="H20" s="134">
        <f>A!H290</f>
        <v>77092</v>
      </c>
      <c r="I20" s="805">
        <f>A!I290</f>
        <v>74585.170068324995</v>
      </c>
      <c r="N20" s="66">
        <f>A!M290</f>
        <v>0</v>
      </c>
      <c r="Q20" s="18"/>
      <c r="R20" s="60"/>
      <c r="S20" s="42"/>
      <c r="T20" s="42"/>
    </row>
    <row r="21" spans="2:20" ht="12" customHeight="1">
      <c r="B21" s="37" t="s">
        <v>153</v>
      </c>
      <c r="C21" s="134"/>
      <c r="D21" s="134">
        <f>A!C291</f>
        <v>47248.800000000003</v>
      </c>
      <c r="E21" s="134"/>
      <c r="F21" s="134"/>
      <c r="G21" s="134">
        <f>A!G291</f>
        <v>49619</v>
      </c>
      <c r="H21" s="134">
        <f>A!H291</f>
        <v>49217</v>
      </c>
      <c r="I21" s="805"/>
      <c r="N21" s="66">
        <f>A!M291</f>
        <v>0</v>
      </c>
      <c r="Q21" s="18"/>
      <c r="R21" s="60"/>
      <c r="S21" s="42"/>
      <c r="T21" s="42"/>
    </row>
    <row r="22" spans="2:20" ht="12" customHeight="1">
      <c r="B22" s="37" t="s">
        <v>154</v>
      </c>
      <c r="C22" s="134"/>
      <c r="D22" s="134"/>
      <c r="E22" s="134"/>
      <c r="F22" s="134"/>
      <c r="G22" s="134"/>
      <c r="H22" s="134"/>
      <c r="I22" s="805">
        <f>A!I292</f>
        <v>47700.802477108889</v>
      </c>
      <c r="N22" s="66">
        <f>A!M292</f>
        <v>0</v>
      </c>
      <c r="Q22" s="18"/>
      <c r="R22" s="60"/>
      <c r="S22" s="42"/>
      <c r="T22" s="42"/>
    </row>
    <row r="23" spans="2:20" ht="12" customHeight="1">
      <c r="B23" s="37" t="s">
        <v>155</v>
      </c>
      <c r="C23" s="134"/>
      <c r="D23" s="134"/>
      <c r="E23" s="134">
        <f>A!D293</f>
        <v>47268.489182392106</v>
      </c>
      <c r="F23" s="134">
        <f>A!F293</f>
        <v>45447</v>
      </c>
      <c r="G23" s="134"/>
      <c r="H23" s="134"/>
      <c r="I23" s="805">
        <f>A!I293</f>
        <v>47700.802477108889</v>
      </c>
      <c r="N23" s="66">
        <f>A!M293</f>
        <v>0</v>
      </c>
      <c r="Q23" s="18"/>
      <c r="R23" s="60"/>
      <c r="S23" s="42"/>
      <c r="T23" s="42"/>
    </row>
    <row r="24" spans="2:20" ht="12" customHeight="1">
      <c r="B24" s="37" t="s">
        <v>156</v>
      </c>
      <c r="C24" s="134">
        <f>A!B294</f>
        <v>46952.7</v>
      </c>
      <c r="D24" s="134"/>
      <c r="E24" s="134"/>
      <c r="F24" s="134"/>
      <c r="G24" s="134"/>
      <c r="H24" s="134"/>
      <c r="I24" s="805">
        <f>A!I294</f>
        <v>47700.802477108889</v>
      </c>
      <c r="N24" s="66">
        <f>A!M294</f>
        <v>0</v>
      </c>
      <c r="Q24" s="18"/>
      <c r="R24" s="60"/>
      <c r="S24" s="42"/>
      <c r="T24" s="42"/>
    </row>
    <row r="25" spans="2:20" ht="12" customHeight="1" thickBot="1">
      <c r="B25" s="37" t="s">
        <v>157</v>
      </c>
      <c r="C25" s="134"/>
      <c r="D25" s="134"/>
      <c r="E25" s="134"/>
      <c r="F25" s="134"/>
      <c r="G25" s="134">
        <f>A!G295</f>
        <v>30802</v>
      </c>
      <c r="H25" s="134">
        <f>A!H295</f>
        <v>31437</v>
      </c>
      <c r="I25" s="805">
        <f>A!I295</f>
        <v>29244.639195300555</v>
      </c>
      <c r="N25" s="66">
        <f>A!M295</f>
        <v>0</v>
      </c>
      <c r="Q25" s="18"/>
      <c r="R25" s="60"/>
      <c r="S25" s="42"/>
      <c r="T25" s="42"/>
    </row>
    <row r="26" spans="2:20" ht="15" customHeight="1" thickTop="1">
      <c r="B26" s="159" t="s">
        <v>272</v>
      </c>
      <c r="C26" s="149"/>
      <c r="D26" s="149"/>
      <c r="E26" s="149"/>
      <c r="F26" s="162"/>
      <c r="G26" s="162"/>
      <c r="H26" s="162"/>
      <c r="I26" s="763"/>
      <c r="N26" s="65"/>
      <c r="S26" s="42"/>
      <c r="T26" s="42"/>
    </row>
    <row r="27" spans="2:20" ht="12" customHeight="1">
      <c r="B27" s="49"/>
      <c r="C27" s="10" t="s">
        <v>83</v>
      </c>
      <c r="D27" s="10" t="s">
        <v>72</v>
      </c>
      <c r="E27" s="10" t="s">
        <v>819</v>
      </c>
      <c r="F27" s="54" t="s">
        <v>96</v>
      </c>
      <c r="G27" s="54" t="s">
        <v>825</v>
      </c>
      <c r="H27" s="54" t="s">
        <v>824</v>
      </c>
      <c r="I27" s="749" t="s">
        <v>292</v>
      </c>
      <c r="N27" s="65"/>
      <c r="S27" s="42"/>
      <c r="T27" s="42"/>
    </row>
    <row r="28" spans="2:20" ht="12" customHeight="1">
      <c r="B28" s="49"/>
      <c r="C28" s="12" t="s">
        <v>108</v>
      </c>
      <c r="D28" s="12" t="s">
        <v>64</v>
      </c>
      <c r="E28" s="12" t="s">
        <v>822</v>
      </c>
      <c r="F28" s="51" t="s">
        <v>823</v>
      </c>
      <c r="G28" s="51" t="s">
        <v>310</v>
      </c>
      <c r="H28" s="51" t="s">
        <v>310</v>
      </c>
      <c r="I28" s="750" t="s">
        <v>306</v>
      </c>
      <c r="N28" s="65" t="s">
        <v>952</v>
      </c>
      <c r="S28" s="42"/>
      <c r="T28" s="42"/>
    </row>
    <row r="29" spans="2:20" ht="12" customHeight="1">
      <c r="B29" s="160" t="s">
        <v>152</v>
      </c>
      <c r="C29" s="156">
        <f>A!B300</f>
        <v>12352.83</v>
      </c>
      <c r="D29" s="156">
        <f>A!C300</f>
        <v>12454.1</v>
      </c>
      <c r="E29" s="156">
        <f>A!D300</f>
        <v>12500.715538753306</v>
      </c>
      <c r="F29" s="156">
        <f>A!F300</f>
        <v>12290</v>
      </c>
      <c r="G29" s="156">
        <f>A!G300</f>
        <v>12846</v>
      </c>
      <c r="H29" s="156">
        <f>A!H300</f>
        <v>12849</v>
      </c>
      <c r="I29" s="805">
        <f>A!I300</f>
        <v>12430.861678052937</v>
      </c>
      <c r="N29" s="66">
        <f>A!M300</f>
        <v>0</v>
      </c>
      <c r="S29" s="42"/>
      <c r="T29" s="42"/>
    </row>
    <row r="30" spans="2:20" ht="12" customHeight="1">
      <c r="B30" s="37" t="s">
        <v>153</v>
      </c>
      <c r="C30" s="156"/>
      <c r="D30" s="156">
        <f>A!C301</f>
        <v>8338.44</v>
      </c>
      <c r="E30" s="156"/>
      <c r="F30" s="156"/>
      <c r="G30" s="156">
        <f>A!G301</f>
        <v>8625</v>
      </c>
      <c r="H30" s="156">
        <f>A!H301</f>
        <v>8730</v>
      </c>
      <c r="I30" s="805"/>
      <c r="N30" s="66">
        <f>A!M301</f>
        <v>0</v>
      </c>
      <c r="S30" s="42"/>
      <c r="T30" s="42"/>
    </row>
    <row r="31" spans="2:20" ht="12" customHeight="1">
      <c r="B31" s="37" t="s">
        <v>154</v>
      </c>
      <c r="C31" s="156"/>
      <c r="D31" s="156"/>
      <c r="E31" s="156"/>
      <c r="F31" s="156"/>
      <c r="G31" s="156"/>
      <c r="H31" s="156"/>
      <c r="I31" s="805">
        <f>A!I302</f>
        <v>8258.2453220750613</v>
      </c>
      <c r="N31" s="66">
        <f>A!M302</f>
        <v>0</v>
      </c>
      <c r="S31" s="42"/>
      <c r="T31" s="42"/>
    </row>
    <row r="32" spans="2:20" ht="12" customHeight="1">
      <c r="B32" s="37" t="s">
        <v>155</v>
      </c>
      <c r="C32" s="156"/>
      <c r="D32" s="156"/>
      <c r="E32" s="156">
        <f>A!D303</f>
        <v>8323.0430913276159</v>
      </c>
      <c r="F32" s="156">
        <f>A!F303</f>
        <v>8011</v>
      </c>
      <c r="G32" s="156"/>
      <c r="H32" s="156"/>
      <c r="I32" s="805">
        <f>A!I303</f>
        <v>8258.2453220750613</v>
      </c>
      <c r="N32" s="66">
        <f>A!M303</f>
        <v>0</v>
      </c>
      <c r="S32" s="42"/>
      <c r="T32" s="42"/>
    </row>
    <row r="33" spans="2:20" ht="12" customHeight="1">
      <c r="B33" s="37" t="s">
        <v>156</v>
      </c>
      <c r="C33" s="156">
        <f>A!B304</f>
        <v>8337.41</v>
      </c>
      <c r="D33" s="156"/>
      <c r="E33" s="156"/>
      <c r="F33" s="156"/>
      <c r="G33" s="156"/>
      <c r="H33" s="156"/>
      <c r="I33" s="805">
        <f>A!I304</f>
        <v>8258.2453220750613</v>
      </c>
      <c r="N33" s="66">
        <f>A!M304</f>
        <v>0</v>
      </c>
      <c r="S33" s="42"/>
      <c r="T33" s="42"/>
    </row>
    <row r="34" spans="2:20" ht="12" customHeight="1" thickBot="1">
      <c r="B34" s="37" t="s">
        <v>157</v>
      </c>
      <c r="C34" s="156"/>
      <c r="D34" s="156"/>
      <c r="E34" s="156"/>
      <c r="F34" s="156"/>
      <c r="G34" s="156">
        <f>A!G305</f>
        <v>8620</v>
      </c>
      <c r="H34" s="156">
        <f>A!H305</f>
        <v>8726</v>
      </c>
      <c r="I34" s="805">
        <f>A!I305</f>
        <v>8258.5109355649602</v>
      </c>
      <c r="N34" s="66">
        <f>A!M305</f>
        <v>0</v>
      </c>
      <c r="S34" s="42"/>
      <c r="T34" s="42"/>
    </row>
    <row r="35" spans="2:20" ht="15" customHeight="1" thickTop="1">
      <c r="B35" s="159" t="s">
        <v>273</v>
      </c>
      <c r="C35" s="149"/>
      <c r="D35" s="149"/>
      <c r="E35" s="149"/>
      <c r="F35" s="162"/>
      <c r="G35" s="162"/>
      <c r="H35" s="162"/>
      <c r="I35" s="763"/>
      <c r="N35" s="65"/>
      <c r="S35" s="42"/>
      <c r="T35" s="42"/>
    </row>
    <row r="36" spans="2:20" ht="12" customHeight="1">
      <c r="B36" s="49"/>
      <c r="C36" s="10" t="s">
        <v>83</v>
      </c>
      <c r="D36" s="10" t="s">
        <v>72</v>
      </c>
      <c r="E36" s="10" t="s">
        <v>819</v>
      </c>
      <c r="F36" s="54" t="s">
        <v>96</v>
      </c>
      <c r="G36" s="54" t="s">
        <v>825</v>
      </c>
      <c r="H36" s="54" t="s">
        <v>824</v>
      </c>
      <c r="I36" s="749" t="s">
        <v>292</v>
      </c>
      <c r="N36" s="65"/>
      <c r="S36" s="42"/>
      <c r="T36" s="42"/>
    </row>
    <row r="37" spans="2:20" ht="12" customHeight="1">
      <c r="B37" s="161"/>
      <c r="C37" s="12" t="s">
        <v>108</v>
      </c>
      <c r="D37" s="12" t="s">
        <v>64</v>
      </c>
      <c r="E37" s="12" t="s">
        <v>822</v>
      </c>
      <c r="F37" s="51" t="s">
        <v>823</v>
      </c>
      <c r="G37" s="51" t="s">
        <v>310</v>
      </c>
      <c r="H37" s="51" t="s">
        <v>310</v>
      </c>
      <c r="I37" s="750" t="s">
        <v>306</v>
      </c>
      <c r="N37" s="65" t="s">
        <v>952</v>
      </c>
      <c r="S37" s="42"/>
      <c r="T37" s="42"/>
    </row>
    <row r="38" spans="2:20" ht="12" customHeight="1">
      <c r="B38" s="37" t="s">
        <v>152</v>
      </c>
      <c r="C38" s="152">
        <f>A!B310</f>
        <v>12352.81</v>
      </c>
      <c r="D38" s="153">
        <f>A!C310</f>
        <v>12454.1</v>
      </c>
      <c r="E38" s="153">
        <f>A!D310</f>
        <v>12500.654692436594</v>
      </c>
      <c r="F38" s="153">
        <f>A!F310</f>
        <v>12290</v>
      </c>
      <c r="G38" s="153">
        <f>A!G310</f>
        <v>12847</v>
      </c>
      <c r="H38" s="153">
        <f>A!H310</f>
        <v>12849</v>
      </c>
      <c r="I38" s="806">
        <f>A!I310</f>
        <v>12430.861678052916</v>
      </c>
      <c r="N38" s="66">
        <f>A!M310</f>
        <v>0</v>
      </c>
      <c r="S38" s="42"/>
      <c r="T38" s="42"/>
    </row>
    <row r="39" spans="2:20" ht="12" customHeight="1">
      <c r="B39" s="37" t="s">
        <v>153</v>
      </c>
      <c r="C39" s="155"/>
      <c r="D39" s="156">
        <f>A!C311</f>
        <v>6319.21</v>
      </c>
      <c r="E39" s="156"/>
      <c r="F39" s="156"/>
      <c r="G39" s="156">
        <f>A!G311</f>
        <v>6425</v>
      </c>
      <c r="H39" s="156">
        <f>A!H311</f>
        <v>6671</v>
      </c>
      <c r="I39" s="805"/>
      <c r="N39" s="66">
        <f>A!M311</f>
        <v>0</v>
      </c>
      <c r="S39" s="42"/>
      <c r="T39" s="42"/>
    </row>
    <row r="40" spans="2:20" ht="12" customHeight="1">
      <c r="B40" s="37" t="s">
        <v>154</v>
      </c>
      <c r="C40" s="155"/>
      <c r="D40" s="156"/>
      <c r="E40" s="156"/>
      <c r="F40" s="156"/>
      <c r="G40" s="156"/>
      <c r="H40" s="156"/>
      <c r="I40" s="805">
        <f>A!I312</f>
        <v>6052.4886886800987</v>
      </c>
      <c r="N40" s="66">
        <f>A!M312</f>
        <v>0</v>
      </c>
      <c r="S40" s="42"/>
      <c r="T40" s="42"/>
    </row>
    <row r="41" spans="2:20" ht="12" customHeight="1">
      <c r="B41" s="37" t="s">
        <v>155</v>
      </c>
      <c r="C41" s="155"/>
      <c r="D41" s="156"/>
      <c r="E41" s="156">
        <f>A!D313</f>
        <v>6316.5575980130352</v>
      </c>
      <c r="F41" s="156">
        <f>A!F313</f>
        <v>5867</v>
      </c>
      <c r="G41" s="156"/>
      <c r="H41" s="156"/>
      <c r="I41" s="805">
        <f>A!I313</f>
        <v>6052.4886886800987</v>
      </c>
      <c r="N41" s="66">
        <f>A!M313</f>
        <v>0</v>
      </c>
      <c r="S41" s="42"/>
      <c r="T41" s="42"/>
    </row>
    <row r="42" spans="2:20" ht="12" customHeight="1">
      <c r="B42" s="37" t="s">
        <v>156</v>
      </c>
      <c r="C42" s="155">
        <f>A!B314</f>
        <v>6247.29</v>
      </c>
      <c r="D42" s="156"/>
      <c r="E42" s="156"/>
      <c r="F42" s="156"/>
      <c r="G42" s="156"/>
      <c r="H42" s="156"/>
      <c r="I42" s="805">
        <f>A!I314</f>
        <v>6052.4886886800987</v>
      </c>
      <c r="N42" s="66">
        <f>A!M314</f>
        <v>0</v>
      </c>
      <c r="S42" s="42"/>
      <c r="T42" s="42"/>
    </row>
    <row r="43" spans="2:20" ht="12" customHeight="1" thickBot="1">
      <c r="B43" s="37" t="s">
        <v>157</v>
      </c>
      <c r="C43" s="155"/>
      <c r="D43" s="156"/>
      <c r="E43" s="156"/>
      <c r="F43" s="156"/>
      <c r="G43" s="156">
        <f>A!G315</f>
        <v>6420</v>
      </c>
      <c r="H43" s="156">
        <f>A!H315</f>
        <v>6668</v>
      </c>
      <c r="I43" s="805">
        <f>A!I315</f>
        <v>6052.7135003591038</v>
      </c>
      <c r="N43" s="66">
        <f>A!M315</f>
        <v>0</v>
      </c>
      <c r="S43" s="42"/>
      <c r="T43" s="42"/>
    </row>
    <row r="44" spans="2:20" ht="15" customHeight="1" thickTop="1">
      <c r="B44" s="159" t="s">
        <v>274</v>
      </c>
      <c r="C44" s="165"/>
      <c r="D44" s="149"/>
      <c r="E44" s="149"/>
      <c r="F44" s="162"/>
      <c r="G44" s="162"/>
      <c r="H44" s="162"/>
      <c r="I44" s="763"/>
      <c r="N44" s="65"/>
      <c r="S44" s="42"/>
      <c r="T44" s="42"/>
    </row>
    <row r="45" spans="2:20" ht="12" customHeight="1">
      <c r="B45" s="49"/>
      <c r="C45" s="10" t="s">
        <v>83</v>
      </c>
      <c r="D45" s="10" t="s">
        <v>72</v>
      </c>
      <c r="E45" s="10" t="s">
        <v>819</v>
      </c>
      <c r="F45" s="54" t="s">
        <v>96</v>
      </c>
      <c r="G45" s="54" t="s">
        <v>825</v>
      </c>
      <c r="H45" s="54" t="s">
        <v>824</v>
      </c>
      <c r="I45" s="749" t="s">
        <v>292</v>
      </c>
      <c r="N45" s="65"/>
      <c r="S45" s="42"/>
      <c r="T45" s="42"/>
    </row>
    <row r="46" spans="2:20" ht="12" customHeight="1">
      <c r="B46" s="49"/>
      <c r="C46" s="12" t="s">
        <v>108</v>
      </c>
      <c r="D46" s="12" t="s">
        <v>64</v>
      </c>
      <c r="E46" s="12" t="s">
        <v>822</v>
      </c>
      <c r="F46" s="51" t="s">
        <v>823</v>
      </c>
      <c r="G46" s="51" t="s">
        <v>310</v>
      </c>
      <c r="H46" s="51" t="s">
        <v>310</v>
      </c>
      <c r="I46" s="750" t="s">
        <v>306</v>
      </c>
      <c r="N46" s="65" t="s">
        <v>952</v>
      </c>
      <c r="S46" s="42"/>
      <c r="T46" s="42"/>
    </row>
    <row r="47" spans="2:20" ht="12" customHeight="1">
      <c r="B47" s="160" t="s">
        <v>152</v>
      </c>
      <c r="C47" s="156">
        <f>A!B320</f>
        <v>12352.83</v>
      </c>
      <c r="D47" s="156">
        <f>A!C320</f>
        <v>12454.1</v>
      </c>
      <c r="E47" s="156">
        <f>A!D320</f>
        <v>12500.786326460562</v>
      </c>
      <c r="F47" s="156">
        <f>A!F320</f>
        <v>12290</v>
      </c>
      <c r="G47" s="156">
        <f>A!G320</f>
        <v>12846</v>
      </c>
      <c r="H47" s="156">
        <f>A!H320</f>
        <v>12849</v>
      </c>
      <c r="I47" s="805">
        <f>A!I320</f>
        <v>12430.861678052932</v>
      </c>
      <c r="N47" s="66">
        <f>A!M320</f>
        <v>0</v>
      </c>
      <c r="S47" s="42"/>
      <c r="T47" s="42"/>
    </row>
    <row r="48" spans="2:20" ht="12" customHeight="1">
      <c r="B48" s="37" t="s">
        <v>153</v>
      </c>
      <c r="C48" s="156"/>
      <c r="D48" s="156">
        <f>A!C321</f>
        <v>8634.07</v>
      </c>
      <c r="E48" s="156"/>
      <c r="F48" s="156"/>
      <c r="G48" s="156">
        <f>A!G321</f>
        <v>9388</v>
      </c>
      <c r="H48" s="156">
        <f>A!H321</f>
        <v>8873</v>
      </c>
      <c r="I48" s="805"/>
      <c r="N48" s="66">
        <f>A!M321</f>
        <v>0</v>
      </c>
      <c r="S48" s="42"/>
      <c r="T48" s="42"/>
    </row>
    <row r="49" spans="2:20" ht="12" customHeight="1">
      <c r="B49" s="37" t="s">
        <v>154</v>
      </c>
      <c r="C49" s="156"/>
      <c r="D49" s="156"/>
      <c r="E49" s="156"/>
      <c r="F49" s="156"/>
      <c r="G49" s="156"/>
      <c r="H49" s="156"/>
      <c r="I49" s="805">
        <f>A!I322</f>
        <v>9192.7481398155032</v>
      </c>
      <c r="N49" s="66">
        <f>A!M322</f>
        <v>0</v>
      </c>
      <c r="S49" s="42"/>
      <c r="T49" s="42"/>
    </row>
    <row r="50" spans="2:20" ht="12" customHeight="1">
      <c r="B50" s="37" t="s">
        <v>155</v>
      </c>
      <c r="C50" s="156"/>
      <c r="D50" s="156"/>
      <c r="E50" s="156">
        <f>A!D323</f>
        <v>8666.7343206217247</v>
      </c>
      <c r="F50" s="156">
        <f>A!F323</f>
        <v>8485</v>
      </c>
      <c r="G50" s="156"/>
      <c r="H50" s="156"/>
      <c r="I50" s="805">
        <f>A!I323</f>
        <v>9192.7481398155032</v>
      </c>
      <c r="N50" s="66">
        <f>A!M323</f>
        <v>0</v>
      </c>
      <c r="S50" s="42"/>
      <c r="T50" s="42"/>
    </row>
    <row r="51" spans="2:20" ht="12" customHeight="1">
      <c r="B51" s="37" t="s">
        <v>156</v>
      </c>
      <c r="C51" s="156">
        <f>A!B324</f>
        <v>8567.02</v>
      </c>
      <c r="D51" s="156"/>
      <c r="E51" s="156"/>
      <c r="F51" s="156"/>
      <c r="G51" s="156"/>
      <c r="H51" s="156"/>
      <c r="I51" s="805">
        <f>A!I324</f>
        <v>9192.7481398155032</v>
      </c>
      <c r="N51" s="66">
        <f>A!M324</f>
        <v>0</v>
      </c>
      <c r="S51" s="42"/>
      <c r="T51" s="42"/>
    </row>
    <row r="52" spans="2:20" ht="12" customHeight="1" thickBot="1">
      <c r="B52" s="38" t="s">
        <v>157</v>
      </c>
      <c r="C52" s="139" t="str">
        <f>A!B325</f>
        <v>n/a</v>
      </c>
      <c r="D52" s="139" t="str">
        <f>A!C325</f>
        <v>n/a</v>
      </c>
      <c r="E52" s="139" t="str">
        <f>A!D325</f>
        <v>n/a</v>
      </c>
      <c r="F52" s="139" t="str">
        <f>A!F325</f>
        <v>n/a</v>
      </c>
      <c r="G52" s="139" t="str">
        <f>A!G325</f>
        <v>n/a</v>
      </c>
      <c r="H52" s="139" t="str">
        <f>A!H325</f>
        <v>n/a</v>
      </c>
      <c r="I52" s="762" t="str">
        <f>A!I325</f>
        <v>n/a</v>
      </c>
      <c r="N52" s="65"/>
      <c r="S52" s="42"/>
      <c r="T52" s="42"/>
    </row>
    <row r="53" spans="2:20" ht="15" customHeight="1" thickTop="1">
      <c r="B53" s="49" t="s">
        <v>275</v>
      </c>
      <c r="C53" s="22"/>
      <c r="D53" s="22"/>
      <c r="E53" s="22"/>
      <c r="F53" s="79"/>
      <c r="G53" s="79"/>
      <c r="H53" s="79"/>
      <c r="I53" s="784"/>
      <c r="N53" s="65"/>
      <c r="S53" s="42"/>
      <c r="T53" s="42"/>
    </row>
    <row r="54" spans="2:20" ht="12" customHeight="1">
      <c r="B54" s="49"/>
      <c r="C54" s="10" t="s">
        <v>83</v>
      </c>
      <c r="D54" s="10" t="s">
        <v>72</v>
      </c>
      <c r="E54" s="10" t="s">
        <v>819</v>
      </c>
      <c r="F54" s="54" t="s">
        <v>96</v>
      </c>
      <c r="G54" s="54" t="s">
        <v>825</v>
      </c>
      <c r="H54" s="54" t="s">
        <v>824</v>
      </c>
      <c r="I54" s="749" t="s">
        <v>292</v>
      </c>
      <c r="N54" s="65"/>
      <c r="S54" s="42"/>
      <c r="T54" s="42"/>
    </row>
    <row r="55" spans="2:20" ht="12" customHeight="1">
      <c r="B55" s="161"/>
      <c r="C55" s="12" t="s">
        <v>108</v>
      </c>
      <c r="D55" s="12" t="s">
        <v>64</v>
      </c>
      <c r="E55" s="12" t="s">
        <v>822</v>
      </c>
      <c r="F55" s="51" t="s">
        <v>823</v>
      </c>
      <c r="G55" s="51" t="s">
        <v>310</v>
      </c>
      <c r="H55" s="51" t="s">
        <v>310</v>
      </c>
      <c r="I55" s="750" t="s">
        <v>306</v>
      </c>
      <c r="N55" s="65" t="s">
        <v>952</v>
      </c>
      <c r="S55" s="42"/>
      <c r="T55" s="42"/>
    </row>
    <row r="56" spans="2:20" ht="12" customHeight="1">
      <c r="B56" s="37" t="s">
        <v>152</v>
      </c>
      <c r="C56" s="152">
        <f>A!B330</f>
        <v>12352.83</v>
      </c>
      <c r="D56" s="153">
        <f>A!C330</f>
        <v>12454.1</v>
      </c>
      <c r="E56" s="153">
        <f>A!D330</f>
        <v>12501.047294495162</v>
      </c>
      <c r="F56" s="153">
        <f>A!F330</f>
        <v>12290</v>
      </c>
      <c r="G56" s="153">
        <f>A!G330</f>
        <v>12846</v>
      </c>
      <c r="H56" s="153">
        <f>A!H330</f>
        <v>12849</v>
      </c>
      <c r="I56" s="806">
        <f>A!I330</f>
        <v>12430.861678052937</v>
      </c>
      <c r="N56" s="66">
        <f>A!M330</f>
        <v>0</v>
      </c>
      <c r="S56" s="42"/>
      <c r="T56" s="42"/>
    </row>
    <row r="57" spans="2:20" ht="12" customHeight="1">
      <c r="B57" s="37" t="s">
        <v>153</v>
      </c>
      <c r="C57" s="155"/>
      <c r="D57" s="156">
        <f>A!C331</f>
        <v>8713.52</v>
      </c>
      <c r="E57" s="156"/>
      <c r="F57" s="156"/>
      <c r="G57" s="156">
        <f>A!G331</f>
        <v>9044</v>
      </c>
      <c r="H57" s="156">
        <f>A!H331</f>
        <v>9113</v>
      </c>
      <c r="I57" s="805"/>
      <c r="N57" s="66">
        <f>A!M331</f>
        <v>0</v>
      </c>
      <c r="S57" s="42"/>
      <c r="T57" s="42"/>
    </row>
    <row r="58" spans="2:20" ht="12" customHeight="1">
      <c r="B58" s="37" t="s">
        <v>154</v>
      </c>
      <c r="C58" s="155"/>
      <c r="D58" s="156"/>
      <c r="E58" s="156"/>
      <c r="F58" s="156"/>
      <c r="G58" s="156"/>
      <c r="H58" s="156"/>
      <c r="I58" s="805">
        <f>A!I332</f>
        <v>8642.1129916672344</v>
      </c>
      <c r="N58" s="66">
        <f>A!M332</f>
        <v>0</v>
      </c>
      <c r="S58" s="42"/>
      <c r="T58" s="42"/>
    </row>
    <row r="59" spans="2:20" ht="12" customHeight="1">
      <c r="B59" s="37" t="s">
        <v>155</v>
      </c>
      <c r="C59" s="155"/>
      <c r="D59" s="156"/>
      <c r="E59" s="156">
        <f>A!D333</f>
        <v>8696.3990170812067</v>
      </c>
      <c r="F59" s="156">
        <f>A!F333</f>
        <v>8404</v>
      </c>
      <c r="G59" s="156"/>
      <c r="H59" s="156"/>
      <c r="I59" s="805">
        <f>A!I333</f>
        <v>8642.1129916672344</v>
      </c>
      <c r="N59" s="66">
        <f>A!M333</f>
        <v>0</v>
      </c>
      <c r="S59" s="42"/>
      <c r="T59" s="42"/>
    </row>
    <row r="60" spans="2:20" ht="12" customHeight="1">
      <c r="B60" s="37" t="s">
        <v>156</v>
      </c>
      <c r="C60" s="155">
        <f>A!B334</f>
        <v>8702.36</v>
      </c>
      <c r="D60" s="156"/>
      <c r="E60" s="156"/>
      <c r="F60" s="156"/>
      <c r="G60" s="156"/>
      <c r="H60" s="156"/>
      <c r="I60" s="805">
        <f>A!I334</f>
        <v>8642.1129916672344</v>
      </c>
      <c r="N60" s="66">
        <f>A!M334</f>
        <v>0</v>
      </c>
      <c r="S60" s="42"/>
      <c r="T60" s="42"/>
    </row>
    <row r="61" spans="2:20" ht="12" customHeight="1" thickBot="1">
      <c r="B61" s="37" t="s">
        <v>157</v>
      </c>
      <c r="C61" s="157"/>
      <c r="D61" s="158"/>
      <c r="E61" s="158"/>
      <c r="F61" s="158"/>
      <c r="G61" s="158">
        <f>A!G335</f>
        <v>9034</v>
      </c>
      <c r="H61" s="158">
        <f>A!H335</f>
        <v>9106</v>
      </c>
      <c r="I61" s="761">
        <f>A!I335</f>
        <v>8642.3693035945689</v>
      </c>
      <c r="N61" s="66">
        <f>A!M335</f>
        <v>0</v>
      </c>
      <c r="S61" s="42"/>
      <c r="T61" s="42"/>
    </row>
    <row r="62" spans="2:20" ht="15" customHeight="1" thickTop="1">
      <c r="B62" s="159" t="s">
        <v>276</v>
      </c>
      <c r="C62" s="165"/>
      <c r="D62" s="149"/>
      <c r="E62" s="149"/>
      <c r="F62" s="162"/>
      <c r="G62" s="162"/>
      <c r="H62" s="162"/>
      <c r="I62" s="763"/>
      <c r="N62" s="65"/>
      <c r="S62" s="42"/>
      <c r="T62" s="42"/>
    </row>
    <row r="63" spans="2:20" ht="12" customHeight="1">
      <c r="B63" s="49"/>
      <c r="C63" s="10" t="s">
        <v>83</v>
      </c>
      <c r="D63" s="10" t="s">
        <v>72</v>
      </c>
      <c r="E63" s="10" t="s">
        <v>819</v>
      </c>
      <c r="F63" s="54" t="s">
        <v>96</v>
      </c>
      <c r="G63" s="54" t="s">
        <v>825</v>
      </c>
      <c r="H63" s="54" t="s">
        <v>824</v>
      </c>
      <c r="I63" s="749" t="s">
        <v>292</v>
      </c>
      <c r="N63" s="65"/>
      <c r="S63" s="42"/>
      <c r="T63" s="42"/>
    </row>
    <row r="64" spans="2:20" ht="12" customHeight="1">
      <c r="B64" s="49"/>
      <c r="C64" s="12" t="s">
        <v>108</v>
      </c>
      <c r="D64" s="12" t="s">
        <v>64</v>
      </c>
      <c r="E64" s="12" t="s">
        <v>822</v>
      </c>
      <c r="F64" s="51" t="s">
        <v>823</v>
      </c>
      <c r="G64" s="51" t="s">
        <v>310</v>
      </c>
      <c r="H64" s="51" t="s">
        <v>310</v>
      </c>
      <c r="I64" s="750" t="s">
        <v>306</v>
      </c>
      <c r="N64" s="65" t="s">
        <v>952</v>
      </c>
      <c r="S64" s="42"/>
      <c r="T64" s="42"/>
    </row>
    <row r="65" spans="2:20" ht="12" customHeight="1">
      <c r="B65" s="160" t="s">
        <v>152</v>
      </c>
      <c r="C65" s="156">
        <f>A!B340</f>
        <v>12352.8</v>
      </c>
      <c r="D65" s="156">
        <f>A!C340</f>
        <v>12454.1</v>
      </c>
      <c r="E65" s="156">
        <f>A!D340</f>
        <v>12500.986447435345</v>
      </c>
      <c r="F65" s="156">
        <f>A!F340</f>
        <v>12290</v>
      </c>
      <c r="G65" s="156">
        <f>A!G340</f>
        <v>12846</v>
      </c>
      <c r="H65" s="156">
        <f>A!H340</f>
        <v>12849</v>
      </c>
      <c r="I65" s="805">
        <f>A!I340</f>
        <v>12430.861678052916</v>
      </c>
      <c r="N65" s="66">
        <f>A!M340</f>
        <v>0</v>
      </c>
      <c r="S65" s="42"/>
      <c r="T65" s="42"/>
    </row>
    <row r="66" spans="2:20" ht="12" customHeight="1">
      <c r="B66" s="37" t="s">
        <v>153</v>
      </c>
      <c r="C66" s="156"/>
      <c r="D66" s="156">
        <f>A!C341</f>
        <v>6535.28</v>
      </c>
      <c r="E66" s="156"/>
      <c r="F66" s="156"/>
      <c r="G66" s="156">
        <f>A!G341</f>
        <v>6685</v>
      </c>
      <c r="H66" s="156">
        <f>A!H341</f>
        <v>6895</v>
      </c>
      <c r="I66" s="805"/>
      <c r="N66" s="66">
        <f>A!M341</f>
        <v>0</v>
      </c>
      <c r="S66" s="42"/>
      <c r="T66" s="42"/>
    </row>
    <row r="67" spans="2:20" ht="12" customHeight="1">
      <c r="B67" s="37" t="s">
        <v>154</v>
      </c>
      <c r="C67" s="156"/>
      <c r="D67" s="156"/>
      <c r="E67" s="156"/>
      <c r="F67" s="156"/>
      <c r="G67" s="156"/>
      <c r="H67" s="156"/>
      <c r="I67" s="805">
        <f>A!I342</f>
        <v>6290.81993003964</v>
      </c>
      <c r="N67" s="66">
        <f>A!M342</f>
        <v>0</v>
      </c>
      <c r="S67" s="42"/>
      <c r="T67" s="42"/>
    </row>
    <row r="68" spans="2:20" ht="12" customHeight="1">
      <c r="B68" s="37" t="s">
        <v>155</v>
      </c>
      <c r="C68" s="156"/>
      <c r="D68" s="156"/>
      <c r="E68" s="156">
        <f>A!D343</f>
        <v>6533.9683403723384</v>
      </c>
      <c r="F68" s="156">
        <f>A!F343</f>
        <v>6098</v>
      </c>
      <c r="G68" s="156"/>
      <c r="H68" s="156"/>
      <c r="I68" s="805">
        <f>A!I343</f>
        <v>6290.81993003964</v>
      </c>
      <c r="N68" s="66">
        <f>A!M343</f>
        <v>0</v>
      </c>
      <c r="S68" s="42"/>
      <c r="T68" s="42"/>
    </row>
    <row r="69" spans="2:20" ht="12" customHeight="1">
      <c r="B69" s="37" t="s">
        <v>156</v>
      </c>
      <c r="C69" s="156">
        <f>A!B344</f>
        <v>6459.9</v>
      </c>
      <c r="D69" s="156"/>
      <c r="E69" s="156"/>
      <c r="F69" s="156"/>
      <c r="G69" s="156"/>
      <c r="H69" s="156"/>
      <c r="I69" s="805">
        <f>A!I344</f>
        <v>6290.81993003964</v>
      </c>
      <c r="N69" s="66">
        <f>A!M344</f>
        <v>0</v>
      </c>
      <c r="S69" s="42"/>
      <c r="T69" s="42"/>
    </row>
    <row r="70" spans="2:20" ht="12" customHeight="1" thickBot="1">
      <c r="B70" s="37" t="s">
        <v>157</v>
      </c>
      <c r="C70" s="158"/>
      <c r="D70" s="158"/>
      <c r="E70" s="158"/>
      <c r="F70" s="158"/>
      <c r="G70" s="158">
        <f>A!G345</f>
        <v>6685</v>
      </c>
      <c r="H70" s="158">
        <f>A!H345</f>
        <v>6895</v>
      </c>
      <c r="I70" s="761">
        <f>A!I345</f>
        <v>6291.045455782024</v>
      </c>
      <c r="N70" s="66">
        <f>A!M345</f>
        <v>0</v>
      </c>
      <c r="S70" s="42"/>
      <c r="T70" s="42"/>
    </row>
    <row r="71" spans="2:20" ht="15" customHeight="1" thickTop="1">
      <c r="B71" s="159" t="s">
        <v>277</v>
      </c>
      <c r="C71" s="149"/>
      <c r="D71" s="149"/>
      <c r="E71" s="149"/>
      <c r="F71" s="162"/>
      <c r="G71" s="162"/>
      <c r="H71" s="162"/>
      <c r="I71" s="763"/>
      <c r="N71" s="65"/>
      <c r="S71" s="42"/>
      <c r="T71" s="42"/>
    </row>
    <row r="72" spans="2:20" ht="12" customHeight="1">
      <c r="B72" s="49"/>
      <c r="C72" s="10" t="s">
        <v>83</v>
      </c>
      <c r="D72" s="10" t="s">
        <v>72</v>
      </c>
      <c r="E72" s="10" t="s">
        <v>819</v>
      </c>
      <c r="F72" s="54" t="s">
        <v>96</v>
      </c>
      <c r="G72" s="54" t="s">
        <v>825</v>
      </c>
      <c r="H72" s="54" t="s">
        <v>824</v>
      </c>
      <c r="I72" s="749" t="s">
        <v>292</v>
      </c>
      <c r="N72" s="65"/>
      <c r="S72" s="42"/>
      <c r="T72" s="42"/>
    </row>
    <row r="73" spans="2:20" ht="12" customHeight="1">
      <c r="B73" s="161"/>
      <c r="C73" s="12" t="s">
        <v>108</v>
      </c>
      <c r="D73" s="12" t="s">
        <v>64</v>
      </c>
      <c r="E73" s="12" t="s">
        <v>822</v>
      </c>
      <c r="F73" s="51" t="s">
        <v>823</v>
      </c>
      <c r="G73" s="51" t="s">
        <v>310</v>
      </c>
      <c r="H73" s="51" t="s">
        <v>310</v>
      </c>
      <c r="I73" s="750" t="s">
        <v>306</v>
      </c>
      <c r="N73" s="65" t="s">
        <v>952</v>
      </c>
      <c r="S73" s="42"/>
      <c r="T73" s="42"/>
    </row>
    <row r="74" spans="2:20" ht="12" customHeight="1">
      <c r="B74" s="37" t="s">
        <v>152</v>
      </c>
      <c r="C74" s="156">
        <f>A!B350</f>
        <v>12352.83</v>
      </c>
      <c r="D74" s="156">
        <f>A!C350</f>
        <v>12454.1</v>
      </c>
      <c r="E74" s="156">
        <f>A!D350</f>
        <v>12501.118081120301</v>
      </c>
      <c r="F74" s="156">
        <f>A!F350</f>
        <v>12290</v>
      </c>
      <c r="G74" s="156">
        <f>A!G350</f>
        <v>12846</v>
      </c>
      <c r="H74" s="156">
        <f>A!H350</f>
        <v>12849</v>
      </c>
      <c r="I74" s="805">
        <f>A!I350</f>
        <v>12430.861678052932</v>
      </c>
      <c r="N74" s="66">
        <f>A!M350</f>
        <v>0</v>
      </c>
      <c r="S74" s="42"/>
      <c r="T74" s="42"/>
    </row>
    <row r="75" spans="2:20" ht="12" customHeight="1">
      <c r="B75" s="37" t="s">
        <v>153</v>
      </c>
      <c r="C75" s="156"/>
      <c r="D75" s="156">
        <f>A!C351</f>
        <v>8708.2800000000007</v>
      </c>
      <c r="E75" s="156"/>
      <c r="F75" s="156"/>
      <c r="G75" s="156">
        <f>A!G351</f>
        <v>9452</v>
      </c>
      <c r="H75" s="156">
        <f>A!H351</f>
        <v>8935</v>
      </c>
      <c r="I75" s="805"/>
      <c r="N75" s="66">
        <f>A!M351</f>
        <v>0</v>
      </c>
      <c r="S75" s="42"/>
      <c r="T75" s="42"/>
    </row>
    <row r="76" spans="2:20" ht="12" customHeight="1">
      <c r="B76" s="37" t="s">
        <v>154</v>
      </c>
      <c r="C76" s="156"/>
      <c r="D76" s="156"/>
      <c r="E76" s="156"/>
      <c r="F76" s="156"/>
      <c r="G76" s="156"/>
      <c r="H76" s="156"/>
      <c r="I76" s="805">
        <f>A!I352</f>
        <v>9264.3874048288944</v>
      </c>
      <c r="N76" s="66">
        <f>A!M352</f>
        <v>0</v>
      </c>
      <c r="S76" s="42"/>
      <c r="T76" s="42"/>
    </row>
    <row r="77" spans="2:20" ht="12" customHeight="1">
      <c r="B77" s="37" t="s">
        <v>155</v>
      </c>
      <c r="C77" s="156"/>
      <c r="D77" s="156"/>
      <c r="E77" s="156">
        <f>A!D353</f>
        <v>8731.7868149761889</v>
      </c>
      <c r="F77" s="156">
        <f>A!F353</f>
        <v>8582</v>
      </c>
      <c r="G77" s="156"/>
      <c r="H77" s="156"/>
      <c r="I77" s="805">
        <f>A!I353</f>
        <v>9264.3874048288944</v>
      </c>
      <c r="N77" s="66">
        <f>A!M353</f>
        <v>0</v>
      </c>
      <c r="S77" s="42"/>
      <c r="T77" s="42"/>
    </row>
    <row r="78" spans="2:20" ht="12" customHeight="1">
      <c r="B78" s="37" t="s">
        <v>156</v>
      </c>
      <c r="C78" s="156">
        <f>A!B354</f>
        <v>8638.7199999999993</v>
      </c>
      <c r="D78" s="156"/>
      <c r="E78" s="156"/>
      <c r="F78" s="156"/>
      <c r="G78" s="156"/>
      <c r="H78" s="156"/>
      <c r="I78" s="805">
        <f>A!I354</f>
        <v>9264.3874048288944</v>
      </c>
      <c r="N78" s="66">
        <f>A!M354</f>
        <v>0</v>
      </c>
      <c r="S78" s="42"/>
      <c r="T78" s="42"/>
    </row>
    <row r="79" spans="2:20" ht="12" customHeight="1" thickBot="1">
      <c r="B79" s="38" t="s">
        <v>157</v>
      </c>
      <c r="C79" s="139" t="str">
        <f>A!B355</f>
        <v>n/a</v>
      </c>
      <c r="D79" s="139" t="str">
        <f>A!C355</f>
        <v>n/a</v>
      </c>
      <c r="E79" s="139" t="str">
        <f>A!D355</f>
        <v>n/a</v>
      </c>
      <c r="F79" s="139" t="str">
        <f>A!F355</f>
        <v>n/a</v>
      </c>
      <c r="G79" s="139" t="str">
        <f>A!G355</f>
        <v>n/a</v>
      </c>
      <c r="H79" s="139" t="str">
        <f>A!H355</f>
        <v>n/a</v>
      </c>
      <c r="I79" s="762" t="str">
        <f>A!I355</f>
        <v>n/a</v>
      </c>
      <c r="N79" s="65"/>
      <c r="S79" s="42"/>
      <c r="T79" s="42"/>
    </row>
    <row r="80" spans="2:20" ht="12" customHeight="1" thickTop="1">
      <c r="B80" s="63"/>
      <c r="C80" s="158"/>
      <c r="D80" s="158"/>
      <c r="E80" s="158"/>
      <c r="F80" s="158"/>
      <c r="G80" s="158"/>
      <c r="H80" s="158"/>
      <c r="I80" s="158"/>
      <c r="K80" s="156"/>
      <c r="L80" s="64"/>
      <c r="N80" s="65"/>
      <c r="S80" s="42"/>
      <c r="T80" s="42"/>
    </row>
    <row r="81" spans="2:20" ht="17.25" customHeight="1" thickBot="1">
      <c r="B81" s="41" t="s">
        <v>859</v>
      </c>
      <c r="G81" s="736"/>
      <c r="H81" s="736"/>
      <c r="I81" s="736"/>
      <c r="L81" s="311"/>
      <c r="N81" s="65"/>
      <c r="R81" s="21"/>
      <c r="S81" s="42"/>
      <c r="T81" s="42"/>
    </row>
    <row r="82" spans="2:20" ht="16.5" customHeight="1" thickTop="1">
      <c r="B82" s="434" t="s">
        <v>896</v>
      </c>
      <c r="C82" s="145"/>
      <c r="D82" s="145"/>
      <c r="E82" s="145"/>
      <c r="F82" s="435"/>
      <c r="G82" s="737"/>
      <c r="H82" s="737"/>
      <c r="I82" s="742"/>
      <c r="J82" s="268" t="s">
        <v>62</v>
      </c>
      <c r="K82" s="164"/>
      <c r="L82" s="309"/>
      <c r="N82" s="65"/>
      <c r="S82" s="885"/>
      <c r="T82" s="885"/>
    </row>
    <row r="83" spans="2:20" ht="12" customHeight="1">
      <c r="B83" s="263"/>
      <c r="C83" s="10" t="s">
        <v>83</v>
      </c>
      <c r="D83" s="10" t="s">
        <v>72</v>
      </c>
      <c r="E83" s="10" t="s">
        <v>819</v>
      </c>
      <c r="F83" s="54" t="s">
        <v>96</v>
      </c>
      <c r="G83" s="54" t="s">
        <v>825</v>
      </c>
      <c r="H83" s="54" t="s">
        <v>824</v>
      </c>
      <c r="I83" s="54" t="s">
        <v>292</v>
      </c>
      <c r="J83" s="738"/>
      <c r="K83" s="136"/>
      <c r="L83" s="307" t="s">
        <v>63</v>
      </c>
      <c r="N83" s="65"/>
      <c r="R83" s="887"/>
      <c r="S83" s="884"/>
      <c r="T83" s="884"/>
    </row>
    <row r="84" spans="2:20" ht="12" customHeight="1">
      <c r="B84" s="439"/>
      <c r="C84" s="12" t="s">
        <v>108</v>
      </c>
      <c r="D84" s="12" t="s">
        <v>64</v>
      </c>
      <c r="E84" s="12" t="s">
        <v>822</v>
      </c>
      <c r="F84" s="51" t="s">
        <v>823</v>
      </c>
      <c r="G84" s="51" t="s">
        <v>310</v>
      </c>
      <c r="H84" s="51" t="s">
        <v>310</v>
      </c>
      <c r="I84" s="51" t="s">
        <v>306</v>
      </c>
      <c r="J84" s="739" t="s">
        <v>65</v>
      </c>
      <c r="K84" s="151" t="s">
        <v>66</v>
      </c>
      <c r="L84" s="310" t="s">
        <v>69</v>
      </c>
      <c r="N84" s="65" t="s">
        <v>952</v>
      </c>
      <c r="R84" s="143"/>
      <c r="S84" s="886"/>
      <c r="T84" s="886"/>
    </row>
    <row r="85" spans="2:20" ht="12" customHeight="1">
      <c r="B85" s="436" t="s">
        <v>858</v>
      </c>
      <c r="C85" s="440">
        <f t="shared" ref="C85:I85" si="0">C29</f>
        <v>12352.83</v>
      </c>
      <c r="D85" s="445">
        <f t="shared" si="0"/>
        <v>12454.1</v>
      </c>
      <c r="E85" s="445">
        <f t="shared" si="0"/>
        <v>12500.715538753306</v>
      </c>
      <c r="F85" s="445">
        <f t="shared" si="0"/>
        <v>12290</v>
      </c>
      <c r="G85" s="445">
        <f t="shared" si="0"/>
        <v>12846</v>
      </c>
      <c r="H85" s="445">
        <f t="shared" si="0"/>
        <v>12849</v>
      </c>
      <c r="I85" s="445">
        <f t="shared" si="0"/>
        <v>12430.861678052937</v>
      </c>
      <c r="J85" s="155">
        <f t="shared" ref="J85:J91" si="1">MINA(C85:I85)</f>
        <v>12290</v>
      </c>
      <c r="K85" s="134">
        <f t="shared" ref="K85:K91" si="2">MAXA(C85:I85)</f>
        <v>12849</v>
      </c>
      <c r="L85" s="14">
        <f t="shared" ref="L85:L91" si="3">(K85-J85)/AVERAGE(C85:I85)</f>
        <v>4.4606059699928861E-2</v>
      </c>
      <c r="N85" s="445">
        <f>N29</f>
        <v>0</v>
      </c>
      <c r="R85" s="143"/>
      <c r="S85" s="886"/>
      <c r="T85" s="886"/>
    </row>
    <row r="86" spans="2:20" ht="12" customHeight="1">
      <c r="B86" s="436" t="s">
        <v>826</v>
      </c>
      <c r="C86" s="32">
        <f>C42</f>
        <v>6247.29</v>
      </c>
      <c r="D86" s="42">
        <f>D39</f>
        <v>6319.21</v>
      </c>
      <c r="E86" s="42">
        <f>E41</f>
        <v>6316.5575980130352</v>
      </c>
      <c r="F86" s="42">
        <f>F41</f>
        <v>5867</v>
      </c>
      <c r="G86" s="42">
        <f>G39</f>
        <v>6425</v>
      </c>
      <c r="H86" s="42">
        <f>H39</f>
        <v>6671</v>
      </c>
      <c r="I86" s="42">
        <f>I42</f>
        <v>6052.4886886800987</v>
      </c>
      <c r="J86" s="155">
        <f t="shared" si="1"/>
        <v>5867</v>
      </c>
      <c r="K86" s="134">
        <f t="shared" si="2"/>
        <v>6671</v>
      </c>
      <c r="L86" s="14">
        <f t="shared" si="3"/>
        <v>0.12820470097676112</v>
      </c>
      <c r="N86" s="895" t="s">
        <v>560</v>
      </c>
      <c r="R86" s="143"/>
      <c r="S86" s="886"/>
      <c r="T86" s="886"/>
    </row>
    <row r="87" spans="2:20" ht="12" customHeight="1">
      <c r="B87" s="436" t="s">
        <v>827</v>
      </c>
      <c r="C87" s="32">
        <f>C69</f>
        <v>6459.9</v>
      </c>
      <c r="D87" s="42">
        <f>D66</f>
        <v>6535.28</v>
      </c>
      <c r="E87" s="42">
        <f>E68</f>
        <v>6533.9683403723384</v>
      </c>
      <c r="F87" s="42">
        <f>F68</f>
        <v>6098</v>
      </c>
      <c r="G87" s="42">
        <f>G66</f>
        <v>6685</v>
      </c>
      <c r="H87" s="42">
        <f>H66</f>
        <v>6895</v>
      </c>
      <c r="I87" s="42">
        <f>I69</f>
        <v>6290.81993003964</v>
      </c>
      <c r="J87" s="155">
        <f t="shared" si="1"/>
        <v>6098</v>
      </c>
      <c r="K87" s="134">
        <f t="shared" si="2"/>
        <v>6895</v>
      </c>
      <c r="L87" s="14">
        <f t="shared" si="3"/>
        <v>0.12262086005339516</v>
      </c>
      <c r="N87" s="895" t="s">
        <v>560</v>
      </c>
      <c r="R87" s="887"/>
      <c r="S87" s="886"/>
      <c r="T87" s="886"/>
    </row>
    <row r="88" spans="2:20" ht="12" customHeight="1">
      <c r="B88" s="436" t="s">
        <v>828</v>
      </c>
      <c r="C88" s="32">
        <f>C33</f>
        <v>8337.41</v>
      </c>
      <c r="D88" s="42">
        <f>D30</f>
        <v>8338.44</v>
      </c>
      <c r="E88" s="42">
        <f>E32</f>
        <v>8323.0430913276159</v>
      </c>
      <c r="F88" s="42">
        <f>F32</f>
        <v>8011</v>
      </c>
      <c r="G88" s="42">
        <f>G30</f>
        <v>8625</v>
      </c>
      <c r="H88" s="42">
        <f>H30</f>
        <v>8730</v>
      </c>
      <c r="I88" s="42">
        <f>I32</f>
        <v>8258.2453220750613</v>
      </c>
      <c r="J88" s="155">
        <f t="shared" si="1"/>
        <v>8011</v>
      </c>
      <c r="K88" s="134">
        <f t="shared" si="2"/>
        <v>8730</v>
      </c>
      <c r="L88" s="14">
        <f t="shared" si="3"/>
        <v>8.5853472472045861E-2</v>
      </c>
      <c r="N88" s="895" t="s">
        <v>560</v>
      </c>
      <c r="R88" s="143"/>
      <c r="S88" s="886"/>
      <c r="T88" s="886"/>
    </row>
    <row r="89" spans="2:20" ht="12" customHeight="1">
      <c r="B89" s="436" t="s">
        <v>829</v>
      </c>
      <c r="C89" s="32">
        <f>C60</f>
        <v>8702.36</v>
      </c>
      <c r="D89" s="42">
        <f>D57</f>
        <v>8713.52</v>
      </c>
      <c r="E89" s="42">
        <f>E59</f>
        <v>8696.3990170812067</v>
      </c>
      <c r="F89" s="42">
        <f>F59</f>
        <v>8404</v>
      </c>
      <c r="G89" s="42">
        <f>G57</f>
        <v>9044</v>
      </c>
      <c r="H89" s="42">
        <f>H57</f>
        <v>9113</v>
      </c>
      <c r="I89" s="42">
        <f>I60</f>
        <v>8642.1129916672344</v>
      </c>
      <c r="J89" s="155">
        <f t="shared" si="1"/>
        <v>8404</v>
      </c>
      <c r="K89" s="134">
        <f t="shared" si="2"/>
        <v>9113</v>
      </c>
      <c r="L89" s="14">
        <f t="shared" si="3"/>
        <v>8.0942155589446146E-2</v>
      </c>
      <c r="N89" s="895" t="s">
        <v>560</v>
      </c>
      <c r="R89" s="143"/>
      <c r="S89" s="886"/>
      <c r="T89" s="886"/>
    </row>
    <row r="90" spans="2:20" ht="12" customHeight="1">
      <c r="B90" s="436" t="s">
        <v>830</v>
      </c>
      <c r="C90" s="32">
        <f>C51</f>
        <v>8567.02</v>
      </c>
      <c r="D90" s="42">
        <f>D48</f>
        <v>8634.07</v>
      </c>
      <c r="E90" s="42">
        <f>E50</f>
        <v>8666.7343206217247</v>
      </c>
      <c r="F90" s="42">
        <f>F50</f>
        <v>8485</v>
      </c>
      <c r="G90" s="42">
        <f>G48</f>
        <v>9388</v>
      </c>
      <c r="H90" s="42">
        <f>H48</f>
        <v>8873</v>
      </c>
      <c r="I90" s="42">
        <f>I51</f>
        <v>9192.7481398155032</v>
      </c>
      <c r="J90" s="155">
        <f t="shared" si="1"/>
        <v>8485</v>
      </c>
      <c r="K90" s="134">
        <f t="shared" si="2"/>
        <v>9388</v>
      </c>
      <c r="L90" s="14">
        <f t="shared" si="3"/>
        <v>0.10227067686120456</v>
      </c>
      <c r="N90" s="895" t="s">
        <v>560</v>
      </c>
      <c r="R90" s="143"/>
      <c r="S90" s="886"/>
      <c r="T90" s="886"/>
    </row>
    <row r="91" spans="2:20" ht="12" customHeight="1">
      <c r="B91" s="436" t="s">
        <v>831</v>
      </c>
      <c r="C91" s="32">
        <f>C78</f>
        <v>8638.7199999999993</v>
      </c>
      <c r="D91" s="42">
        <f>D75</f>
        <v>8708.2800000000007</v>
      </c>
      <c r="E91" s="42">
        <f>E77</f>
        <v>8731.7868149761889</v>
      </c>
      <c r="F91" s="42">
        <f>F77</f>
        <v>8582</v>
      </c>
      <c r="G91" s="42">
        <f>G75</f>
        <v>9452</v>
      </c>
      <c r="H91" s="42">
        <f>H75</f>
        <v>8935</v>
      </c>
      <c r="I91" s="42">
        <f>I78</f>
        <v>9264.3874048288944</v>
      </c>
      <c r="J91" s="155">
        <f t="shared" si="1"/>
        <v>8582</v>
      </c>
      <c r="K91" s="156">
        <f t="shared" si="2"/>
        <v>9452</v>
      </c>
      <c r="L91" s="14">
        <f t="shared" si="3"/>
        <v>9.7733710567017504E-2</v>
      </c>
      <c r="N91" s="895" t="s">
        <v>560</v>
      </c>
      <c r="O91" s="899" t="s">
        <v>953</v>
      </c>
      <c r="R91" s="143"/>
      <c r="S91" s="890"/>
      <c r="T91" s="890"/>
    </row>
    <row r="92" spans="2:20" ht="12" customHeight="1">
      <c r="B92" s="740" t="s">
        <v>832</v>
      </c>
      <c r="C92" s="440"/>
      <c r="D92" s="445"/>
      <c r="E92" s="445"/>
      <c r="F92" s="445"/>
      <c r="G92" s="445">
        <f>G43</f>
        <v>6420</v>
      </c>
      <c r="H92" s="445">
        <f>H43</f>
        <v>6668</v>
      </c>
      <c r="I92" s="445">
        <f>I43</f>
        <v>6052.7135003591038</v>
      </c>
      <c r="J92" s="152">
        <f t="shared" ref="J92:J98" si="4">MINA(C92:I92)</f>
        <v>6052.7135003591038</v>
      </c>
      <c r="K92" s="153">
        <f t="shared" ref="K92:K98" si="5">MAXA(C92:I92)</f>
        <v>6668</v>
      </c>
      <c r="L92" s="308">
        <f t="shared" ref="L92:L98" si="6">(K92-J92)/AVERAGE(C92:I92)</f>
        <v>9.6436295276456543E-2</v>
      </c>
      <c r="N92" s="445">
        <f>N43</f>
        <v>0</v>
      </c>
      <c r="P92" s="311"/>
      <c r="R92" s="887"/>
      <c r="S92" s="884"/>
      <c r="T92" s="884"/>
    </row>
    <row r="93" spans="2:20" ht="12" customHeight="1">
      <c r="B93" s="436" t="s">
        <v>833</v>
      </c>
      <c r="C93" s="32"/>
      <c r="D93" s="42"/>
      <c r="E93" s="42"/>
      <c r="F93" s="42"/>
      <c r="G93" s="42">
        <f>G70</f>
        <v>6685</v>
      </c>
      <c r="H93" s="42">
        <f>H70</f>
        <v>6895</v>
      </c>
      <c r="I93" s="42">
        <f>I70</f>
        <v>6291.045455782024</v>
      </c>
      <c r="J93" s="155">
        <f t="shared" si="4"/>
        <v>6291.045455782024</v>
      </c>
      <c r="K93" s="156">
        <f t="shared" si="5"/>
        <v>6895</v>
      </c>
      <c r="L93" s="14">
        <f t="shared" si="6"/>
        <v>9.118109244356426E-2</v>
      </c>
      <c r="N93" s="42">
        <f>N70</f>
        <v>0</v>
      </c>
      <c r="P93" s="311"/>
      <c r="R93" s="888"/>
      <c r="S93" s="884"/>
      <c r="T93" s="884"/>
    </row>
    <row r="94" spans="2:20" ht="12" customHeight="1">
      <c r="B94" s="436" t="s">
        <v>834</v>
      </c>
      <c r="C94" s="32"/>
      <c r="D94" s="42"/>
      <c r="E94" s="42"/>
      <c r="F94" s="42"/>
      <c r="G94" s="42">
        <f>G34</f>
        <v>8620</v>
      </c>
      <c r="H94" s="42">
        <f>H34</f>
        <v>8726</v>
      </c>
      <c r="I94" s="42">
        <f>I34</f>
        <v>8258.5109355649602</v>
      </c>
      <c r="J94" s="155">
        <f t="shared" si="4"/>
        <v>8258.5109355649602</v>
      </c>
      <c r="K94" s="156">
        <f t="shared" si="5"/>
        <v>8726</v>
      </c>
      <c r="L94" s="14">
        <f t="shared" si="6"/>
        <v>5.4774223059151514E-2</v>
      </c>
      <c r="N94" s="42">
        <f>N34</f>
        <v>0</v>
      </c>
      <c r="P94" s="311"/>
      <c r="R94" s="889"/>
      <c r="S94" s="884"/>
      <c r="T94" s="884"/>
    </row>
    <row r="95" spans="2:20" ht="12" customHeight="1">
      <c r="B95" s="436" t="s">
        <v>835</v>
      </c>
      <c r="C95" s="32"/>
      <c r="D95" s="42"/>
      <c r="E95" s="42"/>
      <c r="F95" s="42"/>
      <c r="G95" s="42">
        <f>G61</f>
        <v>9034</v>
      </c>
      <c r="H95" s="42">
        <f>H61</f>
        <v>9106</v>
      </c>
      <c r="I95" s="42">
        <f>I61</f>
        <v>8642.3693035945689</v>
      </c>
      <c r="J95" s="155">
        <f t="shared" si="4"/>
        <v>8642.3693035945689</v>
      </c>
      <c r="K95" s="156">
        <f t="shared" si="5"/>
        <v>9106</v>
      </c>
      <c r="L95" s="14">
        <f t="shared" si="6"/>
        <v>5.1933123371187925E-2</v>
      </c>
      <c r="N95" s="42">
        <f>N61</f>
        <v>0</v>
      </c>
      <c r="P95" s="311"/>
      <c r="R95" s="889"/>
      <c r="S95" s="884"/>
      <c r="T95" s="884"/>
    </row>
    <row r="96" spans="2:20" ht="12" customHeight="1">
      <c r="B96" s="790" t="s">
        <v>860</v>
      </c>
      <c r="C96" s="792">
        <f>C20</f>
        <v>74116.929999999993</v>
      </c>
      <c r="D96" s="771">
        <f t="shared" ref="D96:I96" si="7">D20</f>
        <v>74724.7</v>
      </c>
      <c r="E96" s="771">
        <f t="shared" si="7"/>
        <v>75005.308380701274</v>
      </c>
      <c r="F96" s="771">
        <f t="shared" si="7"/>
        <v>73741</v>
      </c>
      <c r="G96" s="771">
        <f t="shared" si="7"/>
        <v>77079</v>
      </c>
      <c r="H96" s="771">
        <f t="shared" si="7"/>
        <v>77092</v>
      </c>
      <c r="I96" s="771">
        <f t="shared" si="7"/>
        <v>74585.170068324995</v>
      </c>
      <c r="J96" s="152">
        <f t="shared" si="4"/>
        <v>73741</v>
      </c>
      <c r="K96" s="153">
        <f t="shared" si="5"/>
        <v>77092</v>
      </c>
      <c r="L96" s="308">
        <f t="shared" si="6"/>
        <v>4.4565902084703755E-2</v>
      </c>
      <c r="N96" s="771">
        <f>N20</f>
        <v>0</v>
      </c>
      <c r="P96" s="311"/>
      <c r="R96" s="888"/>
      <c r="S96" s="884"/>
      <c r="T96" s="884"/>
    </row>
    <row r="97" spans="2:20" ht="12" customHeight="1">
      <c r="B97" s="789" t="s">
        <v>861</v>
      </c>
      <c r="C97" s="703">
        <f>C24</f>
        <v>46952.7</v>
      </c>
      <c r="D97" s="705">
        <f>D21</f>
        <v>47248.800000000003</v>
      </c>
      <c r="E97" s="705">
        <f>E23</f>
        <v>47268.489182392106</v>
      </c>
      <c r="F97" s="705">
        <f>F23</f>
        <v>45447</v>
      </c>
      <c r="G97" s="705">
        <f>G21</f>
        <v>49619</v>
      </c>
      <c r="H97" s="705">
        <f>H21</f>
        <v>49217</v>
      </c>
      <c r="I97" s="705">
        <f>I22</f>
        <v>47700.802477108889</v>
      </c>
      <c r="J97" s="155">
        <f t="shared" si="4"/>
        <v>45447</v>
      </c>
      <c r="K97" s="156">
        <f t="shared" si="5"/>
        <v>49619</v>
      </c>
      <c r="L97" s="14">
        <f t="shared" si="6"/>
        <v>8.7580350652665589E-2</v>
      </c>
      <c r="N97" s="899" t="s">
        <v>953</v>
      </c>
      <c r="P97" s="311"/>
      <c r="R97" s="888"/>
      <c r="S97" s="884"/>
      <c r="T97" s="884"/>
    </row>
    <row r="98" spans="2:20" ht="12" customHeight="1" thickBot="1">
      <c r="B98" s="791" t="s">
        <v>862</v>
      </c>
      <c r="C98" s="793"/>
      <c r="D98" s="772"/>
      <c r="E98" s="772"/>
      <c r="F98" s="772"/>
      <c r="G98" s="772">
        <f>G25</f>
        <v>30802</v>
      </c>
      <c r="H98" s="772">
        <f>H25</f>
        <v>31437</v>
      </c>
      <c r="I98" s="772">
        <f>I25</f>
        <v>29244.639195300555</v>
      </c>
      <c r="J98" s="246">
        <f t="shared" si="4"/>
        <v>29244.639195300555</v>
      </c>
      <c r="K98" s="140">
        <f t="shared" si="5"/>
        <v>31437</v>
      </c>
      <c r="L98" s="16">
        <f t="shared" si="6"/>
        <v>7.1893537160863122E-2</v>
      </c>
      <c r="N98" s="772">
        <f>N25</f>
        <v>0</v>
      </c>
      <c r="P98" s="311"/>
      <c r="R98" s="888"/>
      <c r="S98" s="884"/>
      <c r="T98" s="884"/>
    </row>
    <row r="99" spans="2:20" ht="12" customHeight="1" thickTop="1">
      <c r="N99" s="65"/>
      <c r="P99" s="311"/>
      <c r="R99" s="888"/>
      <c r="S99" s="884"/>
      <c r="T99" s="884"/>
    </row>
    <row r="100" spans="2:20" ht="16.5" customHeight="1" thickBot="1">
      <c r="B100" s="41" t="s">
        <v>869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312"/>
      <c r="Q100" s="6"/>
      <c r="R100" s="887"/>
      <c r="S100" s="884"/>
      <c r="T100" s="884"/>
    </row>
    <row r="101" spans="2:20" ht="15" customHeight="1" thickTop="1">
      <c r="B101" s="159" t="s">
        <v>870</v>
      </c>
      <c r="C101" s="8"/>
      <c r="D101" s="8"/>
      <c r="E101" s="8"/>
      <c r="F101" s="8"/>
      <c r="G101" s="8"/>
      <c r="H101" s="8"/>
      <c r="I101" s="8"/>
      <c r="J101" s="268" t="s">
        <v>62</v>
      </c>
      <c r="K101" s="8"/>
      <c r="L101" s="28"/>
      <c r="N101" s="65"/>
      <c r="Q101" s="22"/>
      <c r="R101" s="888"/>
      <c r="S101" s="884"/>
      <c r="T101" s="884"/>
    </row>
    <row r="102" spans="2:20" ht="12" customHeight="1">
      <c r="B102" s="49"/>
      <c r="C102" s="10" t="s">
        <v>83</v>
      </c>
      <c r="D102" s="10" t="s">
        <v>72</v>
      </c>
      <c r="E102" s="10" t="s">
        <v>819</v>
      </c>
      <c r="F102" s="54" t="s">
        <v>96</v>
      </c>
      <c r="G102" s="54" t="s">
        <v>825</v>
      </c>
      <c r="H102" s="54" t="s">
        <v>824</v>
      </c>
      <c r="I102" s="54" t="s">
        <v>292</v>
      </c>
      <c r="J102" s="30"/>
      <c r="K102" s="6"/>
      <c r="L102" s="307" t="s">
        <v>63</v>
      </c>
      <c r="N102" s="65"/>
      <c r="Q102" s="22"/>
      <c r="R102" s="889"/>
      <c r="S102" s="884"/>
      <c r="T102" s="884"/>
    </row>
    <row r="103" spans="2:20" ht="12" customHeight="1">
      <c r="B103" s="161"/>
      <c r="C103" s="12" t="s">
        <v>108</v>
      </c>
      <c r="D103" s="12" t="s">
        <v>64</v>
      </c>
      <c r="E103" s="12" t="s">
        <v>822</v>
      </c>
      <c r="F103" s="51" t="s">
        <v>823</v>
      </c>
      <c r="G103" s="51" t="s">
        <v>310</v>
      </c>
      <c r="H103" s="51" t="s">
        <v>310</v>
      </c>
      <c r="I103" s="51" t="s">
        <v>306</v>
      </c>
      <c r="J103" s="31" t="s">
        <v>65</v>
      </c>
      <c r="K103" s="12" t="s">
        <v>66</v>
      </c>
      <c r="L103" s="310" t="s">
        <v>69</v>
      </c>
      <c r="N103" s="65" t="s">
        <v>952</v>
      </c>
      <c r="Q103" s="22"/>
      <c r="R103" s="889"/>
      <c r="S103" s="884"/>
      <c r="T103" s="884"/>
    </row>
    <row r="104" spans="2:20" ht="12" customHeight="1">
      <c r="B104" s="160" t="s">
        <v>440</v>
      </c>
      <c r="C104" s="134">
        <f>A!B360</f>
        <v>772.05200000000002</v>
      </c>
      <c r="D104" s="134">
        <f>A!C360</f>
        <v>778.38267949799911</v>
      </c>
      <c r="E104" s="134">
        <f>A!D360</f>
        <v>781.4922345948828</v>
      </c>
      <c r="F104" s="134">
        <f>A!F360</f>
        <v>768.1</v>
      </c>
      <c r="G104" s="134">
        <f>A!G360</f>
        <v>804</v>
      </c>
      <c r="H104" s="134">
        <f>A!H360</f>
        <v>804</v>
      </c>
      <c r="I104" s="134">
        <f>A!I360</f>
        <v>782.35714253754043</v>
      </c>
      <c r="J104" s="155">
        <f>MINA(C104:I104)</f>
        <v>768.1</v>
      </c>
      <c r="K104" s="134">
        <f>MAXA(C104:I104)</f>
        <v>804</v>
      </c>
      <c r="L104" s="14">
        <f>(K104-J104)/AVERAGE(C104:I104)</f>
        <v>4.5770932854236175E-2</v>
      </c>
      <c r="N104" s="66">
        <f>A!M360</f>
        <v>0</v>
      </c>
      <c r="Q104" s="18"/>
      <c r="R104" s="888"/>
      <c r="S104" s="884"/>
      <c r="T104" s="884"/>
    </row>
    <row r="105" spans="2:20" ht="12" customHeight="1">
      <c r="B105" s="37" t="s">
        <v>441</v>
      </c>
      <c r="C105" s="134"/>
      <c r="D105" s="134">
        <f>A!C370</f>
        <v>370.81217297540093</v>
      </c>
      <c r="E105" s="134">
        <f>A!D370</f>
        <v>370.6132230307112</v>
      </c>
      <c r="F105" s="134">
        <f>A!F370</f>
        <v>360.5</v>
      </c>
      <c r="G105" s="134">
        <f>A!G370</f>
        <v>361</v>
      </c>
      <c r="H105" s="134">
        <f>A!H370</f>
        <v>361</v>
      </c>
      <c r="I105" s="134">
        <f>A!I370</f>
        <v>368.53484272042283</v>
      </c>
      <c r="J105" s="155">
        <f>MINA(C105:I105)</f>
        <v>360.5</v>
      </c>
      <c r="K105" s="134">
        <f>MAXA(C105:I105)</f>
        <v>370.81217297540093</v>
      </c>
      <c r="L105" s="14">
        <f>(K105-J105)/AVERAGE(C105:I105)</f>
        <v>2.8220825518069051E-2</v>
      </c>
      <c r="N105" s="66">
        <f>A!M370</f>
        <v>0</v>
      </c>
      <c r="R105" s="888"/>
      <c r="S105" s="884"/>
      <c r="T105" s="884"/>
    </row>
    <row r="106" spans="2:20" ht="12.75" customHeight="1" thickBot="1">
      <c r="B106" s="38" t="s">
        <v>442</v>
      </c>
      <c r="C106" s="140"/>
      <c r="D106" s="140">
        <f>A!C380</f>
        <v>407.57050652259818</v>
      </c>
      <c r="E106" s="140">
        <f>A!D380</f>
        <v>410.87901156417308</v>
      </c>
      <c r="F106" s="140">
        <f>A!F380</f>
        <v>407.6</v>
      </c>
      <c r="G106" s="140">
        <f>A!G380</f>
        <v>443</v>
      </c>
      <c r="H106" s="140">
        <f>A!H380</f>
        <v>443</v>
      </c>
      <c r="I106" s="140">
        <f>A!I380</f>
        <v>413.82229981711902</v>
      </c>
      <c r="J106" s="246">
        <f>MINA(C106:I106)</f>
        <v>407.57050652259818</v>
      </c>
      <c r="K106" s="140">
        <f>MAXA(C106:I106)</f>
        <v>443</v>
      </c>
      <c r="L106" s="16">
        <f>(K106-J106)/AVERAGE(C106:I106)</f>
        <v>8.415983715310589E-2</v>
      </c>
      <c r="N106" s="66">
        <f>A!M380</f>
        <v>0</v>
      </c>
      <c r="R106" s="888"/>
      <c r="S106" s="884"/>
      <c r="T106" s="884"/>
    </row>
    <row r="107" spans="2:20" ht="12.75" customHeight="1" thickTop="1">
      <c r="N107" s="65"/>
      <c r="R107" s="888"/>
      <c r="S107" s="884"/>
      <c r="T107" s="884"/>
    </row>
    <row r="108" spans="2:20" ht="16.5" customHeight="1" thickBot="1">
      <c r="B108" s="41" t="s">
        <v>879</v>
      </c>
      <c r="N108" s="65"/>
      <c r="S108" s="42"/>
      <c r="T108" s="42"/>
    </row>
    <row r="109" spans="2:20" ht="15" customHeight="1" thickTop="1">
      <c r="B109" s="159" t="s">
        <v>443</v>
      </c>
      <c r="C109" s="8"/>
      <c r="D109" s="8"/>
      <c r="E109" s="8"/>
      <c r="F109" s="8"/>
      <c r="G109" s="8"/>
      <c r="H109" s="8"/>
      <c r="I109" s="9"/>
      <c r="N109" s="65"/>
      <c r="S109" s="42"/>
      <c r="T109" s="42"/>
    </row>
    <row r="110" spans="2:20" ht="12" customHeight="1">
      <c r="B110" s="49"/>
      <c r="C110" s="10" t="s">
        <v>83</v>
      </c>
      <c r="D110" s="10" t="s">
        <v>72</v>
      </c>
      <c r="E110" s="10" t="s">
        <v>819</v>
      </c>
      <c r="F110" s="54" t="s">
        <v>96</v>
      </c>
      <c r="G110" s="54" t="s">
        <v>825</v>
      </c>
      <c r="H110" s="54" t="s">
        <v>824</v>
      </c>
      <c r="I110" s="749" t="s">
        <v>292</v>
      </c>
      <c r="N110" s="65"/>
      <c r="S110" s="42"/>
      <c r="T110" s="42"/>
    </row>
    <row r="111" spans="2:20" ht="12" customHeight="1">
      <c r="B111" s="49"/>
      <c r="C111" s="12" t="s">
        <v>108</v>
      </c>
      <c r="D111" s="12" t="s">
        <v>64</v>
      </c>
      <c r="E111" s="12" t="s">
        <v>822</v>
      </c>
      <c r="F111" s="51" t="s">
        <v>823</v>
      </c>
      <c r="G111" s="51" t="s">
        <v>310</v>
      </c>
      <c r="H111" s="51" t="s">
        <v>310</v>
      </c>
      <c r="I111" s="750" t="s">
        <v>306</v>
      </c>
      <c r="N111" s="65" t="s">
        <v>952</v>
      </c>
      <c r="S111" s="42"/>
      <c r="T111" s="42"/>
    </row>
    <row r="112" spans="2:20" ht="12" customHeight="1">
      <c r="B112" s="160" t="s">
        <v>152</v>
      </c>
      <c r="C112" s="134">
        <f>A!B390</f>
        <v>12352.799748999989</v>
      </c>
      <c r="D112" s="134">
        <f>A!C390</f>
        <v>12454.1</v>
      </c>
      <c r="E112" s="134">
        <f>A!D390</f>
        <v>12503.875753518125</v>
      </c>
      <c r="F112" s="134">
        <f>A!F390</f>
        <v>12290</v>
      </c>
      <c r="G112" s="134">
        <f>A!G390</f>
        <v>12844</v>
      </c>
      <c r="H112" s="134">
        <f>A!H390</f>
        <v>12847</v>
      </c>
      <c r="I112" s="805">
        <f>A!I390</f>
        <v>12428.840141640052</v>
      </c>
      <c r="N112" s="66">
        <f>A!M390</f>
        <v>0</v>
      </c>
      <c r="S112" s="42"/>
      <c r="T112" s="42"/>
    </row>
    <row r="113" spans="2:20" ht="12" customHeight="1">
      <c r="B113" s="37" t="s">
        <v>153</v>
      </c>
      <c r="C113" s="134"/>
      <c r="D113" s="134">
        <f>A!C391</f>
        <v>8338.44</v>
      </c>
      <c r="E113" s="134"/>
      <c r="F113" s="134"/>
      <c r="G113" s="134">
        <f>A!G391</f>
        <v>8623</v>
      </c>
      <c r="H113" s="134">
        <f>A!H391</f>
        <v>8728</v>
      </c>
      <c r="I113" s="805"/>
      <c r="N113" s="66">
        <f>A!M391</f>
        <v>0</v>
      </c>
      <c r="S113" s="42"/>
      <c r="T113" s="42"/>
    </row>
    <row r="114" spans="2:20" ht="12" customHeight="1">
      <c r="B114" s="37" t="s">
        <v>154</v>
      </c>
      <c r="C114" s="134"/>
      <c r="D114" s="134"/>
      <c r="E114" s="134"/>
      <c r="F114" s="134"/>
      <c r="G114" s="134"/>
      <c r="H114" s="134"/>
      <c r="I114" s="805">
        <f>A!I392</f>
        <v>8257.2837547733998</v>
      </c>
      <c r="N114" s="66">
        <f>A!M392</f>
        <v>0</v>
      </c>
      <c r="S114" s="42"/>
      <c r="T114" s="42"/>
    </row>
    <row r="115" spans="2:20" ht="12" customHeight="1">
      <c r="B115" s="37" t="s">
        <v>155</v>
      </c>
      <c r="C115" s="134"/>
      <c r="D115" s="134"/>
      <c r="E115" s="134">
        <f>A!D393</f>
        <v>8323.2506073288332</v>
      </c>
      <c r="F115" s="134">
        <f>A!F393</f>
        <v>8011</v>
      </c>
      <c r="G115" s="134"/>
      <c r="H115" s="134"/>
      <c r="I115" s="805">
        <f>A!I393</f>
        <v>8257.2837547733998</v>
      </c>
      <c r="N115" s="66">
        <f>A!M393</f>
        <v>0</v>
      </c>
      <c r="S115" s="42"/>
      <c r="T115" s="42"/>
    </row>
    <row r="116" spans="2:20" ht="12" customHeight="1">
      <c r="B116" s="37" t="s">
        <v>156</v>
      </c>
      <c r="C116" s="134">
        <f>A!B394</f>
        <v>8337.4072811999813</v>
      </c>
      <c r="D116" s="134"/>
      <c r="E116" s="134"/>
      <c r="F116" s="134"/>
      <c r="G116" s="134"/>
      <c r="H116" s="134"/>
      <c r="I116" s="805">
        <f>A!I394</f>
        <v>8257.2837547733998</v>
      </c>
      <c r="N116" s="66">
        <f>A!M394</f>
        <v>0</v>
      </c>
      <c r="S116" s="42"/>
      <c r="T116" s="42"/>
    </row>
    <row r="117" spans="2:20" ht="12" customHeight="1">
      <c r="B117" s="37" t="s">
        <v>157</v>
      </c>
      <c r="C117" s="137"/>
      <c r="D117" s="137"/>
      <c r="E117" s="137"/>
      <c r="F117" s="137"/>
      <c r="G117" s="137">
        <f>A!G395</f>
        <v>8618</v>
      </c>
      <c r="H117" s="137">
        <f>A!H395</f>
        <v>8724</v>
      </c>
      <c r="I117" s="761">
        <f>A!I395</f>
        <v>8257.2837547733998</v>
      </c>
      <c r="N117" s="66">
        <f>A!M395</f>
        <v>0</v>
      </c>
      <c r="S117" s="42"/>
      <c r="T117" s="42"/>
    </row>
    <row r="118" spans="2:20" ht="15" customHeight="1">
      <c r="B118" s="48" t="s">
        <v>444</v>
      </c>
      <c r="C118" s="421"/>
      <c r="D118" s="421"/>
      <c r="E118" s="421"/>
      <c r="F118" s="421"/>
      <c r="G118" s="421"/>
      <c r="H118" s="421"/>
      <c r="I118" s="430"/>
      <c r="N118" s="65"/>
      <c r="S118" s="42"/>
      <c r="T118" s="42"/>
    </row>
    <row r="119" spans="2:20" ht="12" customHeight="1">
      <c r="B119" s="49"/>
      <c r="C119" s="10" t="s">
        <v>83</v>
      </c>
      <c r="D119" s="10" t="s">
        <v>72</v>
      </c>
      <c r="E119" s="10" t="s">
        <v>819</v>
      </c>
      <c r="F119" s="54" t="s">
        <v>96</v>
      </c>
      <c r="G119" s="54" t="s">
        <v>825</v>
      </c>
      <c r="H119" s="54" t="s">
        <v>824</v>
      </c>
      <c r="I119" s="749" t="s">
        <v>292</v>
      </c>
      <c r="N119" s="65"/>
      <c r="S119" s="42"/>
      <c r="T119" s="42"/>
    </row>
    <row r="120" spans="2:20" ht="12" customHeight="1">
      <c r="B120" s="161"/>
      <c r="C120" s="12" t="s">
        <v>108</v>
      </c>
      <c r="D120" s="12" t="s">
        <v>64</v>
      </c>
      <c r="E120" s="12" t="s">
        <v>822</v>
      </c>
      <c r="F120" s="51" t="s">
        <v>823</v>
      </c>
      <c r="G120" s="51" t="s">
        <v>310</v>
      </c>
      <c r="H120" s="51" t="s">
        <v>310</v>
      </c>
      <c r="I120" s="750" t="s">
        <v>306</v>
      </c>
      <c r="N120" s="65" t="s">
        <v>952</v>
      </c>
      <c r="S120" s="42"/>
      <c r="T120" s="42"/>
    </row>
    <row r="121" spans="2:20" ht="12" customHeight="1">
      <c r="B121" s="37" t="s">
        <v>152</v>
      </c>
      <c r="C121" s="156">
        <f>A!B400</f>
        <v>5894.013319000006</v>
      </c>
      <c r="D121" s="156">
        <f>A!C400</f>
        <v>5932.9920000000002</v>
      </c>
      <c r="E121" s="156">
        <f>A!D400</f>
        <v>5929.8115684913791</v>
      </c>
      <c r="F121" s="156">
        <f>A!F400</f>
        <v>5768</v>
      </c>
      <c r="G121" s="156">
        <f>A!G400</f>
        <v>5769</v>
      </c>
      <c r="H121" s="156">
        <f>A!H400</f>
        <v>5769</v>
      </c>
      <c r="I121" s="805">
        <f>A!I400</f>
        <v>5875.0506079250263</v>
      </c>
      <c r="N121" s="66">
        <f>A!M400</f>
        <v>0</v>
      </c>
      <c r="S121" s="42"/>
      <c r="T121" s="42"/>
    </row>
    <row r="122" spans="2:20" ht="12" customHeight="1">
      <c r="B122" s="37" t="s">
        <v>153</v>
      </c>
      <c r="C122" s="156"/>
      <c r="D122" s="156">
        <f>A!C401</f>
        <v>3625.3119999999999</v>
      </c>
      <c r="E122" s="156"/>
      <c r="F122" s="156"/>
      <c r="G122" s="156">
        <f>A!G401</f>
        <v>3531</v>
      </c>
      <c r="H122" s="156">
        <f>A!H401</f>
        <v>3531</v>
      </c>
      <c r="I122" s="805"/>
      <c r="N122" s="66">
        <f>A!M401</f>
        <v>0</v>
      </c>
      <c r="S122" s="42"/>
      <c r="T122" s="42"/>
    </row>
    <row r="123" spans="2:20" ht="12" customHeight="1">
      <c r="B123" s="37" t="s">
        <v>154</v>
      </c>
      <c r="C123" s="156"/>
      <c r="D123" s="156"/>
      <c r="E123" s="156"/>
      <c r="F123" s="156"/>
      <c r="G123" s="156"/>
      <c r="H123" s="156"/>
      <c r="I123" s="805">
        <f>A!I402</f>
        <v>3612.7771511870128</v>
      </c>
      <c r="N123" s="66">
        <f>A!M402</f>
        <v>0</v>
      </c>
      <c r="S123" s="42"/>
      <c r="T123" s="42"/>
    </row>
    <row r="124" spans="2:20" ht="12" customHeight="1">
      <c r="B124" s="37" t="s">
        <v>155</v>
      </c>
      <c r="C124" s="156"/>
      <c r="D124" s="156"/>
      <c r="E124" s="156">
        <f>A!D403</f>
        <v>3571.8643619097134</v>
      </c>
      <c r="F124" s="156">
        <f>A!F403</f>
        <v>3556</v>
      </c>
      <c r="G124" s="156"/>
      <c r="H124" s="156"/>
      <c r="I124" s="805">
        <f>A!I403</f>
        <v>3612.7771511870128</v>
      </c>
      <c r="N124" s="66">
        <f>A!M403</f>
        <v>0</v>
      </c>
      <c r="S124" s="42"/>
      <c r="T124" s="42"/>
    </row>
    <row r="125" spans="2:20" ht="12" customHeight="1">
      <c r="B125" s="37" t="s">
        <v>156</v>
      </c>
      <c r="C125" s="156">
        <f>A!B404</f>
        <v>3673.6114629999829</v>
      </c>
      <c r="D125" s="156"/>
      <c r="E125" s="156"/>
      <c r="F125" s="156"/>
      <c r="G125" s="156"/>
      <c r="H125" s="156"/>
      <c r="I125" s="805">
        <f>A!I404</f>
        <v>3612.7771511870128</v>
      </c>
      <c r="N125" s="66">
        <f>A!M404</f>
        <v>0</v>
      </c>
      <c r="S125" s="42"/>
      <c r="T125" s="42"/>
    </row>
    <row r="126" spans="2:20" ht="12" customHeight="1">
      <c r="B126" s="80" t="s">
        <v>157</v>
      </c>
      <c r="C126" s="138"/>
      <c r="D126" s="138"/>
      <c r="E126" s="138"/>
      <c r="F126" s="138"/>
      <c r="G126" s="138">
        <f>A!G405</f>
        <v>3527</v>
      </c>
      <c r="H126" s="138">
        <f>A!H405</f>
        <v>3527</v>
      </c>
      <c r="I126" s="807">
        <f>A!I405</f>
        <v>3612.7771511870128</v>
      </c>
      <c r="N126" s="66">
        <f>A!M405</f>
        <v>0</v>
      </c>
      <c r="S126" s="42"/>
      <c r="T126" s="42"/>
    </row>
    <row r="127" spans="2:20" ht="15" customHeight="1">
      <c r="B127" s="49" t="s">
        <v>445</v>
      </c>
      <c r="C127" s="17"/>
      <c r="D127" s="17"/>
      <c r="E127" s="17"/>
      <c r="F127" s="17"/>
      <c r="G127" s="17"/>
      <c r="H127" s="17"/>
      <c r="I127" s="427"/>
      <c r="N127" s="65"/>
      <c r="S127" s="42"/>
      <c r="T127" s="42"/>
    </row>
    <row r="128" spans="2:20" ht="12" customHeight="1">
      <c r="B128" s="49"/>
      <c r="C128" s="10" t="s">
        <v>83</v>
      </c>
      <c r="D128" s="10" t="s">
        <v>72</v>
      </c>
      <c r="E128" s="10" t="s">
        <v>819</v>
      </c>
      <c r="F128" s="54" t="s">
        <v>96</v>
      </c>
      <c r="G128" s="54" t="s">
        <v>825</v>
      </c>
      <c r="H128" s="54" t="s">
        <v>824</v>
      </c>
      <c r="I128" s="749" t="s">
        <v>292</v>
      </c>
      <c r="N128" s="65"/>
      <c r="S128" s="42"/>
      <c r="T128" s="42"/>
    </row>
    <row r="129" spans="2:20" ht="12" customHeight="1">
      <c r="B129" s="49"/>
      <c r="C129" s="12" t="s">
        <v>108</v>
      </c>
      <c r="D129" s="12" t="s">
        <v>64</v>
      </c>
      <c r="E129" s="12" t="s">
        <v>822</v>
      </c>
      <c r="F129" s="51" t="s">
        <v>823</v>
      </c>
      <c r="G129" s="51" t="s">
        <v>310</v>
      </c>
      <c r="H129" s="51" t="s">
        <v>310</v>
      </c>
      <c r="I129" s="750" t="s">
        <v>306</v>
      </c>
      <c r="N129" s="65" t="s">
        <v>952</v>
      </c>
      <c r="S129" s="42"/>
      <c r="T129" s="42"/>
    </row>
    <row r="130" spans="2:20" ht="12" customHeight="1">
      <c r="B130" s="160" t="s">
        <v>152</v>
      </c>
      <c r="C130" s="134">
        <f>A!B410</f>
        <v>6458.7864299999828</v>
      </c>
      <c r="D130" s="134">
        <f>A!C410</f>
        <v>6521.1360000000004</v>
      </c>
      <c r="E130" s="134">
        <f>A!D410</f>
        <v>6574.0641850267693</v>
      </c>
      <c r="F130" s="134">
        <f>A!F410</f>
        <v>6522</v>
      </c>
      <c r="G130" s="134">
        <f>A!G410</f>
        <v>7076</v>
      </c>
      <c r="H130" s="134">
        <f>A!H410</f>
        <v>7078</v>
      </c>
      <c r="I130" s="805">
        <f>A!I410</f>
        <v>6553.7895337150267</v>
      </c>
      <c r="N130" s="66">
        <f>A!M410</f>
        <v>0</v>
      </c>
      <c r="S130" s="42"/>
      <c r="T130" s="42"/>
    </row>
    <row r="131" spans="2:20" ht="12" customHeight="1">
      <c r="B131" s="37" t="s">
        <v>153</v>
      </c>
      <c r="C131" s="134"/>
      <c r="D131" s="134">
        <f>A!C411</f>
        <v>4713.12</v>
      </c>
      <c r="E131" s="134"/>
      <c r="F131" s="134"/>
      <c r="G131" s="134">
        <f>A!G411</f>
        <v>5092</v>
      </c>
      <c r="H131" s="134">
        <f>A!H411</f>
        <v>5197</v>
      </c>
      <c r="I131" s="805"/>
      <c r="N131" s="66">
        <f>A!M411</f>
        <v>0</v>
      </c>
      <c r="S131" s="42"/>
      <c r="T131" s="42"/>
    </row>
    <row r="132" spans="2:20" ht="12" customHeight="1">
      <c r="B132" s="37" t="s">
        <v>154</v>
      </c>
      <c r="C132" s="134"/>
      <c r="D132" s="134"/>
      <c r="E132" s="134"/>
      <c r="F132" s="134"/>
      <c r="G132" s="134"/>
      <c r="H132" s="134"/>
      <c r="I132" s="805">
        <f>A!I412</f>
        <v>4644.5066035863865</v>
      </c>
      <c r="N132" s="66">
        <f>A!M412</f>
        <v>0</v>
      </c>
      <c r="S132" s="42"/>
      <c r="T132" s="42"/>
    </row>
    <row r="133" spans="2:20" ht="12" customHeight="1">
      <c r="B133" s="37" t="s">
        <v>155</v>
      </c>
      <c r="C133" s="134"/>
      <c r="D133" s="134"/>
      <c r="E133" s="134">
        <f>A!D413</f>
        <v>4751.3862454191576</v>
      </c>
      <c r="F133" s="134">
        <f>A!F413</f>
        <v>4455</v>
      </c>
      <c r="G133" s="134"/>
      <c r="H133" s="134"/>
      <c r="I133" s="805">
        <f>A!I413</f>
        <v>4644.5066035863865</v>
      </c>
      <c r="N133" s="66">
        <f>A!M413</f>
        <v>0</v>
      </c>
      <c r="S133" s="42"/>
      <c r="T133" s="42"/>
    </row>
    <row r="134" spans="2:20" ht="12" customHeight="1">
      <c r="B134" s="37" t="s">
        <v>156</v>
      </c>
      <c r="C134" s="134">
        <f>A!B414</f>
        <v>4663.7958181999984</v>
      </c>
      <c r="D134" s="134"/>
      <c r="E134" s="134"/>
      <c r="F134" s="134"/>
      <c r="G134" s="134"/>
      <c r="H134" s="134"/>
      <c r="I134" s="805">
        <f>A!I414</f>
        <v>4644.5066035863865</v>
      </c>
      <c r="N134" s="66">
        <f>A!M414</f>
        <v>0</v>
      </c>
      <c r="S134" s="42"/>
      <c r="T134" s="42"/>
    </row>
    <row r="135" spans="2:20" ht="12" customHeight="1" thickBot="1">
      <c r="B135" s="37" t="s">
        <v>157</v>
      </c>
      <c r="C135" s="137"/>
      <c r="D135" s="137"/>
      <c r="E135" s="137"/>
      <c r="F135" s="137"/>
      <c r="G135" s="134">
        <f>A!G415</f>
        <v>5091</v>
      </c>
      <c r="H135" s="134">
        <f>A!H415</f>
        <v>5197</v>
      </c>
      <c r="I135" s="761">
        <f>A!I415</f>
        <v>4644.5066035863865</v>
      </c>
      <c r="N135" s="66">
        <f>A!M415</f>
        <v>0</v>
      </c>
      <c r="S135" s="42"/>
      <c r="T135" s="42"/>
    </row>
    <row r="136" spans="2:20" ht="12" customHeight="1" thickTop="1">
      <c r="B136" s="159" t="s">
        <v>446</v>
      </c>
      <c r="C136" s="8"/>
      <c r="D136" s="8"/>
      <c r="E136" s="8"/>
      <c r="F136" s="8"/>
      <c r="G136" s="8"/>
      <c r="H136" s="8"/>
      <c r="I136" s="9"/>
      <c r="N136" s="65"/>
      <c r="S136" s="42"/>
      <c r="T136" s="42"/>
    </row>
    <row r="137" spans="2:20" ht="12" customHeight="1">
      <c r="B137" s="49"/>
      <c r="C137" s="10" t="s">
        <v>83</v>
      </c>
      <c r="D137" s="10" t="s">
        <v>72</v>
      </c>
      <c r="E137" s="10" t="s">
        <v>819</v>
      </c>
      <c r="F137" s="54" t="s">
        <v>96</v>
      </c>
      <c r="G137" s="54" t="s">
        <v>825</v>
      </c>
      <c r="H137" s="54" t="s">
        <v>824</v>
      </c>
      <c r="I137" s="749" t="s">
        <v>292</v>
      </c>
      <c r="N137" s="65"/>
      <c r="S137" s="42"/>
      <c r="T137" s="42"/>
    </row>
    <row r="138" spans="2:20" ht="12" customHeight="1">
      <c r="B138" s="49"/>
      <c r="C138" s="12" t="s">
        <v>108</v>
      </c>
      <c r="D138" s="12" t="s">
        <v>64</v>
      </c>
      <c r="E138" s="12" t="s">
        <v>822</v>
      </c>
      <c r="F138" s="51" t="s">
        <v>823</v>
      </c>
      <c r="G138" s="51" t="s">
        <v>310</v>
      </c>
      <c r="H138" s="51" t="s">
        <v>310</v>
      </c>
      <c r="I138" s="750" t="s">
        <v>306</v>
      </c>
      <c r="N138" s="65" t="s">
        <v>952</v>
      </c>
      <c r="S138" s="42"/>
      <c r="T138" s="42"/>
    </row>
    <row r="139" spans="2:20" ht="12" customHeight="1">
      <c r="B139" s="160" t="s">
        <v>152</v>
      </c>
      <c r="C139" s="134">
        <f>A!B420</f>
        <v>12352.799748999989</v>
      </c>
      <c r="D139" s="134">
        <f>A!C420</f>
        <v>12454.1</v>
      </c>
      <c r="E139" s="134">
        <f>A!D420</f>
        <v>12503.875753518125</v>
      </c>
      <c r="F139" s="134">
        <f>A!F420</f>
        <v>12290</v>
      </c>
      <c r="G139" s="134">
        <f>A!G420</f>
        <v>12844</v>
      </c>
      <c r="H139" s="134">
        <f>A!H420</f>
        <v>12847</v>
      </c>
      <c r="I139" s="805">
        <f>A!I420</f>
        <v>12428.840141640052</v>
      </c>
      <c r="N139" s="66">
        <f>A!M420</f>
        <v>0</v>
      </c>
      <c r="S139" s="42"/>
      <c r="T139" s="42"/>
    </row>
    <row r="140" spans="2:20" ht="12" customHeight="1">
      <c r="B140" s="37" t="s">
        <v>153</v>
      </c>
      <c r="C140" s="134"/>
      <c r="D140" s="134">
        <f>A!C421</f>
        <v>6319.2</v>
      </c>
      <c r="E140" s="134"/>
      <c r="F140" s="134"/>
      <c r="G140" s="134">
        <f>A!G421</f>
        <v>6423</v>
      </c>
      <c r="H140" s="134">
        <f>A!H421</f>
        <v>6669</v>
      </c>
      <c r="I140" s="805"/>
      <c r="N140" s="66">
        <f>A!M421</f>
        <v>0</v>
      </c>
      <c r="S140" s="42"/>
      <c r="T140" s="42"/>
    </row>
    <row r="141" spans="2:20" ht="12" customHeight="1">
      <c r="B141" s="37" t="s">
        <v>154</v>
      </c>
      <c r="C141" s="134"/>
      <c r="D141" s="134"/>
      <c r="E141" s="134"/>
      <c r="F141" s="134"/>
      <c r="G141" s="134"/>
      <c r="H141" s="134"/>
      <c r="I141" s="805">
        <f>A!I422</f>
        <v>6051.7651485346514</v>
      </c>
      <c r="N141" s="66">
        <f>A!M422</f>
        <v>0</v>
      </c>
      <c r="S141" s="42"/>
      <c r="T141" s="42"/>
    </row>
    <row r="142" spans="2:20" ht="12" customHeight="1">
      <c r="B142" s="37" t="s">
        <v>155</v>
      </c>
      <c r="C142" s="134"/>
      <c r="D142" s="134"/>
      <c r="E142" s="134">
        <f>A!D423</f>
        <v>6316.7484009793288</v>
      </c>
      <c r="F142" s="134">
        <f>A!F423</f>
        <v>5867</v>
      </c>
      <c r="G142" s="134"/>
      <c r="H142" s="134"/>
      <c r="I142" s="805">
        <f>A!I423</f>
        <v>6051.7651485346514</v>
      </c>
      <c r="N142" s="66">
        <f>A!M423</f>
        <v>0</v>
      </c>
      <c r="S142" s="42"/>
      <c r="T142" s="42"/>
    </row>
    <row r="143" spans="2:20" ht="12" customHeight="1">
      <c r="B143" s="37" t="s">
        <v>156</v>
      </c>
      <c r="C143" s="134">
        <f>A!B424</f>
        <v>6247.281860269989</v>
      </c>
      <c r="D143" s="134"/>
      <c r="E143" s="134"/>
      <c r="F143" s="134"/>
      <c r="G143" s="134"/>
      <c r="H143" s="134"/>
      <c r="I143" s="805">
        <f>A!I424</f>
        <v>6051.7651485346514</v>
      </c>
      <c r="N143" s="66">
        <f>A!M424</f>
        <v>0</v>
      </c>
      <c r="S143" s="42"/>
      <c r="T143" s="42"/>
    </row>
    <row r="144" spans="2:20" ht="12" customHeight="1">
      <c r="B144" s="37" t="s">
        <v>157</v>
      </c>
      <c r="C144" s="137"/>
      <c r="D144" s="137"/>
      <c r="E144" s="137"/>
      <c r="F144" s="137"/>
      <c r="G144" s="137">
        <f>A!G425</f>
        <v>6418</v>
      </c>
      <c r="H144" s="137">
        <f>A!H425</f>
        <v>6666</v>
      </c>
      <c r="I144" s="761">
        <f>A!I425</f>
        <v>6051.7651485346514</v>
      </c>
      <c r="N144" s="66">
        <f>A!M425</f>
        <v>0</v>
      </c>
      <c r="S144" s="42"/>
      <c r="T144" s="42"/>
    </row>
    <row r="145" spans="2:20" ht="12" customHeight="1">
      <c r="B145" s="48" t="s">
        <v>447</v>
      </c>
      <c r="C145" s="421"/>
      <c r="D145" s="421"/>
      <c r="E145" s="421"/>
      <c r="F145" s="421"/>
      <c r="G145" s="421"/>
      <c r="H145" s="421"/>
      <c r="I145" s="430"/>
      <c r="N145" s="65"/>
      <c r="S145" s="42"/>
      <c r="T145" s="42"/>
    </row>
    <row r="146" spans="2:20" ht="12" customHeight="1">
      <c r="B146" s="49"/>
      <c r="C146" s="10" t="s">
        <v>83</v>
      </c>
      <c r="D146" s="10" t="s">
        <v>72</v>
      </c>
      <c r="E146" s="10" t="s">
        <v>819</v>
      </c>
      <c r="F146" s="54" t="s">
        <v>96</v>
      </c>
      <c r="G146" s="54" t="s">
        <v>825</v>
      </c>
      <c r="H146" s="54" t="s">
        <v>824</v>
      </c>
      <c r="I146" s="749" t="s">
        <v>292</v>
      </c>
      <c r="N146" s="65"/>
      <c r="S146" s="42"/>
      <c r="T146" s="42"/>
    </row>
    <row r="147" spans="2:20" ht="12" customHeight="1">
      <c r="B147" s="161"/>
      <c r="C147" s="12" t="s">
        <v>108</v>
      </c>
      <c r="D147" s="12" t="s">
        <v>64</v>
      </c>
      <c r="E147" s="12" t="s">
        <v>822</v>
      </c>
      <c r="F147" s="51" t="s">
        <v>823</v>
      </c>
      <c r="G147" s="51" t="s">
        <v>310</v>
      </c>
      <c r="H147" s="51" t="s">
        <v>310</v>
      </c>
      <c r="I147" s="750" t="s">
        <v>306</v>
      </c>
      <c r="N147" s="65" t="s">
        <v>952</v>
      </c>
      <c r="S147" s="42"/>
      <c r="T147" s="42"/>
    </row>
    <row r="148" spans="2:20" ht="12" customHeight="1">
      <c r="B148" s="37" t="s">
        <v>152</v>
      </c>
      <c r="C148" s="156">
        <f>A!B430</f>
        <v>5894.013319000006</v>
      </c>
      <c r="D148" s="156">
        <f>A!C430</f>
        <v>5932.9920000000002</v>
      </c>
      <c r="E148" s="156">
        <f>A!D430</f>
        <v>5929.8115684913791</v>
      </c>
      <c r="F148" s="156">
        <f>A!F430</f>
        <v>5768</v>
      </c>
      <c r="G148" s="156">
        <f>A!G430</f>
        <v>5769</v>
      </c>
      <c r="H148" s="156">
        <f>A!H430</f>
        <v>5769</v>
      </c>
      <c r="I148" s="805">
        <f>A!I430</f>
        <v>5875.0506079250263</v>
      </c>
      <c r="N148" s="66">
        <f>A!M430</f>
        <v>0</v>
      </c>
      <c r="S148" s="42"/>
      <c r="T148" s="42"/>
    </row>
    <row r="149" spans="2:20" ht="12" customHeight="1">
      <c r="B149" s="37" t="s">
        <v>153</v>
      </c>
      <c r="C149" s="156"/>
      <c r="D149" s="156">
        <f>A!C431</f>
        <v>2431.424</v>
      </c>
      <c r="E149" s="156"/>
      <c r="F149" s="156"/>
      <c r="G149" s="156">
        <f>A!G431</f>
        <v>2385</v>
      </c>
      <c r="H149" s="156">
        <f>A!H431</f>
        <v>2385</v>
      </c>
      <c r="I149" s="805"/>
      <c r="N149" s="66">
        <f>A!M431</f>
        <v>0</v>
      </c>
      <c r="S149" s="42"/>
      <c r="T149" s="42"/>
    </row>
    <row r="150" spans="2:20" ht="12" customHeight="1">
      <c r="B150" s="37" t="s">
        <v>154</v>
      </c>
      <c r="C150" s="156"/>
      <c r="D150" s="156"/>
      <c r="E150" s="156"/>
      <c r="F150" s="156"/>
      <c r="G150" s="156"/>
      <c r="H150" s="156"/>
      <c r="I150" s="805">
        <f>A!I432</f>
        <v>2428.3030543877148</v>
      </c>
      <c r="N150" s="66">
        <f>A!M432</f>
        <v>0</v>
      </c>
      <c r="S150" s="42"/>
      <c r="T150" s="42"/>
    </row>
    <row r="151" spans="2:20" ht="12" customHeight="1">
      <c r="B151" s="37" t="s">
        <v>155</v>
      </c>
      <c r="C151" s="156"/>
      <c r="D151" s="156"/>
      <c r="E151" s="156">
        <f>A!D433</f>
        <v>2397.4009410497015</v>
      </c>
      <c r="F151" s="156">
        <f>A!F433</f>
        <v>2397</v>
      </c>
      <c r="G151" s="156"/>
      <c r="H151" s="156"/>
      <c r="I151" s="805">
        <f>A!I433</f>
        <v>2428.3030543877148</v>
      </c>
      <c r="N151" s="66">
        <f>A!M433</f>
        <v>0</v>
      </c>
      <c r="S151" s="42"/>
      <c r="T151" s="42"/>
    </row>
    <row r="152" spans="2:20" ht="12" customHeight="1">
      <c r="B152" s="37" t="s">
        <v>156</v>
      </c>
      <c r="C152" s="156">
        <f>A!B434</f>
        <v>2426.0070759999794</v>
      </c>
      <c r="D152" s="156"/>
      <c r="E152" s="156"/>
      <c r="F152" s="156"/>
      <c r="G152" s="156"/>
      <c r="H152" s="156"/>
      <c r="I152" s="805">
        <f>A!I434</f>
        <v>2428.3030543877148</v>
      </c>
      <c r="N152" s="66">
        <f>A!M434</f>
        <v>0</v>
      </c>
      <c r="S152" s="42"/>
      <c r="T152" s="42"/>
    </row>
    <row r="153" spans="2:20" ht="12" customHeight="1">
      <c r="B153" s="80" t="s">
        <v>157</v>
      </c>
      <c r="C153" s="138"/>
      <c r="D153" s="138"/>
      <c r="E153" s="138"/>
      <c r="F153" s="138"/>
      <c r="G153" s="138">
        <f>A!G435</f>
        <v>2382</v>
      </c>
      <c r="H153" s="138">
        <f>A!H435</f>
        <v>2382</v>
      </c>
      <c r="I153" s="807">
        <f>A!I435</f>
        <v>2428.3030543877148</v>
      </c>
      <c r="N153" s="66">
        <f>A!M435</f>
        <v>0</v>
      </c>
      <c r="S153" s="42"/>
      <c r="T153" s="42"/>
    </row>
    <row r="154" spans="2:20" ht="12" customHeight="1">
      <c r="B154" s="49" t="s">
        <v>448</v>
      </c>
      <c r="C154" s="17"/>
      <c r="D154" s="17"/>
      <c r="E154" s="17"/>
      <c r="F154" s="17"/>
      <c r="G154" s="17"/>
      <c r="H154" s="17"/>
      <c r="I154" s="427"/>
      <c r="N154" s="65"/>
      <c r="S154" s="42"/>
      <c r="T154" s="42"/>
    </row>
    <row r="155" spans="2:20" ht="12" customHeight="1">
      <c r="B155" s="49"/>
      <c r="C155" s="10" t="s">
        <v>83</v>
      </c>
      <c r="D155" s="10" t="s">
        <v>72</v>
      </c>
      <c r="E155" s="10" t="s">
        <v>819</v>
      </c>
      <c r="F155" s="54" t="s">
        <v>96</v>
      </c>
      <c r="G155" s="54" t="s">
        <v>825</v>
      </c>
      <c r="H155" s="54" t="s">
        <v>824</v>
      </c>
      <c r="I155" s="749" t="s">
        <v>292</v>
      </c>
      <c r="N155" s="65"/>
      <c r="S155" s="42"/>
      <c r="T155" s="42"/>
    </row>
    <row r="156" spans="2:20" ht="12" customHeight="1">
      <c r="B156" s="49"/>
      <c r="C156" s="12" t="s">
        <v>108</v>
      </c>
      <c r="D156" s="12" t="s">
        <v>64</v>
      </c>
      <c r="E156" s="12" t="s">
        <v>822</v>
      </c>
      <c r="F156" s="51" t="s">
        <v>823</v>
      </c>
      <c r="G156" s="51" t="s">
        <v>310</v>
      </c>
      <c r="H156" s="51" t="s">
        <v>310</v>
      </c>
      <c r="I156" s="750" t="s">
        <v>306</v>
      </c>
      <c r="N156" s="65" t="s">
        <v>952</v>
      </c>
      <c r="S156" s="42"/>
      <c r="T156" s="42"/>
    </row>
    <row r="157" spans="2:20" ht="12" customHeight="1">
      <c r="B157" s="160" t="s">
        <v>152</v>
      </c>
      <c r="C157" s="134">
        <f>A!B440</f>
        <v>6458.7864299999828</v>
      </c>
      <c r="D157" s="134">
        <f>A!C440</f>
        <v>6521.1360000000004</v>
      </c>
      <c r="E157" s="134">
        <f>A!D440</f>
        <v>6574.0641850267693</v>
      </c>
      <c r="F157" s="134">
        <f>A!F440</f>
        <v>6522</v>
      </c>
      <c r="G157" s="134">
        <f>A!G440</f>
        <v>7076</v>
      </c>
      <c r="H157" s="134">
        <f>A!H440</f>
        <v>7078</v>
      </c>
      <c r="I157" s="805">
        <f>A!I440</f>
        <v>6553.7895337150267</v>
      </c>
      <c r="N157" s="66">
        <f>A!M440</f>
        <v>0</v>
      </c>
      <c r="S157" s="42"/>
      <c r="T157" s="42"/>
    </row>
    <row r="158" spans="2:20" ht="12" customHeight="1">
      <c r="B158" s="37" t="s">
        <v>153</v>
      </c>
      <c r="C158" s="134"/>
      <c r="D158" s="134">
        <f>A!C441</f>
        <v>3887.7919999999999</v>
      </c>
      <c r="E158" s="134"/>
      <c r="F158" s="134"/>
      <c r="G158" s="134">
        <f>A!G441</f>
        <v>4038</v>
      </c>
      <c r="H158" s="134">
        <f>A!H441</f>
        <v>4284</v>
      </c>
      <c r="I158" s="805"/>
      <c r="N158" s="66">
        <f>A!M441</f>
        <v>0</v>
      </c>
      <c r="S158" s="42"/>
      <c r="T158" s="42"/>
    </row>
    <row r="159" spans="2:20" ht="12" customHeight="1">
      <c r="B159" s="37" t="s">
        <v>154</v>
      </c>
      <c r="C159" s="134"/>
      <c r="D159" s="134"/>
      <c r="E159" s="134"/>
      <c r="F159" s="134"/>
      <c r="G159" s="134"/>
      <c r="H159" s="134"/>
      <c r="I159" s="805">
        <f>A!I442</f>
        <v>3623.4620941469366</v>
      </c>
      <c r="N159" s="66">
        <f>A!M442</f>
        <v>0</v>
      </c>
      <c r="S159" s="42"/>
      <c r="T159" s="42"/>
    </row>
    <row r="160" spans="2:20" ht="12" customHeight="1">
      <c r="B160" s="37" t="s">
        <v>155</v>
      </c>
      <c r="C160" s="134"/>
      <c r="D160" s="134"/>
      <c r="E160" s="134">
        <f>A!D443</f>
        <v>3919.3474599296192</v>
      </c>
      <c r="F160" s="134">
        <f>A!F443</f>
        <v>3470</v>
      </c>
      <c r="G160" s="134"/>
      <c r="H160" s="134"/>
      <c r="I160" s="805">
        <f>A!I443</f>
        <v>3623.4620941469366</v>
      </c>
      <c r="N160" s="66">
        <f>A!M443</f>
        <v>0</v>
      </c>
      <c r="S160" s="42"/>
      <c r="T160" s="42"/>
    </row>
    <row r="161" spans="2:20" ht="12" customHeight="1">
      <c r="B161" s="37" t="s">
        <v>156</v>
      </c>
      <c r="C161" s="134">
        <f>A!B444</f>
        <v>3821.2747842700096</v>
      </c>
      <c r="D161" s="134"/>
      <c r="E161" s="134"/>
      <c r="F161" s="134"/>
      <c r="G161" s="134"/>
      <c r="H161" s="134"/>
      <c r="I161" s="805">
        <f>A!I444</f>
        <v>3623.4620941469366</v>
      </c>
      <c r="N161" s="66">
        <f>A!M444</f>
        <v>0</v>
      </c>
      <c r="S161" s="42"/>
      <c r="T161" s="42"/>
    </row>
    <row r="162" spans="2:20" ht="12" customHeight="1" thickBot="1">
      <c r="B162" s="38" t="s">
        <v>157</v>
      </c>
      <c r="C162" s="139"/>
      <c r="D162" s="139"/>
      <c r="E162" s="139"/>
      <c r="F162" s="139"/>
      <c r="G162" s="140">
        <f>A!G445</f>
        <v>4036</v>
      </c>
      <c r="H162" s="140">
        <f>A!H445</f>
        <v>4284</v>
      </c>
      <c r="I162" s="762">
        <f>A!I445</f>
        <v>3623.4620941469366</v>
      </c>
      <c r="N162" s="66">
        <f>A!M445</f>
        <v>0</v>
      </c>
      <c r="S162" s="42"/>
      <c r="T162" s="42"/>
    </row>
    <row r="163" spans="2:20" ht="12" customHeight="1" thickTop="1">
      <c r="N163" s="65"/>
      <c r="S163" s="42"/>
      <c r="T163" s="42"/>
    </row>
    <row r="164" spans="2:20" ht="17.25" customHeight="1" thickBot="1">
      <c r="B164" s="41" t="s">
        <v>880</v>
      </c>
      <c r="N164" s="65"/>
      <c r="S164" s="42"/>
      <c r="T164" s="42"/>
    </row>
    <row r="165" spans="2:20" ht="12" customHeight="1" thickTop="1">
      <c r="B165" s="159" t="s">
        <v>449</v>
      </c>
      <c r="C165" s="8"/>
      <c r="D165" s="8"/>
      <c r="E165" s="8"/>
      <c r="F165" s="8"/>
      <c r="G165" s="8"/>
      <c r="H165" s="8"/>
      <c r="I165" s="9"/>
      <c r="N165" s="65"/>
      <c r="S165" s="42"/>
      <c r="T165" s="42"/>
    </row>
    <row r="166" spans="2:20" ht="12" customHeight="1">
      <c r="B166" s="49"/>
      <c r="C166" s="10" t="s">
        <v>83</v>
      </c>
      <c r="D166" s="10" t="s">
        <v>72</v>
      </c>
      <c r="E166" s="10" t="s">
        <v>819</v>
      </c>
      <c r="F166" s="54" t="s">
        <v>96</v>
      </c>
      <c r="G166" s="54" t="s">
        <v>825</v>
      </c>
      <c r="H166" s="55" t="s">
        <v>824</v>
      </c>
      <c r="I166" s="749" t="s">
        <v>292</v>
      </c>
      <c r="N166" s="65"/>
      <c r="S166" s="42"/>
      <c r="T166" s="42"/>
    </row>
    <row r="167" spans="2:20" ht="12" customHeight="1">
      <c r="B167" s="49"/>
      <c r="C167" s="12" t="s">
        <v>108</v>
      </c>
      <c r="D167" s="12" t="s">
        <v>64</v>
      </c>
      <c r="E167" s="12" t="s">
        <v>822</v>
      </c>
      <c r="F167" s="51" t="s">
        <v>823</v>
      </c>
      <c r="G167" s="51" t="s">
        <v>310</v>
      </c>
      <c r="H167" s="51" t="s">
        <v>310</v>
      </c>
      <c r="I167" s="750" t="s">
        <v>306</v>
      </c>
      <c r="N167" s="65" t="s">
        <v>952</v>
      </c>
      <c r="S167" s="42"/>
      <c r="T167" s="42"/>
    </row>
    <row r="168" spans="2:20" ht="12" customHeight="1">
      <c r="B168" s="160" t="s">
        <v>152</v>
      </c>
      <c r="C168" s="134">
        <f>A!B450</f>
        <v>12352.799748999989</v>
      </c>
      <c r="D168" s="134">
        <f>A!C450</f>
        <v>12454.1</v>
      </c>
      <c r="E168" s="134">
        <f>A!D450</f>
        <v>12503.875753518125</v>
      </c>
      <c r="F168" s="134">
        <f>A!F450</f>
        <v>12290</v>
      </c>
      <c r="G168" s="134">
        <f>A!G450</f>
        <v>12844</v>
      </c>
      <c r="H168" s="156">
        <f>A!H450</f>
        <v>12847</v>
      </c>
      <c r="I168" s="805">
        <f>A!I450</f>
        <v>12428.840141640052</v>
      </c>
      <c r="N168" s="66">
        <f>A!M450</f>
        <v>0</v>
      </c>
      <c r="S168" s="42"/>
      <c r="T168" s="42"/>
    </row>
    <row r="169" spans="2:20" ht="12" customHeight="1">
      <c r="B169" s="37" t="s">
        <v>153</v>
      </c>
      <c r="C169" s="134"/>
      <c r="D169" s="134">
        <f>A!C451</f>
        <v>8634.07</v>
      </c>
      <c r="E169" s="134"/>
      <c r="F169" s="134"/>
      <c r="G169" s="134">
        <f>A!G451</f>
        <v>9386</v>
      </c>
      <c r="H169" s="156">
        <f>A!H451</f>
        <v>8871</v>
      </c>
      <c r="I169" s="805"/>
      <c r="N169" s="66">
        <f>A!M451</f>
        <v>0</v>
      </c>
      <c r="S169" s="42"/>
      <c r="T169" s="42"/>
    </row>
    <row r="170" spans="2:20" ht="12" customHeight="1">
      <c r="B170" s="37" t="s">
        <v>154</v>
      </c>
      <c r="C170" s="134"/>
      <c r="D170" s="134"/>
      <c r="E170" s="134"/>
      <c r="F170" s="134"/>
      <c r="G170" s="134"/>
      <c r="H170" s="156"/>
      <c r="I170" s="805">
        <f>A!I452</f>
        <v>9191.8668489866232</v>
      </c>
      <c r="N170" s="66">
        <f>A!M452</f>
        <v>0</v>
      </c>
      <c r="S170" s="42"/>
      <c r="T170" s="42"/>
    </row>
    <row r="171" spans="2:20" ht="12" customHeight="1">
      <c r="B171" s="37" t="s">
        <v>155</v>
      </c>
      <c r="C171" s="134"/>
      <c r="D171" s="134"/>
      <c r="E171" s="134">
        <f>A!D453</f>
        <v>8666.857302812954</v>
      </c>
      <c r="F171" s="134">
        <f>A!F453</f>
        <v>8485</v>
      </c>
      <c r="G171" s="134"/>
      <c r="H171" s="156"/>
      <c r="I171" s="805">
        <f>A!I453</f>
        <v>9191.8668489866232</v>
      </c>
      <c r="N171" s="66">
        <f>A!M453</f>
        <v>0</v>
      </c>
      <c r="S171" s="42"/>
      <c r="T171" s="42"/>
    </row>
    <row r="172" spans="2:20" ht="12" customHeight="1">
      <c r="B172" s="37" t="s">
        <v>156</v>
      </c>
      <c r="C172" s="134">
        <f>A!B454</f>
        <v>8567.040791320007</v>
      </c>
      <c r="D172" s="134"/>
      <c r="E172" s="134"/>
      <c r="F172" s="134"/>
      <c r="G172" s="134"/>
      <c r="H172" s="156"/>
      <c r="I172" s="805">
        <f>A!I454</f>
        <v>9191.8668489866232</v>
      </c>
      <c r="N172" s="66">
        <f>A!M454</f>
        <v>0</v>
      </c>
      <c r="S172" s="42"/>
      <c r="T172" s="42"/>
    </row>
    <row r="173" spans="2:20" ht="12" customHeight="1">
      <c r="B173" s="37" t="s">
        <v>157</v>
      </c>
      <c r="C173" s="137" t="str">
        <f>A!B455</f>
        <v>n/a</v>
      </c>
      <c r="D173" s="137" t="str">
        <f>A!C455</f>
        <v>n/a</v>
      </c>
      <c r="E173" s="137" t="str">
        <f>A!D455</f>
        <v>n/a</v>
      </c>
      <c r="F173" s="137" t="str">
        <f>A!F455</f>
        <v>n/a</v>
      </c>
      <c r="G173" s="137" t="str">
        <f>A!G455</f>
        <v>n/a</v>
      </c>
      <c r="H173" s="158" t="str">
        <f>A!H455</f>
        <v>n/a</v>
      </c>
      <c r="I173" s="761" t="str">
        <f>A!I455</f>
        <v>n/a</v>
      </c>
      <c r="N173" s="66"/>
      <c r="S173" s="42"/>
      <c r="T173" s="42"/>
    </row>
    <row r="174" spans="2:20" ht="12" customHeight="1">
      <c r="B174" s="48" t="s">
        <v>450</v>
      </c>
      <c r="C174" s="421"/>
      <c r="D174" s="421"/>
      <c r="E174" s="421"/>
      <c r="F174" s="421"/>
      <c r="G174" s="421"/>
      <c r="H174" s="421"/>
      <c r="I174" s="430"/>
      <c r="N174" s="65"/>
      <c r="S174" s="42"/>
      <c r="T174" s="42"/>
    </row>
    <row r="175" spans="2:20" ht="12" customHeight="1">
      <c r="B175" s="49"/>
      <c r="C175" s="10" t="s">
        <v>83</v>
      </c>
      <c r="D175" s="10" t="s">
        <v>72</v>
      </c>
      <c r="E175" s="10" t="s">
        <v>819</v>
      </c>
      <c r="F175" s="54" t="s">
        <v>96</v>
      </c>
      <c r="G175" s="54" t="s">
        <v>825</v>
      </c>
      <c r="H175" s="55" t="s">
        <v>824</v>
      </c>
      <c r="I175" s="749" t="s">
        <v>292</v>
      </c>
      <c r="N175" s="65"/>
      <c r="S175" s="42"/>
      <c r="T175" s="42"/>
    </row>
    <row r="176" spans="2:20" ht="12" customHeight="1">
      <c r="B176" s="161"/>
      <c r="C176" s="12" t="s">
        <v>108</v>
      </c>
      <c r="D176" s="12" t="s">
        <v>64</v>
      </c>
      <c r="E176" s="12" t="s">
        <v>822</v>
      </c>
      <c r="F176" s="51" t="s">
        <v>823</v>
      </c>
      <c r="G176" s="51" t="s">
        <v>310</v>
      </c>
      <c r="H176" s="51" t="s">
        <v>310</v>
      </c>
      <c r="I176" s="750" t="s">
        <v>306</v>
      </c>
      <c r="N176" s="65" t="s">
        <v>952</v>
      </c>
      <c r="S176" s="42"/>
      <c r="T176" s="42"/>
    </row>
    <row r="177" spans="2:20" ht="12" customHeight="1">
      <c r="B177" s="37" t="s">
        <v>152</v>
      </c>
      <c r="C177" s="156">
        <f>A!B460</f>
        <v>5894.013319000006</v>
      </c>
      <c r="D177" s="156">
        <f>A!C460</f>
        <v>5932.9920000000002</v>
      </c>
      <c r="E177" s="156">
        <f>A!D460</f>
        <v>5929.8115684913791</v>
      </c>
      <c r="F177" s="156">
        <f>A!F460</f>
        <v>5768</v>
      </c>
      <c r="G177" s="156">
        <f>A!G460</f>
        <v>5769</v>
      </c>
      <c r="H177" s="156">
        <f>A!H460</f>
        <v>5769</v>
      </c>
      <c r="I177" s="805">
        <f>A!I460</f>
        <v>5875.0506079250263</v>
      </c>
      <c r="N177" s="66">
        <f>A!M460</f>
        <v>0</v>
      </c>
      <c r="S177" s="42"/>
      <c r="T177" s="42"/>
    </row>
    <row r="178" spans="2:20" ht="12" customHeight="1">
      <c r="B178" s="37" t="s">
        <v>153</v>
      </c>
      <c r="C178" s="156"/>
      <c r="D178" s="156">
        <f>A!C461</f>
        <v>5056.16</v>
      </c>
      <c r="E178" s="156"/>
      <c r="F178" s="156"/>
      <c r="G178" s="156">
        <f>A!G461</f>
        <v>4911</v>
      </c>
      <c r="H178" s="156">
        <f>A!H461</f>
        <v>4911</v>
      </c>
      <c r="I178" s="805"/>
      <c r="N178" s="66">
        <f>A!M461</f>
        <v>0</v>
      </c>
      <c r="S178" s="42"/>
      <c r="T178" s="42"/>
    </row>
    <row r="179" spans="2:20" ht="12" customHeight="1">
      <c r="B179" s="37" t="s">
        <v>154</v>
      </c>
      <c r="C179" s="156"/>
      <c r="D179" s="156"/>
      <c r="E179" s="156"/>
      <c r="F179" s="156"/>
      <c r="G179" s="156"/>
      <c r="H179" s="156"/>
      <c r="I179" s="805">
        <f>A!I462</f>
        <v>4987.6015193427938</v>
      </c>
      <c r="N179" s="66">
        <f>A!M462</f>
        <v>0</v>
      </c>
      <c r="S179" s="42"/>
      <c r="T179" s="42"/>
    </row>
    <row r="180" spans="2:20" ht="12" customHeight="1">
      <c r="B180" s="37" t="s">
        <v>155</v>
      </c>
      <c r="C180" s="156"/>
      <c r="D180" s="156"/>
      <c r="E180" s="156">
        <f>A!D463</f>
        <v>5059.904870577403</v>
      </c>
      <c r="F180" s="156">
        <f>A!F463</f>
        <v>4602</v>
      </c>
      <c r="G180" s="156"/>
      <c r="H180" s="156"/>
      <c r="I180" s="805">
        <f>A!I463</f>
        <v>4987.6015193427938</v>
      </c>
      <c r="N180" s="66">
        <f>A!M463</f>
        <v>0</v>
      </c>
      <c r="S180" s="42"/>
      <c r="T180" s="42"/>
    </row>
    <row r="181" spans="2:20" ht="12" customHeight="1">
      <c r="B181" s="37" t="s">
        <v>156</v>
      </c>
      <c r="C181" s="156">
        <f>A!B464</f>
        <v>5031.8470820000211</v>
      </c>
      <c r="D181" s="156"/>
      <c r="E181" s="156"/>
      <c r="F181" s="156"/>
      <c r="G181" s="156"/>
      <c r="H181" s="156"/>
      <c r="I181" s="805">
        <f>A!I464</f>
        <v>4987.6015193427938</v>
      </c>
      <c r="N181" s="66">
        <f>A!M464</f>
        <v>0</v>
      </c>
      <c r="S181" s="42"/>
      <c r="T181" s="42"/>
    </row>
    <row r="182" spans="2:20" ht="12" customHeight="1">
      <c r="B182" s="80" t="s">
        <v>157</v>
      </c>
      <c r="C182" s="138" t="str">
        <f>A!B465</f>
        <v>n/a</v>
      </c>
      <c r="D182" s="138" t="str">
        <f>A!C465</f>
        <v>n/a</v>
      </c>
      <c r="E182" s="138" t="str">
        <f>A!D465</f>
        <v>n/a</v>
      </c>
      <c r="F182" s="138" t="str">
        <f>A!F465</f>
        <v>n/a</v>
      </c>
      <c r="G182" s="138" t="str">
        <f>A!G465</f>
        <v>n/a</v>
      </c>
      <c r="H182" s="138" t="str">
        <f>A!H465</f>
        <v>n/a</v>
      </c>
      <c r="I182" s="807" t="str">
        <f>A!I465</f>
        <v>n/a</v>
      </c>
      <c r="N182" s="65"/>
      <c r="S182" s="42"/>
      <c r="T182" s="42"/>
    </row>
    <row r="183" spans="2:20" ht="12" customHeight="1">
      <c r="B183" s="49" t="s">
        <v>451</v>
      </c>
      <c r="C183" s="17"/>
      <c r="D183" s="17"/>
      <c r="E183" s="17"/>
      <c r="F183" s="17"/>
      <c r="G183" s="17"/>
      <c r="H183" s="17"/>
      <c r="I183" s="427"/>
      <c r="N183" s="65"/>
      <c r="S183" s="42"/>
      <c r="T183" s="42"/>
    </row>
    <row r="184" spans="2:20" ht="12" customHeight="1">
      <c r="B184" s="49"/>
      <c r="C184" s="10" t="s">
        <v>83</v>
      </c>
      <c r="D184" s="10" t="s">
        <v>72</v>
      </c>
      <c r="E184" s="10" t="s">
        <v>819</v>
      </c>
      <c r="F184" s="54" t="s">
        <v>96</v>
      </c>
      <c r="G184" s="54" t="s">
        <v>825</v>
      </c>
      <c r="H184" s="55" t="s">
        <v>824</v>
      </c>
      <c r="I184" s="749" t="s">
        <v>292</v>
      </c>
      <c r="N184" s="65"/>
      <c r="S184" s="42"/>
      <c r="T184" s="42"/>
    </row>
    <row r="185" spans="2:20" ht="12" customHeight="1">
      <c r="B185" s="49"/>
      <c r="C185" s="12" t="s">
        <v>108</v>
      </c>
      <c r="D185" s="12" t="s">
        <v>64</v>
      </c>
      <c r="E185" s="12" t="s">
        <v>822</v>
      </c>
      <c r="F185" s="51" t="s">
        <v>823</v>
      </c>
      <c r="G185" s="51" t="s">
        <v>310</v>
      </c>
      <c r="H185" s="51" t="s">
        <v>310</v>
      </c>
      <c r="I185" s="750" t="s">
        <v>306</v>
      </c>
      <c r="N185" s="65" t="s">
        <v>952</v>
      </c>
      <c r="S185" s="42"/>
      <c r="T185" s="42"/>
    </row>
    <row r="186" spans="2:20" ht="12" customHeight="1">
      <c r="B186" s="160" t="s">
        <v>152</v>
      </c>
      <c r="C186" s="134">
        <f>A!B470</f>
        <v>6458.7864299999828</v>
      </c>
      <c r="D186" s="134">
        <f>A!C470</f>
        <v>6521.1360000000004</v>
      </c>
      <c r="E186" s="134">
        <f>A!D470</f>
        <v>6574.0641850267693</v>
      </c>
      <c r="F186" s="134">
        <f>A!F470</f>
        <v>6522</v>
      </c>
      <c r="G186" s="134">
        <f>A!G470</f>
        <v>7076</v>
      </c>
      <c r="H186" s="443">
        <f>A!H470</f>
        <v>7078</v>
      </c>
      <c r="I186" s="805">
        <f>A!I470</f>
        <v>6553.7895337150267</v>
      </c>
      <c r="N186" s="66">
        <f>A!M470</f>
        <v>0</v>
      </c>
      <c r="S186" s="42"/>
      <c r="T186" s="42"/>
    </row>
    <row r="187" spans="2:20" ht="12" customHeight="1">
      <c r="B187" s="37" t="s">
        <v>153</v>
      </c>
      <c r="C187" s="134"/>
      <c r="D187" s="134">
        <f>A!C471</f>
        <v>3577.904</v>
      </c>
      <c r="E187" s="134"/>
      <c r="F187" s="134"/>
      <c r="G187" s="134">
        <f>A!G471</f>
        <v>4475</v>
      </c>
      <c r="H187" s="156">
        <f>A!H471</f>
        <v>3960</v>
      </c>
      <c r="I187" s="805"/>
      <c r="N187" s="66">
        <f>A!M471</f>
        <v>0</v>
      </c>
      <c r="S187" s="42"/>
      <c r="T187" s="42"/>
    </row>
    <row r="188" spans="2:20" ht="12" customHeight="1">
      <c r="B188" s="37" t="s">
        <v>154</v>
      </c>
      <c r="C188" s="134"/>
      <c r="D188" s="134"/>
      <c r="E188" s="134"/>
      <c r="F188" s="134"/>
      <c r="G188" s="134"/>
      <c r="H188" s="156"/>
      <c r="I188" s="805">
        <f>A!I472</f>
        <v>4204.2653296438293</v>
      </c>
      <c r="N188" s="66">
        <f>A!M472</f>
        <v>0</v>
      </c>
      <c r="S188" s="42"/>
      <c r="T188" s="42"/>
    </row>
    <row r="189" spans="2:20" ht="12" customHeight="1">
      <c r="B189" s="37" t="s">
        <v>155</v>
      </c>
      <c r="C189" s="134"/>
      <c r="D189" s="134"/>
      <c r="E189" s="134">
        <f>A!D473</f>
        <v>3606.9524322355819</v>
      </c>
      <c r="F189" s="134">
        <f>A!F473</f>
        <v>3883</v>
      </c>
      <c r="G189" s="134"/>
      <c r="H189" s="156"/>
      <c r="I189" s="805">
        <f>A!I473</f>
        <v>4204.2653296438293</v>
      </c>
      <c r="N189" s="66">
        <f>A!M473</f>
        <v>0</v>
      </c>
      <c r="S189" s="42"/>
      <c r="T189" s="42"/>
    </row>
    <row r="190" spans="2:20" ht="12" customHeight="1">
      <c r="B190" s="37" t="s">
        <v>156</v>
      </c>
      <c r="C190" s="134">
        <f>A!B474</f>
        <v>3535.1937093199858</v>
      </c>
      <c r="D190" s="134"/>
      <c r="E190" s="134"/>
      <c r="F190" s="134"/>
      <c r="G190" s="134"/>
      <c r="H190" s="156"/>
      <c r="I190" s="805">
        <f>A!I474</f>
        <v>4204.2653296438293</v>
      </c>
      <c r="N190" s="66">
        <f>A!M474</f>
        <v>0</v>
      </c>
      <c r="S190" s="42"/>
      <c r="T190" s="42"/>
    </row>
    <row r="191" spans="2:20" ht="12" customHeight="1" thickBot="1">
      <c r="B191" s="38" t="s">
        <v>157</v>
      </c>
      <c r="C191" s="139" t="str">
        <f>A!B475</f>
        <v>n/a</v>
      </c>
      <c r="D191" s="139" t="str">
        <f>A!C475</f>
        <v>n/a</v>
      </c>
      <c r="E191" s="139" t="str">
        <f>A!D475</f>
        <v>n/a</v>
      </c>
      <c r="F191" s="139" t="str">
        <f>A!F475</f>
        <v>n/a</v>
      </c>
      <c r="G191" s="139"/>
      <c r="H191" s="444" t="str">
        <f>A!H475</f>
        <v>n/a</v>
      </c>
      <c r="I191" s="762" t="str">
        <f>A!I475</f>
        <v>n/a</v>
      </c>
      <c r="N191" s="65"/>
      <c r="S191" s="42"/>
      <c r="T191" s="42"/>
    </row>
    <row r="192" spans="2:20" ht="12" customHeight="1" thickTop="1">
      <c r="B192" s="159" t="s">
        <v>454</v>
      </c>
      <c r="C192" s="8"/>
      <c r="D192" s="8"/>
      <c r="E192" s="8"/>
      <c r="F192" s="8"/>
      <c r="G192" s="8"/>
      <c r="H192" s="8"/>
      <c r="I192" s="9"/>
      <c r="N192" s="65"/>
      <c r="S192" s="42"/>
      <c r="T192" s="42"/>
    </row>
    <row r="193" spans="2:20" ht="12" customHeight="1">
      <c r="B193" s="49"/>
      <c r="C193" s="10" t="s">
        <v>83</v>
      </c>
      <c r="D193" s="10" t="s">
        <v>72</v>
      </c>
      <c r="E193" s="10" t="s">
        <v>819</v>
      </c>
      <c r="F193" s="54" t="s">
        <v>96</v>
      </c>
      <c r="G193" s="54" t="s">
        <v>825</v>
      </c>
      <c r="H193" s="55" t="s">
        <v>824</v>
      </c>
      <c r="I193" s="749" t="s">
        <v>292</v>
      </c>
      <c r="N193" s="65"/>
      <c r="S193" s="42"/>
      <c r="T193" s="42"/>
    </row>
    <row r="194" spans="2:20" ht="12" customHeight="1">
      <c r="B194" s="49"/>
      <c r="C194" s="12" t="s">
        <v>108</v>
      </c>
      <c r="D194" s="12" t="s">
        <v>64</v>
      </c>
      <c r="E194" s="12" t="s">
        <v>822</v>
      </c>
      <c r="F194" s="51" t="s">
        <v>823</v>
      </c>
      <c r="G194" s="51" t="s">
        <v>310</v>
      </c>
      <c r="H194" s="51" t="s">
        <v>310</v>
      </c>
      <c r="I194" s="750" t="s">
        <v>306</v>
      </c>
      <c r="N194" s="65" t="s">
        <v>952</v>
      </c>
      <c r="S194" s="42"/>
      <c r="T194" s="42"/>
    </row>
    <row r="195" spans="2:20" ht="12" customHeight="1">
      <c r="B195" s="160" t="s">
        <v>152</v>
      </c>
      <c r="C195" s="134">
        <f>A!B480</f>
        <v>12352.799748999989</v>
      </c>
      <c r="D195" s="134">
        <f>A!C480</f>
        <v>12454.1</v>
      </c>
      <c r="E195" s="134">
        <f>A!D480</f>
        <v>12503.875753518125</v>
      </c>
      <c r="F195" s="134">
        <f>A!F480</f>
        <v>12290</v>
      </c>
      <c r="G195" s="134">
        <f>A!G480</f>
        <v>12844</v>
      </c>
      <c r="H195" s="156">
        <f>A!H480</f>
        <v>12847</v>
      </c>
      <c r="I195" s="805">
        <f>A!I480</f>
        <v>12428.840141640052</v>
      </c>
      <c r="N195" s="66">
        <f>A!M480</f>
        <v>0</v>
      </c>
      <c r="S195" s="42"/>
      <c r="T195" s="42"/>
    </row>
    <row r="196" spans="2:20" ht="12" customHeight="1">
      <c r="B196" s="37" t="s">
        <v>153</v>
      </c>
      <c r="C196" s="134"/>
      <c r="D196" s="134">
        <f>A!C481</f>
        <v>8713.52</v>
      </c>
      <c r="E196" s="134"/>
      <c r="F196" s="134"/>
      <c r="G196" s="134">
        <f>A!G481</f>
        <v>9041</v>
      </c>
      <c r="H196" s="156">
        <f>A!H481</f>
        <v>9111</v>
      </c>
      <c r="I196" s="805"/>
      <c r="N196" s="66">
        <f>A!M481</f>
        <v>0</v>
      </c>
      <c r="S196" s="42"/>
      <c r="T196" s="42"/>
    </row>
    <row r="197" spans="2:20" ht="12" customHeight="1">
      <c r="B197" s="37" t="s">
        <v>154</v>
      </c>
      <c r="C197" s="134"/>
      <c r="D197" s="134"/>
      <c r="E197" s="134"/>
      <c r="F197" s="134"/>
      <c r="G197" s="134"/>
      <c r="H197" s="156"/>
      <c r="I197" s="805">
        <f>A!I482</f>
        <v>8641.1076470016651</v>
      </c>
      <c r="N197" s="66">
        <f>A!M482</f>
        <v>0</v>
      </c>
      <c r="S197" s="42"/>
      <c r="T197" s="42"/>
    </row>
    <row r="198" spans="2:20" ht="12" customHeight="1">
      <c r="B198" s="37" t="s">
        <v>155</v>
      </c>
      <c r="C198" s="134"/>
      <c r="D198" s="134"/>
      <c r="E198" s="134">
        <f>A!D483</f>
        <v>8696.293142508981</v>
      </c>
      <c r="F198" s="134">
        <f>A!F483</f>
        <v>8404</v>
      </c>
      <c r="G198" s="134"/>
      <c r="H198" s="156"/>
      <c r="I198" s="805">
        <f>A!I483</f>
        <v>8641.1076470016651</v>
      </c>
      <c r="N198" s="66">
        <f>A!M483</f>
        <v>0</v>
      </c>
      <c r="S198" s="42"/>
      <c r="T198" s="42"/>
    </row>
    <row r="199" spans="2:20" ht="12" customHeight="1">
      <c r="B199" s="37" t="s">
        <v>156</v>
      </c>
      <c r="C199" s="134">
        <f>A!B484</f>
        <v>8702.358919359991</v>
      </c>
      <c r="D199" s="134"/>
      <c r="E199" s="134"/>
      <c r="F199" s="134"/>
      <c r="G199" s="134"/>
      <c r="H199" s="156"/>
      <c r="I199" s="805">
        <f>A!I484</f>
        <v>8641.1076470016651</v>
      </c>
      <c r="N199" s="66">
        <f>A!M484</f>
        <v>0</v>
      </c>
      <c r="S199" s="42"/>
      <c r="T199" s="42"/>
    </row>
    <row r="200" spans="2:20" ht="12" customHeight="1">
      <c r="B200" s="37" t="s">
        <v>157</v>
      </c>
      <c r="C200" s="137"/>
      <c r="D200" s="137"/>
      <c r="E200" s="137"/>
      <c r="F200" s="137"/>
      <c r="G200" s="137">
        <f>A!G485</f>
        <v>9032</v>
      </c>
      <c r="H200" s="158">
        <f>A!H485</f>
        <v>9104</v>
      </c>
      <c r="I200" s="761">
        <f>A!I485</f>
        <v>8641.1076470016651</v>
      </c>
      <c r="N200" s="66">
        <f>A!M485</f>
        <v>0</v>
      </c>
      <c r="S200" s="42"/>
      <c r="T200" s="42"/>
    </row>
    <row r="201" spans="2:20" ht="12" customHeight="1">
      <c r="B201" s="48" t="s">
        <v>455</v>
      </c>
      <c r="C201" s="421"/>
      <c r="D201" s="421"/>
      <c r="E201" s="421"/>
      <c r="F201" s="421"/>
      <c r="G201" s="421"/>
      <c r="H201" s="421"/>
      <c r="I201" s="430"/>
      <c r="N201" s="65"/>
      <c r="S201" s="42"/>
      <c r="T201" s="42"/>
    </row>
    <row r="202" spans="2:20" ht="12" customHeight="1">
      <c r="B202" s="49"/>
      <c r="C202" s="10" t="s">
        <v>83</v>
      </c>
      <c r="D202" s="10" t="s">
        <v>72</v>
      </c>
      <c r="E202" s="10" t="s">
        <v>819</v>
      </c>
      <c r="F202" s="54" t="s">
        <v>96</v>
      </c>
      <c r="G202" s="54" t="s">
        <v>825</v>
      </c>
      <c r="H202" s="55" t="s">
        <v>824</v>
      </c>
      <c r="I202" s="749" t="s">
        <v>292</v>
      </c>
      <c r="N202" s="65"/>
      <c r="S202" s="42"/>
      <c r="T202" s="42"/>
    </row>
    <row r="203" spans="2:20" ht="12" customHeight="1">
      <c r="B203" s="161"/>
      <c r="C203" s="12" t="s">
        <v>108</v>
      </c>
      <c r="D203" s="12" t="s">
        <v>64</v>
      </c>
      <c r="E203" s="12" t="s">
        <v>822</v>
      </c>
      <c r="F203" s="51" t="s">
        <v>823</v>
      </c>
      <c r="G203" s="51" t="s">
        <v>310</v>
      </c>
      <c r="H203" s="51" t="s">
        <v>310</v>
      </c>
      <c r="I203" s="750" t="s">
        <v>306</v>
      </c>
      <c r="N203" s="65" t="s">
        <v>952</v>
      </c>
      <c r="S203" s="42"/>
      <c r="T203" s="42"/>
    </row>
    <row r="204" spans="2:20" ht="12" customHeight="1">
      <c r="B204" s="37" t="s">
        <v>152</v>
      </c>
      <c r="C204" s="156">
        <f>A!B490</f>
        <v>5894.013319000006</v>
      </c>
      <c r="D204" s="156">
        <f>A!C490</f>
        <v>5932.9920000000002</v>
      </c>
      <c r="E204" s="156">
        <f>A!D490</f>
        <v>5929.8115684913791</v>
      </c>
      <c r="F204" s="156">
        <f>A!F490</f>
        <v>5768</v>
      </c>
      <c r="G204" s="156">
        <f>A!G490</f>
        <v>5769</v>
      </c>
      <c r="H204" s="156">
        <f>A!H490</f>
        <v>5769</v>
      </c>
      <c r="I204" s="805">
        <f>A!I490</f>
        <v>5875.0506079250263</v>
      </c>
      <c r="N204" s="66">
        <f>A!M490</f>
        <v>0</v>
      </c>
      <c r="S204" s="42"/>
      <c r="T204" s="42"/>
    </row>
    <row r="205" spans="2:20" ht="12" customHeight="1">
      <c r="B205" s="37" t="s">
        <v>153</v>
      </c>
      <c r="C205" s="156"/>
      <c r="D205" s="156">
        <f>A!C491</f>
        <v>3872.96</v>
      </c>
      <c r="E205" s="156"/>
      <c r="F205" s="156"/>
      <c r="G205" s="156">
        <f>A!G491</f>
        <v>3782</v>
      </c>
      <c r="H205" s="156">
        <f>A!H491</f>
        <v>3782</v>
      </c>
      <c r="I205" s="805"/>
      <c r="N205" s="66">
        <f>A!M491</f>
        <v>0</v>
      </c>
      <c r="S205" s="42"/>
      <c r="T205" s="42"/>
    </row>
    <row r="206" spans="2:20" ht="12" customHeight="1">
      <c r="B206" s="37" t="s">
        <v>154</v>
      </c>
      <c r="C206" s="156"/>
      <c r="D206" s="156"/>
      <c r="E206" s="156"/>
      <c r="F206" s="156"/>
      <c r="G206" s="156"/>
      <c r="H206" s="156"/>
      <c r="I206" s="805">
        <f>A!I492</f>
        <v>3857.0684054131211</v>
      </c>
      <c r="N206" s="66">
        <f>A!M492</f>
        <v>0</v>
      </c>
      <c r="S206" s="42"/>
      <c r="T206" s="42"/>
    </row>
    <row r="207" spans="2:20" ht="12" customHeight="1">
      <c r="B207" s="37" t="s">
        <v>155</v>
      </c>
      <c r="C207" s="156"/>
      <c r="D207" s="156"/>
      <c r="E207" s="156">
        <f>A!D493</f>
        <v>3816.4387723541704</v>
      </c>
      <c r="F207" s="156">
        <f>A!F493</f>
        <v>3796</v>
      </c>
      <c r="G207" s="156"/>
      <c r="H207" s="156"/>
      <c r="I207" s="805">
        <f>A!I493</f>
        <v>3857.0684054131211</v>
      </c>
      <c r="N207" s="66">
        <f>A!M493</f>
        <v>0</v>
      </c>
      <c r="S207" s="42"/>
      <c r="T207" s="42"/>
    </row>
    <row r="208" spans="2:20" ht="12" customHeight="1">
      <c r="B208" s="37" t="s">
        <v>156</v>
      </c>
      <c r="C208" s="156">
        <f>A!B494</f>
        <v>3918.8451749999986</v>
      </c>
      <c r="D208" s="156"/>
      <c r="E208" s="156"/>
      <c r="F208" s="156"/>
      <c r="G208" s="156"/>
      <c r="H208" s="156"/>
      <c r="I208" s="805">
        <f>A!I494</f>
        <v>3857.0684054131211</v>
      </c>
      <c r="N208" s="66">
        <f>A!M494</f>
        <v>0</v>
      </c>
      <c r="S208" s="42"/>
      <c r="T208" s="42"/>
    </row>
    <row r="209" spans="2:20" ht="12" customHeight="1">
      <c r="B209" s="80" t="s">
        <v>157</v>
      </c>
      <c r="C209" s="138"/>
      <c r="D209" s="138"/>
      <c r="E209" s="138"/>
      <c r="F209" s="138"/>
      <c r="G209" s="138">
        <f>A!G495</f>
        <v>3774</v>
      </c>
      <c r="H209" s="138">
        <f>A!H495</f>
        <v>3774</v>
      </c>
      <c r="I209" s="807">
        <f>A!I495</f>
        <v>3857.0684054131211</v>
      </c>
      <c r="N209" s="66">
        <f>A!M495</f>
        <v>0</v>
      </c>
      <c r="S209" s="42"/>
      <c r="T209" s="42"/>
    </row>
    <row r="210" spans="2:20" ht="12" customHeight="1">
      <c r="B210" s="49" t="s">
        <v>456</v>
      </c>
      <c r="C210" s="17"/>
      <c r="D210" s="17"/>
      <c r="E210" s="17"/>
      <c r="F210" s="17"/>
      <c r="G210" s="17"/>
      <c r="H210" s="17"/>
      <c r="I210" s="427"/>
      <c r="N210" s="65"/>
      <c r="S210" s="42"/>
      <c r="T210" s="42"/>
    </row>
    <row r="211" spans="2:20" ht="12" customHeight="1">
      <c r="B211" s="49"/>
      <c r="C211" s="10" t="s">
        <v>83</v>
      </c>
      <c r="D211" s="10" t="s">
        <v>72</v>
      </c>
      <c r="E211" s="10" t="s">
        <v>819</v>
      </c>
      <c r="F211" s="54" t="s">
        <v>96</v>
      </c>
      <c r="G211" s="54" t="s">
        <v>825</v>
      </c>
      <c r="H211" s="55" t="s">
        <v>824</v>
      </c>
      <c r="I211" s="749" t="s">
        <v>292</v>
      </c>
      <c r="N211" s="65"/>
      <c r="S211" s="42"/>
      <c r="T211" s="42"/>
    </row>
    <row r="212" spans="2:20" ht="12" customHeight="1">
      <c r="B212" s="49"/>
      <c r="C212" s="12" t="s">
        <v>108</v>
      </c>
      <c r="D212" s="12" t="s">
        <v>64</v>
      </c>
      <c r="E212" s="12" t="s">
        <v>822</v>
      </c>
      <c r="F212" s="51" t="s">
        <v>823</v>
      </c>
      <c r="G212" s="51" t="s">
        <v>310</v>
      </c>
      <c r="H212" s="51" t="s">
        <v>310</v>
      </c>
      <c r="I212" s="750" t="s">
        <v>306</v>
      </c>
      <c r="N212" s="65" t="s">
        <v>952</v>
      </c>
      <c r="S212" s="42"/>
      <c r="T212" s="42"/>
    </row>
    <row r="213" spans="2:20" ht="12" customHeight="1">
      <c r="B213" s="160" t="s">
        <v>152</v>
      </c>
      <c r="C213" s="134">
        <f>A!B500</f>
        <v>6458.7864299999828</v>
      </c>
      <c r="D213" s="134">
        <f>A!C500</f>
        <v>6521.1360000000004</v>
      </c>
      <c r="E213" s="134">
        <f>A!D500</f>
        <v>6574.0641850267693</v>
      </c>
      <c r="F213" s="134">
        <f>A!F500</f>
        <v>6522</v>
      </c>
      <c r="G213" s="134">
        <f>A!G500</f>
        <v>7076</v>
      </c>
      <c r="H213" s="156"/>
      <c r="I213" s="805">
        <f>A!I500</f>
        <v>6553.7895337150267</v>
      </c>
      <c r="N213" s="66">
        <f>A!M500</f>
        <v>0</v>
      </c>
      <c r="S213" s="42"/>
      <c r="T213" s="42"/>
    </row>
    <row r="214" spans="2:20" ht="12" customHeight="1">
      <c r="B214" s="37" t="s">
        <v>153</v>
      </c>
      <c r="C214" s="134"/>
      <c r="D214" s="134">
        <f>A!C501</f>
        <v>4840.5600000000004</v>
      </c>
      <c r="E214" s="134"/>
      <c r="F214" s="134"/>
      <c r="G214" s="134">
        <f>A!G501</f>
        <v>5259</v>
      </c>
      <c r="H214" s="156">
        <f>A!H501</f>
        <v>5329</v>
      </c>
      <c r="I214" s="805"/>
      <c r="N214" s="66">
        <f>A!M501</f>
        <v>0</v>
      </c>
      <c r="S214" s="42"/>
      <c r="T214" s="42"/>
    </row>
    <row r="215" spans="2:20" ht="12" customHeight="1">
      <c r="B215" s="37" t="s">
        <v>154</v>
      </c>
      <c r="C215" s="134"/>
      <c r="D215" s="134"/>
      <c r="E215" s="134"/>
      <c r="F215" s="134"/>
      <c r="G215" s="134"/>
      <c r="H215" s="156"/>
      <c r="I215" s="805">
        <f>A!I502</f>
        <v>4784.0392415885444</v>
      </c>
      <c r="N215" s="66">
        <f>A!M502</f>
        <v>0</v>
      </c>
      <c r="S215" s="42"/>
      <c r="T215" s="42"/>
    </row>
    <row r="216" spans="2:20" ht="12" customHeight="1">
      <c r="B216" s="37" t="s">
        <v>155</v>
      </c>
      <c r="C216" s="134"/>
      <c r="D216" s="134"/>
      <c r="E216" s="134">
        <f>A!D503</f>
        <v>4879.8543701548415</v>
      </c>
      <c r="F216" s="134">
        <f>A!F503</f>
        <v>4608</v>
      </c>
      <c r="G216" s="134"/>
      <c r="H216" s="156"/>
      <c r="I216" s="805">
        <f>A!I503</f>
        <v>4784.0392415885444</v>
      </c>
      <c r="N216" s="66">
        <f>A!M503</f>
        <v>0</v>
      </c>
      <c r="S216" s="42"/>
      <c r="T216" s="42"/>
    </row>
    <row r="217" spans="2:20" ht="12" customHeight="1">
      <c r="B217" s="37" t="s">
        <v>156</v>
      </c>
      <c r="C217" s="134">
        <f>A!B504</f>
        <v>4783.5137443599924</v>
      </c>
      <c r="D217" s="134"/>
      <c r="E217" s="134"/>
      <c r="F217" s="134"/>
      <c r="G217" s="134"/>
      <c r="H217" s="156"/>
      <c r="I217" s="805">
        <f>A!I504</f>
        <v>4784.0392415885444</v>
      </c>
      <c r="N217" s="66">
        <f>A!M504</f>
        <v>0</v>
      </c>
      <c r="S217" s="42"/>
      <c r="T217" s="42"/>
    </row>
    <row r="218" spans="2:20" ht="12" customHeight="1" thickBot="1">
      <c r="B218" s="38" t="s">
        <v>157</v>
      </c>
      <c r="C218" s="139"/>
      <c r="D218" s="139"/>
      <c r="E218" s="139"/>
      <c r="F218" s="139"/>
      <c r="G218" s="139">
        <f>A!G505</f>
        <v>5258</v>
      </c>
      <c r="H218" s="139">
        <f>A!H505</f>
        <v>5329</v>
      </c>
      <c r="I218" s="762">
        <f>A!I505</f>
        <v>4784.0392415885444</v>
      </c>
      <c r="N218" s="66">
        <f>A!M505</f>
        <v>0</v>
      </c>
      <c r="S218" s="42"/>
      <c r="T218" s="42"/>
    </row>
    <row r="219" spans="2:20" ht="12" customHeight="1" thickTop="1">
      <c r="N219" s="65"/>
      <c r="S219" s="42"/>
      <c r="T219" s="42"/>
    </row>
    <row r="220" spans="2:20" ht="12" customHeight="1">
      <c r="N220" s="65"/>
      <c r="S220" s="42"/>
      <c r="T220" s="42"/>
    </row>
    <row r="221" spans="2:20" ht="17.25" customHeight="1" thickBot="1">
      <c r="B221" s="41" t="s">
        <v>881</v>
      </c>
      <c r="N221" s="65"/>
      <c r="S221" s="42"/>
      <c r="T221" s="42"/>
    </row>
    <row r="222" spans="2:20" ht="12" customHeight="1" thickTop="1">
      <c r="B222" s="159" t="s">
        <v>457</v>
      </c>
      <c r="C222" s="8"/>
      <c r="D222" s="8"/>
      <c r="E222" s="8"/>
      <c r="F222" s="8"/>
      <c r="G222" s="8"/>
      <c r="H222" s="8"/>
      <c r="I222" s="9"/>
      <c r="N222" s="65"/>
      <c r="S222" s="42"/>
      <c r="T222" s="42"/>
    </row>
    <row r="223" spans="2:20" ht="12" customHeight="1">
      <c r="B223" s="49"/>
      <c r="C223" s="10" t="s">
        <v>83</v>
      </c>
      <c r="D223" s="10" t="s">
        <v>72</v>
      </c>
      <c r="E223" s="10" t="s">
        <v>819</v>
      </c>
      <c r="F223" s="54" t="s">
        <v>96</v>
      </c>
      <c r="G223" s="54" t="s">
        <v>825</v>
      </c>
      <c r="H223" s="54" t="s">
        <v>824</v>
      </c>
      <c r="I223" s="749" t="s">
        <v>292</v>
      </c>
      <c r="N223" s="65"/>
      <c r="S223" s="42"/>
      <c r="T223" s="42"/>
    </row>
    <row r="224" spans="2:20" ht="12" customHeight="1">
      <c r="B224" s="49"/>
      <c r="C224" s="12" t="s">
        <v>108</v>
      </c>
      <c r="D224" s="12" t="s">
        <v>64</v>
      </c>
      <c r="E224" s="12" t="s">
        <v>822</v>
      </c>
      <c r="F224" s="51" t="s">
        <v>823</v>
      </c>
      <c r="G224" s="51" t="s">
        <v>310</v>
      </c>
      <c r="H224" s="51" t="s">
        <v>310</v>
      </c>
      <c r="I224" s="750" t="s">
        <v>306</v>
      </c>
      <c r="N224" s="65" t="s">
        <v>952</v>
      </c>
      <c r="S224" s="42"/>
      <c r="T224" s="42"/>
    </row>
    <row r="225" spans="2:20" ht="12" customHeight="1">
      <c r="B225" s="160" t="s">
        <v>152</v>
      </c>
      <c r="C225" s="134">
        <f>A!B510</f>
        <v>12352.799748999989</v>
      </c>
      <c r="D225" s="134">
        <f>A!C510</f>
        <v>12454.1</v>
      </c>
      <c r="E225" s="134">
        <f>A!D510</f>
        <v>12503.875753518125</v>
      </c>
      <c r="F225" s="134">
        <f>A!F510</f>
        <v>12290</v>
      </c>
      <c r="G225" s="134">
        <f>A!G510</f>
        <v>12844</v>
      </c>
      <c r="H225" s="134">
        <f>A!H510</f>
        <v>12847</v>
      </c>
      <c r="I225" s="805">
        <f>A!I510</f>
        <v>12428.840141640052</v>
      </c>
      <c r="N225" s="66">
        <f>A!M510</f>
        <v>0</v>
      </c>
      <c r="S225" s="42"/>
      <c r="T225" s="42"/>
    </row>
    <row r="226" spans="2:20" ht="12" customHeight="1">
      <c r="B226" s="37" t="s">
        <v>153</v>
      </c>
      <c r="C226" s="134"/>
      <c r="D226" s="134">
        <f>A!C511</f>
        <v>6535.28</v>
      </c>
      <c r="E226" s="134"/>
      <c r="F226" s="134"/>
      <c r="G226" s="134">
        <f>A!G511</f>
        <v>6683</v>
      </c>
      <c r="H226" s="134">
        <f>A!H511</f>
        <v>6893</v>
      </c>
      <c r="I226" s="805">
        <f>A!I511</f>
        <v>6290.0628498753158</v>
      </c>
      <c r="N226" s="66">
        <f>A!M511</f>
        <v>0</v>
      </c>
      <c r="S226" s="42"/>
      <c r="T226" s="42"/>
    </row>
    <row r="227" spans="2:20" ht="12" customHeight="1">
      <c r="B227" s="37" t="s">
        <v>154</v>
      </c>
      <c r="C227" s="134"/>
      <c r="D227" s="134"/>
      <c r="E227" s="134"/>
      <c r="F227" s="134"/>
      <c r="G227" s="134"/>
      <c r="H227" s="134"/>
      <c r="I227" s="805">
        <f>A!I512</f>
        <v>6290.0628498753158</v>
      </c>
      <c r="N227" s="66">
        <f>A!M512</f>
        <v>0</v>
      </c>
      <c r="S227" s="42"/>
      <c r="T227" s="42"/>
    </row>
    <row r="228" spans="2:20" ht="12" customHeight="1">
      <c r="B228" s="37" t="s">
        <v>155</v>
      </c>
      <c r="C228" s="134"/>
      <c r="D228" s="134"/>
      <c r="E228" s="134">
        <f>A!D513</f>
        <v>6533.8370696975617</v>
      </c>
      <c r="F228" s="134">
        <f>A!F513</f>
        <v>6098</v>
      </c>
      <c r="G228" s="134"/>
      <c r="H228" s="134"/>
      <c r="I228" s="805">
        <f>A!I513</f>
        <v>6290.0628498753158</v>
      </c>
      <c r="N228" s="66">
        <f>A!M513</f>
        <v>0</v>
      </c>
      <c r="S228" s="42"/>
      <c r="T228" s="42"/>
    </row>
    <row r="229" spans="2:20" ht="12" customHeight="1">
      <c r="B229" s="37" t="s">
        <v>156</v>
      </c>
      <c r="C229" s="134">
        <f>A!B514</f>
        <v>6459.9105941400039</v>
      </c>
      <c r="D229" s="134"/>
      <c r="E229" s="134"/>
      <c r="F229" s="134"/>
      <c r="G229" s="134"/>
      <c r="H229" s="134"/>
      <c r="I229" s="805">
        <f>A!I514</f>
        <v>6290.0628498753158</v>
      </c>
      <c r="N229" s="66">
        <f>A!M514</f>
        <v>0</v>
      </c>
      <c r="S229" s="42"/>
      <c r="T229" s="42"/>
    </row>
    <row r="230" spans="2:20" ht="12" customHeight="1">
      <c r="B230" s="37" t="s">
        <v>157</v>
      </c>
      <c r="C230" s="137"/>
      <c r="D230" s="137"/>
      <c r="E230" s="137"/>
      <c r="F230" s="137"/>
      <c r="G230" s="137">
        <f>A!G515</f>
        <v>6683</v>
      </c>
      <c r="H230" s="137">
        <f>A!H515</f>
        <v>6893</v>
      </c>
      <c r="I230" s="761">
        <f>A!I515</f>
        <v>6290.0628498753158</v>
      </c>
      <c r="N230" s="66">
        <f>A!M515</f>
        <v>0</v>
      </c>
      <c r="S230" s="42"/>
      <c r="T230" s="42"/>
    </row>
    <row r="231" spans="2:20" ht="12" customHeight="1">
      <c r="B231" s="48" t="s">
        <v>458</v>
      </c>
      <c r="C231" s="421"/>
      <c r="D231" s="421"/>
      <c r="E231" s="421"/>
      <c r="F231" s="421"/>
      <c r="G231" s="421"/>
      <c r="H231" s="421"/>
      <c r="I231" s="430"/>
      <c r="N231" s="65"/>
      <c r="S231" s="42"/>
      <c r="T231" s="42"/>
    </row>
    <row r="232" spans="2:20" ht="12" customHeight="1">
      <c r="B232" s="49"/>
      <c r="C232" s="10" t="s">
        <v>83</v>
      </c>
      <c r="D232" s="10" t="s">
        <v>72</v>
      </c>
      <c r="E232" s="10" t="s">
        <v>819</v>
      </c>
      <c r="F232" s="54" t="s">
        <v>96</v>
      </c>
      <c r="G232" s="54" t="s">
        <v>825</v>
      </c>
      <c r="H232" s="54" t="s">
        <v>824</v>
      </c>
      <c r="I232" s="749" t="s">
        <v>292</v>
      </c>
      <c r="N232" s="65"/>
      <c r="S232" s="42"/>
      <c r="T232" s="42"/>
    </row>
    <row r="233" spans="2:20" ht="12" customHeight="1">
      <c r="B233" s="161"/>
      <c r="C233" s="12" t="s">
        <v>108</v>
      </c>
      <c r="D233" s="12" t="s">
        <v>64</v>
      </c>
      <c r="E233" s="12" t="s">
        <v>822</v>
      </c>
      <c r="F233" s="51" t="s">
        <v>823</v>
      </c>
      <c r="G233" s="51" t="s">
        <v>310</v>
      </c>
      <c r="H233" s="51" t="s">
        <v>310</v>
      </c>
      <c r="I233" s="750" t="s">
        <v>306</v>
      </c>
      <c r="N233" s="65" t="s">
        <v>952</v>
      </c>
      <c r="S233" s="42"/>
      <c r="T233" s="42"/>
    </row>
    <row r="234" spans="2:20" ht="12" customHeight="1">
      <c r="B234" s="37" t="s">
        <v>152</v>
      </c>
      <c r="C234" s="156">
        <f>A!B520</f>
        <v>5894.013319000006</v>
      </c>
      <c r="D234" s="156">
        <f>A!C520</f>
        <v>5932.9920000000002</v>
      </c>
      <c r="E234" s="156">
        <f>A!D520</f>
        <v>5929.8115684913791</v>
      </c>
      <c r="F234" s="156">
        <f>A!F520</f>
        <v>5768</v>
      </c>
      <c r="G234" s="156">
        <f>A!G520</f>
        <v>5769</v>
      </c>
      <c r="H234" s="156">
        <f>A!H520</f>
        <v>5769</v>
      </c>
      <c r="I234" s="805">
        <f>A!I520</f>
        <v>5875.0506079250263</v>
      </c>
      <c r="N234" s="66">
        <f>A!M520</f>
        <v>0</v>
      </c>
      <c r="S234" s="42"/>
      <c r="T234" s="42"/>
    </row>
    <row r="235" spans="2:20" ht="12" customHeight="1">
      <c r="B235" s="37" t="s">
        <v>153</v>
      </c>
      <c r="C235" s="156"/>
      <c r="D235" s="156">
        <f>A!C521</f>
        <v>2579.1039999999998</v>
      </c>
      <c r="E235" s="156"/>
      <c r="F235" s="156"/>
      <c r="G235" s="156">
        <f>A!G521</f>
        <v>2537</v>
      </c>
      <c r="H235" s="156">
        <f>A!H521</f>
        <v>2537</v>
      </c>
      <c r="I235" s="805"/>
      <c r="N235" s="66">
        <f>A!M521</f>
        <v>0</v>
      </c>
      <c r="S235" s="42"/>
      <c r="T235" s="42"/>
    </row>
    <row r="236" spans="2:20" ht="12" customHeight="1">
      <c r="B236" s="37" t="s">
        <v>154</v>
      </c>
      <c r="C236" s="156"/>
      <c r="D236" s="156"/>
      <c r="E236" s="156"/>
      <c r="F236" s="156"/>
      <c r="G236" s="156"/>
      <c r="H236" s="156"/>
      <c r="I236" s="805">
        <f>A!I522</f>
        <v>2574.4159627285012</v>
      </c>
      <c r="N236" s="66">
        <f>A!M522</f>
        <v>0</v>
      </c>
      <c r="S236" s="42"/>
      <c r="T236" s="42"/>
    </row>
    <row r="237" spans="2:20" ht="12" customHeight="1">
      <c r="B237" s="37" t="s">
        <v>155</v>
      </c>
      <c r="C237" s="156"/>
      <c r="D237" s="156"/>
      <c r="E237" s="156">
        <f>A!D523</f>
        <v>2545.5458515759651</v>
      </c>
      <c r="F237" s="156">
        <f>A!F523</f>
        <v>2541</v>
      </c>
      <c r="G237" s="156"/>
      <c r="H237" s="156"/>
      <c r="I237" s="805">
        <f>A!I523</f>
        <v>2574.4159627285012</v>
      </c>
      <c r="N237" s="66">
        <f>A!M523</f>
        <v>0</v>
      </c>
      <c r="S237" s="42"/>
      <c r="T237" s="42"/>
    </row>
    <row r="238" spans="2:20" ht="12" customHeight="1">
      <c r="B238" s="37" t="s">
        <v>156</v>
      </c>
      <c r="C238" s="156">
        <f>A!B524</f>
        <v>2574.4511009999969</v>
      </c>
      <c r="D238" s="156"/>
      <c r="E238" s="156"/>
      <c r="F238" s="156"/>
      <c r="G238" s="156"/>
      <c r="H238" s="156"/>
      <c r="I238" s="805">
        <f>A!I524</f>
        <v>2574.4159627285012</v>
      </c>
      <c r="N238" s="66">
        <f>A!M524</f>
        <v>0</v>
      </c>
      <c r="S238" s="42"/>
      <c r="T238" s="42"/>
    </row>
    <row r="239" spans="2:20" ht="12" customHeight="1">
      <c r="B239" s="80" t="s">
        <v>157</v>
      </c>
      <c r="C239" s="138"/>
      <c r="D239" s="138"/>
      <c r="E239" s="138"/>
      <c r="F239" s="138"/>
      <c r="G239" s="138">
        <f>A!G525</f>
        <v>2537</v>
      </c>
      <c r="H239" s="138">
        <f>A!H525</f>
        <v>2537</v>
      </c>
      <c r="I239" s="807">
        <f>A!I525</f>
        <v>2574.4159627285012</v>
      </c>
      <c r="N239" s="66">
        <f>A!M525</f>
        <v>0</v>
      </c>
      <c r="S239" s="42"/>
      <c r="T239" s="42"/>
    </row>
    <row r="240" spans="2:20" ht="12" customHeight="1">
      <c r="B240" s="49" t="s">
        <v>459</v>
      </c>
      <c r="C240" s="17"/>
      <c r="D240" s="17"/>
      <c r="E240" s="17"/>
      <c r="F240" s="17"/>
      <c r="G240" s="17"/>
      <c r="H240" s="17"/>
      <c r="I240" s="427"/>
      <c r="N240" s="65"/>
      <c r="S240" s="42"/>
      <c r="T240" s="42"/>
    </row>
    <row r="241" spans="2:20" ht="12" customHeight="1">
      <c r="B241" s="49"/>
      <c r="C241" s="10" t="s">
        <v>83</v>
      </c>
      <c r="D241" s="10" t="s">
        <v>72</v>
      </c>
      <c r="E241" s="10" t="s">
        <v>819</v>
      </c>
      <c r="F241" s="54" t="s">
        <v>96</v>
      </c>
      <c r="G241" s="54" t="s">
        <v>825</v>
      </c>
      <c r="H241" s="54" t="s">
        <v>824</v>
      </c>
      <c r="I241" s="749" t="s">
        <v>292</v>
      </c>
      <c r="N241" s="65"/>
      <c r="S241" s="42"/>
      <c r="T241" s="42"/>
    </row>
    <row r="242" spans="2:20" ht="12" customHeight="1">
      <c r="B242" s="49"/>
      <c r="C242" s="12" t="s">
        <v>108</v>
      </c>
      <c r="D242" s="12" t="s">
        <v>64</v>
      </c>
      <c r="E242" s="12" t="s">
        <v>822</v>
      </c>
      <c r="F242" s="51" t="s">
        <v>823</v>
      </c>
      <c r="G242" s="51" t="s">
        <v>310</v>
      </c>
      <c r="H242" s="51" t="s">
        <v>310</v>
      </c>
      <c r="I242" s="750" t="s">
        <v>306</v>
      </c>
      <c r="N242" s="65" t="s">
        <v>952</v>
      </c>
      <c r="S242" s="42"/>
      <c r="T242" s="42"/>
    </row>
    <row r="243" spans="2:20" ht="12" customHeight="1">
      <c r="B243" s="160" t="s">
        <v>152</v>
      </c>
      <c r="C243" s="134">
        <f>A!B530</f>
        <v>6458.7864299999828</v>
      </c>
      <c r="D243" s="134">
        <f>A!C530</f>
        <v>6521.1360000000004</v>
      </c>
      <c r="E243" s="134">
        <f>A!D530</f>
        <v>6574.0641850267693</v>
      </c>
      <c r="F243" s="134">
        <f>A!F530</f>
        <v>6522</v>
      </c>
      <c r="G243" s="134">
        <f>A!G530</f>
        <v>7076</v>
      </c>
      <c r="H243" s="134">
        <f>A!H530</f>
        <v>7078</v>
      </c>
      <c r="I243" s="805">
        <f>A!I530</f>
        <v>6553.7895337150267</v>
      </c>
      <c r="N243" s="66">
        <f>A!M530</f>
        <v>0</v>
      </c>
      <c r="S243" s="42"/>
      <c r="T243" s="42"/>
    </row>
    <row r="244" spans="2:20" ht="12" customHeight="1">
      <c r="B244" s="37" t="s">
        <v>153</v>
      </c>
      <c r="C244" s="134"/>
      <c r="D244" s="134">
        <f>A!C531</f>
        <v>3956.1759999999999</v>
      </c>
      <c r="E244" s="134"/>
      <c r="F244" s="134"/>
      <c r="G244" s="134">
        <f>A!G531</f>
        <v>4146</v>
      </c>
      <c r="H244" s="134">
        <f>A!H531</f>
        <v>4355</v>
      </c>
      <c r="I244" s="805"/>
      <c r="N244" s="66">
        <f>A!M531</f>
        <v>0</v>
      </c>
      <c r="S244" s="42"/>
      <c r="T244" s="42"/>
    </row>
    <row r="245" spans="2:20" ht="12" customHeight="1">
      <c r="B245" s="37" t="s">
        <v>154</v>
      </c>
      <c r="C245" s="134"/>
      <c r="D245" s="134"/>
      <c r="E245" s="134"/>
      <c r="F245" s="134"/>
      <c r="G245" s="134"/>
      <c r="H245" s="134"/>
      <c r="I245" s="805">
        <f>A!I532</f>
        <v>3715.6468871468151</v>
      </c>
      <c r="N245" s="66">
        <f>A!M532</f>
        <v>0</v>
      </c>
      <c r="S245" s="42"/>
      <c r="T245" s="42"/>
    </row>
    <row r="246" spans="2:20" ht="12" customHeight="1">
      <c r="B246" s="37" t="s">
        <v>155</v>
      </c>
      <c r="C246" s="134"/>
      <c r="D246" s="134"/>
      <c r="E246" s="134">
        <f>A!D533</f>
        <v>3988.2912181215856</v>
      </c>
      <c r="F246" s="134">
        <f>A!F533</f>
        <v>3557</v>
      </c>
      <c r="G246" s="134"/>
      <c r="H246" s="134"/>
      <c r="I246" s="805">
        <f>A!I533</f>
        <v>3715.6468871468151</v>
      </c>
      <c r="N246" s="66">
        <f>A!M533</f>
        <v>0</v>
      </c>
      <c r="S246" s="42"/>
      <c r="T246" s="42"/>
    </row>
    <row r="247" spans="2:20" ht="12" customHeight="1">
      <c r="B247" s="37" t="s">
        <v>156</v>
      </c>
      <c r="C247" s="134">
        <f>A!B534</f>
        <v>3885.459493140007</v>
      </c>
      <c r="D247" s="134"/>
      <c r="E247" s="134"/>
      <c r="F247" s="134"/>
      <c r="G247" s="134"/>
      <c r="H247" s="134"/>
      <c r="I247" s="805">
        <f>A!I534</f>
        <v>3715.6468871468151</v>
      </c>
      <c r="N247" s="66">
        <f>A!M534</f>
        <v>0</v>
      </c>
      <c r="S247" s="42"/>
      <c r="T247" s="42"/>
    </row>
    <row r="248" spans="2:20" ht="12" customHeight="1" thickBot="1">
      <c r="B248" s="37" t="s">
        <v>157</v>
      </c>
      <c r="C248" s="137"/>
      <c r="D248" s="137"/>
      <c r="E248" s="137"/>
      <c r="F248" s="137"/>
      <c r="G248" s="134">
        <f>A!G535</f>
        <v>4146</v>
      </c>
      <c r="H248" s="134">
        <f>A!H535</f>
        <v>4355</v>
      </c>
      <c r="I248" s="761">
        <f>A!I535</f>
        <v>3715.6468871468151</v>
      </c>
      <c r="N248" s="66">
        <f>A!M535</f>
        <v>0</v>
      </c>
      <c r="S248" s="42"/>
      <c r="T248" s="42"/>
    </row>
    <row r="249" spans="2:20" ht="12" customHeight="1" thickTop="1">
      <c r="B249" s="159" t="s">
        <v>460</v>
      </c>
      <c r="C249" s="8"/>
      <c r="D249" s="8"/>
      <c r="E249" s="8"/>
      <c r="F249" s="8"/>
      <c r="G249" s="8"/>
      <c r="H249" s="8"/>
      <c r="I249" s="9"/>
      <c r="N249" s="65"/>
      <c r="S249" s="42"/>
      <c r="T249" s="42"/>
    </row>
    <row r="250" spans="2:20" ht="12" customHeight="1">
      <c r="B250" s="49"/>
      <c r="C250" s="10" t="s">
        <v>83</v>
      </c>
      <c r="D250" s="10" t="s">
        <v>72</v>
      </c>
      <c r="E250" s="10" t="s">
        <v>819</v>
      </c>
      <c r="F250" s="54" t="s">
        <v>96</v>
      </c>
      <c r="G250" s="54" t="s">
        <v>825</v>
      </c>
      <c r="H250" s="54" t="s">
        <v>824</v>
      </c>
      <c r="I250" s="749" t="s">
        <v>292</v>
      </c>
      <c r="N250" s="65"/>
      <c r="S250" s="42"/>
      <c r="T250" s="42"/>
    </row>
    <row r="251" spans="2:20" ht="12" customHeight="1">
      <c r="B251" s="49"/>
      <c r="C251" s="12" t="s">
        <v>108</v>
      </c>
      <c r="D251" s="12" t="s">
        <v>64</v>
      </c>
      <c r="E251" s="12" t="s">
        <v>822</v>
      </c>
      <c r="F251" s="51" t="s">
        <v>823</v>
      </c>
      <c r="G251" s="51" t="s">
        <v>310</v>
      </c>
      <c r="H251" s="51" t="s">
        <v>310</v>
      </c>
      <c r="I251" s="750" t="s">
        <v>306</v>
      </c>
      <c r="N251" s="65" t="s">
        <v>952</v>
      </c>
      <c r="S251" s="42"/>
      <c r="T251" s="42"/>
    </row>
    <row r="252" spans="2:20" ht="12" customHeight="1">
      <c r="B252" s="160" t="s">
        <v>152</v>
      </c>
      <c r="C252" s="134">
        <f>A!B540</f>
        <v>12352.799748999989</v>
      </c>
      <c r="D252" s="134">
        <f>A!C540</f>
        <v>12454.1</v>
      </c>
      <c r="E252" s="134">
        <f>A!D540</f>
        <v>12503.875753518125</v>
      </c>
      <c r="F252" s="134">
        <f>A!F540</f>
        <v>12290</v>
      </c>
      <c r="G252" s="134">
        <f>A!G540</f>
        <v>12844</v>
      </c>
      <c r="H252" s="134">
        <f>A!H540</f>
        <v>12847</v>
      </c>
      <c r="I252" s="805">
        <f>A!I540</f>
        <v>12428.840141640052</v>
      </c>
      <c r="N252" s="66">
        <f>A!M540</f>
        <v>0</v>
      </c>
      <c r="S252" s="42"/>
      <c r="T252" s="42"/>
    </row>
    <row r="253" spans="2:20" ht="12" customHeight="1">
      <c r="B253" s="37" t="s">
        <v>153</v>
      </c>
      <c r="C253" s="134"/>
      <c r="D253" s="134">
        <f>A!C541</f>
        <v>8708.2900000000009</v>
      </c>
      <c r="E253" s="134"/>
      <c r="F253" s="134"/>
      <c r="G253" s="134">
        <f>A!G541</f>
        <v>9450</v>
      </c>
      <c r="H253" s="134">
        <f>A!H541</f>
        <v>8932</v>
      </c>
      <c r="I253" s="805"/>
      <c r="N253" s="66">
        <f>A!M541</f>
        <v>0</v>
      </c>
      <c r="S253" s="42"/>
      <c r="T253" s="42"/>
    </row>
    <row r="254" spans="2:20" ht="12" customHeight="1">
      <c r="B254" s="37" t="s">
        <v>154</v>
      </c>
      <c r="C254" s="134"/>
      <c r="D254" s="134"/>
      <c r="E254" s="134"/>
      <c r="F254" s="134"/>
      <c r="G254" s="134"/>
      <c r="H254" s="134"/>
      <c r="I254" s="805">
        <f>A!I542</f>
        <v>9263.4936596135685</v>
      </c>
      <c r="N254" s="66">
        <f>A!M542</f>
        <v>0</v>
      </c>
      <c r="S254" s="42"/>
      <c r="T254" s="42"/>
    </row>
    <row r="255" spans="2:20" ht="12" customHeight="1">
      <c r="B255" s="37" t="s">
        <v>155</v>
      </c>
      <c r="C255" s="134"/>
      <c r="D255" s="134"/>
      <c r="E255" s="134">
        <f>A!D543</f>
        <v>8731.5809739446468</v>
      </c>
      <c r="F255" s="134">
        <f>A!F543</f>
        <v>8582</v>
      </c>
      <c r="G255" s="134"/>
      <c r="H255" s="134"/>
      <c r="I255" s="805">
        <f>A!I543</f>
        <v>9263.4936596135685</v>
      </c>
      <c r="N255" s="66">
        <f>A!M543</f>
        <v>0</v>
      </c>
      <c r="S255" s="42"/>
      <c r="T255" s="42"/>
    </row>
    <row r="256" spans="2:20" ht="12" customHeight="1">
      <c r="B256" s="37" t="s">
        <v>156</v>
      </c>
      <c r="C256" s="134">
        <f>A!B544</f>
        <v>8638.7270387999906</v>
      </c>
      <c r="D256" s="134"/>
      <c r="E256" s="134"/>
      <c r="F256" s="134"/>
      <c r="G256" s="134"/>
      <c r="H256" s="134"/>
      <c r="I256" s="805">
        <f>A!I544</f>
        <v>9263.4936596135685</v>
      </c>
      <c r="N256" s="66">
        <f>A!M544</f>
        <v>0</v>
      </c>
      <c r="S256" s="42"/>
      <c r="T256" s="42"/>
    </row>
    <row r="257" spans="2:20" ht="12" customHeight="1">
      <c r="B257" s="37" t="s">
        <v>157</v>
      </c>
      <c r="C257" s="137" t="str">
        <f>A!B545</f>
        <v>n/a</v>
      </c>
      <c r="D257" s="137" t="str">
        <f>A!C545</f>
        <v>n/a</v>
      </c>
      <c r="E257" s="137" t="str">
        <f>A!D545</f>
        <v>n/a</v>
      </c>
      <c r="F257" s="137" t="str">
        <f>A!F545</f>
        <v>n/a</v>
      </c>
      <c r="G257" s="137" t="str">
        <f>A!G545</f>
        <v>n/a</v>
      </c>
      <c r="H257" s="137" t="str">
        <f>A!H545</f>
        <v>n/a</v>
      </c>
      <c r="I257" s="761" t="str">
        <f>A!I545</f>
        <v>n/a</v>
      </c>
      <c r="N257" s="65"/>
      <c r="S257" s="42"/>
      <c r="T257" s="42"/>
    </row>
    <row r="258" spans="2:20" ht="12" customHeight="1">
      <c r="B258" s="48" t="s">
        <v>461</v>
      </c>
      <c r="C258" s="421"/>
      <c r="D258" s="421"/>
      <c r="E258" s="421"/>
      <c r="F258" s="421"/>
      <c r="G258" s="421"/>
      <c r="H258" s="421"/>
      <c r="I258" s="430"/>
      <c r="N258" s="65"/>
      <c r="S258" s="42"/>
      <c r="T258" s="42"/>
    </row>
    <row r="259" spans="2:20" ht="12" customHeight="1">
      <c r="B259" s="49"/>
      <c r="C259" s="10" t="s">
        <v>83</v>
      </c>
      <c r="D259" s="10" t="s">
        <v>72</v>
      </c>
      <c r="E259" s="10" t="s">
        <v>819</v>
      </c>
      <c r="F259" s="54" t="s">
        <v>96</v>
      </c>
      <c r="G259" s="54" t="s">
        <v>825</v>
      </c>
      <c r="H259" s="54" t="s">
        <v>824</v>
      </c>
      <c r="I259" s="749" t="s">
        <v>292</v>
      </c>
      <c r="N259" s="65"/>
      <c r="S259" s="42"/>
      <c r="T259" s="42"/>
    </row>
    <row r="260" spans="2:20" ht="12" customHeight="1">
      <c r="B260" s="161"/>
      <c r="C260" s="12" t="s">
        <v>108</v>
      </c>
      <c r="D260" s="12" t="s">
        <v>64</v>
      </c>
      <c r="E260" s="12" t="s">
        <v>822</v>
      </c>
      <c r="F260" s="51" t="s">
        <v>823</v>
      </c>
      <c r="G260" s="51" t="s">
        <v>310</v>
      </c>
      <c r="H260" s="51" t="s">
        <v>310</v>
      </c>
      <c r="I260" s="750" t="s">
        <v>306</v>
      </c>
      <c r="N260" s="65" t="s">
        <v>952</v>
      </c>
      <c r="S260" s="42"/>
      <c r="T260" s="42"/>
    </row>
    <row r="261" spans="2:20" ht="12" customHeight="1">
      <c r="B261" s="37" t="s">
        <v>152</v>
      </c>
      <c r="C261" s="156">
        <f>A!B550</f>
        <v>5894.013319000006</v>
      </c>
      <c r="D261" s="156">
        <f>A!C550</f>
        <v>5932.9920000000002</v>
      </c>
      <c r="E261" s="156">
        <f>A!D550</f>
        <v>5929.8115684913791</v>
      </c>
      <c r="F261" s="156">
        <f>A!F550</f>
        <v>5768</v>
      </c>
      <c r="G261" s="156">
        <f>A!G550</f>
        <v>5769</v>
      </c>
      <c r="H261" s="156">
        <f>A!H550</f>
        <v>5769</v>
      </c>
      <c r="I261" s="805">
        <f>A!I550</f>
        <v>5875.0506079250263</v>
      </c>
      <c r="N261" s="66">
        <f>A!M550</f>
        <v>0</v>
      </c>
      <c r="S261" s="42"/>
      <c r="T261" s="42"/>
    </row>
    <row r="262" spans="2:20" ht="12" customHeight="1">
      <c r="B262" s="37" t="s">
        <v>153</v>
      </c>
      <c r="C262" s="156"/>
      <c r="D262" s="156">
        <f>A!C551</f>
        <v>5094.5439999999999</v>
      </c>
      <c r="E262" s="156"/>
      <c r="F262" s="156"/>
      <c r="G262" s="156">
        <f>A!G551</f>
        <v>4939</v>
      </c>
      <c r="H262" s="156">
        <f>A!H551</f>
        <v>4939</v>
      </c>
      <c r="I262" s="805"/>
      <c r="N262" s="66">
        <f>A!M551</f>
        <v>0</v>
      </c>
      <c r="S262" s="42"/>
      <c r="T262" s="42"/>
    </row>
    <row r="263" spans="2:20" ht="12" customHeight="1">
      <c r="B263" s="37" t="s">
        <v>154</v>
      </c>
      <c r="C263" s="156"/>
      <c r="D263" s="156"/>
      <c r="E263" s="156"/>
      <c r="F263" s="156"/>
      <c r="G263" s="156"/>
      <c r="H263" s="156"/>
      <c r="I263" s="805">
        <f>A!I552</f>
        <v>5025.7926017902037</v>
      </c>
      <c r="N263" s="66">
        <f>A!M552</f>
        <v>0</v>
      </c>
      <c r="S263" s="42"/>
      <c r="T263" s="42"/>
    </row>
    <row r="264" spans="2:20" ht="12" customHeight="1">
      <c r="B264" s="37" t="s">
        <v>155</v>
      </c>
      <c r="C264" s="156"/>
      <c r="D264" s="156"/>
      <c r="E264" s="156">
        <f>A!D553</f>
        <v>5088.5100077790621</v>
      </c>
      <c r="F264" s="156">
        <f>A!F553</f>
        <v>4631</v>
      </c>
      <c r="G264" s="156"/>
      <c r="H264" s="156"/>
      <c r="I264" s="805">
        <f>A!I553</f>
        <v>5025.7926017902037</v>
      </c>
      <c r="N264" s="66">
        <f>A!M553</f>
        <v>0</v>
      </c>
      <c r="S264" s="42"/>
      <c r="T264" s="42"/>
    </row>
    <row r="265" spans="2:20" ht="12" customHeight="1">
      <c r="B265" s="37" t="s">
        <v>156</v>
      </c>
      <c r="C265" s="156">
        <f>A!B554</f>
        <v>5068.4834829999909</v>
      </c>
      <c r="D265" s="156"/>
      <c r="E265" s="156"/>
      <c r="F265" s="156"/>
      <c r="G265" s="156"/>
      <c r="H265" s="156"/>
      <c r="I265" s="805">
        <f>A!I554</f>
        <v>5025.7926017902037</v>
      </c>
      <c r="N265" s="66">
        <f>A!M554</f>
        <v>0</v>
      </c>
      <c r="S265" s="42"/>
      <c r="T265" s="42"/>
    </row>
    <row r="266" spans="2:20" ht="12" customHeight="1">
      <c r="B266" s="80" t="s">
        <v>157</v>
      </c>
      <c r="C266" s="138" t="str">
        <f>A!B555</f>
        <v>n/a</v>
      </c>
      <c r="D266" s="138" t="str">
        <f>A!C555</f>
        <v>n/a</v>
      </c>
      <c r="E266" s="138" t="str">
        <f>A!D555</f>
        <v>n/a</v>
      </c>
      <c r="F266" s="138" t="str">
        <f>A!F555</f>
        <v>n/a</v>
      </c>
      <c r="G266" s="138" t="str">
        <f>A!G555</f>
        <v>n/a</v>
      </c>
      <c r="H266" s="138" t="str">
        <f>A!H555</f>
        <v>n/a</v>
      </c>
      <c r="I266" s="807" t="str">
        <f>A!I555</f>
        <v>n/a</v>
      </c>
      <c r="N266" s="65"/>
      <c r="S266" s="42"/>
      <c r="T266" s="42"/>
    </row>
    <row r="267" spans="2:20" ht="12" customHeight="1">
      <c r="B267" s="49" t="s">
        <v>462</v>
      </c>
      <c r="C267" s="17"/>
      <c r="D267" s="17"/>
      <c r="E267" s="17"/>
      <c r="F267" s="17"/>
      <c r="G267" s="17"/>
      <c r="H267" s="17"/>
      <c r="I267" s="427"/>
      <c r="N267" s="65"/>
      <c r="S267" s="42"/>
      <c r="T267" s="42"/>
    </row>
    <row r="268" spans="2:20" ht="12" customHeight="1">
      <c r="B268" s="49"/>
      <c r="C268" s="10" t="s">
        <v>83</v>
      </c>
      <c r="D268" s="10" t="s">
        <v>72</v>
      </c>
      <c r="E268" s="10" t="s">
        <v>819</v>
      </c>
      <c r="F268" s="54" t="s">
        <v>96</v>
      </c>
      <c r="G268" s="54" t="s">
        <v>825</v>
      </c>
      <c r="H268" s="54" t="s">
        <v>824</v>
      </c>
      <c r="I268" s="749" t="s">
        <v>292</v>
      </c>
      <c r="N268" s="65"/>
      <c r="S268" s="42"/>
      <c r="T268" s="42"/>
    </row>
    <row r="269" spans="2:20" ht="12" customHeight="1">
      <c r="B269" s="49"/>
      <c r="C269" s="12" t="s">
        <v>108</v>
      </c>
      <c r="D269" s="12" t="s">
        <v>64</v>
      </c>
      <c r="E269" s="12" t="s">
        <v>822</v>
      </c>
      <c r="F269" s="51" t="s">
        <v>823</v>
      </c>
      <c r="G269" s="51" t="s">
        <v>310</v>
      </c>
      <c r="H269" s="51" t="s">
        <v>310</v>
      </c>
      <c r="I269" s="750" t="s">
        <v>306</v>
      </c>
      <c r="N269" s="65" t="s">
        <v>952</v>
      </c>
      <c r="S269" s="42"/>
      <c r="T269" s="42"/>
    </row>
    <row r="270" spans="2:20" ht="12" customHeight="1">
      <c r="B270" s="160" t="s">
        <v>152</v>
      </c>
      <c r="C270" s="134">
        <f>A!B560</f>
        <v>6458.7864299999828</v>
      </c>
      <c r="D270" s="134">
        <f>A!C560</f>
        <v>6521.1360000000004</v>
      </c>
      <c r="E270" s="134">
        <f>A!D560</f>
        <v>6574.0641850267693</v>
      </c>
      <c r="F270" s="134">
        <f>A!F560</f>
        <v>6522</v>
      </c>
      <c r="G270" s="134">
        <f>A!G560</f>
        <v>7076</v>
      </c>
      <c r="H270" s="134"/>
      <c r="I270" s="805">
        <f>A!I560</f>
        <v>6553.7895337150267</v>
      </c>
      <c r="N270" s="66">
        <f>A!M560</f>
        <v>0</v>
      </c>
      <c r="S270" s="42"/>
      <c r="T270" s="42"/>
    </row>
    <row r="271" spans="2:20" ht="12" customHeight="1">
      <c r="B271" s="37" t="s">
        <v>153</v>
      </c>
      <c r="C271" s="134"/>
      <c r="D271" s="134">
        <f>A!C561</f>
        <v>3613.7440000000001</v>
      </c>
      <c r="E271" s="134"/>
      <c r="F271" s="134"/>
      <c r="G271" s="134">
        <f>A!G561</f>
        <v>4511</v>
      </c>
      <c r="H271" s="134">
        <f>A!H561</f>
        <v>3994</v>
      </c>
      <c r="I271" s="805"/>
      <c r="N271" s="66">
        <f>A!M561</f>
        <v>0</v>
      </c>
      <c r="S271" s="42"/>
      <c r="T271" s="42"/>
    </row>
    <row r="272" spans="2:20" ht="12" customHeight="1">
      <c r="B272" s="37" t="s">
        <v>154</v>
      </c>
      <c r="C272" s="134"/>
      <c r="D272" s="134"/>
      <c r="E272" s="134"/>
      <c r="F272" s="134"/>
      <c r="G272" s="134"/>
      <c r="H272" s="134"/>
      <c r="I272" s="805">
        <f>A!I562</f>
        <v>4237.7010578233649</v>
      </c>
      <c r="N272" s="66">
        <f>A!M562</f>
        <v>0</v>
      </c>
      <c r="S272" s="42"/>
      <c r="T272" s="42"/>
    </row>
    <row r="273" spans="2:20" ht="12" customHeight="1">
      <c r="B273" s="37" t="s">
        <v>155</v>
      </c>
      <c r="C273" s="134"/>
      <c r="D273" s="134"/>
      <c r="E273" s="134">
        <f>A!D563</f>
        <v>3643.0709661655992</v>
      </c>
      <c r="F273" s="134">
        <f>A!F563</f>
        <v>3951</v>
      </c>
      <c r="G273" s="134"/>
      <c r="H273" s="134"/>
      <c r="I273" s="805">
        <f>A!I563</f>
        <v>4237.7010578233649</v>
      </c>
      <c r="N273" s="66">
        <f>A!M563</f>
        <v>0</v>
      </c>
      <c r="S273" s="42"/>
      <c r="T273" s="42"/>
    </row>
    <row r="274" spans="2:20" ht="12" customHeight="1">
      <c r="B274" s="37" t="s">
        <v>156</v>
      </c>
      <c r="C274" s="134">
        <f>A!B564</f>
        <v>3570.2435557999997</v>
      </c>
      <c r="D274" s="134"/>
      <c r="E274" s="134"/>
      <c r="F274" s="134"/>
      <c r="G274" s="134"/>
      <c r="H274" s="134"/>
      <c r="I274" s="805">
        <f>A!I564</f>
        <v>4237.7010578233649</v>
      </c>
      <c r="N274" s="66">
        <f>A!M564</f>
        <v>0</v>
      </c>
      <c r="S274" s="42"/>
      <c r="T274" s="42"/>
    </row>
    <row r="275" spans="2:20" ht="12" customHeight="1" thickBot="1">
      <c r="B275" s="38" t="s">
        <v>157</v>
      </c>
      <c r="C275" s="139" t="str">
        <f>A!B565</f>
        <v>n/a</v>
      </c>
      <c r="D275" s="139" t="str">
        <f>A!C565</f>
        <v>n/a</v>
      </c>
      <c r="E275" s="139" t="str">
        <f>A!D565</f>
        <v>n/a</v>
      </c>
      <c r="F275" s="139" t="str">
        <f>A!F565</f>
        <v>n/a</v>
      </c>
      <c r="G275" s="139" t="str">
        <f>A!G565</f>
        <v>n/a</v>
      </c>
      <c r="H275" s="139" t="str">
        <f>A!H565</f>
        <v>n/a</v>
      </c>
      <c r="I275" s="762" t="str">
        <f>A!I565</f>
        <v>n/a</v>
      </c>
      <c r="N275" s="65"/>
      <c r="S275" s="42"/>
      <c r="T275" s="42"/>
    </row>
    <row r="276" spans="2:20" ht="12" customHeight="1" thickTop="1">
      <c r="N276" s="65"/>
      <c r="S276" s="42"/>
      <c r="T276" s="42"/>
    </row>
    <row r="277" spans="2:20" ht="16.5" customHeight="1">
      <c r="N277" s="65"/>
      <c r="S277" s="42"/>
      <c r="T277" s="42"/>
    </row>
    <row r="278" spans="2:20" ht="12" customHeight="1">
      <c r="N278" s="65"/>
      <c r="S278" s="42"/>
      <c r="T278" s="42"/>
    </row>
    <row r="279" spans="2:20" ht="12" customHeight="1">
      <c r="N279" s="65"/>
      <c r="S279" s="42"/>
      <c r="T279" s="42"/>
    </row>
    <row r="280" spans="2:20" ht="12" customHeight="1">
      <c r="N280" s="65"/>
      <c r="S280" s="441"/>
      <c r="T280" s="42"/>
    </row>
    <row r="281" spans="2:20" ht="12" customHeight="1">
      <c r="N281" s="65"/>
      <c r="S281" s="441"/>
      <c r="T281" s="42"/>
    </row>
    <row r="282" spans="2:20" ht="12" customHeight="1">
      <c r="N282" s="65"/>
      <c r="S282" s="441"/>
      <c r="T282" s="42"/>
    </row>
    <row r="283" spans="2:20" ht="12" customHeight="1">
      <c r="N283" s="65"/>
      <c r="S283" s="42"/>
      <c r="T283" s="42"/>
    </row>
    <row r="284" spans="2:20" ht="18" customHeight="1" thickBot="1">
      <c r="B284" s="41" t="s">
        <v>975</v>
      </c>
      <c r="N284" s="65"/>
      <c r="S284" s="42"/>
      <c r="T284" s="42"/>
    </row>
    <row r="285" spans="2:20" ht="17.25" customHeight="1" thickTop="1">
      <c r="B285" s="434" t="s">
        <v>872</v>
      </c>
      <c r="C285" s="145"/>
      <c r="D285" s="145"/>
      <c r="E285" s="435"/>
      <c r="F285" s="435"/>
      <c r="G285" s="435"/>
      <c r="H285" s="145"/>
      <c r="I285" s="742"/>
      <c r="J285" s="268" t="s">
        <v>62</v>
      </c>
      <c r="K285" s="164"/>
      <c r="L285" s="309"/>
      <c r="N285" s="65"/>
      <c r="S285" s="42"/>
      <c r="T285" s="42"/>
    </row>
    <row r="286" spans="2:20" ht="12" customHeight="1">
      <c r="B286" s="263"/>
      <c r="C286" s="10" t="s">
        <v>83</v>
      </c>
      <c r="D286" s="10" t="s">
        <v>72</v>
      </c>
      <c r="E286" s="10" t="s">
        <v>819</v>
      </c>
      <c r="F286" s="54" t="s">
        <v>96</v>
      </c>
      <c r="G286" s="54" t="s">
        <v>825</v>
      </c>
      <c r="H286" s="54" t="s">
        <v>824</v>
      </c>
      <c r="I286" s="54" t="s">
        <v>292</v>
      </c>
      <c r="J286" s="738"/>
      <c r="K286" s="136"/>
      <c r="L286" s="307" t="s">
        <v>63</v>
      </c>
      <c r="N286" s="65"/>
      <c r="S286" s="42"/>
      <c r="T286" s="42"/>
    </row>
    <row r="287" spans="2:20" ht="12" customHeight="1">
      <c r="B287" s="439"/>
      <c r="C287" s="12" t="s">
        <v>108</v>
      </c>
      <c r="D287" s="12" t="s">
        <v>64</v>
      </c>
      <c r="E287" s="12" t="s">
        <v>822</v>
      </c>
      <c r="F287" s="51" t="s">
        <v>823</v>
      </c>
      <c r="G287" s="51" t="s">
        <v>310</v>
      </c>
      <c r="H287" s="51" t="s">
        <v>310</v>
      </c>
      <c r="I287" s="51" t="s">
        <v>306</v>
      </c>
      <c r="J287" s="739" t="s">
        <v>65</v>
      </c>
      <c r="K287" s="151" t="s">
        <v>66</v>
      </c>
      <c r="L287" s="310" t="s">
        <v>69</v>
      </c>
      <c r="N287" s="65" t="s">
        <v>952</v>
      </c>
      <c r="S287" s="42"/>
      <c r="T287" s="42"/>
    </row>
    <row r="288" spans="2:20" ht="12" customHeight="1">
      <c r="B288" s="436" t="s">
        <v>858</v>
      </c>
      <c r="C288" s="440">
        <f t="shared" ref="C288:I288" si="8">C225</f>
        <v>12352.799748999989</v>
      </c>
      <c r="D288" s="445">
        <f t="shared" si="8"/>
        <v>12454.1</v>
      </c>
      <c r="E288" s="445">
        <f t="shared" si="8"/>
        <v>12503.875753518125</v>
      </c>
      <c r="F288" s="445">
        <f t="shared" si="8"/>
        <v>12290</v>
      </c>
      <c r="G288" s="445">
        <f t="shared" si="8"/>
        <v>12844</v>
      </c>
      <c r="H288" s="445">
        <f t="shared" si="8"/>
        <v>12847</v>
      </c>
      <c r="I288" s="445">
        <f t="shared" si="8"/>
        <v>12428.840141640052</v>
      </c>
      <c r="J288" s="155">
        <f>MINA(C288:I288)</f>
        <v>12290</v>
      </c>
      <c r="K288" s="156">
        <f>MAXA(C288:I288)</f>
        <v>12847</v>
      </c>
      <c r="L288" s="14">
        <f>(K288-J288)/AVERAGE(C288:I288)</f>
        <v>4.4447932465686672E-2</v>
      </c>
      <c r="N288" s="445">
        <f>N225</f>
        <v>0</v>
      </c>
      <c r="S288" s="42"/>
      <c r="T288" s="42"/>
    </row>
    <row r="289" spans="2:20" ht="12" customHeight="1">
      <c r="B289" s="436" t="s">
        <v>826</v>
      </c>
      <c r="C289" s="32">
        <f>C143</f>
        <v>6247.281860269989</v>
      </c>
      <c r="D289" s="42">
        <f>D140</f>
        <v>6319.2</v>
      </c>
      <c r="E289" s="42">
        <f>E142</f>
        <v>6316.7484009793288</v>
      </c>
      <c r="F289" s="42">
        <f>F142</f>
        <v>5867</v>
      </c>
      <c r="G289" s="437">
        <f>G140</f>
        <v>6423</v>
      </c>
      <c r="H289" s="42">
        <f>H140</f>
        <v>6669</v>
      </c>
      <c r="I289" s="42">
        <f>I143</f>
        <v>6051.7651485346514</v>
      </c>
      <c r="J289" s="155">
        <f t="shared" ref="J289:J298" si="9">MINA(C289:I289)</f>
        <v>5867</v>
      </c>
      <c r="K289" s="156">
        <f t="shared" ref="K289:K298" si="10">MAXA(C289:I289)</f>
        <v>6669</v>
      </c>
      <c r="L289" s="14">
        <f t="shared" ref="L289:L298" si="11">(K289-J289)/AVERAGE(C289:I289)</f>
        <v>0.12789904285515644</v>
      </c>
      <c r="N289" s="895" t="s">
        <v>560</v>
      </c>
      <c r="S289" s="42"/>
      <c r="T289" s="42"/>
    </row>
    <row r="290" spans="2:20" ht="12" customHeight="1">
      <c r="B290" s="436" t="s">
        <v>827</v>
      </c>
      <c r="C290" s="32">
        <f>C229</f>
        <v>6459.9105941400039</v>
      </c>
      <c r="D290" s="42">
        <f>D226</f>
        <v>6535.28</v>
      </c>
      <c r="E290" s="42">
        <f>E228</f>
        <v>6533.8370696975617</v>
      </c>
      <c r="F290" s="42">
        <f>F228</f>
        <v>6098</v>
      </c>
      <c r="G290" s="437">
        <f>G226</f>
        <v>6683</v>
      </c>
      <c r="H290" s="42">
        <f>H226</f>
        <v>6893</v>
      </c>
      <c r="I290" s="42">
        <f>I229</f>
        <v>6290.0628498753158</v>
      </c>
      <c r="J290" s="155">
        <f t="shared" si="9"/>
        <v>6098</v>
      </c>
      <c r="K290" s="156">
        <f t="shared" si="10"/>
        <v>6893</v>
      </c>
      <c r="L290" s="14">
        <f t="shared" si="11"/>
        <v>0.12232626838843921</v>
      </c>
      <c r="N290" s="895" t="s">
        <v>560</v>
      </c>
      <c r="S290" s="42"/>
      <c r="T290" s="42"/>
    </row>
    <row r="291" spans="2:20" ht="12" customHeight="1">
      <c r="B291" s="436" t="s">
        <v>828</v>
      </c>
      <c r="C291" s="32">
        <f>C116</f>
        <v>8337.4072811999813</v>
      </c>
      <c r="D291" s="42">
        <f>D113</f>
        <v>8338.44</v>
      </c>
      <c r="E291" s="42">
        <f>E115</f>
        <v>8323.2506073288332</v>
      </c>
      <c r="F291" s="42">
        <f>F115</f>
        <v>8011</v>
      </c>
      <c r="G291" s="437">
        <f>G113</f>
        <v>8623</v>
      </c>
      <c r="H291" s="42">
        <f>H113</f>
        <v>8728</v>
      </c>
      <c r="I291" s="42">
        <f>I116</f>
        <v>8257.2837547733998</v>
      </c>
      <c r="J291" s="155">
        <f t="shared" si="9"/>
        <v>8011</v>
      </c>
      <c r="K291" s="156">
        <f t="shared" si="10"/>
        <v>8728</v>
      </c>
      <c r="L291" s="14">
        <f t="shared" si="11"/>
        <v>8.5621606385195642E-2</v>
      </c>
      <c r="N291" s="895" t="s">
        <v>560</v>
      </c>
      <c r="S291" s="42"/>
      <c r="T291" s="42"/>
    </row>
    <row r="292" spans="2:20" ht="12" customHeight="1">
      <c r="B292" s="436" t="s">
        <v>829</v>
      </c>
      <c r="C292" s="32">
        <f>C199</f>
        <v>8702.358919359991</v>
      </c>
      <c r="D292" s="42">
        <f>D196</f>
        <v>8713.52</v>
      </c>
      <c r="E292" s="42">
        <f>E198</f>
        <v>8696.293142508981</v>
      </c>
      <c r="F292" s="42">
        <f>F198</f>
        <v>8404</v>
      </c>
      <c r="G292" s="437">
        <f>G196</f>
        <v>9041</v>
      </c>
      <c r="H292" s="42">
        <f>H196</f>
        <v>9111</v>
      </c>
      <c r="I292" s="42">
        <f>I199</f>
        <v>8641.1076470016651</v>
      </c>
      <c r="J292" s="155">
        <f t="shared" si="9"/>
        <v>8404</v>
      </c>
      <c r="K292" s="156">
        <f t="shared" si="10"/>
        <v>9111</v>
      </c>
      <c r="L292" s="14">
        <f t="shared" si="11"/>
        <v>8.0721874787968606E-2</v>
      </c>
      <c r="N292" s="895" t="s">
        <v>560</v>
      </c>
      <c r="S292" s="42"/>
      <c r="T292" s="42"/>
    </row>
    <row r="293" spans="2:20" ht="12" customHeight="1">
      <c r="B293" s="436" t="s">
        <v>830</v>
      </c>
      <c r="C293" s="32">
        <f>C172</f>
        <v>8567.040791320007</v>
      </c>
      <c r="D293" s="42">
        <f>D169</f>
        <v>8634.07</v>
      </c>
      <c r="E293" s="42">
        <f>E171</f>
        <v>8666.857302812954</v>
      </c>
      <c r="F293" s="42">
        <f>F171</f>
        <v>8485</v>
      </c>
      <c r="G293" s="437">
        <f>G169</f>
        <v>9386</v>
      </c>
      <c r="H293" s="42">
        <f>H169</f>
        <v>8871</v>
      </c>
      <c r="I293" s="42">
        <f>I172</f>
        <v>9191.8668489866232</v>
      </c>
      <c r="J293" s="155">
        <f t="shared" si="9"/>
        <v>8485</v>
      </c>
      <c r="K293" s="156">
        <f t="shared" si="10"/>
        <v>9386</v>
      </c>
      <c r="L293" s="14">
        <f t="shared" si="11"/>
        <v>0.10205198609078127</v>
      </c>
      <c r="N293" s="895" t="s">
        <v>560</v>
      </c>
      <c r="S293" s="42"/>
      <c r="T293" s="42"/>
    </row>
    <row r="294" spans="2:20" ht="12" customHeight="1">
      <c r="B294" s="436" t="s">
        <v>831</v>
      </c>
      <c r="C294" s="32">
        <f>C256</f>
        <v>8638.7270387999906</v>
      </c>
      <c r="D294" s="42">
        <f>D253</f>
        <v>8708.2900000000009</v>
      </c>
      <c r="E294" s="42">
        <f>E255</f>
        <v>8731.5809739446468</v>
      </c>
      <c r="F294" s="42">
        <f>F255</f>
        <v>8582</v>
      </c>
      <c r="G294" s="437">
        <f>G253</f>
        <v>9450</v>
      </c>
      <c r="H294" s="42">
        <f>H253</f>
        <v>8932</v>
      </c>
      <c r="I294" s="42">
        <f>I256</f>
        <v>9263.4936596135685</v>
      </c>
      <c r="J294" s="155">
        <f t="shared" si="9"/>
        <v>8582</v>
      </c>
      <c r="K294" s="156">
        <f t="shared" si="10"/>
        <v>9450</v>
      </c>
      <c r="L294" s="14">
        <f t="shared" si="11"/>
        <v>9.7518554557251863E-2</v>
      </c>
      <c r="N294" s="895" t="s">
        <v>560</v>
      </c>
      <c r="O294" s="899" t="s">
        <v>953</v>
      </c>
      <c r="S294" s="42"/>
      <c r="T294" s="42"/>
    </row>
    <row r="295" spans="2:20" ht="12" customHeight="1">
      <c r="B295" s="740" t="s">
        <v>832</v>
      </c>
      <c r="C295" s="440"/>
      <c r="D295" s="445"/>
      <c r="E295" s="445"/>
      <c r="F295" s="445"/>
      <c r="G295" s="445">
        <f>G144</f>
        <v>6418</v>
      </c>
      <c r="H295" s="445">
        <f>H144</f>
        <v>6666</v>
      </c>
      <c r="I295" s="445">
        <f>I144</f>
        <v>6051.7651485346514</v>
      </c>
      <c r="J295" s="152">
        <f t="shared" si="9"/>
        <v>6051.7651485346514</v>
      </c>
      <c r="K295" s="153">
        <f t="shared" si="10"/>
        <v>6666</v>
      </c>
      <c r="L295" s="308">
        <f t="shared" si="11"/>
        <v>9.6296361294816252E-2</v>
      </c>
      <c r="N295" s="445">
        <f>N144</f>
        <v>0</v>
      </c>
      <c r="S295" s="42"/>
      <c r="T295" s="42"/>
    </row>
    <row r="296" spans="2:20" ht="12" customHeight="1">
      <c r="B296" s="436" t="s">
        <v>833</v>
      </c>
      <c r="C296" s="32"/>
      <c r="D296" s="42"/>
      <c r="E296" s="42"/>
      <c r="F296" s="42"/>
      <c r="G296" s="42">
        <f>G230</f>
        <v>6683</v>
      </c>
      <c r="H296" s="42">
        <f>H230</f>
        <v>6893</v>
      </c>
      <c r="I296" s="42">
        <f>I230</f>
        <v>6290.0628498753158</v>
      </c>
      <c r="J296" s="155">
        <f t="shared" si="9"/>
        <v>6290.0628498753158</v>
      </c>
      <c r="K296" s="156">
        <f t="shared" si="10"/>
        <v>6893</v>
      </c>
      <c r="L296" s="14">
        <f t="shared" si="11"/>
        <v>9.1050323561490454E-2</v>
      </c>
      <c r="N296" s="42">
        <f>N230</f>
        <v>0</v>
      </c>
      <c r="S296" s="42"/>
      <c r="T296" s="42"/>
    </row>
    <row r="297" spans="2:20" ht="12" customHeight="1">
      <c r="B297" s="436" t="s">
        <v>834</v>
      </c>
      <c r="C297" s="32"/>
      <c r="D297" s="42"/>
      <c r="E297" s="42"/>
      <c r="F297" s="42"/>
      <c r="G297" s="42">
        <f>G117</f>
        <v>8618</v>
      </c>
      <c r="H297" s="42">
        <f>H117</f>
        <v>8724</v>
      </c>
      <c r="I297" s="42">
        <f>I117</f>
        <v>8257.2837547733998</v>
      </c>
      <c r="J297" s="155">
        <f t="shared" si="9"/>
        <v>8257.2837547733998</v>
      </c>
      <c r="K297" s="156">
        <f t="shared" si="10"/>
        <v>8724</v>
      </c>
      <c r="L297" s="14">
        <f t="shared" si="11"/>
        <v>5.4694840257736514E-2</v>
      </c>
      <c r="N297" s="42">
        <f>N117</f>
        <v>0</v>
      </c>
      <c r="S297" s="42"/>
      <c r="T297" s="42"/>
    </row>
    <row r="298" spans="2:20" ht="12" customHeight="1" thickBot="1">
      <c r="B298" s="438" t="s">
        <v>835</v>
      </c>
      <c r="C298" s="33"/>
      <c r="D298" s="15"/>
      <c r="E298" s="15"/>
      <c r="F298" s="15"/>
      <c r="G298" s="15">
        <f>G200</f>
        <v>9032</v>
      </c>
      <c r="H298" s="15">
        <f>H200</f>
        <v>9104</v>
      </c>
      <c r="I298" s="15">
        <f>I200</f>
        <v>8641.1076470016651</v>
      </c>
      <c r="J298" s="246">
        <f t="shared" si="9"/>
        <v>8641.1076470016651</v>
      </c>
      <c r="K298" s="140">
        <f t="shared" si="10"/>
        <v>9104</v>
      </c>
      <c r="L298" s="16">
        <f t="shared" si="11"/>
        <v>5.1860607101473125E-2</v>
      </c>
      <c r="N298" s="15">
        <f>N200</f>
        <v>0</v>
      </c>
      <c r="S298" s="42"/>
      <c r="T298" s="42"/>
    </row>
    <row r="299" spans="2:20" ht="17.25" customHeight="1" thickTop="1">
      <c r="B299" s="434" t="s">
        <v>871</v>
      </c>
      <c r="C299" s="145"/>
      <c r="D299" s="145"/>
      <c r="E299" s="435"/>
      <c r="F299" s="435"/>
      <c r="G299" s="435"/>
      <c r="H299" s="145"/>
      <c r="I299" s="742"/>
      <c r="J299" s="268" t="s">
        <v>62</v>
      </c>
      <c r="K299" s="164"/>
      <c r="L299" s="309"/>
      <c r="N299" s="65"/>
      <c r="S299" s="42"/>
      <c r="T299" s="42"/>
    </row>
    <row r="300" spans="2:20" ht="12" customHeight="1">
      <c r="B300" s="263"/>
      <c r="C300" s="10" t="s">
        <v>83</v>
      </c>
      <c r="D300" s="10" t="s">
        <v>72</v>
      </c>
      <c r="E300" s="10" t="s">
        <v>819</v>
      </c>
      <c r="F300" s="54" t="s">
        <v>96</v>
      </c>
      <c r="G300" s="54" t="s">
        <v>825</v>
      </c>
      <c r="H300" s="54" t="s">
        <v>824</v>
      </c>
      <c r="I300" s="54" t="s">
        <v>292</v>
      </c>
      <c r="J300" s="738"/>
      <c r="K300" s="136"/>
      <c r="L300" s="307" t="s">
        <v>63</v>
      </c>
      <c r="N300" s="65"/>
      <c r="S300" s="42"/>
      <c r="T300" s="42"/>
    </row>
    <row r="301" spans="2:20" ht="12" customHeight="1">
      <c r="B301" s="439"/>
      <c r="C301" s="12" t="s">
        <v>108</v>
      </c>
      <c r="D301" s="12" t="s">
        <v>64</v>
      </c>
      <c r="E301" s="12" t="s">
        <v>822</v>
      </c>
      <c r="F301" s="51" t="s">
        <v>823</v>
      </c>
      <c r="G301" s="51" t="s">
        <v>310</v>
      </c>
      <c r="H301" s="51" t="s">
        <v>310</v>
      </c>
      <c r="I301" s="51" t="s">
        <v>306</v>
      </c>
      <c r="J301" s="739" t="s">
        <v>65</v>
      </c>
      <c r="K301" s="151" t="s">
        <v>66</v>
      </c>
      <c r="L301" s="310" t="s">
        <v>69</v>
      </c>
      <c r="N301" s="65" t="s">
        <v>952</v>
      </c>
      <c r="S301" s="42"/>
      <c r="T301" s="42"/>
    </row>
    <row r="302" spans="2:20" ht="12" customHeight="1">
      <c r="B302" s="436" t="s">
        <v>858</v>
      </c>
      <c r="C302" s="440">
        <f t="shared" ref="C302:I302" si="12">C234</f>
        <v>5894.013319000006</v>
      </c>
      <c r="D302" s="445">
        <f t="shared" si="12"/>
        <v>5932.9920000000002</v>
      </c>
      <c r="E302" s="445">
        <f t="shared" si="12"/>
        <v>5929.8115684913791</v>
      </c>
      <c r="F302" s="445">
        <f t="shared" si="12"/>
        <v>5768</v>
      </c>
      <c r="G302" s="445">
        <f t="shared" si="12"/>
        <v>5769</v>
      </c>
      <c r="H302" s="445">
        <f t="shared" si="12"/>
        <v>5769</v>
      </c>
      <c r="I302" s="445">
        <f t="shared" si="12"/>
        <v>5875.0506079250263</v>
      </c>
      <c r="J302" s="155">
        <f t="shared" ref="J302:J312" si="13">MINA(C302:I302)</f>
        <v>5768</v>
      </c>
      <c r="K302" s="156">
        <f t="shared" ref="K302:K312" si="14">MAXA(C302:I302)</f>
        <v>5932.9920000000002</v>
      </c>
      <c r="L302" s="14">
        <f t="shared" ref="L302:L312" si="15">(K302-J302)/AVERAGE(C302:I302)</f>
        <v>2.8212119259248523E-2</v>
      </c>
      <c r="N302" s="445">
        <f>N234</f>
        <v>0</v>
      </c>
      <c r="S302" s="42"/>
      <c r="T302" s="42"/>
    </row>
    <row r="303" spans="2:20" ht="12" customHeight="1">
      <c r="B303" s="436" t="s">
        <v>826</v>
      </c>
      <c r="C303" s="32">
        <f>C152</f>
        <v>2426.0070759999794</v>
      </c>
      <c r="D303" s="42">
        <f>D149</f>
        <v>2431.424</v>
      </c>
      <c r="E303" s="42">
        <f>E151</f>
        <v>2397.4009410497015</v>
      </c>
      <c r="F303" s="42">
        <f>F151</f>
        <v>2397</v>
      </c>
      <c r="G303" s="437">
        <f>G149</f>
        <v>2385</v>
      </c>
      <c r="H303" s="42">
        <f>H149</f>
        <v>2385</v>
      </c>
      <c r="I303" s="42">
        <f>I152</f>
        <v>2428.3030543877148</v>
      </c>
      <c r="J303" s="155">
        <f t="shared" si="13"/>
        <v>2385</v>
      </c>
      <c r="K303" s="156">
        <f t="shared" si="14"/>
        <v>2431.424</v>
      </c>
      <c r="L303" s="14">
        <f t="shared" si="15"/>
        <v>1.9285780121184429E-2</v>
      </c>
      <c r="N303" s="895" t="s">
        <v>560</v>
      </c>
      <c r="S303" s="42"/>
      <c r="T303" s="42"/>
    </row>
    <row r="304" spans="2:20" ht="12" customHeight="1">
      <c r="B304" s="436" t="s">
        <v>827</v>
      </c>
      <c r="C304" s="32">
        <f>C238</f>
        <v>2574.4511009999969</v>
      </c>
      <c r="D304" s="42">
        <f>D235</f>
        <v>2579.1039999999998</v>
      </c>
      <c r="E304" s="42">
        <f>E237</f>
        <v>2545.5458515759651</v>
      </c>
      <c r="F304" s="42">
        <f>F237</f>
        <v>2541</v>
      </c>
      <c r="G304" s="437">
        <f>G235</f>
        <v>2537</v>
      </c>
      <c r="H304" s="42">
        <f>H235</f>
        <v>2537</v>
      </c>
      <c r="I304" s="42">
        <f>I238</f>
        <v>2574.4159627285012</v>
      </c>
      <c r="J304" s="155">
        <f t="shared" si="13"/>
        <v>2537</v>
      </c>
      <c r="K304" s="156">
        <f t="shared" si="14"/>
        <v>2579.1039999999998</v>
      </c>
      <c r="L304" s="14">
        <f t="shared" si="15"/>
        <v>1.6475820851746804E-2</v>
      </c>
      <c r="N304" s="895" t="s">
        <v>560</v>
      </c>
      <c r="S304" s="42"/>
      <c r="T304" s="42"/>
    </row>
    <row r="305" spans="2:20" ht="12" customHeight="1">
      <c r="B305" s="436" t="s">
        <v>828</v>
      </c>
      <c r="C305" s="32">
        <f>C125</f>
        <v>3673.6114629999829</v>
      </c>
      <c r="D305" s="42">
        <f>D122</f>
        <v>3625.3119999999999</v>
      </c>
      <c r="E305" s="42">
        <f>E124</f>
        <v>3571.8643619097134</v>
      </c>
      <c r="F305" s="42">
        <f>F124</f>
        <v>3556</v>
      </c>
      <c r="G305" s="437">
        <f>G122</f>
        <v>3531</v>
      </c>
      <c r="H305" s="42">
        <f>H122</f>
        <v>3531</v>
      </c>
      <c r="I305" s="42">
        <f>I125</f>
        <v>3612.7771511870128</v>
      </c>
      <c r="J305" s="155">
        <f t="shared" si="13"/>
        <v>3531</v>
      </c>
      <c r="K305" s="156">
        <f t="shared" si="14"/>
        <v>3673.6114629999829</v>
      </c>
      <c r="L305" s="14">
        <f t="shared" si="15"/>
        <v>3.9769641532330979E-2</v>
      </c>
      <c r="N305" s="895" t="s">
        <v>560</v>
      </c>
      <c r="S305" s="42"/>
      <c r="T305" s="42"/>
    </row>
    <row r="306" spans="2:20" ht="12" customHeight="1">
      <c r="B306" s="436" t="s">
        <v>829</v>
      </c>
      <c r="C306" s="32">
        <f>C208</f>
        <v>3918.8451749999986</v>
      </c>
      <c r="D306" s="42">
        <f>D205</f>
        <v>3872.96</v>
      </c>
      <c r="E306" s="42">
        <f>E207</f>
        <v>3816.4387723541704</v>
      </c>
      <c r="F306" s="42">
        <f>F207</f>
        <v>3796</v>
      </c>
      <c r="G306" s="437">
        <f>G205</f>
        <v>3782</v>
      </c>
      <c r="H306" s="42">
        <f>H205</f>
        <v>3782</v>
      </c>
      <c r="I306" s="42">
        <f>I208</f>
        <v>3857.0684054131211</v>
      </c>
      <c r="J306" s="155">
        <f t="shared" si="13"/>
        <v>3782</v>
      </c>
      <c r="K306" s="156">
        <f t="shared" si="14"/>
        <v>3918.8451749999986</v>
      </c>
      <c r="L306" s="14">
        <f t="shared" si="15"/>
        <v>3.5709415510353663E-2</v>
      </c>
      <c r="N306" s="895" t="s">
        <v>560</v>
      </c>
      <c r="S306" s="42"/>
      <c r="T306" s="42"/>
    </row>
    <row r="307" spans="2:20" ht="12" customHeight="1">
      <c r="B307" s="436" t="s">
        <v>830</v>
      </c>
      <c r="C307" s="32">
        <f>C181</f>
        <v>5031.8470820000211</v>
      </c>
      <c r="D307" s="42">
        <f>D178</f>
        <v>5056.16</v>
      </c>
      <c r="E307" s="42">
        <f>E180</f>
        <v>5059.904870577403</v>
      </c>
      <c r="F307" s="42">
        <f>F180</f>
        <v>4602</v>
      </c>
      <c r="G307" s="437">
        <f>G178</f>
        <v>4911</v>
      </c>
      <c r="H307" s="42">
        <f>H178</f>
        <v>4911</v>
      </c>
      <c r="I307" s="42">
        <f>I181</f>
        <v>4987.6015193427938</v>
      </c>
      <c r="J307" s="155">
        <f t="shared" si="13"/>
        <v>4602</v>
      </c>
      <c r="K307" s="156">
        <f t="shared" si="14"/>
        <v>5059.904870577403</v>
      </c>
      <c r="L307" s="14">
        <f t="shared" si="15"/>
        <v>9.2748241280832019E-2</v>
      </c>
      <c r="N307" s="895" t="s">
        <v>560</v>
      </c>
      <c r="S307" s="42"/>
      <c r="T307" s="42"/>
    </row>
    <row r="308" spans="2:20" ht="12" customHeight="1">
      <c r="B308" s="436" t="s">
        <v>831</v>
      </c>
      <c r="C308" s="32">
        <f>C265</f>
        <v>5068.4834829999909</v>
      </c>
      <c r="D308" s="42">
        <f>D262</f>
        <v>5094.5439999999999</v>
      </c>
      <c r="E308" s="42">
        <f>E264</f>
        <v>5088.5100077790621</v>
      </c>
      <c r="F308" s="42">
        <f>F264</f>
        <v>4631</v>
      </c>
      <c r="G308" s="437">
        <f>G262</f>
        <v>4939</v>
      </c>
      <c r="H308" s="42">
        <f>H262</f>
        <v>4939</v>
      </c>
      <c r="I308" s="42">
        <f>I265</f>
        <v>5025.7926017902037</v>
      </c>
      <c r="J308" s="155">
        <f t="shared" si="13"/>
        <v>4631</v>
      </c>
      <c r="K308" s="156">
        <f t="shared" si="14"/>
        <v>5094.5439999999999</v>
      </c>
      <c r="L308" s="14">
        <f t="shared" si="15"/>
        <v>9.3278250144965005E-2</v>
      </c>
      <c r="N308" s="895" t="s">
        <v>560</v>
      </c>
      <c r="O308" s="899" t="s">
        <v>953</v>
      </c>
      <c r="S308" s="42"/>
      <c r="T308" s="42"/>
    </row>
    <row r="309" spans="2:20" ht="12" customHeight="1">
      <c r="B309" s="740" t="s">
        <v>832</v>
      </c>
      <c r="C309" s="440"/>
      <c r="D309" s="445"/>
      <c r="E309" s="445"/>
      <c r="F309" s="445"/>
      <c r="G309" s="445">
        <f>G153</f>
        <v>2382</v>
      </c>
      <c r="H309" s="445">
        <f>H153</f>
        <v>2382</v>
      </c>
      <c r="I309" s="445">
        <f>I153</f>
        <v>2428.3030543877148</v>
      </c>
      <c r="J309" s="152">
        <f t="shared" si="13"/>
        <v>2382</v>
      </c>
      <c r="K309" s="153">
        <f t="shared" si="14"/>
        <v>2428.3030543877148</v>
      </c>
      <c r="L309" s="308">
        <f t="shared" si="15"/>
        <v>1.9313585942183291E-2</v>
      </c>
      <c r="N309" s="445">
        <f>N153</f>
        <v>0</v>
      </c>
      <c r="S309" s="42"/>
      <c r="T309" s="42"/>
    </row>
    <row r="310" spans="2:20" ht="12" customHeight="1">
      <c r="B310" s="436" t="s">
        <v>833</v>
      </c>
      <c r="C310" s="32"/>
      <c r="D310" s="42"/>
      <c r="E310" s="42"/>
      <c r="F310" s="42"/>
      <c r="G310" s="42">
        <f>G239</f>
        <v>2537</v>
      </c>
      <c r="H310" s="42">
        <f>H239</f>
        <v>2537</v>
      </c>
      <c r="I310" s="42">
        <f>I239</f>
        <v>2574.4159627285012</v>
      </c>
      <c r="J310" s="155">
        <f t="shared" si="13"/>
        <v>2537</v>
      </c>
      <c r="K310" s="156">
        <f t="shared" si="14"/>
        <v>2574.4159627285012</v>
      </c>
      <c r="L310" s="14">
        <f t="shared" si="15"/>
        <v>1.4675965419833181E-2</v>
      </c>
      <c r="N310" s="42">
        <f>N239</f>
        <v>0</v>
      </c>
      <c r="S310" s="42"/>
      <c r="T310" s="42"/>
    </row>
    <row r="311" spans="2:20" ht="12" customHeight="1">
      <c r="B311" s="436" t="s">
        <v>834</v>
      </c>
      <c r="C311" s="32"/>
      <c r="D311" s="42"/>
      <c r="E311" s="42"/>
      <c r="F311" s="42"/>
      <c r="G311" s="42">
        <f>G126</f>
        <v>3527</v>
      </c>
      <c r="H311" s="42">
        <f>H126</f>
        <v>3527</v>
      </c>
      <c r="I311" s="42">
        <f>I126</f>
        <v>3612.7771511870128</v>
      </c>
      <c r="J311" s="155">
        <f t="shared" si="13"/>
        <v>3527</v>
      </c>
      <c r="K311" s="156">
        <f t="shared" si="14"/>
        <v>3612.7771511870128</v>
      </c>
      <c r="L311" s="14">
        <f t="shared" si="15"/>
        <v>2.4124573890849706E-2</v>
      </c>
      <c r="N311" s="42">
        <f>N126</f>
        <v>0</v>
      </c>
      <c r="S311" s="42"/>
      <c r="T311" s="42"/>
    </row>
    <row r="312" spans="2:20" ht="12" customHeight="1" thickBot="1">
      <c r="B312" s="438" t="s">
        <v>835</v>
      </c>
      <c r="C312" s="33"/>
      <c r="D312" s="15"/>
      <c r="E312" s="15"/>
      <c r="F312" s="15"/>
      <c r="G312" s="15">
        <f>G209</f>
        <v>3774</v>
      </c>
      <c r="H312" s="15">
        <f>H209</f>
        <v>3774</v>
      </c>
      <c r="I312" s="15">
        <f>I209</f>
        <v>3857.0684054131211</v>
      </c>
      <c r="J312" s="246">
        <f t="shared" si="13"/>
        <v>3774</v>
      </c>
      <c r="K312" s="140">
        <f t="shared" si="14"/>
        <v>3857.0684054131211</v>
      </c>
      <c r="L312" s="16">
        <f t="shared" si="15"/>
        <v>2.1850392069641997E-2</v>
      </c>
      <c r="N312" s="15">
        <f>N209</f>
        <v>0</v>
      </c>
      <c r="S312" s="42"/>
      <c r="T312" s="42"/>
    </row>
    <row r="313" spans="2:20" ht="17.25" customHeight="1" thickTop="1">
      <c r="B313" s="434" t="s">
        <v>873</v>
      </c>
      <c r="C313" s="145"/>
      <c r="D313" s="145"/>
      <c r="E313" s="435"/>
      <c r="F313" s="435"/>
      <c r="G313" s="435"/>
      <c r="H313" s="145"/>
      <c r="I313" s="742"/>
      <c r="J313" s="268" t="s">
        <v>62</v>
      </c>
      <c r="K313" s="164"/>
      <c r="L313" s="309"/>
      <c r="N313" s="65"/>
      <c r="S313" s="42"/>
      <c r="T313" s="42"/>
    </row>
    <row r="314" spans="2:20" ht="12" customHeight="1">
      <c r="B314" s="263"/>
      <c r="C314" s="10" t="s">
        <v>83</v>
      </c>
      <c r="D314" s="10" t="s">
        <v>72</v>
      </c>
      <c r="E314" s="10" t="s">
        <v>819</v>
      </c>
      <c r="F314" s="54" t="s">
        <v>96</v>
      </c>
      <c r="G314" s="54" t="s">
        <v>825</v>
      </c>
      <c r="H314" s="54" t="s">
        <v>824</v>
      </c>
      <c r="I314" s="54" t="s">
        <v>292</v>
      </c>
      <c r="J314" s="738"/>
      <c r="K314" s="136"/>
      <c r="L314" s="307" t="s">
        <v>63</v>
      </c>
      <c r="N314" s="65"/>
      <c r="S314" s="42"/>
      <c r="T314" s="42"/>
    </row>
    <row r="315" spans="2:20" ht="12" customHeight="1">
      <c r="B315" s="439"/>
      <c r="C315" s="12" t="s">
        <v>108</v>
      </c>
      <c r="D315" s="12" t="s">
        <v>64</v>
      </c>
      <c r="E315" s="12" t="s">
        <v>822</v>
      </c>
      <c r="F315" s="51" t="s">
        <v>823</v>
      </c>
      <c r="G315" s="51" t="s">
        <v>310</v>
      </c>
      <c r="H315" s="51" t="s">
        <v>310</v>
      </c>
      <c r="I315" s="51" t="s">
        <v>306</v>
      </c>
      <c r="J315" s="739" t="s">
        <v>65</v>
      </c>
      <c r="K315" s="151" t="s">
        <v>66</v>
      </c>
      <c r="L315" s="310" t="s">
        <v>69</v>
      </c>
      <c r="N315" s="65" t="s">
        <v>952</v>
      </c>
      <c r="S315" s="42"/>
      <c r="T315" s="42"/>
    </row>
    <row r="316" spans="2:20" ht="12" customHeight="1">
      <c r="B316" s="436" t="s">
        <v>858</v>
      </c>
      <c r="C316" s="440">
        <f t="shared" ref="C316:I316" si="16">C243</f>
        <v>6458.7864299999828</v>
      </c>
      <c r="D316" s="445">
        <f t="shared" si="16"/>
        <v>6521.1360000000004</v>
      </c>
      <c r="E316" s="445">
        <f t="shared" si="16"/>
        <v>6574.0641850267693</v>
      </c>
      <c r="F316" s="445">
        <f t="shared" si="16"/>
        <v>6522</v>
      </c>
      <c r="G316" s="445">
        <f t="shared" si="16"/>
        <v>7076</v>
      </c>
      <c r="H316" s="445">
        <f t="shared" si="16"/>
        <v>7078</v>
      </c>
      <c r="I316" s="445">
        <f t="shared" si="16"/>
        <v>6553.7895337150267</v>
      </c>
      <c r="J316" s="155">
        <f t="shared" ref="J316:J326" si="17">MINA(C316:I316)</f>
        <v>6458.7864299999828</v>
      </c>
      <c r="K316" s="156">
        <f t="shared" ref="K316:K326" si="18">MAXA(C316:I316)</f>
        <v>7078</v>
      </c>
      <c r="L316" s="14">
        <f t="shared" ref="L316:L326" si="19">(K316-J316)/AVERAGE(C316:I316)</f>
        <v>9.2649532526388287E-2</v>
      </c>
      <c r="N316" s="445">
        <f>N243</f>
        <v>0</v>
      </c>
      <c r="S316" s="42"/>
      <c r="T316" s="42"/>
    </row>
    <row r="317" spans="2:20" ht="12" customHeight="1">
      <c r="B317" s="436" t="s">
        <v>826</v>
      </c>
      <c r="C317" s="32">
        <f>C161</f>
        <v>3821.2747842700096</v>
      </c>
      <c r="D317" s="42">
        <f>D158</f>
        <v>3887.7919999999999</v>
      </c>
      <c r="E317" s="42">
        <f>E160</f>
        <v>3919.3474599296192</v>
      </c>
      <c r="F317" s="42">
        <f>F160</f>
        <v>3470</v>
      </c>
      <c r="G317" s="437">
        <f>G158</f>
        <v>4038</v>
      </c>
      <c r="H317" s="42">
        <f>H158</f>
        <v>4284</v>
      </c>
      <c r="I317" s="42">
        <f>I161</f>
        <v>3623.4620941469366</v>
      </c>
      <c r="J317" s="155">
        <f t="shared" si="17"/>
        <v>3470</v>
      </c>
      <c r="K317" s="156">
        <f t="shared" si="18"/>
        <v>4284</v>
      </c>
      <c r="L317" s="14">
        <f t="shared" si="19"/>
        <v>0.21069464779058258</v>
      </c>
      <c r="N317" s="895" t="s">
        <v>560</v>
      </c>
      <c r="S317" s="42"/>
      <c r="T317" s="42"/>
    </row>
    <row r="318" spans="2:20" ht="12" customHeight="1">
      <c r="B318" s="436" t="s">
        <v>827</v>
      </c>
      <c r="C318" s="32">
        <f>C247</f>
        <v>3885.459493140007</v>
      </c>
      <c r="D318" s="42">
        <f>D244</f>
        <v>3956.1759999999999</v>
      </c>
      <c r="E318" s="42">
        <f>E246</f>
        <v>3988.2912181215856</v>
      </c>
      <c r="F318" s="42">
        <f>F246</f>
        <v>3557</v>
      </c>
      <c r="G318" s="437">
        <f>G244</f>
        <v>4146</v>
      </c>
      <c r="H318" s="42">
        <f>H244</f>
        <v>4355</v>
      </c>
      <c r="I318" s="42">
        <f>I247</f>
        <v>3715.6468871468151</v>
      </c>
      <c r="J318" s="155">
        <f t="shared" si="17"/>
        <v>3557</v>
      </c>
      <c r="K318" s="156">
        <f t="shared" si="18"/>
        <v>4355</v>
      </c>
      <c r="L318" s="14">
        <f t="shared" si="19"/>
        <v>0.20236510247796619</v>
      </c>
      <c r="N318" s="895" t="s">
        <v>560</v>
      </c>
      <c r="S318" s="42"/>
      <c r="T318" s="42"/>
    </row>
    <row r="319" spans="2:20" ht="12" customHeight="1">
      <c r="B319" s="436" t="s">
        <v>828</v>
      </c>
      <c r="C319" s="32">
        <f>C134</f>
        <v>4663.7958181999984</v>
      </c>
      <c r="D319" s="42">
        <f>D131</f>
        <v>4713.12</v>
      </c>
      <c r="E319" s="42">
        <f>E133</f>
        <v>4751.3862454191576</v>
      </c>
      <c r="F319" s="42">
        <f>F133</f>
        <v>4455</v>
      </c>
      <c r="G319" s="437">
        <f>G131</f>
        <v>5092</v>
      </c>
      <c r="H319" s="42">
        <f>H131</f>
        <v>5197</v>
      </c>
      <c r="I319" s="42">
        <f>I134</f>
        <v>4644.5066035863865</v>
      </c>
      <c r="J319" s="155">
        <f t="shared" si="17"/>
        <v>4455</v>
      </c>
      <c r="K319" s="156">
        <f t="shared" si="18"/>
        <v>5197</v>
      </c>
      <c r="L319" s="14">
        <f t="shared" si="19"/>
        <v>0.1549670212212674</v>
      </c>
      <c r="N319" s="895" t="s">
        <v>560</v>
      </c>
      <c r="S319" s="42"/>
      <c r="T319" s="42"/>
    </row>
    <row r="320" spans="2:20" ht="12" customHeight="1">
      <c r="B320" s="436" t="s">
        <v>829</v>
      </c>
      <c r="C320" s="32">
        <f>C217</f>
        <v>4783.5137443599924</v>
      </c>
      <c r="D320" s="42">
        <f>D214</f>
        <v>4840.5600000000004</v>
      </c>
      <c r="E320" s="42">
        <f>E216</f>
        <v>4879.8543701548415</v>
      </c>
      <c r="F320" s="42">
        <f>F216</f>
        <v>4608</v>
      </c>
      <c r="G320" s="437">
        <f>G214</f>
        <v>5259</v>
      </c>
      <c r="H320" s="42">
        <f>H214</f>
        <v>5329</v>
      </c>
      <c r="I320" s="42">
        <f>I217</f>
        <v>4784.0392415885444</v>
      </c>
      <c r="J320" s="155">
        <f t="shared" si="17"/>
        <v>4608</v>
      </c>
      <c r="K320" s="156">
        <f t="shared" si="18"/>
        <v>5329</v>
      </c>
      <c r="L320" s="14">
        <f t="shared" si="19"/>
        <v>0.14635786966973574</v>
      </c>
      <c r="N320" s="895" t="s">
        <v>560</v>
      </c>
      <c r="S320" s="42"/>
      <c r="T320" s="42"/>
    </row>
    <row r="321" spans="2:20" ht="12" customHeight="1">
      <c r="B321" s="436" t="s">
        <v>830</v>
      </c>
      <c r="C321" s="32">
        <f>C190</f>
        <v>3535.1937093199858</v>
      </c>
      <c r="D321" s="42">
        <f>D187</f>
        <v>3577.904</v>
      </c>
      <c r="E321" s="42">
        <f>E189</f>
        <v>3606.9524322355819</v>
      </c>
      <c r="F321" s="42">
        <f>F189</f>
        <v>3883</v>
      </c>
      <c r="G321" s="437">
        <f>G187</f>
        <v>4475</v>
      </c>
      <c r="H321" s="42">
        <f>H187</f>
        <v>3960</v>
      </c>
      <c r="I321" s="42">
        <f>I190</f>
        <v>4204.2653296438293</v>
      </c>
      <c r="J321" s="155">
        <f t="shared" si="17"/>
        <v>3535.1937093199858</v>
      </c>
      <c r="K321" s="156">
        <f t="shared" si="18"/>
        <v>4475</v>
      </c>
      <c r="L321" s="14">
        <f t="shared" si="19"/>
        <v>0.24148622908779718</v>
      </c>
      <c r="N321" s="895" t="s">
        <v>560</v>
      </c>
      <c r="S321" s="42"/>
      <c r="T321" s="42"/>
    </row>
    <row r="322" spans="2:20" ht="12" customHeight="1">
      <c r="B322" s="431" t="s">
        <v>831</v>
      </c>
      <c r="C322" s="432">
        <f>C274</f>
        <v>3570.2435557999997</v>
      </c>
      <c r="D322" s="52">
        <f>D271</f>
        <v>3613.7440000000001</v>
      </c>
      <c r="E322" s="52">
        <f>E273</f>
        <v>3643.0709661655992</v>
      </c>
      <c r="F322" s="52">
        <f>F273</f>
        <v>3951</v>
      </c>
      <c r="G322" s="804">
        <f>G271</f>
        <v>4511</v>
      </c>
      <c r="H322" s="52">
        <f>H271</f>
        <v>3994</v>
      </c>
      <c r="I322" s="52">
        <f>I274</f>
        <v>4237.7010578233649</v>
      </c>
      <c r="J322" s="741">
        <f t="shared" si="17"/>
        <v>3570.2435557999997</v>
      </c>
      <c r="K322" s="135">
        <f t="shared" si="18"/>
        <v>4511</v>
      </c>
      <c r="L322" s="53">
        <f t="shared" si="19"/>
        <v>0.23928464221010065</v>
      </c>
      <c r="N322" s="895" t="s">
        <v>560</v>
      </c>
      <c r="O322" s="899" t="s">
        <v>953</v>
      </c>
      <c r="S322" s="42"/>
      <c r="T322" s="42"/>
    </row>
    <row r="323" spans="2:20" ht="12" customHeight="1">
      <c r="B323" s="436" t="s">
        <v>832</v>
      </c>
      <c r="C323" s="32"/>
      <c r="D323" s="42"/>
      <c r="E323" s="42"/>
      <c r="F323" s="42"/>
      <c r="G323" s="42">
        <f>G162</f>
        <v>4036</v>
      </c>
      <c r="H323" s="42">
        <f>H162</f>
        <v>4284</v>
      </c>
      <c r="I323" s="42">
        <f>I162</f>
        <v>3623.4620941469366</v>
      </c>
      <c r="J323" s="155">
        <f t="shared" si="17"/>
        <v>3623.4620941469366</v>
      </c>
      <c r="K323" s="156">
        <f t="shared" si="18"/>
        <v>4284</v>
      </c>
      <c r="L323" s="14">
        <f t="shared" si="19"/>
        <v>0.16591618928738497</v>
      </c>
      <c r="N323" s="42">
        <f>N162</f>
        <v>0</v>
      </c>
      <c r="S323" s="42"/>
      <c r="T323" s="42"/>
    </row>
    <row r="324" spans="2:20" ht="12" customHeight="1">
      <c r="B324" s="436" t="s">
        <v>833</v>
      </c>
      <c r="C324" s="32"/>
      <c r="D324" s="42"/>
      <c r="E324" s="42"/>
      <c r="F324" s="42"/>
      <c r="G324" s="42">
        <f>G248</f>
        <v>4146</v>
      </c>
      <c r="H324" s="42">
        <f>H248</f>
        <v>4355</v>
      </c>
      <c r="I324" s="42">
        <f>I248</f>
        <v>3715.6468871468151</v>
      </c>
      <c r="J324" s="155">
        <f t="shared" si="17"/>
        <v>3715.6468871468151</v>
      </c>
      <c r="K324" s="156">
        <f t="shared" si="18"/>
        <v>4355</v>
      </c>
      <c r="L324" s="14">
        <f t="shared" si="19"/>
        <v>0.15700374712291579</v>
      </c>
      <c r="N324" s="42">
        <f>N248</f>
        <v>0</v>
      </c>
      <c r="S324" s="42"/>
      <c r="T324" s="42"/>
    </row>
    <row r="325" spans="2:20" ht="12" customHeight="1">
      <c r="B325" s="436" t="s">
        <v>834</v>
      </c>
      <c r="C325" s="32"/>
      <c r="D325" s="42"/>
      <c r="E325" s="42"/>
      <c r="F325" s="42"/>
      <c r="G325" s="42">
        <f>G135</f>
        <v>5091</v>
      </c>
      <c r="H325" s="42">
        <f>H135</f>
        <v>5197</v>
      </c>
      <c r="I325" s="42">
        <f>I135</f>
        <v>4644.5066035863865</v>
      </c>
      <c r="J325" s="155">
        <f t="shared" si="17"/>
        <v>4644.5066035863865</v>
      </c>
      <c r="K325" s="156">
        <f t="shared" si="18"/>
        <v>5197</v>
      </c>
      <c r="L325" s="14">
        <f t="shared" si="19"/>
        <v>0.11099812196585659</v>
      </c>
      <c r="N325" s="42">
        <f>N135</f>
        <v>0</v>
      </c>
      <c r="S325" s="42"/>
      <c r="T325" s="42"/>
    </row>
    <row r="326" spans="2:20" ht="12" customHeight="1" thickBot="1">
      <c r="B326" s="438" t="s">
        <v>835</v>
      </c>
      <c r="C326" s="33"/>
      <c r="D326" s="15"/>
      <c r="E326" s="15"/>
      <c r="F326" s="15"/>
      <c r="G326" s="15">
        <f>G218</f>
        <v>5258</v>
      </c>
      <c r="H326" s="15">
        <f>H218</f>
        <v>5329</v>
      </c>
      <c r="I326" s="15">
        <f>I218</f>
        <v>4784.0392415885444</v>
      </c>
      <c r="J326" s="246">
        <f t="shared" si="17"/>
        <v>4784.0392415885444</v>
      </c>
      <c r="K326" s="140">
        <f t="shared" si="18"/>
        <v>5329</v>
      </c>
      <c r="L326" s="16">
        <f t="shared" si="19"/>
        <v>0.10636120626190057</v>
      </c>
      <c r="N326" s="15">
        <f>N218</f>
        <v>0</v>
      </c>
      <c r="S326" s="42"/>
      <c r="T326" s="42"/>
    </row>
    <row r="327" spans="2:20" ht="12" customHeight="1" thickTop="1">
      <c r="N327" s="65"/>
      <c r="S327" s="42"/>
      <c r="T327" s="42"/>
    </row>
    <row r="328" spans="2:20" ht="12" customHeight="1">
      <c r="N328" s="65"/>
      <c r="S328" s="42"/>
      <c r="T328" s="42"/>
    </row>
    <row r="329" spans="2:20" ht="12" customHeight="1">
      <c r="N329" s="65"/>
      <c r="S329" s="42"/>
      <c r="T329" s="42"/>
    </row>
    <row r="330" spans="2:20" ht="12" customHeight="1">
      <c r="N330" s="65"/>
      <c r="S330" s="42"/>
      <c r="T330" s="42"/>
    </row>
    <row r="331" spans="2:20" ht="12" customHeight="1">
      <c r="N331" s="65"/>
      <c r="S331" s="42"/>
      <c r="T331" s="42"/>
    </row>
    <row r="332" spans="2:20" ht="12" customHeight="1">
      <c r="N332" s="65"/>
      <c r="S332" s="42"/>
      <c r="T332" s="42"/>
    </row>
    <row r="333" spans="2:20" ht="12" customHeight="1">
      <c r="N333" s="65"/>
      <c r="S333" s="42"/>
      <c r="T333" s="42"/>
    </row>
    <row r="334" spans="2:20" ht="12" customHeight="1">
      <c r="N334" s="65"/>
      <c r="S334" s="42"/>
      <c r="T334" s="42"/>
    </row>
    <row r="335" spans="2:20" ht="12" customHeight="1">
      <c r="N335" s="65"/>
      <c r="S335" s="42"/>
      <c r="T335" s="42"/>
    </row>
    <row r="336" spans="2:20" ht="12" customHeight="1">
      <c r="N336" s="65"/>
      <c r="S336" s="42"/>
      <c r="T336" s="42"/>
    </row>
    <row r="337" spans="2:20" ht="12" customHeight="1">
      <c r="N337" s="65"/>
      <c r="S337" s="42"/>
      <c r="T337" s="42"/>
    </row>
    <row r="338" spans="2:20">
      <c r="N338" s="65"/>
    </row>
    <row r="339" spans="2:20">
      <c r="N339" s="65"/>
    </row>
    <row r="340" spans="2:20" ht="16.5" thickBot="1">
      <c r="B340" s="41" t="s">
        <v>837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312"/>
      <c r="Q340" s="6"/>
      <c r="R340" s="6"/>
    </row>
    <row r="341" spans="2:20" ht="15.75" thickTop="1">
      <c r="B341" s="7" t="s">
        <v>283</v>
      </c>
      <c r="C341" s="8"/>
      <c r="D341" s="8"/>
      <c r="E341" s="8"/>
      <c r="F341" s="8"/>
      <c r="G341" s="8"/>
      <c r="H341" s="8"/>
      <c r="I341" s="9"/>
      <c r="N341" s="65"/>
      <c r="Q341" s="17"/>
    </row>
    <row r="342" spans="2:20" ht="12.75" customHeight="1">
      <c r="B342" s="36"/>
      <c r="C342" s="10" t="s">
        <v>83</v>
      </c>
      <c r="D342" s="10" t="s">
        <v>72</v>
      </c>
      <c r="E342" s="10" t="s">
        <v>819</v>
      </c>
      <c r="F342" s="54" t="s">
        <v>96</v>
      </c>
      <c r="G342" s="54" t="s">
        <v>825</v>
      </c>
      <c r="H342" s="54" t="s">
        <v>824</v>
      </c>
      <c r="I342" s="749" t="s">
        <v>292</v>
      </c>
      <c r="N342" s="65"/>
      <c r="Q342" s="17"/>
      <c r="R342" s="65"/>
    </row>
    <row r="343" spans="2:20" ht="12.75" customHeight="1">
      <c r="B343" s="77"/>
      <c r="C343" s="12" t="s">
        <v>108</v>
      </c>
      <c r="D343" s="12" t="s">
        <v>64</v>
      </c>
      <c r="E343" s="12" t="s">
        <v>822</v>
      </c>
      <c r="F343" s="51" t="s">
        <v>823</v>
      </c>
      <c r="G343" s="51" t="s">
        <v>310</v>
      </c>
      <c r="H343" s="51" t="s">
        <v>310</v>
      </c>
      <c r="I343" s="750" t="s">
        <v>306</v>
      </c>
      <c r="N343" s="65" t="s">
        <v>952</v>
      </c>
      <c r="Q343" s="22"/>
      <c r="R343" s="65"/>
    </row>
    <row r="344" spans="2:20" ht="12" customHeight="1">
      <c r="B344" s="37" t="s">
        <v>152</v>
      </c>
      <c r="C344" s="34">
        <f>A!B570</f>
        <v>20</v>
      </c>
      <c r="D344" s="34">
        <f>A!C570</f>
        <v>19.999998698630137</v>
      </c>
      <c r="E344" s="34">
        <f>A!D570</f>
        <v>19.99998719601259</v>
      </c>
      <c r="F344" s="34">
        <f>A!F570</f>
        <v>20</v>
      </c>
      <c r="G344" s="34">
        <f>A!G570</f>
        <v>20</v>
      </c>
      <c r="H344" s="34">
        <f>A!H570</f>
        <v>20</v>
      </c>
      <c r="I344" s="808">
        <f>A!I570</f>
        <v>19.9999999874892</v>
      </c>
      <c r="N344" s="60">
        <f>A!M570</f>
        <v>0</v>
      </c>
    </row>
    <row r="345" spans="2:20" ht="12" customHeight="1">
      <c r="B345" s="37" t="s">
        <v>153</v>
      </c>
      <c r="C345" s="34"/>
      <c r="D345" s="34">
        <f>A!C571</f>
        <v>19.999998698630137</v>
      </c>
      <c r="E345" s="34"/>
      <c r="F345" s="34"/>
      <c r="G345" s="34">
        <f>A!G571</f>
        <v>20</v>
      </c>
      <c r="H345" s="34">
        <f>A!H571</f>
        <v>20</v>
      </c>
      <c r="I345" s="808"/>
      <c r="N345" s="60">
        <f>A!M571</f>
        <v>0</v>
      </c>
    </row>
    <row r="346" spans="2:20" ht="12" customHeight="1">
      <c r="B346" s="37" t="s">
        <v>154</v>
      </c>
      <c r="C346" s="34"/>
      <c r="D346" s="34"/>
      <c r="E346" s="34"/>
      <c r="F346" s="34"/>
      <c r="G346" s="34"/>
      <c r="H346" s="34"/>
      <c r="I346" s="808">
        <f>A!I572</f>
        <v>19.999999987457695</v>
      </c>
      <c r="N346" s="60">
        <f>A!M572</f>
        <v>0</v>
      </c>
    </row>
    <row r="347" spans="2:20" ht="12" customHeight="1">
      <c r="B347" s="37" t="s">
        <v>155</v>
      </c>
      <c r="C347" s="34"/>
      <c r="D347" s="34"/>
      <c r="E347" s="34">
        <f>A!D573</f>
        <v>19.999995434902658</v>
      </c>
      <c r="F347" s="34">
        <f>A!F573</f>
        <v>20</v>
      </c>
      <c r="G347" s="34"/>
      <c r="H347" s="34"/>
      <c r="I347" s="808">
        <f>A!I573</f>
        <v>19.999999987457695</v>
      </c>
      <c r="N347" s="60">
        <f>A!M573</f>
        <v>0</v>
      </c>
    </row>
    <row r="348" spans="2:20" ht="12" customHeight="1">
      <c r="B348" s="37" t="s">
        <v>156</v>
      </c>
      <c r="C348" s="34">
        <f>A!B574</f>
        <v>20</v>
      </c>
      <c r="D348" s="34"/>
      <c r="E348" s="34"/>
      <c r="F348" s="34"/>
      <c r="G348" s="34"/>
      <c r="H348" s="34"/>
      <c r="I348" s="808">
        <f>A!I574</f>
        <v>19.999999987457695</v>
      </c>
      <c r="N348" s="60">
        <f>A!M574</f>
        <v>0</v>
      </c>
    </row>
    <row r="349" spans="2:20" ht="12" customHeight="1" thickBot="1">
      <c r="B349" s="37" t="s">
        <v>157</v>
      </c>
      <c r="C349" s="34"/>
      <c r="D349" s="34"/>
      <c r="E349" s="34"/>
      <c r="F349" s="34"/>
      <c r="G349" s="34">
        <f>A!G575</f>
        <v>20</v>
      </c>
      <c r="H349" s="34">
        <f>A!H575</f>
        <v>20</v>
      </c>
      <c r="I349" s="808">
        <f>A!I575</f>
        <v>19.99999998745778</v>
      </c>
      <c r="N349" s="60">
        <f>A!M575</f>
        <v>0</v>
      </c>
    </row>
    <row r="350" spans="2:20" ht="16.5" thickTop="1">
      <c r="B350" s="159" t="s">
        <v>284</v>
      </c>
      <c r="C350" s="8"/>
      <c r="D350" s="8"/>
      <c r="E350" s="8"/>
      <c r="F350" s="8"/>
      <c r="G350" s="8"/>
      <c r="H350" s="8"/>
      <c r="I350" s="9"/>
      <c r="N350" s="65"/>
    </row>
    <row r="351" spans="2:20" ht="12.75" customHeight="1">
      <c r="B351" s="49"/>
      <c r="C351" s="10" t="s">
        <v>83</v>
      </c>
      <c r="D351" s="10" t="s">
        <v>72</v>
      </c>
      <c r="E351" s="10" t="s">
        <v>819</v>
      </c>
      <c r="F351" s="54" t="s">
        <v>96</v>
      </c>
      <c r="G351" s="54" t="s">
        <v>825</v>
      </c>
      <c r="H351" s="54" t="s">
        <v>824</v>
      </c>
      <c r="I351" s="749" t="s">
        <v>292</v>
      </c>
      <c r="N351" s="65"/>
    </row>
    <row r="352" spans="2:20" ht="12.75" customHeight="1">
      <c r="B352" s="161"/>
      <c r="C352" s="12" t="s">
        <v>108</v>
      </c>
      <c r="D352" s="12" t="s">
        <v>64</v>
      </c>
      <c r="E352" s="12" t="s">
        <v>822</v>
      </c>
      <c r="F352" s="51" t="s">
        <v>823</v>
      </c>
      <c r="G352" s="51" t="s">
        <v>310</v>
      </c>
      <c r="H352" s="51" t="s">
        <v>310</v>
      </c>
      <c r="I352" s="750" t="s">
        <v>306</v>
      </c>
      <c r="N352" s="65" t="s">
        <v>952</v>
      </c>
    </row>
    <row r="353" spans="2:14" ht="12" customHeight="1">
      <c r="B353" s="37" t="s">
        <v>152</v>
      </c>
      <c r="C353" s="34">
        <f>A!B580</f>
        <v>20</v>
      </c>
      <c r="D353" s="34">
        <f>A!C580</f>
        <v>19.999998698630137</v>
      </c>
      <c r="E353" s="34">
        <f>A!D580</f>
        <v>19.999988505575555</v>
      </c>
      <c r="F353" s="34">
        <f>A!F580</f>
        <v>20</v>
      </c>
      <c r="G353" s="34">
        <f>A!G580</f>
        <v>20</v>
      </c>
      <c r="H353" s="34">
        <f>A!H580</f>
        <v>20</v>
      </c>
      <c r="I353" s="808">
        <f>A!I580</f>
        <v>19.9999999874892</v>
      </c>
      <c r="N353" s="60">
        <f>A!M580</f>
        <v>0</v>
      </c>
    </row>
    <row r="354" spans="2:14" ht="12" customHeight="1">
      <c r="B354" s="37" t="s">
        <v>153</v>
      </c>
      <c r="C354" s="34"/>
      <c r="D354" s="34">
        <f>A!C581</f>
        <v>19.999998698630137</v>
      </c>
      <c r="E354" s="34"/>
      <c r="F354" s="34"/>
      <c r="G354" s="34">
        <f>A!G581</f>
        <v>20</v>
      </c>
      <c r="H354" s="34">
        <f>A!H581</f>
        <v>20</v>
      </c>
      <c r="I354" s="808"/>
      <c r="N354" s="60">
        <f>A!M581</f>
        <v>0</v>
      </c>
    </row>
    <row r="355" spans="2:14" ht="12" customHeight="1">
      <c r="B355" s="37" t="s">
        <v>154</v>
      </c>
      <c r="C355" s="34"/>
      <c r="D355" s="34"/>
      <c r="E355" s="34"/>
      <c r="F355" s="34"/>
      <c r="G355" s="34"/>
      <c r="H355" s="34"/>
      <c r="I355" s="808">
        <f>A!I582</f>
        <v>19.999999987309675</v>
      </c>
      <c r="N355" s="60">
        <f>A!M582</f>
        <v>0</v>
      </c>
    </row>
    <row r="356" spans="2:14" ht="12" customHeight="1">
      <c r="B356" s="37" t="s">
        <v>155</v>
      </c>
      <c r="C356" s="34"/>
      <c r="D356" s="34"/>
      <c r="E356" s="34">
        <f>A!D583</f>
        <v>19.999996335253925</v>
      </c>
      <c r="F356" s="34">
        <f>A!F583</f>
        <v>20</v>
      </c>
      <c r="G356" s="34"/>
      <c r="H356" s="34"/>
      <c r="I356" s="808">
        <f>A!I583</f>
        <v>19.999999987309675</v>
      </c>
      <c r="N356" s="60">
        <f>A!M583</f>
        <v>0</v>
      </c>
    </row>
    <row r="357" spans="2:14" ht="12" customHeight="1">
      <c r="B357" s="37" t="s">
        <v>156</v>
      </c>
      <c r="C357" s="34">
        <f>A!B584</f>
        <v>20</v>
      </c>
      <c r="D357" s="34"/>
      <c r="E357" s="34"/>
      <c r="F357" s="34"/>
      <c r="G357" s="34"/>
      <c r="H357" s="34"/>
      <c r="I357" s="808">
        <f>A!I584</f>
        <v>19.999999987309675</v>
      </c>
      <c r="N357" s="60">
        <f>A!M584</f>
        <v>0</v>
      </c>
    </row>
    <row r="358" spans="2:14" ht="12" customHeight="1" thickBot="1">
      <c r="B358" s="37" t="s">
        <v>157</v>
      </c>
      <c r="C358" s="34"/>
      <c r="D358" s="34"/>
      <c r="E358" s="34"/>
      <c r="F358" s="34"/>
      <c r="G358" s="34">
        <f>A!G585</f>
        <v>20</v>
      </c>
      <c r="H358" s="34">
        <f>A!H585</f>
        <v>20</v>
      </c>
      <c r="I358" s="808">
        <f>A!I585</f>
        <v>19.999999987309728</v>
      </c>
      <c r="N358" s="60">
        <f>A!M585</f>
        <v>0</v>
      </c>
    </row>
    <row r="359" spans="2:14" ht="16.5" thickTop="1">
      <c r="B359" s="159" t="s">
        <v>285</v>
      </c>
      <c r="C359" s="8"/>
      <c r="D359" s="8"/>
      <c r="E359" s="8"/>
      <c r="F359" s="8"/>
      <c r="G359" s="8"/>
      <c r="H359" s="8"/>
      <c r="I359" s="9"/>
      <c r="N359" s="65"/>
    </row>
    <row r="360" spans="2:14" ht="12.75" customHeight="1">
      <c r="B360" s="49"/>
      <c r="C360" s="10" t="s">
        <v>83</v>
      </c>
      <c r="D360" s="10" t="s">
        <v>72</v>
      </c>
      <c r="E360" s="10" t="s">
        <v>819</v>
      </c>
      <c r="F360" s="54" t="s">
        <v>96</v>
      </c>
      <c r="G360" s="54" t="s">
        <v>825</v>
      </c>
      <c r="H360" s="54" t="s">
        <v>824</v>
      </c>
      <c r="I360" s="749" t="s">
        <v>292</v>
      </c>
      <c r="N360" s="65"/>
    </row>
    <row r="361" spans="2:14" ht="12.75" customHeight="1">
      <c r="B361" s="49"/>
      <c r="C361" s="12" t="s">
        <v>108</v>
      </c>
      <c r="D361" s="12" t="s">
        <v>64</v>
      </c>
      <c r="E361" s="12" t="s">
        <v>822</v>
      </c>
      <c r="F361" s="51" t="s">
        <v>823</v>
      </c>
      <c r="G361" s="51" t="s">
        <v>310</v>
      </c>
      <c r="H361" s="51" t="s">
        <v>310</v>
      </c>
      <c r="I361" s="750" t="s">
        <v>306</v>
      </c>
      <c r="N361" s="65" t="s">
        <v>952</v>
      </c>
    </row>
    <row r="362" spans="2:14" ht="12" customHeight="1">
      <c r="B362" s="160" t="s">
        <v>152</v>
      </c>
      <c r="C362" s="34">
        <f>A!B590</f>
        <v>20</v>
      </c>
      <c r="D362" s="34">
        <f>A!C590</f>
        <v>19.999998698630137</v>
      </c>
      <c r="E362" s="34">
        <f>A!D590</f>
        <v>19.999986647125638</v>
      </c>
      <c r="F362" s="34">
        <f>A!F590</f>
        <v>20</v>
      </c>
      <c r="G362" s="34">
        <f>A!G590</f>
        <v>20</v>
      </c>
      <c r="H362" s="34">
        <f>A!H590</f>
        <v>20</v>
      </c>
      <c r="I362" s="808">
        <f>A!I590</f>
        <v>19.9999999874892</v>
      </c>
      <c r="N362" s="60">
        <f>A!M590</f>
        <v>0</v>
      </c>
    </row>
    <row r="363" spans="2:14" ht="12" customHeight="1">
      <c r="B363" s="37" t="s">
        <v>153</v>
      </c>
      <c r="C363" s="34"/>
      <c r="D363" s="34">
        <f>A!C591</f>
        <v>19.999998698630137</v>
      </c>
      <c r="E363" s="34"/>
      <c r="F363" s="34"/>
      <c r="G363" s="34">
        <f>A!G591</f>
        <v>20</v>
      </c>
      <c r="H363" s="34">
        <f>A!H591</f>
        <v>20</v>
      </c>
      <c r="I363" s="808"/>
      <c r="N363" s="60">
        <f>A!M591</f>
        <v>0</v>
      </c>
    </row>
    <row r="364" spans="2:14" ht="12" customHeight="1">
      <c r="B364" s="37" t="s">
        <v>154</v>
      </c>
      <c r="C364" s="34"/>
      <c r="D364" s="34"/>
      <c r="E364" s="34"/>
      <c r="F364" s="34"/>
      <c r="G364" s="34"/>
      <c r="H364" s="34"/>
      <c r="I364" s="808">
        <f>A!I592</f>
        <v>19.999999987252419</v>
      </c>
      <c r="N364" s="60">
        <f>A!M592</f>
        <v>0</v>
      </c>
    </row>
    <row r="365" spans="2:14" ht="12" customHeight="1">
      <c r="B365" s="37" t="s">
        <v>155</v>
      </c>
      <c r="C365" s="34"/>
      <c r="D365" s="34"/>
      <c r="E365" s="34">
        <f>A!D593</f>
        <v>19.999996170752613</v>
      </c>
      <c r="F365" s="34">
        <f>A!F593</f>
        <v>20</v>
      </c>
      <c r="G365" s="34"/>
      <c r="H365" s="34"/>
      <c r="I365" s="808">
        <f>A!I593</f>
        <v>19.999999987252419</v>
      </c>
      <c r="N365" s="60">
        <f>A!M593</f>
        <v>0</v>
      </c>
    </row>
    <row r="366" spans="2:14" ht="12" customHeight="1">
      <c r="B366" s="37" t="s">
        <v>156</v>
      </c>
      <c r="C366" s="34">
        <f>A!B594</f>
        <v>20</v>
      </c>
      <c r="D366" s="34"/>
      <c r="E366" s="34"/>
      <c r="F366" s="34"/>
      <c r="G366" s="34"/>
      <c r="H366" s="34"/>
      <c r="I366" s="808">
        <f>A!I594</f>
        <v>19.999999987252419</v>
      </c>
      <c r="N366" s="60">
        <f>A!M594</f>
        <v>0</v>
      </c>
    </row>
    <row r="367" spans="2:14" ht="12" customHeight="1" thickBot="1">
      <c r="B367" s="37" t="s">
        <v>157</v>
      </c>
      <c r="C367" s="141" t="str">
        <f>A!B595</f>
        <v>n/a</v>
      </c>
      <c r="D367" s="141" t="str">
        <f>A!C595</f>
        <v>n/a</v>
      </c>
      <c r="E367" s="141" t="str">
        <f>A!D595</f>
        <v>n/a</v>
      </c>
      <c r="F367" s="141" t="str">
        <f>A!F595</f>
        <v>n/a</v>
      </c>
      <c r="G367" s="141" t="str">
        <f>A!G595</f>
        <v>n/a</v>
      </c>
      <c r="H367" s="141" t="str">
        <f>A!H595</f>
        <v>n/a</v>
      </c>
      <c r="I367" s="809" t="str">
        <f>A!I595</f>
        <v>n/a</v>
      </c>
      <c r="N367" s="65"/>
    </row>
    <row r="368" spans="2:14" ht="16.5" thickTop="1">
      <c r="B368" s="159" t="s">
        <v>286</v>
      </c>
      <c r="C368" s="8"/>
      <c r="D368" s="8"/>
      <c r="E368" s="8"/>
      <c r="F368" s="8"/>
      <c r="G368" s="8"/>
      <c r="H368" s="8"/>
      <c r="I368" s="9"/>
      <c r="N368" s="65"/>
    </row>
    <row r="369" spans="2:14" ht="12.75" customHeight="1">
      <c r="B369" s="49"/>
      <c r="C369" s="10" t="s">
        <v>83</v>
      </c>
      <c r="D369" s="10" t="s">
        <v>72</v>
      </c>
      <c r="E369" s="10" t="s">
        <v>819</v>
      </c>
      <c r="F369" s="54" t="s">
        <v>96</v>
      </c>
      <c r="G369" s="54" t="s">
        <v>825</v>
      </c>
      <c r="H369" s="54" t="s">
        <v>824</v>
      </c>
      <c r="I369" s="749" t="s">
        <v>292</v>
      </c>
      <c r="N369" s="65"/>
    </row>
    <row r="370" spans="2:14" ht="12.75" customHeight="1">
      <c r="B370" s="161"/>
      <c r="C370" s="12" t="s">
        <v>108</v>
      </c>
      <c r="D370" s="12" t="s">
        <v>64</v>
      </c>
      <c r="E370" s="12" t="s">
        <v>822</v>
      </c>
      <c r="F370" s="51" t="s">
        <v>823</v>
      </c>
      <c r="G370" s="51" t="s">
        <v>310</v>
      </c>
      <c r="H370" s="51" t="s">
        <v>310</v>
      </c>
      <c r="I370" s="750" t="s">
        <v>306</v>
      </c>
      <c r="N370" s="65" t="s">
        <v>952</v>
      </c>
    </row>
    <row r="371" spans="2:14" ht="12" customHeight="1">
      <c r="B371" s="37" t="s">
        <v>152</v>
      </c>
      <c r="C371" s="34">
        <f>A!B600</f>
        <v>20</v>
      </c>
      <c r="D371" s="34">
        <f>A!C600</f>
        <v>19.999998698630137</v>
      </c>
      <c r="E371" s="34">
        <f>A!D600</f>
        <v>19.999984330187488</v>
      </c>
      <c r="F371" s="34">
        <f>A!F600</f>
        <v>20</v>
      </c>
      <c r="G371" s="34">
        <f>A!G600</f>
        <v>20</v>
      </c>
      <c r="H371" s="34">
        <f>A!H600</f>
        <v>20</v>
      </c>
      <c r="I371" s="808">
        <f>A!I600</f>
        <v>19.9999999874892</v>
      </c>
      <c r="N371" s="60">
        <f>A!M600</f>
        <v>0</v>
      </c>
    </row>
    <row r="372" spans="2:14" ht="12" customHeight="1">
      <c r="B372" s="37" t="s">
        <v>153</v>
      </c>
      <c r="C372" s="34"/>
      <c r="D372" s="34">
        <f>A!C601</f>
        <v>19.999998698630137</v>
      </c>
      <c r="E372" s="34"/>
      <c r="F372" s="34"/>
      <c r="G372" s="34">
        <f>A!G601</f>
        <v>20</v>
      </c>
      <c r="H372" s="34">
        <f>A!H601</f>
        <v>20</v>
      </c>
      <c r="I372" s="808"/>
      <c r="N372" s="60">
        <f>A!M601</f>
        <v>0</v>
      </c>
    </row>
    <row r="373" spans="2:14" ht="12" customHeight="1">
      <c r="B373" s="37" t="s">
        <v>154</v>
      </c>
      <c r="C373" s="34"/>
      <c r="D373" s="34"/>
      <c r="E373" s="34"/>
      <c r="F373" s="34"/>
      <c r="G373" s="34"/>
      <c r="H373" s="34"/>
      <c r="I373" s="808">
        <f>A!I602</f>
        <v>19.99999998746021</v>
      </c>
      <c r="N373" s="60">
        <f>A!M602</f>
        <v>0</v>
      </c>
    </row>
    <row r="374" spans="2:14" ht="12" customHeight="1">
      <c r="B374" s="37" t="s">
        <v>155</v>
      </c>
      <c r="C374" s="34"/>
      <c r="D374" s="34"/>
      <c r="E374" s="34">
        <f>A!D603</f>
        <v>19.999995354038948</v>
      </c>
      <c r="F374" s="34">
        <f>A!F603</f>
        <v>20</v>
      </c>
      <c r="G374" s="34"/>
      <c r="H374" s="34"/>
      <c r="I374" s="808">
        <f>A!I603</f>
        <v>19.99999998746021</v>
      </c>
      <c r="N374" s="60">
        <f>A!M603</f>
        <v>0</v>
      </c>
    </row>
    <row r="375" spans="2:14" ht="12" customHeight="1">
      <c r="B375" s="37" t="s">
        <v>156</v>
      </c>
      <c r="C375" s="34">
        <f>A!B604</f>
        <v>20</v>
      </c>
      <c r="D375" s="34"/>
      <c r="E375" s="34"/>
      <c r="F375" s="34"/>
      <c r="G375" s="34"/>
      <c r="H375" s="34"/>
      <c r="I375" s="808">
        <f>A!I604</f>
        <v>19.99999998746021</v>
      </c>
      <c r="N375" s="60">
        <f>A!M604</f>
        <v>0</v>
      </c>
    </row>
    <row r="376" spans="2:14" ht="12" customHeight="1" thickBot="1">
      <c r="B376" s="38" t="s">
        <v>157</v>
      </c>
      <c r="C376" s="141"/>
      <c r="D376" s="141"/>
      <c r="E376" s="141"/>
      <c r="F376" s="141"/>
      <c r="G376" s="141">
        <f>A!G605</f>
        <v>20</v>
      </c>
      <c r="H376" s="141">
        <f>A!H605</f>
        <v>20</v>
      </c>
      <c r="I376" s="809">
        <f>A!I605</f>
        <v>19.999999987460296</v>
      </c>
      <c r="N376" s="60">
        <f>A!M605</f>
        <v>0</v>
      </c>
    </row>
    <row r="377" spans="2:14" ht="16.5" thickTop="1">
      <c r="B377" s="49" t="s">
        <v>287</v>
      </c>
      <c r="C377" s="8"/>
      <c r="D377" s="8"/>
      <c r="E377" s="8"/>
      <c r="F377" s="8"/>
      <c r="G377" s="8"/>
      <c r="H377" s="8"/>
      <c r="I377" s="9"/>
      <c r="N377" s="65"/>
    </row>
    <row r="378" spans="2:14" ht="12.75" customHeight="1">
      <c r="B378" s="49"/>
      <c r="C378" s="10" t="s">
        <v>83</v>
      </c>
      <c r="D378" s="10" t="s">
        <v>72</v>
      </c>
      <c r="E378" s="10" t="s">
        <v>819</v>
      </c>
      <c r="F378" s="54" t="s">
        <v>96</v>
      </c>
      <c r="G378" s="54" t="s">
        <v>825</v>
      </c>
      <c r="H378" s="54" t="s">
        <v>824</v>
      </c>
      <c r="I378" s="749" t="s">
        <v>292</v>
      </c>
      <c r="N378" s="65"/>
    </row>
    <row r="379" spans="2:14" ht="12.75" customHeight="1">
      <c r="B379" s="49"/>
      <c r="C379" s="12" t="s">
        <v>108</v>
      </c>
      <c r="D379" s="12" t="s">
        <v>64</v>
      </c>
      <c r="E379" s="12" t="s">
        <v>822</v>
      </c>
      <c r="F379" s="51" t="s">
        <v>823</v>
      </c>
      <c r="G379" s="51" t="s">
        <v>310</v>
      </c>
      <c r="H379" s="51" t="s">
        <v>310</v>
      </c>
      <c r="I379" s="750" t="s">
        <v>306</v>
      </c>
      <c r="N379" s="65" t="s">
        <v>952</v>
      </c>
    </row>
    <row r="380" spans="2:14" ht="12" customHeight="1">
      <c r="B380" s="160" t="s">
        <v>152</v>
      </c>
      <c r="C380" s="34">
        <f>A!B610</f>
        <v>20</v>
      </c>
      <c r="D380" s="34">
        <f>A!C610</f>
        <v>19.999998698630137</v>
      </c>
      <c r="E380" s="34">
        <f>A!D610</f>
        <v>19.999985631712132</v>
      </c>
      <c r="F380" s="34">
        <f>A!F610</f>
        <v>20</v>
      </c>
      <c r="G380" s="34">
        <f>A!G610</f>
        <v>20</v>
      </c>
      <c r="H380" s="34">
        <f>A!H610</f>
        <v>20</v>
      </c>
      <c r="I380" s="808">
        <f>A!I610</f>
        <v>19.9999999874892</v>
      </c>
      <c r="N380" s="60">
        <f>A!M610</f>
        <v>0</v>
      </c>
    </row>
    <row r="381" spans="2:14" ht="12" customHeight="1">
      <c r="B381" s="37" t="s">
        <v>153</v>
      </c>
      <c r="C381" s="34"/>
      <c r="D381" s="34">
        <f>A!C611</f>
        <v>19.999998698630137</v>
      </c>
      <c r="E381" s="34"/>
      <c r="F381" s="34"/>
      <c r="G381" s="34">
        <f>A!G611</f>
        <v>20</v>
      </c>
      <c r="H381" s="34">
        <f>A!H611</f>
        <v>20</v>
      </c>
      <c r="I381" s="808"/>
      <c r="N381" s="60">
        <f>A!M611</f>
        <v>0</v>
      </c>
    </row>
    <row r="382" spans="2:14" ht="12.75" customHeight="1">
      <c r="B382" s="37" t="s">
        <v>154</v>
      </c>
      <c r="C382" s="34"/>
      <c r="D382" s="34"/>
      <c r="E382" s="34"/>
      <c r="F382" s="34"/>
      <c r="G382" s="34"/>
      <c r="H382" s="34"/>
      <c r="I382" s="808">
        <f>A!I612</f>
        <v>19.99999998731165</v>
      </c>
      <c r="N382" s="60">
        <f>A!M612</f>
        <v>0</v>
      </c>
    </row>
    <row r="383" spans="2:14" ht="12" customHeight="1">
      <c r="B383" s="37" t="s">
        <v>155</v>
      </c>
      <c r="C383" s="34"/>
      <c r="D383" s="34"/>
      <c r="E383" s="34">
        <f>A!D613</f>
        <v>19.999996289489314</v>
      </c>
      <c r="F383" s="34">
        <f>A!F613</f>
        <v>20</v>
      </c>
      <c r="G383" s="34"/>
      <c r="H383" s="34"/>
      <c r="I383" s="808">
        <f>A!I613</f>
        <v>19.99999998731165</v>
      </c>
      <c r="N383" s="60">
        <f>A!M613</f>
        <v>0</v>
      </c>
    </row>
    <row r="384" spans="2:14" ht="12" customHeight="1">
      <c r="B384" s="37" t="s">
        <v>156</v>
      </c>
      <c r="C384" s="34">
        <f>A!B614</f>
        <v>20</v>
      </c>
      <c r="D384" s="34"/>
      <c r="E384" s="34"/>
      <c r="F384" s="34"/>
      <c r="G384" s="34"/>
      <c r="H384" s="34"/>
      <c r="I384" s="808">
        <f>A!I614</f>
        <v>19.99999998731165</v>
      </c>
      <c r="N384" s="60">
        <f>A!M614</f>
        <v>0</v>
      </c>
    </row>
    <row r="385" spans="2:14" ht="12" customHeight="1" thickBot="1">
      <c r="B385" s="37" t="s">
        <v>157</v>
      </c>
      <c r="C385" s="141"/>
      <c r="D385" s="141"/>
      <c r="E385" s="141"/>
      <c r="F385" s="141"/>
      <c r="G385" s="141">
        <f>A!G615</f>
        <v>20</v>
      </c>
      <c r="H385" s="141">
        <f>A!H615</f>
        <v>20</v>
      </c>
      <c r="I385" s="809">
        <f>A!I615</f>
        <v>19.999999987311703</v>
      </c>
      <c r="N385" s="60">
        <f>A!M615</f>
        <v>0</v>
      </c>
    </row>
    <row r="386" spans="2:14" ht="16.5" thickTop="1">
      <c r="B386" s="159" t="s">
        <v>288</v>
      </c>
      <c r="C386" s="8"/>
      <c r="D386" s="8"/>
      <c r="E386" s="8"/>
      <c r="F386" s="8"/>
      <c r="G386" s="8"/>
      <c r="H386" s="8"/>
      <c r="I386" s="9"/>
      <c r="N386" s="65"/>
    </row>
    <row r="387" spans="2:14" ht="12.75" customHeight="1">
      <c r="B387" s="49"/>
      <c r="C387" s="10" t="s">
        <v>83</v>
      </c>
      <c r="D387" s="10" t="s">
        <v>72</v>
      </c>
      <c r="E387" s="10" t="s">
        <v>819</v>
      </c>
      <c r="F387" s="54" t="s">
        <v>96</v>
      </c>
      <c r="G387" s="54" t="s">
        <v>825</v>
      </c>
      <c r="H387" s="54" t="s">
        <v>824</v>
      </c>
      <c r="I387" s="749" t="s">
        <v>292</v>
      </c>
      <c r="N387" s="65"/>
    </row>
    <row r="388" spans="2:14" ht="12.75" customHeight="1">
      <c r="B388" s="161"/>
      <c r="C388" s="12" t="s">
        <v>108</v>
      </c>
      <c r="D388" s="12" t="s">
        <v>64</v>
      </c>
      <c r="E388" s="12" t="s">
        <v>822</v>
      </c>
      <c r="F388" s="51" t="s">
        <v>823</v>
      </c>
      <c r="G388" s="51" t="s">
        <v>310</v>
      </c>
      <c r="H388" s="51" t="s">
        <v>310</v>
      </c>
      <c r="I388" s="750" t="s">
        <v>306</v>
      </c>
      <c r="N388" s="65" t="s">
        <v>952</v>
      </c>
    </row>
    <row r="389" spans="2:14" ht="12" customHeight="1">
      <c r="B389" s="37" t="s">
        <v>152</v>
      </c>
      <c r="C389" s="34">
        <f>A!B620</f>
        <v>20</v>
      </c>
      <c r="D389" s="34">
        <f>A!C620</f>
        <v>19.999998698630137</v>
      </c>
      <c r="E389" s="34">
        <f>A!D620</f>
        <v>19.999983770643659</v>
      </c>
      <c r="F389" s="34">
        <f>A!F620</f>
        <v>20</v>
      </c>
      <c r="G389" s="34">
        <f>A!G620</f>
        <v>20</v>
      </c>
      <c r="H389" s="34">
        <f>A!H620</f>
        <v>20</v>
      </c>
      <c r="I389" s="808">
        <f>A!I620</f>
        <v>19.9999999874892</v>
      </c>
      <c r="N389" s="60">
        <f>A!M620</f>
        <v>0</v>
      </c>
    </row>
    <row r="390" spans="2:14" ht="12" customHeight="1">
      <c r="B390" s="37" t="s">
        <v>153</v>
      </c>
      <c r="C390" s="34"/>
      <c r="D390" s="34">
        <f>A!C621</f>
        <v>19.999998698630137</v>
      </c>
      <c r="E390" s="34"/>
      <c r="F390" s="34"/>
      <c r="G390" s="34">
        <f>A!G621</f>
        <v>20</v>
      </c>
      <c r="H390" s="34">
        <f>A!H621</f>
        <v>20</v>
      </c>
      <c r="I390" s="808"/>
      <c r="N390" s="60">
        <f>A!M621</f>
        <v>0</v>
      </c>
    </row>
    <row r="391" spans="2:14" ht="12" customHeight="1">
      <c r="B391" s="37" t="s">
        <v>154</v>
      </c>
      <c r="C391" s="34"/>
      <c r="D391" s="34"/>
      <c r="E391" s="34"/>
      <c r="F391" s="34"/>
      <c r="G391" s="34"/>
      <c r="H391" s="34"/>
      <c r="I391" s="808">
        <f>A!I622</f>
        <v>19.999999987253553</v>
      </c>
      <c r="N391" s="60">
        <f>A!M622</f>
        <v>0</v>
      </c>
    </row>
    <row r="392" spans="2:14" ht="12" customHeight="1">
      <c r="B392" s="37" t="s">
        <v>155</v>
      </c>
      <c r="C392" s="34"/>
      <c r="D392" s="34"/>
      <c r="E392" s="34">
        <f>A!D623</f>
        <v>19.999996146400143</v>
      </c>
      <c r="F392" s="34">
        <f>A!F623</f>
        <v>20</v>
      </c>
      <c r="G392" s="34"/>
      <c r="H392" s="34"/>
      <c r="I392" s="808">
        <f>A!I623</f>
        <v>19.999999987253553</v>
      </c>
      <c r="N392" s="60">
        <f>A!M623</f>
        <v>0</v>
      </c>
    </row>
    <row r="393" spans="2:14" ht="12" customHeight="1">
      <c r="B393" s="37" t="s">
        <v>156</v>
      </c>
      <c r="C393" s="34">
        <f>A!B624</f>
        <v>20</v>
      </c>
      <c r="D393" s="34"/>
      <c r="E393" s="34"/>
      <c r="F393" s="34"/>
      <c r="G393" s="34"/>
      <c r="H393" s="34"/>
      <c r="I393" s="808">
        <f>A!I624</f>
        <v>19.999999987253553</v>
      </c>
      <c r="N393" s="60">
        <f>A!M624</f>
        <v>0</v>
      </c>
    </row>
    <row r="394" spans="2:14" ht="12" customHeight="1" thickBot="1">
      <c r="B394" s="38" t="s">
        <v>157</v>
      </c>
      <c r="C394" s="142" t="str">
        <f>A!B625</f>
        <v>n/a</v>
      </c>
      <c r="D394" s="142" t="str">
        <f>A!C625</f>
        <v>n/a</v>
      </c>
      <c r="E394" s="142" t="str">
        <f>A!D625</f>
        <v>n/a</v>
      </c>
      <c r="F394" s="142" t="str">
        <f>A!F625</f>
        <v>n/a</v>
      </c>
      <c r="G394" s="142" t="str">
        <f>A!G625</f>
        <v>n/a</v>
      </c>
      <c r="H394" s="142" t="str">
        <f>A!H625</f>
        <v>n/a</v>
      </c>
      <c r="I394" s="810" t="str">
        <f>A!I625</f>
        <v>n/a</v>
      </c>
      <c r="N394" s="65"/>
    </row>
    <row r="395" spans="2:14" ht="12" customHeight="1" thickTop="1">
      <c r="B395" s="63"/>
      <c r="C395" s="423"/>
      <c r="D395" s="423"/>
      <c r="E395" s="423"/>
      <c r="F395" s="423"/>
      <c r="G395" s="423"/>
      <c r="H395" s="423"/>
      <c r="I395" s="423"/>
      <c r="J395" s="46"/>
      <c r="K395" s="46"/>
      <c r="L395" s="64"/>
      <c r="N395" s="65"/>
    </row>
    <row r="396" spans="2:14" ht="16.5" thickBot="1">
      <c r="B396" s="41" t="s">
        <v>877</v>
      </c>
      <c r="N396" s="65"/>
    </row>
    <row r="397" spans="2:14" ht="16.5" thickTop="1">
      <c r="B397" s="434" t="s">
        <v>900</v>
      </c>
      <c r="C397" s="145"/>
      <c r="D397" s="145"/>
      <c r="E397" s="145"/>
      <c r="F397" s="435"/>
      <c r="G397" s="145"/>
      <c r="H397" s="145"/>
      <c r="I397" s="742"/>
      <c r="J397" s="268" t="s">
        <v>62</v>
      </c>
      <c r="K397" s="164"/>
      <c r="L397" s="309"/>
      <c r="N397" s="65"/>
    </row>
    <row r="398" spans="2:14" ht="12" customHeight="1">
      <c r="B398" s="263"/>
      <c r="C398" s="10" t="s">
        <v>83</v>
      </c>
      <c r="D398" s="10" t="s">
        <v>72</v>
      </c>
      <c r="E398" s="10" t="s">
        <v>819</v>
      </c>
      <c r="F398" s="54" t="s">
        <v>96</v>
      </c>
      <c r="G398" s="54" t="s">
        <v>825</v>
      </c>
      <c r="H398" s="54" t="s">
        <v>824</v>
      </c>
      <c r="I398" s="54" t="s">
        <v>292</v>
      </c>
      <c r="J398" s="738"/>
      <c r="K398" s="136"/>
      <c r="L398" s="307" t="s">
        <v>63</v>
      </c>
      <c r="N398" s="65"/>
    </row>
    <row r="399" spans="2:14" ht="12" customHeight="1">
      <c r="B399" s="439"/>
      <c r="C399" s="12" t="s">
        <v>108</v>
      </c>
      <c r="D399" s="12" t="s">
        <v>64</v>
      </c>
      <c r="E399" s="12" t="s">
        <v>822</v>
      </c>
      <c r="F399" s="51" t="s">
        <v>823</v>
      </c>
      <c r="G399" s="51" t="s">
        <v>310</v>
      </c>
      <c r="H399" s="51" t="s">
        <v>310</v>
      </c>
      <c r="I399" s="51" t="s">
        <v>306</v>
      </c>
      <c r="J399" s="739" t="s">
        <v>65</v>
      </c>
      <c r="K399" s="151" t="s">
        <v>66</v>
      </c>
      <c r="L399" s="310" t="s">
        <v>69</v>
      </c>
      <c r="N399" s="65" t="s">
        <v>952</v>
      </c>
    </row>
    <row r="400" spans="2:14" ht="12" customHeight="1">
      <c r="B400" s="436" t="s">
        <v>152</v>
      </c>
      <c r="C400" s="743">
        <f t="shared" ref="C400:I400" si="20">C344</f>
        <v>20</v>
      </c>
      <c r="D400" s="154">
        <f t="shared" si="20"/>
        <v>19.999998698630137</v>
      </c>
      <c r="E400" s="154">
        <f t="shared" si="20"/>
        <v>19.99998719601259</v>
      </c>
      <c r="F400" s="154">
        <f t="shared" si="20"/>
        <v>20</v>
      </c>
      <c r="G400" s="154">
        <f t="shared" si="20"/>
        <v>20</v>
      </c>
      <c r="H400" s="154">
        <f t="shared" si="20"/>
        <v>20</v>
      </c>
      <c r="I400" s="154">
        <f t="shared" si="20"/>
        <v>19.9999999874892</v>
      </c>
      <c r="J400" s="39">
        <f t="shared" ref="J400:J410" si="21">MINA(C400:I400)</f>
        <v>19.99998719601259</v>
      </c>
      <c r="K400" s="34">
        <f t="shared" ref="K400:K410" si="22">MAXA(C400:I400)</f>
        <v>20</v>
      </c>
      <c r="L400" s="14">
        <f t="shared" ref="L400:L410" si="23">(K400-J400)/AVERAGE(C400:I400)</f>
        <v>6.4019943505302478E-7</v>
      </c>
      <c r="N400" s="154">
        <f>N344</f>
        <v>0</v>
      </c>
    </row>
    <row r="401" spans="2:16" ht="12" customHeight="1">
      <c r="B401" s="436" t="s">
        <v>826</v>
      </c>
      <c r="C401" s="39">
        <f>C357</f>
        <v>20</v>
      </c>
      <c r="D401" s="46">
        <f>D354</f>
        <v>19.999998698630137</v>
      </c>
      <c r="E401" s="46">
        <f>E356</f>
        <v>19.999996335253925</v>
      </c>
      <c r="F401" s="46">
        <f>F356</f>
        <v>20</v>
      </c>
      <c r="G401" s="744">
        <f>G354</f>
        <v>20</v>
      </c>
      <c r="H401" s="46">
        <f>H354</f>
        <v>20</v>
      </c>
      <c r="I401" s="46">
        <f>I357</f>
        <v>19.999999987309675</v>
      </c>
      <c r="J401" s="39">
        <f t="shared" si="21"/>
        <v>19.999996335253925</v>
      </c>
      <c r="K401" s="34">
        <f t="shared" si="22"/>
        <v>20</v>
      </c>
      <c r="L401" s="14">
        <f t="shared" si="23"/>
        <v>1.832373102467164E-7</v>
      </c>
      <c r="N401" s="895" t="s">
        <v>560</v>
      </c>
    </row>
    <row r="402" spans="2:16" ht="12" customHeight="1">
      <c r="B402" s="436" t="s">
        <v>827</v>
      </c>
      <c r="C402" s="39">
        <f>C384</f>
        <v>20</v>
      </c>
      <c r="D402" s="46">
        <f>D381</f>
        <v>19.999998698630137</v>
      </c>
      <c r="E402" s="46">
        <f>E383</f>
        <v>19.999996289489314</v>
      </c>
      <c r="F402" s="46">
        <f>F383</f>
        <v>20</v>
      </c>
      <c r="G402" s="744">
        <f>G381</f>
        <v>20</v>
      </c>
      <c r="H402" s="46">
        <f>H381</f>
        <v>20</v>
      </c>
      <c r="I402" s="46">
        <f>I384</f>
        <v>19.99999998731165</v>
      </c>
      <c r="J402" s="39">
        <f t="shared" si="21"/>
        <v>19.999996289489314</v>
      </c>
      <c r="K402" s="34">
        <f t="shared" si="22"/>
        <v>20</v>
      </c>
      <c r="L402" s="14">
        <f t="shared" si="23"/>
        <v>1.8552554097152841E-7</v>
      </c>
      <c r="N402" s="895" t="s">
        <v>560</v>
      </c>
    </row>
    <row r="403" spans="2:16" ht="12" customHeight="1">
      <c r="B403" s="436" t="s">
        <v>828</v>
      </c>
      <c r="C403" s="39">
        <f>C348</f>
        <v>20</v>
      </c>
      <c r="D403" s="46">
        <f>D345</f>
        <v>19.999998698630137</v>
      </c>
      <c r="E403" s="46">
        <f>E347</f>
        <v>19.999995434902658</v>
      </c>
      <c r="F403" s="46">
        <f>F347</f>
        <v>20</v>
      </c>
      <c r="G403" s="744">
        <f>G345</f>
        <v>20</v>
      </c>
      <c r="H403" s="46">
        <f>H345</f>
        <v>20</v>
      </c>
      <c r="I403" s="46">
        <f>I347</f>
        <v>19.999999987457695</v>
      </c>
      <c r="J403" s="39">
        <f t="shared" si="21"/>
        <v>19.999995434902658</v>
      </c>
      <c r="K403" s="34">
        <f t="shared" si="22"/>
        <v>20</v>
      </c>
      <c r="L403" s="14">
        <f t="shared" si="23"/>
        <v>2.282548766813014E-7</v>
      </c>
      <c r="N403" s="895" t="s">
        <v>560</v>
      </c>
    </row>
    <row r="404" spans="2:16" ht="12" customHeight="1">
      <c r="B404" s="436" t="s">
        <v>829</v>
      </c>
      <c r="C404" s="39">
        <f>C375</f>
        <v>20</v>
      </c>
      <c r="D404" s="46">
        <f>D372</f>
        <v>19.999998698630137</v>
      </c>
      <c r="E404" s="46">
        <f>E374</f>
        <v>19.999995354038948</v>
      </c>
      <c r="F404" s="46">
        <f>F374</f>
        <v>20</v>
      </c>
      <c r="G404" s="744">
        <f>G372</f>
        <v>20</v>
      </c>
      <c r="H404" s="46">
        <f>H372</f>
        <v>20</v>
      </c>
      <c r="I404" s="46">
        <f>I375</f>
        <v>19.99999998746021</v>
      </c>
      <c r="J404" s="39">
        <f t="shared" si="21"/>
        <v>19.999995354038948</v>
      </c>
      <c r="K404" s="34">
        <f t="shared" si="22"/>
        <v>20</v>
      </c>
      <c r="L404" s="14">
        <f t="shared" si="23"/>
        <v>2.3229806250497716E-7</v>
      </c>
      <c r="N404" s="895" t="s">
        <v>560</v>
      </c>
    </row>
    <row r="405" spans="2:16" ht="12" customHeight="1">
      <c r="B405" s="436" t="s">
        <v>830</v>
      </c>
      <c r="C405" s="39">
        <f>C366</f>
        <v>20</v>
      </c>
      <c r="D405" s="46">
        <f>D363</f>
        <v>19.999998698630137</v>
      </c>
      <c r="E405" s="46">
        <f>E365</f>
        <v>19.999996170752613</v>
      </c>
      <c r="F405" s="46">
        <f>F365</f>
        <v>20</v>
      </c>
      <c r="G405" s="744">
        <f>G363</f>
        <v>20</v>
      </c>
      <c r="H405" s="46">
        <f>H363</f>
        <v>20</v>
      </c>
      <c r="I405" s="46">
        <f>I366</f>
        <v>19.999999987252419</v>
      </c>
      <c r="J405" s="39">
        <f t="shared" si="21"/>
        <v>19.999996170752613</v>
      </c>
      <c r="K405" s="34">
        <f t="shared" si="22"/>
        <v>20</v>
      </c>
      <c r="L405" s="14">
        <f t="shared" si="23"/>
        <v>1.9146237637065406E-7</v>
      </c>
      <c r="N405" s="895" t="s">
        <v>560</v>
      </c>
    </row>
    <row r="406" spans="2:16" ht="12" customHeight="1">
      <c r="B406" s="431" t="s">
        <v>831</v>
      </c>
      <c r="C406" s="82">
        <f>C393</f>
        <v>20</v>
      </c>
      <c r="D406" s="81">
        <f>D390</f>
        <v>19.999998698630137</v>
      </c>
      <c r="E406" s="81">
        <f>E392</f>
        <v>19.999996146400143</v>
      </c>
      <c r="F406" s="81">
        <f>F392</f>
        <v>20</v>
      </c>
      <c r="G406" s="817">
        <f>G390</f>
        <v>20</v>
      </c>
      <c r="H406" s="81">
        <f>H390</f>
        <v>20</v>
      </c>
      <c r="I406" s="81">
        <f>I393</f>
        <v>19.999999987253553</v>
      </c>
      <c r="J406" s="82">
        <f t="shared" si="21"/>
        <v>19.999996146400143</v>
      </c>
      <c r="K406" s="81">
        <f t="shared" si="22"/>
        <v>20</v>
      </c>
      <c r="L406" s="53">
        <f t="shared" si="23"/>
        <v>1.9267999996202974E-7</v>
      </c>
      <c r="N406" s="895" t="s">
        <v>560</v>
      </c>
      <c r="O406" s="899" t="s">
        <v>953</v>
      </c>
    </row>
    <row r="407" spans="2:16" ht="12" customHeight="1">
      <c r="B407" s="436" t="s">
        <v>832</v>
      </c>
      <c r="C407" s="39"/>
      <c r="D407" s="46"/>
      <c r="E407" s="46"/>
      <c r="F407" s="46"/>
      <c r="G407" s="46">
        <f>G358</f>
        <v>20</v>
      </c>
      <c r="H407" s="46">
        <f>H358</f>
        <v>20</v>
      </c>
      <c r="I407" s="46">
        <f>I358</f>
        <v>19.999999987309728</v>
      </c>
      <c r="J407" s="39">
        <f t="shared" si="21"/>
        <v>19.999999987309728</v>
      </c>
      <c r="K407" s="46">
        <f t="shared" si="22"/>
        <v>20</v>
      </c>
      <c r="L407" s="14">
        <f t="shared" si="23"/>
        <v>6.3451359735386837E-10</v>
      </c>
      <c r="N407" s="46">
        <f>N358</f>
        <v>0</v>
      </c>
      <c r="P407" s="311"/>
    </row>
    <row r="408" spans="2:16" ht="12" customHeight="1">
      <c r="B408" s="436" t="s">
        <v>833</v>
      </c>
      <c r="C408" s="39"/>
      <c r="D408" s="46"/>
      <c r="E408" s="46"/>
      <c r="F408" s="46"/>
      <c r="G408" s="46">
        <f>G385</f>
        <v>20</v>
      </c>
      <c r="H408" s="46">
        <f>H385</f>
        <v>20</v>
      </c>
      <c r="I408" s="46">
        <f>I385</f>
        <v>19.999999987311703</v>
      </c>
      <c r="J408" s="39">
        <f t="shared" si="21"/>
        <v>19.999999987311703</v>
      </c>
      <c r="K408" s="46">
        <f t="shared" si="22"/>
        <v>20</v>
      </c>
      <c r="L408" s="14">
        <f t="shared" si="23"/>
        <v>6.3441483191355588E-10</v>
      </c>
      <c r="N408" s="46">
        <f>N385</f>
        <v>0</v>
      </c>
      <c r="P408" s="311"/>
    </row>
    <row r="409" spans="2:16" ht="12" customHeight="1">
      <c r="B409" s="436" t="s">
        <v>834</v>
      </c>
      <c r="C409" s="39"/>
      <c r="D409" s="46"/>
      <c r="E409" s="46"/>
      <c r="F409" s="46"/>
      <c r="G409" s="46">
        <f>G349</f>
        <v>20</v>
      </c>
      <c r="H409" s="46">
        <f>H349</f>
        <v>20</v>
      </c>
      <c r="I409" s="46">
        <f>I349</f>
        <v>19.99999998745778</v>
      </c>
      <c r="J409" s="39">
        <f t="shared" si="21"/>
        <v>19.99999998745778</v>
      </c>
      <c r="K409" s="46">
        <f t="shared" si="22"/>
        <v>20</v>
      </c>
      <c r="L409" s="14">
        <f t="shared" si="23"/>
        <v>6.2711098549392253E-10</v>
      </c>
      <c r="N409" s="46">
        <f>N349</f>
        <v>0</v>
      </c>
      <c r="P409" s="311"/>
    </row>
    <row r="410" spans="2:16" ht="12" customHeight="1" thickBot="1">
      <c r="B410" s="438" t="s">
        <v>835</v>
      </c>
      <c r="C410" s="40"/>
      <c r="D410" s="35"/>
      <c r="E410" s="35"/>
      <c r="F410" s="35"/>
      <c r="G410" s="35">
        <f>G376</f>
        <v>20</v>
      </c>
      <c r="H410" s="35">
        <f>H376</f>
        <v>20</v>
      </c>
      <c r="I410" s="35">
        <f>I376</f>
        <v>19.999999987460296</v>
      </c>
      <c r="J410" s="40">
        <f t="shared" si="21"/>
        <v>19.999999987460296</v>
      </c>
      <c r="K410" s="35">
        <f t="shared" si="22"/>
        <v>20</v>
      </c>
      <c r="L410" s="16">
        <f t="shared" si="23"/>
        <v>6.2698521942964039E-10</v>
      </c>
      <c r="N410" s="35">
        <f>N376</f>
        <v>0</v>
      </c>
      <c r="P410" s="311"/>
    </row>
    <row r="411" spans="2:16" ht="12" customHeight="1" thickTop="1">
      <c r="C411" s="441"/>
      <c r="D411" s="441"/>
      <c r="E411" s="441"/>
      <c r="F411" s="441"/>
      <c r="G411" s="441"/>
      <c r="N411" s="65"/>
      <c r="P411" s="311"/>
    </row>
    <row r="412" spans="2:16">
      <c r="N412" s="65"/>
    </row>
    <row r="413" spans="2:16">
      <c r="N413" s="65"/>
    </row>
    <row r="414" spans="2:16">
      <c r="N414" s="65"/>
    </row>
    <row r="415" spans="2:16">
      <c r="N415" s="65"/>
    </row>
    <row r="416" spans="2:16">
      <c r="N416" s="65"/>
    </row>
    <row r="417" spans="14:14">
      <c r="N417" s="65"/>
    </row>
    <row r="418" spans="14:14">
      <c r="N418" s="65"/>
    </row>
    <row r="419" spans="14:14">
      <c r="N419" s="65"/>
    </row>
    <row r="420" spans="14:14">
      <c r="N420" s="65"/>
    </row>
    <row r="421" spans="14:14">
      <c r="N421" s="65"/>
    </row>
    <row r="422" spans="14:14">
      <c r="N422" s="65"/>
    </row>
    <row r="423" spans="14:14">
      <c r="N423" s="65"/>
    </row>
    <row r="424" spans="14:14">
      <c r="N424" s="65"/>
    </row>
    <row r="425" spans="14:14">
      <c r="N425" s="65"/>
    </row>
    <row r="426" spans="14:14">
      <c r="N426" s="65"/>
    </row>
    <row r="427" spans="14:14">
      <c r="N427" s="65"/>
    </row>
    <row r="428" spans="14:14">
      <c r="N428" s="65"/>
    </row>
    <row r="429" spans="14:14">
      <c r="N429" s="65"/>
    </row>
    <row r="430" spans="14:14">
      <c r="N430" s="65"/>
    </row>
    <row r="431" spans="14:14">
      <c r="N431" s="65"/>
    </row>
    <row r="432" spans="14:14">
      <c r="N432" s="65"/>
    </row>
    <row r="433" spans="14:14">
      <c r="N433" s="65"/>
    </row>
  </sheetData>
  <phoneticPr fontId="0" type="noConversion"/>
  <pageMargins left="0.75" right="0.5" top="0.8" bottom="0.55000000000000004" header="0.5" footer="0.5"/>
  <pageSetup orientation="landscape" horizontalDpi="4294967292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T450"/>
  <sheetViews>
    <sheetView defaultGridColor="0" topLeftCell="A376" colorId="22" zoomScale="75" workbookViewId="0">
      <selection activeCell="I379" sqref="I379"/>
    </sheetView>
  </sheetViews>
  <sheetFormatPr defaultColWidth="9.6640625" defaultRowHeight="15"/>
  <cols>
    <col min="1" max="1" width="0.77734375" customWidth="1"/>
    <col min="2" max="2" width="18.21875" customWidth="1"/>
    <col min="3" max="3" width="8.6640625" customWidth="1"/>
    <col min="4" max="4" width="9.33203125" customWidth="1"/>
    <col min="5" max="5" width="7.5546875" customWidth="1"/>
    <col min="6" max="6" width="8.77734375" customWidth="1"/>
    <col min="7" max="8" width="7.5546875" customWidth="1"/>
    <col min="9" max="9" width="7.21875" customWidth="1"/>
    <col min="10" max="10" width="7.88671875" customWidth="1"/>
    <col min="11" max="11" width="6.21875" customWidth="1"/>
    <col min="12" max="12" width="6.44140625" customWidth="1"/>
    <col min="13" max="13" width="1.6640625" customWidth="1"/>
    <col min="14" max="14" width="8" customWidth="1"/>
    <col min="15" max="15" width="12.21875" customWidth="1"/>
    <col min="16" max="16" width="7.21875" customWidth="1"/>
    <col min="17" max="17" width="4.109375" customWidth="1"/>
    <col min="18" max="18" width="17.77734375" customWidth="1"/>
    <col min="19" max="20" width="6.88671875" customWidth="1"/>
    <col min="21" max="21" width="8.44140625" customWidth="1"/>
    <col min="22" max="22" width="7.77734375" customWidth="1"/>
    <col min="23" max="23" width="7.44140625" customWidth="1"/>
    <col min="24" max="24" width="8.33203125" customWidth="1"/>
    <col min="25" max="25" width="8.77734375" customWidth="1"/>
  </cols>
  <sheetData>
    <row r="1" spans="2:20">
      <c r="L1" t="s">
        <v>67</v>
      </c>
    </row>
    <row r="4" spans="2:20" ht="15.7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6" spans="2:20" ht="15" customHeight="1">
      <c r="S6" s="2"/>
      <c r="T6" s="2"/>
    </row>
    <row r="7" spans="2:20" ht="12" customHeight="1"/>
    <row r="8" spans="2:20" ht="12" customHeight="1"/>
    <row r="9" spans="2:20" ht="12" customHeight="1"/>
    <row r="10" spans="2:20" ht="12" customHeight="1"/>
    <row r="11" spans="2:20" ht="12" customHeight="1"/>
    <row r="12" spans="2:20" ht="12" customHeight="1"/>
    <row r="13" spans="2:20" ht="12" customHeight="1"/>
    <row r="14" spans="2:20" ht="12" customHeight="1"/>
    <row r="15" spans="2:20" ht="12" customHeight="1">
      <c r="B15" s="6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64"/>
      <c r="Q15" s="18"/>
      <c r="R15" s="65"/>
    </row>
    <row r="16" spans="2:20" ht="16.5" customHeight="1" thickBot="1">
      <c r="B16" s="41" t="s">
        <v>464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20" ht="15" customHeight="1" thickTop="1">
      <c r="B17" s="159" t="s">
        <v>271</v>
      </c>
      <c r="C17" s="149"/>
      <c r="D17" s="149"/>
      <c r="E17" s="149"/>
      <c r="F17" s="162"/>
      <c r="G17" s="162"/>
      <c r="H17" s="162"/>
      <c r="I17" s="162"/>
      <c r="Q17" s="22"/>
      <c r="R17" s="65"/>
    </row>
    <row r="18" spans="2:20" ht="12" customHeight="1">
      <c r="B18" s="36"/>
      <c r="C18" s="10" t="s">
        <v>83</v>
      </c>
      <c r="D18" s="10" t="s">
        <v>72</v>
      </c>
      <c r="E18" s="10" t="s">
        <v>305</v>
      </c>
      <c r="F18" s="54" t="s">
        <v>102</v>
      </c>
      <c r="G18" s="54" t="s">
        <v>796</v>
      </c>
      <c r="H18" s="54" t="s">
        <v>795</v>
      </c>
      <c r="I18" s="54" t="s">
        <v>292</v>
      </c>
      <c r="Q18" s="22"/>
      <c r="R18" s="65"/>
    </row>
    <row r="19" spans="2:20" ht="12" customHeight="1">
      <c r="B19" s="77"/>
      <c r="C19" s="10" t="s">
        <v>113</v>
      </c>
      <c r="D19" s="10" t="s">
        <v>307</v>
      </c>
      <c r="E19" s="10" t="s">
        <v>794</v>
      </c>
      <c r="F19" s="54" t="s">
        <v>792</v>
      </c>
      <c r="G19" s="54" t="s">
        <v>814</v>
      </c>
      <c r="H19" s="54" t="s">
        <v>815</v>
      </c>
      <c r="I19" s="54" t="s">
        <v>998</v>
      </c>
      <c r="N19" s="143" t="s">
        <v>952</v>
      </c>
      <c r="Q19" s="22"/>
      <c r="R19" s="65"/>
    </row>
    <row r="20" spans="2:20" ht="12" customHeight="1">
      <c r="B20" s="37" t="s">
        <v>152</v>
      </c>
      <c r="C20" s="134">
        <f>A!B290</f>
        <v>74116.929999999993</v>
      </c>
      <c r="D20" s="134">
        <f>A!C290</f>
        <v>74724.7</v>
      </c>
      <c r="E20" s="134">
        <f>A!D290</f>
        <v>75005.308380701274</v>
      </c>
      <c r="F20" s="134">
        <f>A!F290</f>
        <v>73741</v>
      </c>
      <c r="G20" s="134">
        <f>A!G290</f>
        <v>77079</v>
      </c>
      <c r="H20" s="134">
        <f>A!H290</f>
        <v>77092</v>
      </c>
      <c r="I20" s="134">
        <f>A!I290</f>
        <v>74585.170068324995</v>
      </c>
      <c r="N20" s="893">
        <f>A!M290</f>
        <v>0</v>
      </c>
      <c r="Q20" s="18"/>
      <c r="R20" s="60"/>
      <c r="S20" s="42"/>
      <c r="T20" s="42"/>
    </row>
    <row r="21" spans="2:20" ht="12" customHeight="1">
      <c r="B21" s="37" t="s">
        <v>153</v>
      </c>
      <c r="C21" s="134">
        <f>A!B291</f>
        <v>0</v>
      </c>
      <c r="D21" s="134">
        <f>A!C291</f>
        <v>47248.800000000003</v>
      </c>
      <c r="E21" s="134"/>
      <c r="F21" s="134"/>
      <c r="G21" s="134">
        <f>A!G291</f>
        <v>49619</v>
      </c>
      <c r="H21" s="134">
        <f>A!H291</f>
        <v>49217</v>
      </c>
      <c r="I21" s="134">
        <f>A!I291</f>
        <v>47699.18233999861</v>
      </c>
      <c r="N21" s="893">
        <f>A!M291</f>
        <v>0</v>
      </c>
      <c r="Q21" s="18"/>
      <c r="R21" s="60"/>
      <c r="S21" s="42"/>
      <c r="T21" s="42"/>
    </row>
    <row r="22" spans="2:20" ht="12" customHeight="1">
      <c r="B22" s="37" t="s">
        <v>154</v>
      </c>
      <c r="C22" s="134">
        <f>A!B292</f>
        <v>0</v>
      </c>
      <c r="D22" s="134">
        <f>A!C292</f>
        <v>0</v>
      </c>
      <c r="E22" s="134"/>
      <c r="F22" s="134"/>
      <c r="G22" s="134"/>
      <c r="H22" s="134">
        <f>A!H292</f>
        <v>0</v>
      </c>
      <c r="I22" s="134">
        <f>A!I292</f>
        <v>47700.802477108889</v>
      </c>
      <c r="N22" s="893">
        <f>A!M292</f>
        <v>0</v>
      </c>
      <c r="Q22" s="18"/>
      <c r="R22" s="60"/>
      <c r="S22" s="42"/>
      <c r="T22" s="42"/>
    </row>
    <row r="23" spans="2:20" ht="12" customHeight="1">
      <c r="B23" s="37" t="s">
        <v>155</v>
      </c>
      <c r="C23" s="134">
        <f>A!B293</f>
        <v>0</v>
      </c>
      <c r="D23" s="134">
        <f>A!C293</f>
        <v>0</v>
      </c>
      <c r="E23" s="134">
        <f>A!D293</f>
        <v>47268.489182392106</v>
      </c>
      <c r="F23" s="134">
        <f>A!F293</f>
        <v>45447</v>
      </c>
      <c r="G23" s="134"/>
      <c r="H23" s="134"/>
      <c r="I23" s="134">
        <f>A!I293</f>
        <v>47700.802477108889</v>
      </c>
      <c r="N23" s="893">
        <f>A!M293</f>
        <v>0</v>
      </c>
      <c r="Q23" s="18"/>
      <c r="R23" s="60"/>
      <c r="S23" s="42"/>
      <c r="T23" s="42"/>
    </row>
    <row r="24" spans="2:20" ht="12" customHeight="1">
      <c r="B24" s="37" t="s">
        <v>156</v>
      </c>
      <c r="C24" s="134">
        <f>A!B294</f>
        <v>46952.7</v>
      </c>
      <c r="D24" s="134">
        <f>A!C294</f>
        <v>0</v>
      </c>
      <c r="E24" s="134"/>
      <c r="F24" s="134"/>
      <c r="G24" s="134"/>
      <c r="H24" s="134">
        <f>A!H294</f>
        <v>0</v>
      </c>
      <c r="I24" s="134">
        <f>A!I294</f>
        <v>47700.802477108889</v>
      </c>
      <c r="N24" s="893">
        <f>A!M294</f>
        <v>0</v>
      </c>
      <c r="Q24" s="18"/>
      <c r="R24" s="60"/>
      <c r="S24" s="42"/>
      <c r="T24" s="42"/>
    </row>
    <row r="25" spans="2:20" ht="12" customHeight="1" thickBot="1">
      <c r="B25" s="37" t="s">
        <v>157</v>
      </c>
      <c r="C25" s="134">
        <f>A!B295</f>
        <v>0</v>
      </c>
      <c r="D25" s="134">
        <f>A!C295</f>
        <v>0</v>
      </c>
      <c r="E25" s="134"/>
      <c r="F25" s="134"/>
      <c r="G25" s="134">
        <f>A!G295</f>
        <v>30802</v>
      </c>
      <c r="H25" s="134">
        <f>A!H295</f>
        <v>31437</v>
      </c>
      <c r="I25" s="134">
        <f>A!I295</f>
        <v>29244.639195300555</v>
      </c>
      <c r="N25" s="893">
        <f>A!M295</f>
        <v>0</v>
      </c>
      <c r="Q25" s="18"/>
      <c r="R25" s="60"/>
      <c r="S25" s="42"/>
      <c r="T25" s="42"/>
    </row>
    <row r="26" spans="2:20" ht="15" customHeight="1" thickTop="1">
      <c r="B26" s="159" t="s">
        <v>272</v>
      </c>
      <c r="C26" s="149"/>
      <c r="D26" s="149"/>
      <c r="E26" s="149"/>
      <c r="F26" s="162"/>
      <c r="G26" s="162"/>
      <c r="H26" s="162"/>
      <c r="I26" s="162"/>
      <c r="N26" s="143"/>
      <c r="S26" s="42"/>
      <c r="T26" s="42"/>
    </row>
    <row r="27" spans="2:20" ht="12" customHeight="1">
      <c r="B27" s="49"/>
      <c r="C27" s="10" t="s">
        <v>83</v>
      </c>
      <c r="D27" s="10" t="s">
        <v>72</v>
      </c>
      <c r="E27" s="10" t="s">
        <v>305</v>
      </c>
      <c r="F27" s="54" t="s">
        <v>102</v>
      </c>
      <c r="G27" s="54" t="s">
        <v>796</v>
      </c>
      <c r="H27" s="54" t="s">
        <v>795</v>
      </c>
      <c r="I27" s="54" t="s">
        <v>292</v>
      </c>
      <c r="N27" s="143"/>
      <c r="S27" s="42"/>
      <c r="T27" s="42"/>
    </row>
    <row r="28" spans="2:20" ht="12" customHeight="1">
      <c r="B28" s="49"/>
      <c r="C28" s="10" t="s">
        <v>113</v>
      </c>
      <c r="D28" s="10" t="s">
        <v>307</v>
      </c>
      <c r="E28" s="10" t="s">
        <v>794</v>
      </c>
      <c r="F28" s="54" t="s">
        <v>792</v>
      </c>
      <c r="G28" s="54" t="s">
        <v>814</v>
      </c>
      <c r="H28" s="54" t="s">
        <v>815</v>
      </c>
      <c r="I28" s="54" t="s">
        <v>998</v>
      </c>
      <c r="N28" s="143" t="s">
        <v>952</v>
      </c>
      <c r="S28" s="42"/>
      <c r="T28" s="42"/>
    </row>
    <row r="29" spans="2:20" ht="12" customHeight="1">
      <c r="B29" s="160" t="s">
        <v>152</v>
      </c>
      <c r="C29" s="156">
        <f>A!B300</f>
        <v>12352.83</v>
      </c>
      <c r="D29" s="156">
        <f>A!C300</f>
        <v>12454.1</v>
      </c>
      <c r="E29" s="156">
        <f>A!D300</f>
        <v>12500.715538753306</v>
      </c>
      <c r="F29" s="156">
        <f>A!F300</f>
        <v>12290</v>
      </c>
      <c r="G29" s="156">
        <f>A!G300</f>
        <v>12846</v>
      </c>
      <c r="H29" s="156">
        <f>A!H300</f>
        <v>12849</v>
      </c>
      <c r="I29" s="156">
        <f>A!I300</f>
        <v>12430.861678052937</v>
      </c>
      <c r="N29" s="893">
        <f>A!M300</f>
        <v>0</v>
      </c>
      <c r="S29" s="42"/>
      <c r="T29" s="42"/>
    </row>
    <row r="30" spans="2:20" ht="12" customHeight="1">
      <c r="B30" s="37" t="s">
        <v>153</v>
      </c>
      <c r="C30" s="156">
        <f>A!B301</f>
        <v>0</v>
      </c>
      <c r="D30" s="156">
        <f>A!C301</f>
        <v>8338.44</v>
      </c>
      <c r="E30" s="156">
        <f>A!D301</f>
        <v>0</v>
      </c>
      <c r="F30" s="156">
        <f>A!F301</f>
        <v>0</v>
      </c>
      <c r="G30" s="156">
        <f>A!G301</f>
        <v>8625</v>
      </c>
      <c r="H30" s="156">
        <f>A!H301</f>
        <v>8730</v>
      </c>
      <c r="I30" s="156">
        <f>A!I301</f>
        <v>8258.2453205988022</v>
      </c>
      <c r="N30" s="893">
        <f>A!M301</f>
        <v>0</v>
      </c>
      <c r="S30" s="42"/>
      <c r="T30" s="42"/>
    </row>
    <row r="31" spans="2:20" ht="12" customHeight="1">
      <c r="B31" s="37" t="s">
        <v>154</v>
      </c>
      <c r="C31" s="156">
        <f>A!B302</f>
        <v>0</v>
      </c>
      <c r="D31" s="156">
        <f>A!C302</f>
        <v>0</v>
      </c>
      <c r="E31" s="156">
        <f>A!D302</f>
        <v>0</v>
      </c>
      <c r="F31" s="156">
        <f>A!F302</f>
        <v>0</v>
      </c>
      <c r="G31" s="156">
        <f>A!G302</f>
        <v>0</v>
      </c>
      <c r="H31" s="156">
        <f>A!H302</f>
        <v>0</v>
      </c>
      <c r="I31" s="156">
        <f>A!I302</f>
        <v>8258.2453220750613</v>
      </c>
      <c r="N31" s="893">
        <f>A!M302</f>
        <v>0</v>
      </c>
      <c r="S31" s="42"/>
      <c r="T31" s="42"/>
    </row>
    <row r="32" spans="2:20" ht="12" customHeight="1">
      <c r="B32" s="37" t="s">
        <v>155</v>
      </c>
      <c r="C32" s="156">
        <f>A!B303</f>
        <v>0</v>
      </c>
      <c r="D32" s="156">
        <f>A!C303</f>
        <v>0</v>
      </c>
      <c r="E32" s="156">
        <f>A!D303</f>
        <v>8323.0430913276159</v>
      </c>
      <c r="F32" s="156">
        <f>A!F303</f>
        <v>8011</v>
      </c>
      <c r="G32" s="156">
        <f>A!G303</f>
        <v>0</v>
      </c>
      <c r="H32" s="156">
        <f>A!H303</f>
        <v>0</v>
      </c>
      <c r="I32" s="156">
        <f>A!I303</f>
        <v>8258.2453220750613</v>
      </c>
      <c r="N32" s="893">
        <f>A!M303</f>
        <v>0</v>
      </c>
      <c r="S32" s="42"/>
      <c r="T32" s="42"/>
    </row>
    <row r="33" spans="2:20" ht="12" customHeight="1">
      <c r="B33" s="37" t="s">
        <v>156</v>
      </c>
      <c r="C33" s="156">
        <f>A!B304</f>
        <v>8337.41</v>
      </c>
      <c r="D33" s="156">
        <f>A!C304</f>
        <v>0</v>
      </c>
      <c r="E33" s="156">
        <f>A!D304</f>
        <v>0</v>
      </c>
      <c r="F33" s="156">
        <f>A!F304</f>
        <v>0</v>
      </c>
      <c r="G33" s="156">
        <f>A!G304</f>
        <v>0</v>
      </c>
      <c r="H33" s="156">
        <f>A!H304</f>
        <v>0</v>
      </c>
      <c r="I33" s="156">
        <f>A!I304</f>
        <v>8258.2453220750613</v>
      </c>
      <c r="N33" s="893">
        <f>A!M304</f>
        <v>0</v>
      </c>
      <c r="S33" s="42"/>
      <c r="T33" s="42"/>
    </row>
    <row r="34" spans="2:20" ht="12" customHeight="1" thickBot="1">
      <c r="B34" s="37" t="s">
        <v>157</v>
      </c>
      <c r="C34" s="156">
        <f>A!B305</f>
        <v>0</v>
      </c>
      <c r="D34" s="156">
        <f>A!C305</f>
        <v>0</v>
      </c>
      <c r="E34" s="156">
        <f>A!D305</f>
        <v>0</v>
      </c>
      <c r="F34" s="156">
        <f>A!F305</f>
        <v>0</v>
      </c>
      <c r="G34" s="156">
        <f>A!G305</f>
        <v>8620</v>
      </c>
      <c r="H34" s="156">
        <f>A!H305</f>
        <v>8726</v>
      </c>
      <c r="I34" s="156">
        <f>A!I305</f>
        <v>8258.5109355649602</v>
      </c>
      <c r="N34" s="893">
        <f>A!M305</f>
        <v>0</v>
      </c>
      <c r="S34" s="42"/>
      <c r="T34" s="42"/>
    </row>
    <row r="35" spans="2:20" ht="15" customHeight="1" thickTop="1">
      <c r="B35" s="159" t="s">
        <v>273</v>
      </c>
      <c r="C35" s="149"/>
      <c r="D35" s="149"/>
      <c r="E35" s="149"/>
      <c r="F35" s="162"/>
      <c r="G35" s="162"/>
      <c r="H35" s="162"/>
      <c r="I35" s="162"/>
      <c r="N35" s="143"/>
      <c r="S35" s="42"/>
      <c r="T35" s="42"/>
    </row>
    <row r="36" spans="2:20" ht="12" customHeight="1">
      <c r="B36" s="49"/>
      <c r="C36" s="10" t="s">
        <v>83</v>
      </c>
      <c r="D36" s="10" t="s">
        <v>72</v>
      </c>
      <c r="E36" s="10" t="s">
        <v>305</v>
      </c>
      <c r="F36" s="54" t="s">
        <v>102</v>
      </c>
      <c r="G36" s="54" t="s">
        <v>796</v>
      </c>
      <c r="H36" s="54" t="s">
        <v>795</v>
      </c>
      <c r="I36" s="54" t="s">
        <v>292</v>
      </c>
      <c r="N36" s="143"/>
      <c r="S36" s="42"/>
      <c r="T36" s="42"/>
    </row>
    <row r="37" spans="2:20" ht="12" customHeight="1">
      <c r="B37" s="161"/>
      <c r="C37" s="10" t="s">
        <v>113</v>
      </c>
      <c r="D37" s="10" t="s">
        <v>307</v>
      </c>
      <c r="E37" s="10" t="s">
        <v>794</v>
      </c>
      <c r="F37" s="54" t="s">
        <v>792</v>
      </c>
      <c r="G37" s="54" t="s">
        <v>814</v>
      </c>
      <c r="H37" s="54" t="s">
        <v>815</v>
      </c>
      <c r="I37" s="54" t="s">
        <v>998</v>
      </c>
      <c r="N37" s="143" t="s">
        <v>952</v>
      </c>
      <c r="S37" s="42"/>
      <c r="T37" s="42"/>
    </row>
    <row r="38" spans="2:20" ht="12" customHeight="1">
      <c r="B38" s="37" t="s">
        <v>152</v>
      </c>
      <c r="C38" s="152">
        <f>A!B310</f>
        <v>12352.81</v>
      </c>
      <c r="D38" s="153">
        <f>A!C310</f>
        <v>12454.1</v>
      </c>
      <c r="E38" s="153">
        <f>A!D310</f>
        <v>12500.654692436594</v>
      </c>
      <c r="F38" s="153">
        <f>A!F310</f>
        <v>12290</v>
      </c>
      <c r="G38" s="153">
        <f>A!G310</f>
        <v>12847</v>
      </c>
      <c r="H38" s="153">
        <f>A!H310</f>
        <v>12849</v>
      </c>
      <c r="I38" s="153">
        <f>A!I310</f>
        <v>12430.861678052916</v>
      </c>
      <c r="N38" s="893">
        <f>A!M310</f>
        <v>0</v>
      </c>
      <c r="S38" s="42"/>
      <c r="T38" s="42"/>
    </row>
    <row r="39" spans="2:20" ht="12" customHeight="1">
      <c r="B39" s="37" t="s">
        <v>153</v>
      </c>
      <c r="C39" s="155">
        <f>A!B311</f>
        <v>0</v>
      </c>
      <c r="D39" s="156">
        <f>A!C311</f>
        <v>6319.21</v>
      </c>
      <c r="E39" s="156">
        <f>A!D311</f>
        <v>0</v>
      </c>
      <c r="F39" s="156">
        <f>A!F311</f>
        <v>0</v>
      </c>
      <c r="G39" s="156">
        <f>A!G311</f>
        <v>6425</v>
      </c>
      <c r="H39" s="156">
        <f>A!H311</f>
        <v>6671</v>
      </c>
      <c r="I39" s="156">
        <f>A!I311</f>
        <v>6052.4886883703275</v>
      </c>
      <c r="N39" s="893">
        <f>A!M311</f>
        <v>0</v>
      </c>
      <c r="S39" s="42"/>
      <c r="T39" s="42"/>
    </row>
    <row r="40" spans="2:20" ht="12" customHeight="1">
      <c r="B40" s="37" t="s">
        <v>154</v>
      </c>
      <c r="C40" s="155">
        <f>A!B312</f>
        <v>0</v>
      </c>
      <c r="D40" s="156">
        <f>A!C312</f>
        <v>0</v>
      </c>
      <c r="E40" s="156">
        <f>A!D312</f>
        <v>0</v>
      </c>
      <c r="F40" s="156">
        <f>A!F312</f>
        <v>0</v>
      </c>
      <c r="G40" s="156">
        <f>A!G312</f>
        <v>0</v>
      </c>
      <c r="H40" s="156">
        <f>A!H312</f>
        <v>0</v>
      </c>
      <c r="I40" s="156">
        <f>A!I312</f>
        <v>6052.4886886800987</v>
      </c>
      <c r="N40" s="893">
        <f>A!M312</f>
        <v>0</v>
      </c>
      <c r="S40" s="42"/>
      <c r="T40" s="42"/>
    </row>
    <row r="41" spans="2:20" ht="12" customHeight="1">
      <c r="B41" s="37" t="s">
        <v>155</v>
      </c>
      <c r="C41" s="155">
        <f>A!B313</f>
        <v>0</v>
      </c>
      <c r="D41" s="156">
        <f>A!C313</f>
        <v>0</v>
      </c>
      <c r="E41" s="156">
        <f>A!D313</f>
        <v>6316.5575980130352</v>
      </c>
      <c r="F41" s="156">
        <f>A!F313</f>
        <v>5867</v>
      </c>
      <c r="G41" s="156">
        <f>A!G313</f>
        <v>0</v>
      </c>
      <c r="H41" s="156">
        <f>A!H313</f>
        <v>0</v>
      </c>
      <c r="I41" s="156">
        <f>A!I313</f>
        <v>6052.4886886800987</v>
      </c>
      <c r="N41" s="893">
        <f>A!M313</f>
        <v>0</v>
      </c>
      <c r="S41" s="42"/>
      <c r="T41" s="42"/>
    </row>
    <row r="42" spans="2:20" ht="12" customHeight="1">
      <c r="B42" s="37" t="s">
        <v>156</v>
      </c>
      <c r="C42" s="155">
        <f>A!B314</f>
        <v>6247.29</v>
      </c>
      <c r="D42" s="156">
        <f>A!C314</f>
        <v>0</v>
      </c>
      <c r="E42" s="156">
        <f>A!D314</f>
        <v>0</v>
      </c>
      <c r="F42" s="156">
        <f>A!F314</f>
        <v>0</v>
      </c>
      <c r="G42" s="156">
        <f>A!G314</f>
        <v>0</v>
      </c>
      <c r="H42" s="156">
        <f>A!H314</f>
        <v>0</v>
      </c>
      <c r="I42" s="156">
        <f>A!I314</f>
        <v>6052.4886886800987</v>
      </c>
      <c r="N42" s="893">
        <f>A!M314</f>
        <v>0</v>
      </c>
      <c r="S42" s="42"/>
      <c r="T42" s="42"/>
    </row>
    <row r="43" spans="2:20" ht="12" customHeight="1" thickBot="1">
      <c r="B43" s="37" t="s">
        <v>157</v>
      </c>
      <c r="C43" s="155">
        <f>A!B315</f>
        <v>0</v>
      </c>
      <c r="D43" s="156">
        <f>A!C315</f>
        <v>0</v>
      </c>
      <c r="E43" s="156">
        <f>A!D315</f>
        <v>0</v>
      </c>
      <c r="F43" s="156">
        <f>A!F315</f>
        <v>0</v>
      </c>
      <c r="G43" s="156">
        <f>A!G315</f>
        <v>6420</v>
      </c>
      <c r="H43" s="156">
        <f>A!H315</f>
        <v>6668</v>
      </c>
      <c r="I43" s="156">
        <f>A!I315</f>
        <v>6052.7135003591038</v>
      </c>
      <c r="N43" s="893">
        <f>A!M315</f>
        <v>0</v>
      </c>
      <c r="S43" s="42"/>
      <c r="T43" s="42"/>
    </row>
    <row r="44" spans="2:20" ht="15" customHeight="1" thickTop="1">
      <c r="B44" s="159" t="s">
        <v>274</v>
      </c>
      <c r="C44" s="165"/>
      <c r="D44" s="149"/>
      <c r="E44" s="149"/>
      <c r="F44" s="162"/>
      <c r="G44" s="162"/>
      <c r="H44" s="162"/>
      <c r="I44" s="162"/>
      <c r="N44" s="143"/>
      <c r="S44" s="42"/>
      <c r="T44" s="42"/>
    </row>
    <row r="45" spans="2:20" ht="12" customHeight="1">
      <c r="B45" s="49"/>
      <c r="C45" s="10" t="s">
        <v>83</v>
      </c>
      <c r="D45" s="10" t="s">
        <v>72</v>
      </c>
      <c r="E45" s="10" t="s">
        <v>305</v>
      </c>
      <c r="F45" s="54" t="s">
        <v>102</v>
      </c>
      <c r="G45" s="54" t="s">
        <v>796</v>
      </c>
      <c r="H45" s="54" t="s">
        <v>795</v>
      </c>
      <c r="I45" s="54" t="s">
        <v>292</v>
      </c>
      <c r="N45" s="143"/>
      <c r="S45" s="42"/>
      <c r="T45" s="42"/>
    </row>
    <row r="46" spans="2:20" ht="12" customHeight="1">
      <c r="B46" s="49"/>
      <c r="C46" s="10" t="s">
        <v>113</v>
      </c>
      <c r="D46" s="10" t="s">
        <v>307</v>
      </c>
      <c r="E46" s="10" t="s">
        <v>794</v>
      </c>
      <c r="F46" s="54" t="s">
        <v>792</v>
      </c>
      <c r="G46" s="54" t="s">
        <v>814</v>
      </c>
      <c r="H46" s="54" t="s">
        <v>815</v>
      </c>
      <c r="I46" s="54" t="s">
        <v>998</v>
      </c>
      <c r="N46" s="143" t="s">
        <v>952</v>
      </c>
      <c r="S46" s="42"/>
      <c r="T46" s="42"/>
    </row>
    <row r="47" spans="2:20" ht="12" customHeight="1">
      <c r="B47" s="160" t="s">
        <v>152</v>
      </c>
      <c r="C47" s="156">
        <f>A!B320</f>
        <v>12352.83</v>
      </c>
      <c r="D47" s="156">
        <f>A!C320</f>
        <v>12454.1</v>
      </c>
      <c r="E47" s="156">
        <f>A!D320</f>
        <v>12500.786326460562</v>
      </c>
      <c r="F47" s="156">
        <f>A!F320</f>
        <v>12290</v>
      </c>
      <c r="G47" s="156">
        <f>A!G320</f>
        <v>12846</v>
      </c>
      <c r="H47" s="156">
        <f>A!H320</f>
        <v>12849</v>
      </c>
      <c r="I47" s="156">
        <f>A!I320</f>
        <v>12430.861678052932</v>
      </c>
      <c r="N47" s="893">
        <f>A!M320</f>
        <v>0</v>
      </c>
      <c r="S47" s="42"/>
      <c r="T47" s="42"/>
    </row>
    <row r="48" spans="2:20" ht="12" customHeight="1">
      <c r="B48" s="37" t="s">
        <v>153</v>
      </c>
      <c r="C48" s="156">
        <f>A!B321</f>
        <v>0</v>
      </c>
      <c r="D48" s="156">
        <f>A!C321</f>
        <v>8634.07</v>
      </c>
      <c r="E48" s="156">
        <f>A!D321</f>
        <v>0</v>
      </c>
      <c r="F48" s="156">
        <f>A!F321</f>
        <v>0</v>
      </c>
      <c r="G48" s="156">
        <f>A!G321</f>
        <v>9388</v>
      </c>
      <c r="H48" s="156">
        <f>A!H321</f>
        <v>8873</v>
      </c>
      <c r="I48" s="156">
        <f>A!I321</f>
        <v>9191.1276674869114</v>
      </c>
      <c r="N48" s="893">
        <f>A!M321</f>
        <v>0</v>
      </c>
      <c r="S48" s="42"/>
      <c r="T48" s="42"/>
    </row>
    <row r="49" spans="2:20" ht="12" customHeight="1">
      <c r="B49" s="37" t="s">
        <v>154</v>
      </c>
      <c r="C49" s="156">
        <f>A!B322</f>
        <v>0</v>
      </c>
      <c r="D49" s="156">
        <f>A!C322</f>
        <v>0</v>
      </c>
      <c r="E49" s="156">
        <f>A!D322</f>
        <v>0</v>
      </c>
      <c r="F49" s="156">
        <f>A!F322</f>
        <v>0</v>
      </c>
      <c r="G49" s="156">
        <f>A!G322</f>
        <v>0</v>
      </c>
      <c r="H49" s="156">
        <f>A!H322</f>
        <v>0</v>
      </c>
      <c r="I49" s="156">
        <f>A!I322</f>
        <v>9192.7481398155032</v>
      </c>
      <c r="N49" s="893">
        <f>A!M322</f>
        <v>0</v>
      </c>
      <c r="S49" s="42"/>
      <c r="T49" s="42"/>
    </row>
    <row r="50" spans="2:20" ht="12" customHeight="1">
      <c r="B50" s="37" t="s">
        <v>155</v>
      </c>
      <c r="C50" s="156">
        <f>A!B323</f>
        <v>0</v>
      </c>
      <c r="D50" s="156">
        <f>A!C323</f>
        <v>0</v>
      </c>
      <c r="E50" s="156">
        <f>A!D323</f>
        <v>8666.7343206217247</v>
      </c>
      <c r="F50" s="156">
        <f>A!F323</f>
        <v>8485</v>
      </c>
      <c r="G50" s="156">
        <f>A!G323</f>
        <v>0</v>
      </c>
      <c r="H50" s="156">
        <f>A!H323</f>
        <v>0</v>
      </c>
      <c r="I50" s="156">
        <f>A!I323</f>
        <v>9192.7481398155032</v>
      </c>
      <c r="N50" s="893">
        <f>A!M323</f>
        <v>0</v>
      </c>
      <c r="S50" s="42"/>
      <c r="T50" s="42"/>
    </row>
    <row r="51" spans="2:20" ht="12" customHeight="1">
      <c r="B51" s="37" t="s">
        <v>156</v>
      </c>
      <c r="C51" s="156">
        <f>A!B324</f>
        <v>8567.02</v>
      </c>
      <c r="D51" s="156">
        <f>A!C324</f>
        <v>0</v>
      </c>
      <c r="E51" s="156">
        <f>A!D324</f>
        <v>0</v>
      </c>
      <c r="F51" s="156">
        <f>A!F324</f>
        <v>0</v>
      </c>
      <c r="G51" s="156">
        <f>A!G324</f>
        <v>0</v>
      </c>
      <c r="H51" s="156">
        <f>A!H324</f>
        <v>0</v>
      </c>
      <c r="I51" s="156">
        <f>A!I324</f>
        <v>9192.7481398155032</v>
      </c>
      <c r="N51" s="893">
        <f>A!M324</f>
        <v>0</v>
      </c>
      <c r="S51" s="42"/>
      <c r="T51" s="42"/>
    </row>
    <row r="52" spans="2:20" ht="12" customHeight="1" thickBot="1">
      <c r="B52" s="38" t="s">
        <v>157</v>
      </c>
      <c r="C52" s="139" t="str">
        <f>A!B325</f>
        <v>n/a</v>
      </c>
      <c r="D52" s="139" t="str">
        <f>A!C325</f>
        <v>n/a</v>
      </c>
      <c r="E52" s="139" t="str">
        <f>A!D325</f>
        <v>n/a</v>
      </c>
      <c r="F52" s="139" t="str">
        <f>A!F325</f>
        <v>n/a</v>
      </c>
      <c r="G52" s="139" t="str">
        <f>A!G325</f>
        <v>n/a</v>
      </c>
      <c r="H52" s="139" t="str">
        <f>A!H325</f>
        <v>n/a</v>
      </c>
      <c r="I52" s="139" t="str">
        <f>A!I325</f>
        <v>n/a</v>
      </c>
      <c r="N52" s="143"/>
      <c r="S52" s="42"/>
      <c r="T52" s="42"/>
    </row>
    <row r="53" spans="2:20" ht="15" customHeight="1" thickTop="1">
      <c r="B53" s="49" t="s">
        <v>275</v>
      </c>
      <c r="C53" s="22"/>
      <c r="D53" s="22"/>
      <c r="E53" s="22"/>
      <c r="F53" s="79"/>
      <c r="G53" s="79"/>
      <c r="H53" s="79"/>
      <c r="I53" s="79"/>
      <c r="N53" s="143"/>
      <c r="S53" s="42"/>
      <c r="T53" s="42"/>
    </row>
    <row r="54" spans="2:20" ht="12" customHeight="1">
      <c r="B54" s="49"/>
      <c r="C54" s="10" t="s">
        <v>83</v>
      </c>
      <c r="D54" s="10" t="s">
        <v>72</v>
      </c>
      <c r="E54" s="10" t="s">
        <v>305</v>
      </c>
      <c r="F54" s="54" t="s">
        <v>102</v>
      </c>
      <c r="G54" s="54" t="s">
        <v>796</v>
      </c>
      <c r="H54" s="54" t="s">
        <v>795</v>
      </c>
      <c r="I54" s="54" t="s">
        <v>292</v>
      </c>
      <c r="N54" s="143"/>
      <c r="S54" s="42"/>
      <c r="T54" s="42"/>
    </row>
    <row r="55" spans="2:20" ht="12" customHeight="1">
      <c r="B55" s="161"/>
      <c r="C55" s="10" t="s">
        <v>113</v>
      </c>
      <c r="D55" s="10" t="s">
        <v>307</v>
      </c>
      <c r="E55" s="10" t="s">
        <v>794</v>
      </c>
      <c r="F55" s="54" t="s">
        <v>792</v>
      </c>
      <c r="G55" s="54" t="s">
        <v>814</v>
      </c>
      <c r="H55" s="54" t="s">
        <v>815</v>
      </c>
      <c r="I55" s="54" t="s">
        <v>998</v>
      </c>
      <c r="N55" s="143" t="s">
        <v>952</v>
      </c>
      <c r="S55" s="42"/>
      <c r="T55" s="42"/>
    </row>
    <row r="56" spans="2:20" ht="12" customHeight="1">
      <c r="B56" s="37" t="s">
        <v>152</v>
      </c>
      <c r="C56" s="152">
        <f>A!B330</f>
        <v>12352.83</v>
      </c>
      <c r="D56" s="153">
        <f>A!C330</f>
        <v>12454.1</v>
      </c>
      <c r="E56" s="153">
        <f>A!D330</f>
        <v>12501.047294495162</v>
      </c>
      <c r="F56" s="153">
        <f>A!F330</f>
        <v>12290</v>
      </c>
      <c r="G56" s="153">
        <f>A!G330</f>
        <v>12846</v>
      </c>
      <c r="H56" s="153">
        <f>A!H330</f>
        <v>12849</v>
      </c>
      <c r="I56" s="153">
        <f>A!I330</f>
        <v>12430.861678052937</v>
      </c>
      <c r="N56" s="893">
        <f>A!M330</f>
        <v>0</v>
      </c>
      <c r="S56" s="42"/>
      <c r="T56" s="42"/>
    </row>
    <row r="57" spans="2:20" ht="12" customHeight="1">
      <c r="B57" s="37" t="s">
        <v>153</v>
      </c>
      <c r="C57" s="155">
        <f>A!B331</f>
        <v>0</v>
      </c>
      <c r="D57" s="156">
        <f>A!C331</f>
        <v>8713.52</v>
      </c>
      <c r="E57" s="156">
        <f>A!D331</f>
        <v>0</v>
      </c>
      <c r="F57" s="156">
        <f>A!F331</f>
        <v>0</v>
      </c>
      <c r="G57" s="156">
        <f>A!G331</f>
        <v>9044</v>
      </c>
      <c r="H57" s="156">
        <f>A!H331</f>
        <v>9113</v>
      </c>
      <c r="I57" s="156">
        <f>A!I331</f>
        <v>8642.1131382175827</v>
      </c>
      <c r="N57" s="893">
        <f>A!M331</f>
        <v>0</v>
      </c>
      <c r="S57" s="42"/>
      <c r="T57" s="42"/>
    </row>
    <row r="58" spans="2:20" ht="12" customHeight="1">
      <c r="B58" s="37" t="s">
        <v>154</v>
      </c>
      <c r="C58" s="155">
        <f>A!B332</f>
        <v>0</v>
      </c>
      <c r="D58" s="156">
        <f>A!C332</f>
        <v>0</v>
      </c>
      <c r="E58" s="156">
        <f>A!D332</f>
        <v>0</v>
      </c>
      <c r="F58" s="156">
        <f>A!F332</f>
        <v>0</v>
      </c>
      <c r="G58" s="156">
        <f>A!G332</f>
        <v>0</v>
      </c>
      <c r="H58" s="156">
        <f>A!H332</f>
        <v>0</v>
      </c>
      <c r="I58" s="156">
        <f>A!I332</f>
        <v>8642.1129916672344</v>
      </c>
      <c r="N58" s="893">
        <f>A!M332</f>
        <v>0</v>
      </c>
    </row>
    <row r="59" spans="2:20" ht="12" customHeight="1">
      <c r="B59" s="37" t="s">
        <v>155</v>
      </c>
      <c r="C59" s="155">
        <f>A!B333</f>
        <v>0</v>
      </c>
      <c r="D59" s="156">
        <f>A!C333</f>
        <v>0</v>
      </c>
      <c r="E59" s="156">
        <f>A!D333</f>
        <v>8696.3990170812067</v>
      </c>
      <c r="F59" s="156">
        <f>A!F333</f>
        <v>8404</v>
      </c>
      <c r="G59" s="156">
        <f>A!G333</f>
        <v>0</v>
      </c>
      <c r="H59" s="156">
        <f>A!H333</f>
        <v>0</v>
      </c>
      <c r="I59" s="156">
        <f>A!I333</f>
        <v>8642.1129916672344</v>
      </c>
      <c r="N59" s="893">
        <f>A!M333</f>
        <v>0</v>
      </c>
    </row>
    <row r="60" spans="2:20" ht="12" customHeight="1">
      <c r="B60" s="37" t="s">
        <v>156</v>
      </c>
      <c r="C60" s="155">
        <f>A!B334</f>
        <v>8702.36</v>
      </c>
      <c r="D60" s="156">
        <f>A!C334</f>
        <v>0</v>
      </c>
      <c r="E60" s="156">
        <f>A!D334</f>
        <v>0</v>
      </c>
      <c r="F60" s="156">
        <f>A!F334</f>
        <v>0</v>
      </c>
      <c r="G60" s="156">
        <f>A!G334</f>
        <v>0</v>
      </c>
      <c r="H60" s="156">
        <f>A!H334</f>
        <v>0</v>
      </c>
      <c r="I60" s="156">
        <f>A!I334</f>
        <v>8642.1129916672344</v>
      </c>
      <c r="N60" s="893">
        <f>A!M334</f>
        <v>0</v>
      </c>
    </row>
    <row r="61" spans="2:20" ht="12" customHeight="1" thickBot="1">
      <c r="B61" s="37" t="s">
        <v>157</v>
      </c>
      <c r="C61" s="157">
        <f>A!B335</f>
        <v>0</v>
      </c>
      <c r="D61" s="158">
        <f>A!C335</f>
        <v>0</v>
      </c>
      <c r="E61" s="158">
        <f>A!D335</f>
        <v>0</v>
      </c>
      <c r="F61" s="158">
        <f>A!F335</f>
        <v>0</v>
      </c>
      <c r="G61" s="158">
        <f>A!G335</f>
        <v>9034</v>
      </c>
      <c r="H61" s="158">
        <f>A!H335</f>
        <v>9106</v>
      </c>
      <c r="I61" s="158">
        <f>A!I335</f>
        <v>8642.3693035945689</v>
      </c>
      <c r="N61" s="893">
        <f>A!M335</f>
        <v>0</v>
      </c>
    </row>
    <row r="62" spans="2:20" ht="15" customHeight="1" thickTop="1">
      <c r="B62" s="159" t="s">
        <v>276</v>
      </c>
      <c r="C62" s="165"/>
      <c r="D62" s="149"/>
      <c r="E62" s="149"/>
      <c r="F62" s="162"/>
      <c r="G62" s="162"/>
      <c r="H62" s="162"/>
      <c r="I62" s="162"/>
      <c r="N62" s="143"/>
    </row>
    <row r="63" spans="2:20" ht="12" customHeight="1">
      <c r="B63" s="49"/>
      <c r="C63" s="10" t="s">
        <v>83</v>
      </c>
      <c r="D63" s="10" t="s">
        <v>72</v>
      </c>
      <c r="E63" s="10" t="s">
        <v>305</v>
      </c>
      <c r="F63" s="54" t="s">
        <v>102</v>
      </c>
      <c r="G63" s="54" t="s">
        <v>796</v>
      </c>
      <c r="H63" s="54" t="s">
        <v>795</v>
      </c>
      <c r="I63" s="54" t="s">
        <v>292</v>
      </c>
      <c r="N63" s="143"/>
    </row>
    <row r="64" spans="2:20" ht="12" customHeight="1">
      <c r="B64" s="49"/>
      <c r="C64" s="10" t="s">
        <v>113</v>
      </c>
      <c r="D64" s="10" t="s">
        <v>307</v>
      </c>
      <c r="E64" s="10" t="s">
        <v>794</v>
      </c>
      <c r="F64" s="54" t="s">
        <v>792</v>
      </c>
      <c r="G64" s="54" t="s">
        <v>814</v>
      </c>
      <c r="H64" s="54" t="s">
        <v>815</v>
      </c>
      <c r="I64" s="54" t="s">
        <v>998</v>
      </c>
      <c r="N64" s="143" t="s">
        <v>952</v>
      </c>
    </row>
    <row r="65" spans="2:14" ht="12" customHeight="1">
      <c r="B65" s="160" t="s">
        <v>152</v>
      </c>
      <c r="C65" s="156">
        <f>A!B340</f>
        <v>12352.8</v>
      </c>
      <c r="D65" s="156">
        <f>A!C340</f>
        <v>12454.1</v>
      </c>
      <c r="E65" s="156">
        <f>A!D340</f>
        <v>12500.986447435345</v>
      </c>
      <c r="F65" s="156">
        <f>A!F340</f>
        <v>12290</v>
      </c>
      <c r="G65" s="156">
        <f>A!G340</f>
        <v>12846</v>
      </c>
      <c r="H65" s="156">
        <f>A!H340</f>
        <v>12849</v>
      </c>
      <c r="I65" s="156">
        <f>A!I340</f>
        <v>12430.861678052916</v>
      </c>
      <c r="N65" s="893">
        <f>A!M340</f>
        <v>0</v>
      </c>
    </row>
    <row r="66" spans="2:14" ht="12" customHeight="1">
      <c r="B66" s="37" t="s">
        <v>153</v>
      </c>
      <c r="C66" s="156">
        <f>A!B341</f>
        <v>0</v>
      </c>
      <c r="D66" s="156">
        <f>A!C341</f>
        <v>6535.28</v>
      </c>
      <c r="E66" s="156">
        <f>A!D341</f>
        <v>0</v>
      </c>
      <c r="F66" s="156">
        <f>A!F341</f>
        <v>0</v>
      </c>
      <c r="G66" s="156">
        <f>A!G341</f>
        <v>6685</v>
      </c>
      <c r="H66" s="156">
        <f>A!H341</f>
        <v>6895</v>
      </c>
      <c r="I66" s="156">
        <f>A!I341</f>
        <v>6290.8199285301716</v>
      </c>
      <c r="N66" s="893">
        <f>A!M341</f>
        <v>0</v>
      </c>
    </row>
    <row r="67" spans="2:14" ht="12" customHeight="1">
      <c r="B67" s="37" t="s">
        <v>154</v>
      </c>
      <c r="C67" s="156">
        <f>A!B342</f>
        <v>0</v>
      </c>
      <c r="D67" s="156">
        <f>A!C342</f>
        <v>0</v>
      </c>
      <c r="E67" s="156">
        <f>A!D342</f>
        <v>0</v>
      </c>
      <c r="F67" s="156">
        <f>A!F342</f>
        <v>0</v>
      </c>
      <c r="G67" s="156">
        <f>A!G342</f>
        <v>0</v>
      </c>
      <c r="H67" s="156">
        <f>A!H342</f>
        <v>0</v>
      </c>
      <c r="I67" s="156">
        <f>A!I342</f>
        <v>6290.81993003964</v>
      </c>
      <c r="N67" s="893">
        <f>A!M342</f>
        <v>0</v>
      </c>
    </row>
    <row r="68" spans="2:14" ht="12" customHeight="1">
      <c r="B68" s="37" t="s">
        <v>155</v>
      </c>
      <c r="C68" s="156">
        <f>A!B343</f>
        <v>0</v>
      </c>
      <c r="D68" s="156">
        <f>A!C343</f>
        <v>0</v>
      </c>
      <c r="E68" s="156">
        <f>A!D343</f>
        <v>6533.9683403723384</v>
      </c>
      <c r="F68" s="156">
        <f>A!F343</f>
        <v>6098</v>
      </c>
      <c r="G68" s="156">
        <f>A!G343</f>
        <v>0</v>
      </c>
      <c r="H68" s="156">
        <f>A!H343</f>
        <v>0</v>
      </c>
      <c r="I68" s="156">
        <f>A!I343</f>
        <v>6290.81993003964</v>
      </c>
      <c r="N68" s="893">
        <f>A!M343</f>
        <v>0</v>
      </c>
    </row>
    <row r="69" spans="2:14" ht="12" customHeight="1">
      <c r="B69" s="37" t="s">
        <v>156</v>
      </c>
      <c r="C69" s="156">
        <f>A!B344</f>
        <v>6459.9</v>
      </c>
      <c r="D69" s="156">
        <f>A!C344</f>
        <v>0</v>
      </c>
      <c r="E69" s="156">
        <f>A!D344</f>
        <v>0</v>
      </c>
      <c r="F69" s="156">
        <f>A!F344</f>
        <v>0</v>
      </c>
      <c r="G69" s="156">
        <f>A!G344</f>
        <v>0</v>
      </c>
      <c r="H69" s="156">
        <f>A!H344</f>
        <v>0</v>
      </c>
      <c r="I69" s="156">
        <f>A!I344</f>
        <v>6290.81993003964</v>
      </c>
      <c r="N69" s="893">
        <f>A!M344</f>
        <v>0</v>
      </c>
    </row>
    <row r="70" spans="2:14" ht="12" customHeight="1" thickBot="1">
      <c r="B70" s="37" t="s">
        <v>157</v>
      </c>
      <c r="C70" s="158">
        <f>A!B345</f>
        <v>0</v>
      </c>
      <c r="D70" s="158">
        <f>A!C345</f>
        <v>0</v>
      </c>
      <c r="E70" s="158">
        <f>A!D345</f>
        <v>0</v>
      </c>
      <c r="F70" s="158">
        <f>A!F345</f>
        <v>0</v>
      </c>
      <c r="G70" s="158">
        <f>A!G345</f>
        <v>6685</v>
      </c>
      <c r="H70" s="158">
        <f>A!H345</f>
        <v>6895</v>
      </c>
      <c r="I70" s="158">
        <f>A!I345</f>
        <v>6291.045455782024</v>
      </c>
      <c r="N70" s="893">
        <f>A!M345</f>
        <v>0</v>
      </c>
    </row>
    <row r="71" spans="2:14" ht="15" customHeight="1" thickTop="1">
      <c r="B71" s="159" t="s">
        <v>277</v>
      </c>
      <c r="C71" s="149"/>
      <c r="D71" s="149"/>
      <c r="E71" s="149"/>
      <c r="F71" s="162"/>
      <c r="G71" s="162"/>
      <c r="H71" s="162"/>
      <c r="I71" s="162"/>
      <c r="N71" s="143"/>
    </row>
    <row r="72" spans="2:14" ht="12" customHeight="1">
      <c r="B72" s="49"/>
      <c r="C72" s="10" t="s">
        <v>83</v>
      </c>
      <c r="D72" s="10" t="s">
        <v>72</v>
      </c>
      <c r="E72" s="10" t="s">
        <v>305</v>
      </c>
      <c r="F72" s="54" t="s">
        <v>102</v>
      </c>
      <c r="G72" s="54" t="s">
        <v>796</v>
      </c>
      <c r="H72" s="54" t="s">
        <v>795</v>
      </c>
      <c r="I72" s="54" t="s">
        <v>292</v>
      </c>
      <c r="N72" s="143"/>
    </row>
    <row r="73" spans="2:14" ht="12" customHeight="1">
      <c r="B73" s="161"/>
      <c r="C73" s="10" t="s">
        <v>113</v>
      </c>
      <c r="D73" s="10" t="s">
        <v>307</v>
      </c>
      <c r="E73" s="10" t="s">
        <v>794</v>
      </c>
      <c r="F73" s="54" t="s">
        <v>792</v>
      </c>
      <c r="G73" s="54" t="s">
        <v>814</v>
      </c>
      <c r="H73" s="54" t="s">
        <v>815</v>
      </c>
      <c r="I73" s="54" t="s">
        <v>998</v>
      </c>
      <c r="N73" s="143" t="s">
        <v>952</v>
      </c>
    </row>
    <row r="74" spans="2:14" ht="12" customHeight="1">
      <c r="B74" s="37" t="s">
        <v>152</v>
      </c>
      <c r="C74" s="156">
        <f>A!B350</f>
        <v>12352.83</v>
      </c>
      <c r="D74" s="156">
        <f>A!C350</f>
        <v>12454.1</v>
      </c>
      <c r="E74" s="156">
        <f>A!D350</f>
        <v>12501.118081120301</v>
      </c>
      <c r="F74" s="156">
        <f>A!F350</f>
        <v>12290</v>
      </c>
      <c r="G74" s="156">
        <f>A!G350</f>
        <v>12846</v>
      </c>
      <c r="H74" s="156">
        <f>A!H350</f>
        <v>12849</v>
      </c>
      <c r="I74" s="156">
        <f>A!I350</f>
        <v>12430.861678052932</v>
      </c>
      <c r="N74" s="893">
        <f>A!M350</f>
        <v>0</v>
      </c>
    </row>
    <row r="75" spans="2:14" ht="12" customHeight="1">
      <c r="B75" s="37" t="s">
        <v>153</v>
      </c>
      <c r="C75" s="156">
        <f>A!B351</f>
        <v>0</v>
      </c>
      <c r="D75" s="156">
        <f>A!C351</f>
        <v>8708.2800000000007</v>
      </c>
      <c r="E75" s="156">
        <f>A!D351</f>
        <v>0</v>
      </c>
      <c r="F75" s="156">
        <f>A!F351</f>
        <v>0</v>
      </c>
      <c r="G75" s="156">
        <f>A!G351</f>
        <v>9452</v>
      </c>
      <c r="H75" s="156">
        <f>A!H351</f>
        <v>8935</v>
      </c>
      <c r="I75" s="156">
        <f>A!I351</f>
        <v>9264.3875967924141</v>
      </c>
      <c r="N75" s="893">
        <f>A!M351</f>
        <v>0</v>
      </c>
    </row>
    <row r="76" spans="2:14" ht="12" customHeight="1">
      <c r="B76" s="37" t="s">
        <v>154</v>
      </c>
      <c r="C76" s="156">
        <f>A!B352</f>
        <v>0</v>
      </c>
      <c r="D76" s="156">
        <f>A!C352</f>
        <v>0</v>
      </c>
      <c r="E76" s="156">
        <f>A!D352</f>
        <v>0</v>
      </c>
      <c r="F76" s="156">
        <f>A!F352</f>
        <v>0</v>
      </c>
      <c r="G76" s="156">
        <f>A!G352</f>
        <v>0</v>
      </c>
      <c r="H76" s="156">
        <f>A!H352</f>
        <v>0</v>
      </c>
      <c r="I76" s="156">
        <f>A!I352</f>
        <v>9264.3874048288944</v>
      </c>
      <c r="N76" s="893">
        <f>A!M352</f>
        <v>0</v>
      </c>
    </row>
    <row r="77" spans="2:14" ht="12" customHeight="1">
      <c r="B77" s="37" t="s">
        <v>155</v>
      </c>
      <c r="C77" s="156">
        <f>A!B353</f>
        <v>0</v>
      </c>
      <c r="D77" s="156">
        <f>A!C353</f>
        <v>0</v>
      </c>
      <c r="E77" s="156">
        <f>A!D353</f>
        <v>8731.7868149761889</v>
      </c>
      <c r="F77" s="156">
        <f>A!F353</f>
        <v>8582</v>
      </c>
      <c r="G77" s="156">
        <f>A!G353</f>
        <v>0</v>
      </c>
      <c r="H77" s="156">
        <f>A!H353</f>
        <v>0</v>
      </c>
      <c r="I77" s="156">
        <f>A!I353</f>
        <v>9264.3874048288944</v>
      </c>
      <c r="N77" s="893">
        <f>A!M353</f>
        <v>0</v>
      </c>
    </row>
    <row r="78" spans="2:14" ht="12" customHeight="1">
      <c r="B78" s="37" t="s">
        <v>156</v>
      </c>
      <c r="C78" s="156">
        <f>A!B354</f>
        <v>8638.7199999999993</v>
      </c>
      <c r="D78" s="156">
        <f>A!C354</f>
        <v>0</v>
      </c>
      <c r="E78" s="156">
        <f>A!D354</f>
        <v>0</v>
      </c>
      <c r="F78" s="156">
        <f>A!F354</f>
        <v>0</v>
      </c>
      <c r="G78" s="156">
        <f>A!G354</f>
        <v>0</v>
      </c>
      <c r="H78" s="156">
        <f>A!H354</f>
        <v>0</v>
      </c>
      <c r="I78" s="156">
        <f>A!I354</f>
        <v>9264.3874048288944</v>
      </c>
      <c r="N78" s="893">
        <f>A!M354</f>
        <v>0</v>
      </c>
    </row>
    <row r="79" spans="2:14" ht="12" customHeight="1" thickBot="1">
      <c r="B79" s="38" t="s">
        <v>157</v>
      </c>
      <c r="C79" s="139" t="str">
        <f>A!B355</f>
        <v>n/a</v>
      </c>
      <c r="D79" s="139" t="str">
        <f>A!C355</f>
        <v>n/a</v>
      </c>
      <c r="E79" s="139" t="str">
        <f>A!D355</f>
        <v>n/a</v>
      </c>
      <c r="F79" s="139" t="str">
        <f>A!F355</f>
        <v>n/a</v>
      </c>
      <c r="G79" s="139" t="str">
        <f>A!G355</f>
        <v>n/a</v>
      </c>
      <c r="H79" s="139" t="str">
        <f>A!H355</f>
        <v>n/a</v>
      </c>
      <c r="I79" s="139" t="str">
        <f>A!I355</f>
        <v>n/a</v>
      </c>
      <c r="N79" s="143"/>
    </row>
    <row r="80" spans="2:14" ht="12" customHeight="1" thickTop="1" thickBot="1">
      <c r="N80" s="143"/>
    </row>
    <row r="81" spans="2:15" ht="16.5" customHeight="1" thickTop="1">
      <c r="B81" s="434" t="s">
        <v>520</v>
      </c>
      <c r="C81" s="145"/>
      <c r="D81" s="145"/>
      <c r="E81" s="145"/>
      <c r="F81" s="435" t="s">
        <v>522</v>
      </c>
      <c r="G81" s="145"/>
      <c r="H81" s="145"/>
      <c r="I81" s="145"/>
      <c r="J81" s="701" t="s">
        <v>157</v>
      </c>
      <c r="K81" s="145"/>
      <c r="N81" s="143"/>
    </row>
    <row r="82" spans="2:15" ht="12" customHeight="1">
      <c r="B82" s="263"/>
      <c r="C82" s="10" t="s">
        <v>83</v>
      </c>
      <c r="D82" s="10" t="s">
        <v>72</v>
      </c>
      <c r="E82" s="10" t="s">
        <v>305</v>
      </c>
      <c r="F82" s="54" t="s">
        <v>102</v>
      </c>
      <c r="G82" s="54" t="s">
        <v>796</v>
      </c>
      <c r="H82" s="54" t="s">
        <v>795</v>
      </c>
      <c r="I82" s="54" t="s">
        <v>292</v>
      </c>
      <c r="J82" s="249" t="s">
        <v>796</v>
      </c>
      <c r="K82" s="54" t="s">
        <v>795</v>
      </c>
      <c r="L82" s="54" t="s">
        <v>292</v>
      </c>
      <c r="N82" s="143"/>
      <c r="O82" s="143"/>
    </row>
    <row r="83" spans="2:15" ht="12" customHeight="1">
      <c r="B83" s="439"/>
      <c r="C83" s="10" t="s">
        <v>113</v>
      </c>
      <c r="D83" s="10" t="s">
        <v>307</v>
      </c>
      <c r="E83" s="10" t="s">
        <v>794</v>
      </c>
      <c r="F83" s="54" t="s">
        <v>792</v>
      </c>
      <c r="G83" s="54" t="s">
        <v>814</v>
      </c>
      <c r="H83" s="54" t="s">
        <v>815</v>
      </c>
      <c r="I83" s="54" t="s">
        <v>998</v>
      </c>
      <c r="J83" s="249" t="s">
        <v>816</v>
      </c>
      <c r="K83" s="54" t="s">
        <v>817</v>
      </c>
      <c r="L83" s="54" t="s">
        <v>980</v>
      </c>
      <c r="N83" s="147" t="s">
        <v>952</v>
      </c>
      <c r="O83" s="147" t="s">
        <v>956</v>
      </c>
    </row>
    <row r="84" spans="2:15" ht="12" customHeight="1">
      <c r="B84" s="436" t="s">
        <v>152</v>
      </c>
      <c r="C84" s="440">
        <f t="shared" ref="C84:I84" si="0">C29</f>
        <v>12352.83</v>
      </c>
      <c r="D84" s="445">
        <f t="shared" si="0"/>
        <v>12454.1</v>
      </c>
      <c r="E84" s="445">
        <f t="shared" si="0"/>
        <v>12500.715538753306</v>
      </c>
      <c r="F84" s="445">
        <f t="shared" si="0"/>
        <v>12290</v>
      </c>
      <c r="G84" s="445">
        <f t="shared" si="0"/>
        <v>12846</v>
      </c>
      <c r="H84" s="445">
        <f t="shared" si="0"/>
        <v>12849</v>
      </c>
      <c r="I84" s="445">
        <f t="shared" si="0"/>
        <v>12430.861678052937</v>
      </c>
      <c r="J84" s="65"/>
      <c r="K84" s="65"/>
      <c r="L84" s="65"/>
      <c r="N84" s="894">
        <f>N29</f>
        <v>0</v>
      </c>
      <c r="O84" s="20"/>
    </row>
    <row r="85" spans="2:15" ht="12" customHeight="1">
      <c r="B85" s="436" t="s">
        <v>798</v>
      </c>
      <c r="C85" s="32">
        <f>C42</f>
        <v>6247.29</v>
      </c>
      <c r="D85" s="42">
        <f>D39</f>
        <v>6319.21</v>
      </c>
      <c r="E85" s="42">
        <f>E41</f>
        <v>6316.5575980130352</v>
      </c>
      <c r="F85" s="42">
        <f>F41</f>
        <v>5867</v>
      </c>
      <c r="G85" s="42">
        <f>G39</f>
        <v>6425</v>
      </c>
      <c r="H85" s="42">
        <f>H39</f>
        <v>6671</v>
      </c>
      <c r="I85" s="42">
        <f>I42</f>
        <v>6052.4886886800987</v>
      </c>
      <c r="J85" s="66">
        <f>G43</f>
        <v>6420</v>
      </c>
      <c r="K85" s="66">
        <f>H43</f>
        <v>6668</v>
      </c>
      <c r="L85" s="66">
        <f>I43</f>
        <v>6052.7135003591038</v>
      </c>
      <c r="N85" s="895" t="s">
        <v>560</v>
      </c>
      <c r="O85" s="66">
        <f>N43</f>
        <v>0</v>
      </c>
    </row>
    <row r="86" spans="2:15" ht="12" customHeight="1">
      <c r="B86" s="436" t="s">
        <v>799</v>
      </c>
      <c r="C86" s="32">
        <f>C69</f>
        <v>6459.9</v>
      </c>
      <c r="D86" s="42">
        <f>D66</f>
        <v>6535.28</v>
      </c>
      <c r="E86" s="42">
        <f>E68</f>
        <v>6533.9683403723384</v>
      </c>
      <c r="F86" s="42">
        <f>F68</f>
        <v>6098</v>
      </c>
      <c r="G86" s="42">
        <f>G66</f>
        <v>6685</v>
      </c>
      <c r="H86" s="42">
        <f>H66</f>
        <v>6895</v>
      </c>
      <c r="I86" s="42">
        <f>I69</f>
        <v>6290.81993003964</v>
      </c>
      <c r="J86" s="66">
        <f>G70</f>
        <v>6685</v>
      </c>
      <c r="K86" s="66">
        <f>H70</f>
        <v>6895</v>
      </c>
      <c r="L86" s="66">
        <f>I70</f>
        <v>6291.045455782024</v>
      </c>
      <c r="N86" s="895" t="s">
        <v>560</v>
      </c>
      <c r="O86" s="66">
        <f>N70</f>
        <v>0</v>
      </c>
    </row>
    <row r="87" spans="2:15" ht="12" customHeight="1">
      <c r="B87" s="436" t="s">
        <v>800</v>
      </c>
      <c r="C87" s="32">
        <f>C33</f>
        <v>8337.41</v>
      </c>
      <c r="D87" s="42">
        <f>D30</f>
        <v>8338.44</v>
      </c>
      <c r="E87" s="42">
        <f>E32</f>
        <v>8323.0430913276159</v>
      </c>
      <c r="F87" s="42">
        <f>F32</f>
        <v>8011</v>
      </c>
      <c r="G87" s="42">
        <f>G30</f>
        <v>8625</v>
      </c>
      <c r="H87" s="42">
        <f>H30</f>
        <v>8730</v>
      </c>
      <c r="I87" s="42">
        <f>I32</f>
        <v>8258.2453220750613</v>
      </c>
      <c r="J87" s="66">
        <f>G34</f>
        <v>8620</v>
      </c>
      <c r="K87" s="66">
        <f>H34</f>
        <v>8726</v>
      </c>
      <c r="L87" s="66">
        <f>I34</f>
        <v>8258.5109355649602</v>
      </c>
      <c r="N87" s="895" t="s">
        <v>560</v>
      </c>
      <c r="O87" s="66">
        <f>N34</f>
        <v>0</v>
      </c>
    </row>
    <row r="88" spans="2:15" ht="12" customHeight="1">
      <c r="B88" s="436" t="s">
        <v>801</v>
      </c>
      <c r="C88" s="32">
        <f>C60</f>
        <v>8702.36</v>
      </c>
      <c r="D88" s="42">
        <f>D57</f>
        <v>8713.52</v>
      </c>
      <c r="E88" s="42">
        <f>E59</f>
        <v>8696.3990170812067</v>
      </c>
      <c r="F88" s="42">
        <f>F59</f>
        <v>8404</v>
      </c>
      <c r="G88" s="42">
        <f>G57</f>
        <v>9044</v>
      </c>
      <c r="H88" s="42">
        <f>H57</f>
        <v>9113</v>
      </c>
      <c r="I88" s="42">
        <f>I60</f>
        <v>8642.1129916672344</v>
      </c>
      <c r="J88" s="66">
        <f>G61</f>
        <v>9034</v>
      </c>
      <c r="K88" s="66">
        <f>H61</f>
        <v>9106</v>
      </c>
      <c r="L88" s="66">
        <f>I61</f>
        <v>8642.3693035945689</v>
      </c>
      <c r="N88" s="895" t="s">
        <v>560</v>
      </c>
      <c r="O88" s="66">
        <f>N61</f>
        <v>0</v>
      </c>
    </row>
    <row r="89" spans="2:15" ht="12" customHeight="1">
      <c r="B89" s="436" t="s">
        <v>802</v>
      </c>
      <c r="C89" s="32">
        <f>C51</f>
        <v>8567.02</v>
      </c>
      <c r="D89" s="42">
        <f>D48</f>
        <v>8634.07</v>
      </c>
      <c r="E89" s="42">
        <f>E50</f>
        <v>8666.7343206217247</v>
      </c>
      <c r="F89" s="42">
        <f>F50</f>
        <v>8485</v>
      </c>
      <c r="G89" s="42">
        <f>G48</f>
        <v>9388</v>
      </c>
      <c r="H89" s="42">
        <f>H48</f>
        <v>8873</v>
      </c>
      <c r="I89" s="42">
        <f>I51</f>
        <v>9192.7481398155032</v>
      </c>
      <c r="J89" s="65"/>
      <c r="K89" s="65"/>
      <c r="L89" s="65"/>
      <c r="N89" s="895" t="s">
        <v>560</v>
      </c>
      <c r="O89" s="20"/>
    </row>
    <row r="90" spans="2:15" ht="12" customHeight="1" thickBot="1">
      <c r="B90" s="45" t="s">
        <v>803</v>
      </c>
      <c r="C90" s="33">
        <f>C78</f>
        <v>8638.7199999999993</v>
      </c>
      <c r="D90" s="15">
        <f>D75</f>
        <v>8708.2800000000007</v>
      </c>
      <c r="E90" s="15">
        <f>E77</f>
        <v>8731.7868149761889</v>
      </c>
      <c r="F90" s="15">
        <f>F77</f>
        <v>8582</v>
      </c>
      <c r="G90" s="15">
        <f>G75</f>
        <v>9452</v>
      </c>
      <c r="H90" s="15">
        <f>H75</f>
        <v>8935</v>
      </c>
      <c r="I90" s="15">
        <f>I78</f>
        <v>9264.3874048288944</v>
      </c>
      <c r="J90" s="65"/>
      <c r="K90" s="65"/>
      <c r="L90" s="65"/>
      <c r="N90" s="895" t="s">
        <v>560</v>
      </c>
      <c r="O90" s="20"/>
    </row>
    <row r="91" spans="2:15" ht="12" customHeight="1" thickTop="1">
      <c r="N91" s="899" t="s">
        <v>953</v>
      </c>
      <c r="O91" s="20"/>
    </row>
    <row r="92" spans="2:15" ht="12" customHeight="1">
      <c r="N92" s="895"/>
      <c r="O92" s="20"/>
    </row>
    <row r="93" spans="2:15" ht="12" customHeight="1">
      <c r="N93" s="895"/>
      <c r="O93" s="20"/>
    </row>
    <row r="94" spans="2:15" ht="12" customHeight="1">
      <c r="N94" s="895"/>
      <c r="O94" s="20"/>
    </row>
    <row r="95" spans="2:15" ht="12" customHeight="1">
      <c r="O95" s="20"/>
    </row>
    <row r="96" spans="2:15" ht="12" customHeight="1">
      <c r="O96" s="20"/>
    </row>
    <row r="97" spans="2:15" ht="12" customHeight="1">
      <c r="O97" s="20"/>
    </row>
    <row r="98" spans="2:15" ht="12" customHeight="1">
      <c r="O98" s="20"/>
    </row>
    <row r="99" spans="2:15" ht="12" customHeight="1">
      <c r="O99" s="20"/>
    </row>
    <row r="100" spans="2:15" ht="12" customHeight="1">
      <c r="N100" s="10"/>
      <c r="O100" s="20"/>
    </row>
    <row r="101" spans="2:15" ht="12" customHeight="1">
      <c r="N101" s="698"/>
      <c r="O101" s="20"/>
    </row>
    <row r="102" spans="2:15" ht="16.5" customHeight="1" thickBot="1">
      <c r="B102" s="41" t="s">
        <v>452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143"/>
      <c r="O102" s="20"/>
    </row>
    <row r="103" spans="2:15" ht="15" customHeight="1" thickTop="1">
      <c r="B103" s="159" t="s">
        <v>439</v>
      </c>
      <c r="C103" s="8"/>
      <c r="D103" s="8"/>
      <c r="E103" s="8"/>
      <c r="F103" s="8"/>
      <c r="G103" s="8"/>
      <c r="H103" s="8"/>
      <c r="I103" s="8"/>
      <c r="J103" s="8"/>
      <c r="O103" s="20"/>
    </row>
    <row r="104" spans="2:15" ht="12" customHeight="1">
      <c r="B104" s="49"/>
      <c r="C104" s="10" t="s">
        <v>83</v>
      </c>
      <c r="D104" s="10" t="s">
        <v>72</v>
      </c>
      <c r="E104" s="10" t="s">
        <v>305</v>
      </c>
      <c r="F104" s="54" t="s">
        <v>102</v>
      </c>
      <c r="G104" s="54" t="s">
        <v>796</v>
      </c>
      <c r="H104" s="54" t="s">
        <v>795</v>
      </c>
      <c r="I104" s="54" t="s">
        <v>292</v>
      </c>
      <c r="O104" s="20"/>
    </row>
    <row r="105" spans="2:15" ht="12" customHeight="1">
      <c r="B105" s="161"/>
      <c r="C105" s="10" t="s">
        <v>113</v>
      </c>
      <c r="D105" s="10" t="s">
        <v>307</v>
      </c>
      <c r="E105" s="10" t="s">
        <v>794</v>
      </c>
      <c r="F105" s="54" t="s">
        <v>792</v>
      </c>
      <c r="G105" s="54" t="s">
        <v>814</v>
      </c>
      <c r="H105" s="54" t="s">
        <v>815</v>
      </c>
      <c r="I105" s="54" t="s">
        <v>998</v>
      </c>
      <c r="N105" s="143" t="s">
        <v>952</v>
      </c>
      <c r="O105" s="20"/>
    </row>
    <row r="106" spans="2:15" ht="12" customHeight="1">
      <c r="B106" s="160" t="s">
        <v>440</v>
      </c>
      <c r="C106" s="134">
        <f>A!B360</f>
        <v>772.05200000000002</v>
      </c>
      <c r="D106" s="134">
        <f>A!C360</f>
        <v>778.38267949799911</v>
      </c>
      <c r="E106" s="134">
        <f>A!D360</f>
        <v>781.4922345948828</v>
      </c>
      <c r="F106" s="134">
        <f>A!F360</f>
        <v>768.1</v>
      </c>
      <c r="G106" s="134">
        <f>A!G360</f>
        <v>804</v>
      </c>
      <c r="H106" s="134">
        <f>A!H360</f>
        <v>804</v>
      </c>
      <c r="I106" s="134">
        <f>A!I360</f>
        <v>782.35714253754043</v>
      </c>
      <c r="N106" s="893">
        <f>A!M360</f>
        <v>0</v>
      </c>
      <c r="O106" s="20"/>
    </row>
    <row r="107" spans="2:15" ht="12" customHeight="1">
      <c r="B107" s="37" t="s">
        <v>441</v>
      </c>
      <c r="C107" s="134" t="e">
        <f>A!B370</f>
        <v>#N/A</v>
      </c>
      <c r="D107" s="134">
        <f>A!C370</f>
        <v>370.81217297540093</v>
      </c>
      <c r="E107" s="134">
        <f>A!D370</f>
        <v>370.6132230307112</v>
      </c>
      <c r="F107" s="134">
        <f>A!F370</f>
        <v>360.5</v>
      </c>
      <c r="G107" s="134">
        <f>A!G370</f>
        <v>361</v>
      </c>
      <c r="H107" s="134">
        <f>A!H370</f>
        <v>361</v>
      </c>
      <c r="I107" s="134">
        <f>A!I370</f>
        <v>368.53484272042283</v>
      </c>
      <c r="N107" s="893">
        <f>A!M370</f>
        <v>0</v>
      </c>
      <c r="O107" s="20"/>
    </row>
    <row r="108" spans="2:15" ht="12.75" customHeight="1" thickBot="1">
      <c r="B108" s="37" t="s">
        <v>442</v>
      </c>
      <c r="C108" s="134" t="e">
        <f>A!B380</f>
        <v>#N/A</v>
      </c>
      <c r="D108" s="134">
        <f>A!C380</f>
        <v>407.57050652259818</v>
      </c>
      <c r="E108" s="134">
        <f>A!D380</f>
        <v>410.87901156417308</v>
      </c>
      <c r="F108" s="134">
        <f>A!F380</f>
        <v>407.6</v>
      </c>
      <c r="G108" s="134">
        <f>A!G380</f>
        <v>443</v>
      </c>
      <c r="H108" s="134">
        <f>A!H380</f>
        <v>443</v>
      </c>
      <c r="I108" s="134">
        <f>A!I380</f>
        <v>413.82229981711902</v>
      </c>
      <c r="N108" s="893">
        <f>A!M380</f>
        <v>0</v>
      </c>
      <c r="O108" s="20"/>
    </row>
    <row r="109" spans="2:15" ht="15" customHeight="1" thickTop="1">
      <c r="B109" s="159" t="s">
        <v>443</v>
      </c>
      <c r="C109" s="8"/>
      <c r="D109" s="8"/>
      <c r="E109" s="8"/>
      <c r="F109" s="8"/>
      <c r="G109" s="8"/>
      <c r="H109" s="8"/>
      <c r="I109" s="8"/>
      <c r="N109" s="143"/>
      <c r="O109" s="20"/>
    </row>
    <row r="110" spans="2:15" ht="12" customHeight="1">
      <c r="B110" s="49"/>
      <c r="C110" s="10" t="s">
        <v>83</v>
      </c>
      <c r="D110" s="10" t="s">
        <v>72</v>
      </c>
      <c r="E110" s="10" t="s">
        <v>305</v>
      </c>
      <c r="F110" s="54" t="s">
        <v>102</v>
      </c>
      <c r="G110" s="54" t="s">
        <v>796</v>
      </c>
      <c r="H110" s="54" t="s">
        <v>795</v>
      </c>
      <c r="I110" s="54" t="s">
        <v>292</v>
      </c>
      <c r="N110" s="143"/>
      <c r="O110" s="20"/>
    </row>
    <row r="111" spans="2:15" ht="12" customHeight="1">
      <c r="B111" s="49"/>
      <c r="C111" s="10" t="s">
        <v>113</v>
      </c>
      <c r="D111" s="10" t="s">
        <v>307</v>
      </c>
      <c r="E111" s="10" t="s">
        <v>794</v>
      </c>
      <c r="F111" s="54" t="s">
        <v>792</v>
      </c>
      <c r="G111" s="54" t="s">
        <v>814</v>
      </c>
      <c r="H111" s="54" t="s">
        <v>815</v>
      </c>
      <c r="I111" s="54" t="s">
        <v>998</v>
      </c>
      <c r="N111" s="143" t="s">
        <v>952</v>
      </c>
      <c r="O111" s="20"/>
    </row>
    <row r="112" spans="2:15" ht="12" customHeight="1">
      <c r="B112" s="160" t="s">
        <v>152</v>
      </c>
      <c r="C112" s="134">
        <f>A!B390</f>
        <v>12352.799748999989</v>
      </c>
      <c r="D112" s="134">
        <f>A!C390</f>
        <v>12454.1</v>
      </c>
      <c r="E112" s="134">
        <f>A!D390</f>
        <v>12503.875753518125</v>
      </c>
      <c r="F112" s="134">
        <f>A!F390</f>
        <v>12290</v>
      </c>
      <c r="G112" s="134">
        <f>A!G390</f>
        <v>12844</v>
      </c>
      <c r="H112" s="134">
        <f>A!H390</f>
        <v>12847</v>
      </c>
      <c r="I112" s="134">
        <f>A!I390</f>
        <v>12428.840141640052</v>
      </c>
      <c r="N112" s="893">
        <f>A!M390</f>
        <v>0</v>
      </c>
      <c r="O112" s="20"/>
    </row>
    <row r="113" spans="2:15" ht="12" customHeight="1">
      <c r="B113" s="37" t="s">
        <v>153</v>
      </c>
      <c r="C113" s="134">
        <f>A!B391</f>
        <v>0</v>
      </c>
      <c r="D113" s="134">
        <f>A!C391</f>
        <v>8338.44</v>
      </c>
      <c r="E113" s="134">
        <f>A!D391</f>
        <v>0</v>
      </c>
      <c r="F113" s="134">
        <f>A!F391</f>
        <v>0</v>
      </c>
      <c r="G113" s="134">
        <f>A!G391</f>
        <v>8623</v>
      </c>
      <c r="H113" s="134">
        <f>A!H391</f>
        <v>8728</v>
      </c>
      <c r="I113" s="134">
        <f>A!I391</f>
        <v>8257.2837547733998</v>
      </c>
      <c r="N113" s="893">
        <f>A!M391</f>
        <v>0</v>
      </c>
      <c r="O113" s="20"/>
    </row>
    <row r="114" spans="2:15" ht="12" customHeight="1">
      <c r="B114" s="37" t="s">
        <v>154</v>
      </c>
      <c r="C114" s="134">
        <f>A!B392</f>
        <v>0</v>
      </c>
      <c r="D114" s="134">
        <f>A!C392</f>
        <v>0</v>
      </c>
      <c r="E114" s="134">
        <f>A!D392</f>
        <v>0</v>
      </c>
      <c r="F114" s="134">
        <f>A!F392</f>
        <v>0</v>
      </c>
      <c r="G114" s="134">
        <f>A!G392</f>
        <v>0</v>
      </c>
      <c r="H114" s="134">
        <f>A!H392</f>
        <v>0</v>
      </c>
      <c r="I114" s="134">
        <f>A!I392</f>
        <v>8257.2837547733998</v>
      </c>
      <c r="N114" s="893">
        <f>A!M392</f>
        <v>0</v>
      </c>
      <c r="O114" s="20"/>
    </row>
    <row r="115" spans="2:15" ht="12" customHeight="1">
      <c r="B115" s="37" t="s">
        <v>155</v>
      </c>
      <c r="C115" s="134">
        <f>A!B393</f>
        <v>0</v>
      </c>
      <c r="D115" s="134">
        <f>A!C393</f>
        <v>0</v>
      </c>
      <c r="E115" s="134">
        <f>A!D393</f>
        <v>8323.2506073288332</v>
      </c>
      <c r="F115" s="134">
        <f>A!F393</f>
        <v>8011</v>
      </c>
      <c r="G115" s="134">
        <f>A!G393</f>
        <v>0</v>
      </c>
      <c r="H115" s="134">
        <f>A!H393</f>
        <v>0</v>
      </c>
      <c r="I115" s="134">
        <f>A!I393</f>
        <v>8257.2837547733998</v>
      </c>
      <c r="N115" s="893">
        <f>A!M393</f>
        <v>0</v>
      </c>
      <c r="O115" s="20"/>
    </row>
    <row r="116" spans="2:15" ht="12" customHeight="1">
      <c r="B116" s="37" t="s">
        <v>156</v>
      </c>
      <c r="C116" s="134">
        <f>A!B394</f>
        <v>8337.4072811999813</v>
      </c>
      <c r="D116" s="134">
        <f>A!C394</f>
        <v>0</v>
      </c>
      <c r="E116" s="134">
        <f>A!D394</f>
        <v>0</v>
      </c>
      <c r="F116" s="134">
        <f>A!F394</f>
        <v>0</v>
      </c>
      <c r="G116" s="134">
        <f>A!G394</f>
        <v>0</v>
      </c>
      <c r="H116" s="134">
        <f>A!H394</f>
        <v>0</v>
      </c>
      <c r="I116" s="134">
        <f>A!I394</f>
        <v>8257.2837547733998</v>
      </c>
      <c r="N116" s="893">
        <f>A!M394</f>
        <v>0</v>
      </c>
      <c r="O116" s="20"/>
    </row>
    <row r="117" spans="2:15" ht="12" customHeight="1">
      <c r="B117" s="37" t="s">
        <v>157</v>
      </c>
      <c r="C117" s="137">
        <f>A!B395</f>
        <v>0</v>
      </c>
      <c r="D117" s="137">
        <f>A!C395</f>
        <v>0</v>
      </c>
      <c r="E117" s="137">
        <f>A!D395</f>
        <v>0</v>
      </c>
      <c r="F117" s="137">
        <f>A!F395</f>
        <v>0</v>
      </c>
      <c r="G117" s="137">
        <f>A!G395</f>
        <v>8618</v>
      </c>
      <c r="H117" s="137">
        <f>A!H395</f>
        <v>8724</v>
      </c>
      <c r="I117" s="137">
        <f>A!I395</f>
        <v>8257.2837547733998</v>
      </c>
      <c r="N117" s="893">
        <f>A!M395</f>
        <v>0</v>
      </c>
      <c r="O117" s="20"/>
    </row>
    <row r="118" spans="2:15" ht="15" customHeight="1">
      <c r="B118" s="48" t="s">
        <v>444</v>
      </c>
      <c r="C118" s="421"/>
      <c r="D118" s="421"/>
      <c r="E118" s="421"/>
      <c r="F118" s="421"/>
      <c r="G118" s="421"/>
      <c r="H118" s="421"/>
      <c r="I118" s="421"/>
      <c r="N118" s="143"/>
      <c r="O118" s="20"/>
    </row>
    <row r="119" spans="2:15" ht="12" customHeight="1">
      <c r="B119" s="49"/>
      <c r="C119" s="10" t="s">
        <v>83</v>
      </c>
      <c r="D119" s="10" t="s">
        <v>72</v>
      </c>
      <c r="E119" s="10" t="s">
        <v>305</v>
      </c>
      <c r="F119" s="54" t="s">
        <v>102</v>
      </c>
      <c r="G119" s="54" t="s">
        <v>796</v>
      </c>
      <c r="H119" s="54" t="s">
        <v>795</v>
      </c>
      <c r="I119" s="54" t="s">
        <v>292</v>
      </c>
      <c r="N119" s="143"/>
      <c r="O119" s="20"/>
    </row>
    <row r="120" spans="2:15" ht="12" customHeight="1">
      <c r="B120" s="161"/>
      <c r="C120" s="10" t="s">
        <v>113</v>
      </c>
      <c r="D120" s="10" t="s">
        <v>307</v>
      </c>
      <c r="E120" s="10" t="s">
        <v>794</v>
      </c>
      <c r="F120" s="54" t="s">
        <v>792</v>
      </c>
      <c r="G120" s="54" t="s">
        <v>814</v>
      </c>
      <c r="H120" s="54" t="s">
        <v>815</v>
      </c>
      <c r="I120" s="54" t="s">
        <v>998</v>
      </c>
      <c r="N120" s="143" t="s">
        <v>952</v>
      </c>
      <c r="O120" s="20"/>
    </row>
    <row r="121" spans="2:15" ht="12" customHeight="1">
      <c r="B121" s="37" t="s">
        <v>152</v>
      </c>
      <c r="C121" s="156">
        <f>A!B400</f>
        <v>5894.013319000006</v>
      </c>
      <c r="D121" s="156">
        <f>A!C400</f>
        <v>5932.9920000000002</v>
      </c>
      <c r="E121" s="156">
        <f>A!D400</f>
        <v>5929.8115684913791</v>
      </c>
      <c r="F121" s="156">
        <f>A!F400</f>
        <v>5768</v>
      </c>
      <c r="G121" s="156">
        <f>A!G400</f>
        <v>5769</v>
      </c>
      <c r="H121" s="156">
        <f>A!H400</f>
        <v>5769</v>
      </c>
      <c r="I121" s="156">
        <f>A!I400</f>
        <v>5875.0506079250263</v>
      </c>
      <c r="N121" s="893">
        <f>A!M400</f>
        <v>0</v>
      </c>
      <c r="O121" s="20"/>
    </row>
    <row r="122" spans="2:15" ht="12" customHeight="1">
      <c r="B122" s="37" t="s">
        <v>153</v>
      </c>
      <c r="C122" s="156">
        <f>A!B401</f>
        <v>0</v>
      </c>
      <c r="D122" s="156">
        <f>A!C401</f>
        <v>3625.3119999999999</v>
      </c>
      <c r="E122" s="156">
        <f>A!D401</f>
        <v>0</v>
      </c>
      <c r="F122" s="156">
        <f>A!F401</f>
        <v>0</v>
      </c>
      <c r="G122" s="156">
        <f>A!G401</f>
        <v>3531</v>
      </c>
      <c r="H122" s="156">
        <f>A!H401</f>
        <v>3531</v>
      </c>
      <c r="I122" s="156">
        <f>A!I401</f>
        <v>3612.7771511870128</v>
      </c>
      <c r="N122" s="893">
        <f>A!M401</f>
        <v>0</v>
      </c>
      <c r="O122" s="20"/>
    </row>
    <row r="123" spans="2:15" ht="12" customHeight="1">
      <c r="B123" s="37" t="s">
        <v>154</v>
      </c>
      <c r="C123" s="156">
        <f>A!B402</f>
        <v>0</v>
      </c>
      <c r="D123" s="156">
        <f>A!C402</f>
        <v>0</v>
      </c>
      <c r="E123" s="156">
        <f>A!D402</f>
        <v>0</v>
      </c>
      <c r="F123" s="156">
        <f>A!F402</f>
        <v>0</v>
      </c>
      <c r="G123" s="156">
        <f>A!G402</f>
        <v>0</v>
      </c>
      <c r="H123" s="156">
        <f>A!H402</f>
        <v>0</v>
      </c>
      <c r="I123" s="156">
        <f>A!I402</f>
        <v>3612.7771511870128</v>
      </c>
      <c r="N123" s="893">
        <f>A!M402</f>
        <v>0</v>
      </c>
      <c r="O123" s="20"/>
    </row>
    <row r="124" spans="2:15" ht="12" customHeight="1">
      <c r="B124" s="37" t="s">
        <v>155</v>
      </c>
      <c r="C124" s="156">
        <f>A!B403</f>
        <v>0</v>
      </c>
      <c r="D124" s="156">
        <f>A!C403</f>
        <v>0</v>
      </c>
      <c r="E124" s="156">
        <f>A!D403</f>
        <v>3571.8643619097134</v>
      </c>
      <c r="F124" s="156">
        <f>A!F403</f>
        <v>3556</v>
      </c>
      <c r="G124" s="156">
        <f>A!G403</f>
        <v>0</v>
      </c>
      <c r="H124" s="156">
        <f>A!H403</f>
        <v>0</v>
      </c>
      <c r="I124" s="156">
        <f>A!I403</f>
        <v>3612.7771511870128</v>
      </c>
      <c r="N124" s="893">
        <f>A!M403</f>
        <v>0</v>
      </c>
      <c r="O124" s="20"/>
    </row>
    <row r="125" spans="2:15" ht="12" customHeight="1">
      <c r="B125" s="37" t="s">
        <v>156</v>
      </c>
      <c r="C125" s="156">
        <f>A!B404</f>
        <v>3673.6114629999829</v>
      </c>
      <c r="D125" s="156">
        <f>A!C404</f>
        <v>0</v>
      </c>
      <c r="E125" s="156">
        <f>A!D404</f>
        <v>0</v>
      </c>
      <c r="F125" s="156">
        <f>A!F404</f>
        <v>0</v>
      </c>
      <c r="G125" s="156">
        <f>A!G404</f>
        <v>0</v>
      </c>
      <c r="H125" s="156">
        <f>A!H404</f>
        <v>0</v>
      </c>
      <c r="I125" s="156">
        <f>A!I404</f>
        <v>3612.7771511870128</v>
      </c>
      <c r="N125" s="893">
        <f>A!M404</f>
        <v>0</v>
      </c>
      <c r="O125" s="20"/>
    </row>
    <row r="126" spans="2:15" ht="12" customHeight="1">
      <c r="B126" s="80" t="s">
        <v>157</v>
      </c>
      <c r="C126" s="138">
        <f>A!B405</f>
        <v>0</v>
      </c>
      <c r="D126" s="138">
        <f>A!C405</f>
        <v>0</v>
      </c>
      <c r="E126" s="138">
        <f>A!D405</f>
        <v>0</v>
      </c>
      <c r="F126" s="138">
        <f>A!F405</f>
        <v>0</v>
      </c>
      <c r="G126" s="138">
        <f>A!G405</f>
        <v>3527</v>
      </c>
      <c r="H126" s="138">
        <f>A!H405</f>
        <v>3527</v>
      </c>
      <c r="I126" s="138">
        <f>A!I405</f>
        <v>3612.7771511870128</v>
      </c>
      <c r="N126" s="893">
        <f>A!M405</f>
        <v>0</v>
      </c>
      <c r="O126" s="20"/>
    </row>
    <row r="127" spans="2:15" ht="15" customHeight="1">
      <c r="B127" s="49" t="s">
        <v>445</v>
      </c>
      <c r="C127" s="17"/>
      <c r="D127" s="17"/>
      <c r="E127" s="17"/>
      <c r="F127" s="17"/>
      <c r="G127" s="17"/>
      <c r="H127" s="17"/>
      <c r="I127" s="17"/>
      <c r="N127" s="143"/>
      <c r="O127" s="20"/>
    </row>
    <row r="128" spans="2:15" ht="12" customHeight="1">
      <c r="B128" s="49"/>
      <c r="C128" s="10" t="s">
        <v>83</v>
      </c>
      <c r="D128" s="10" t="s">
        <v>72</v>
      </c>
      <c r="E128" s="10" t="s">
        <v>305</v>
      </c>
      <c r="F128" s="54" t="s">
        <v>102</v>
      </c>
      <c r="G128" s="54" t="s">
        <v>796</v>
      </c>
      <c r="H128" s="54" t="s">
        <v>795</v>
      </c>
      <c r="I128" s="54" t="s">
        <v>292</v>
      </c>
      <c r="N128" s="143"/>
      <c r="O128" s="20"/>
    </row>
    <row r="129" spans="2:20" ht="12" customHeight="1">
      <c r="B129" s="49"/>
      <c r="C129" s="10" t="s">
        <v>113</v>
      </c>
      <c r="D129" s="10" t="s">
        <v>307</v>
      </c>
      <c r="E129" s="10" t="s">
        <v>794</v>
      </c>
      <c r="F129" s="54" t="s">
        <v>792</v>
      </c>
      <c r="G129" s="54" t="s">
        <v>814</v>
      </c>
      <c r="H129" s="54" t="s">
        <v>815</v>
      </c>
      <c r="I129" s="54" t="s">
        <v>998</v>
      </c>
      <c r="N129" s="143" t="s">
        <v>952</v>
      </c>
      <c r="O129" s="20"/>
    </row>
    <row r="130" spans="2:20" ht="12" customHeight="1">
      <c r="B130" s="160" t="s">
        <v>152</v>
      </c>
      <c r="C130" s="134">
        <f>A!B410</f>
        <v>6458.7864299999828</v>
      </c>
      <c r="D130" s="134">
        <f>A!C410</f>
        <v>6521.1360000000004</v>
      </c>
      <c r="E130" s="134">
        <f>A!D410</f>
        <v>6574.0641850267693</v>
      </c>
      <c r="F130" s="134">
        <f>A!F410</f>
        <v>6522</v>
      </c>
      <c r="G130" s="134">
        <f>A!G410</f>
        <v>7076</v>
      </c>
      <c r="H130" s="134">
        <f>A!H410</f>
        <v>7078</v>
      </c>
      <c r="I130" s="134">
        <f>A!I410</f>
        <v>6553.7895337150267</v>
      </c>
      <c r="N130" s="893">
        <f>A!M410</f>
        <v>0</v>
      </c>
      <c r="O130" s="20"/>
    </row>
    <row r="131" spans="2:20" ht="12" customHeight="1">
      <c r="B131" s="37" t="s">
        <v>153</v>
      </c>
      <c r="C131" s="134">
        <f>A!B411</f>
        <v>0</v>
      </c>
      <c r="D131" s="134">
        <f>A!C411</f>
        <v>4713.12</v>
      </c>
      <c r="E131" s="134">
        <f>A!D411</f>
        <v>0</v>
      </c>
      <c r="F131" s="134">
        <f>A!F411</f>
        <v>0</v>
      </c>
      <c r="G131" s="134">
        <f>A!G411</f>
        <v>5092</v>
      </c>
      <c r="H131" s="134">
        <f>A!H411</f>
        <v>5197</v>
      </c>
      <c r="I131" s="134">
        <f>A!I411</f>
        <v>4644.5066035863865</v>
      </c>
      <c r="N131" s="893">
        <f>A!M411</f>
        <v>0</v>
      </c>
      <c r="O131" s="20"/>
    </row>
    <row r="132" spans="2:20" ht="12" customHeight="1">
      <c r="B132" s="37" t="s">
        <v>154</v>
      </c>
      <c r="C132" s="134">
        <f>A!B412</f>
        <v>0</v>
      </c>
      <c r="D132" s="134">
        <f>A!C412</f>
        <v>0</v>
      </c>
      <c r="E132" s="134">
        <f>A!D412</f>
        <v>0</v>
      </c>
      <c r="F132" s="134">
        <f>A!F412</f>
        <v>0</v>
      </c>
      <c r="G132" s="134">
        <f>A!G412</f>
        <v>0</v>
      </c>
      <c r="H132" s="134">
        <f>A!H412</f>
        <v>0</v>
      </c>
      <c r="I132" s="134">
        <f>A!I412</f>
        <v>4644.5066035863865</v>
      </c>
      <c r="N132" s="893">
        <f>A!M412</f>
        <v>0</v>
      </c>
      <c r="O132" s="20"/>
      <c r="S132" s="42"/>
      <c r="T132" s="42"/>
    </row>
    <row r="133" spans="2:20" ht="12" customHeight="1">
      <c r="B133" s="37" t="s">
        <v>155</v>
      </c>
      <c r="C133" s="134">
        <f>A!B413</f>
        <v>0</v>
      </c>
      <c r="D133" s="134">
        <f>A!C413</f>
        <v>0</v>
      </c>
      <c r="E133" s="134">
        <f>A!D413</f>
        <v>4751.3862454191576</v>
      </c>
      <c r="F133" s="134">
        <f>A!F413</f>
        <v>4455</v>
      </c>
      <c r="G133" s="134">
        <f>A!G413</f>
        <v>0</v>
      </c>
      <c r="H133" s="134">
        <f>A!H413</f>
        <v>0</v>
      </c>
      <c r="I133" s="134">
        <f>A!I413</f>
        <v>4644.5066035863865</v>
      </c>
      <c r="N133" s="893">
        <f>A!M413</f>
        <v>0</v>
      </c>
      <c r="O133" s="20"/>
      <c r="S133" s="42"/>
      <c r="T133" s="42"/>
    </row>
    <row r="134" spans="2:20" ht="12" customHeight="1">
      <c r="B134" s="37" t="s">
        <v>156</v>
      </c>
      <c r="C134" s="134">
        <f>A!B414</f>
        <v>4663.7958181999984</v>
      </c>
      <c r="D134" s="134">
        <f>A!C414</f>
        <v>0</v>
      </c>
      <c r="E134" s="134">
        <f>A!D414</f>
        <v>0</v>
      </c>
      <c r="F134" s="134">
        <f>A!F414</f>
        <v>0</v>
      </c>
      <c r="G134" s="134">
        <f>A!G414</f>
        <v>0</v>
      </c>
      <c r="H134" s="134">
        <f>A!H414</f>
        <v>0</v>
      </c>
      <c r="I134" s="134">
        <f>A!I414</f>
        <v>4644.5066035863865</v>
      </c>
      <c r="N134" s="893">
        <f>A!M414</f>
        <v>0</v>
      </c>
      <c r="O134" s="20"/>
      <c r="S134" s="42"/>
      <c r="T134" s="42"/>
    </row>
    <row r="135" spans="2:20" ht="12" customHeight="1" thickBot="1">
      <c r="B135" s="37" t="s">
        <v>157</v>
      </c>
      <c r="C135" s="137">
        <f>A!B415</f>
        <v>0</v>
      </c>
      <c r="D135" s="137">
        <f>A!C415</f>
        <v>0</v>
      </c>
      <c r="E135" s="137">
        <f>A!D415</f>
        <v>0</v>
      </c>
      <c r="F135" s="137">
        <f>A!F415</f>
        <v>0</v>
      </c>
      <c r="G135" s="134">
        <f>A!G415</f>
        <v>5091</v>
      </c>
      <c r="H135" s="134">
        <f>A!H415</f>
        <v>5197</v>
      </c>
      <c r="I135" s="137">
        <f>A!I415</f>
        <v>4644.5066035863865</v>
      </c>
      <c r="N135" s="893">
        <f>A!M415</f>
        <v>0</v>
      </c>
      <c r="O135" s="20"/>
      <c r="S135" s="42"/>
      <c r="T135" s="42"/>
    </row>
    <row r="136" spans="2:20" ht="12" customHeight="1" thickTop="1">
      <c r="B136" s="159" t="s">
        <v>446</v>
      </c>
      <c r="C136" s="8"/>
      <c r="D136" s="8"/>
      <c r="E136" s="8"/>
      <c r="F136" s="8"/>
      <c r="G136" s="8"/>
      <c r="H136" s="8"/>
      <c r="I136" s="8"/>
      <c r="N136" s="143"/>
      <c r="O136" s="20"/>
      <c r="S136" s="42"/>
      <c r="T136" s="42"/>
    </row>
    <row r="137" spans="2:20" ht="12" customHeight="1">
      <c r="B137" s="49"/>
      <c r="C137" s="10" t="s">
        <v>83</v>
      </c>
      <c r="D137" s="10" t="s">
        <v>72</v>
      </c>
      <c r="E137" s="10" t="s">
        <v>305</v>
      </c>
      <c r="F137" s="54" t="s">
        <v>102</v>
      </c>
      <c r="G137" s="54" t="s">
        <v>796</v>
      </c>
      <c r="H137" s="54" t="s">
        <v>795</v>
      </c>
      <c r="I137" s="54" t="s">
        <v>292</v>
      </c>
      <c r="N137" s="143"/>
      <c r="O137" s="20"/>
      <c r="S137" s="42"/>
      <c r="T137" s="42"/>
    </row>
    <row r="138" spans="2:20" ht="12" customHeight="1">
      <c r="B138" s="49"/>
      <c r="C138" s="10" t="s">
        <v>113</v>
      </c>
      <c r="D138" s="10" t="s">
        <v>307</v>
      </c>
      <c r="E138" s="10" t="s">
        <v>794</v>
      </c>
      <c r="F138" s="54" t="s">
        <v>792</v>
      </c>
      <c r="G138" s="54" t="s">
        <v>814</v>
      </c>
      <c r="H138" s="54" t="s">
        <v>815</v>
      </c>
      <c r="I138" s="54" t="s">
        <v>998</v>
      </c>
      <c r="N138" s="143" t="s">
        <v>952</v>
      </c>
      <c r="O138" s="20"/>
      <c r="S138" s="42"/>
      <c r="T138" s="42"/>
    </row>
    <row r="139" spans="2:20" ht="12" customHeight="1">
      <c r="B139" s="160" t="s">
        <v>152</v>
      </c>
      <c r="C139" s="134">
        <f>A!B420</f>
        <v>12352.799748999989</v>
      </c>
      <c r="D139" s="134">
        <f>A!C420</f>
        <v>12454.1</v>
      </c>
      <c r="E139" s="134">
        <f>A!D420</f>
        <v>12503.875753518125</v>
      </c>
      <c r="F139" s="134">
        <f>A!F420</f>
        <v>12290</v>
      </c>
      <c r="G139" s="134">
        <f>A!G420</f>
        <v>12844</v>
      </c>
      <c r="H139" s="134">
        <f>A!H420</f>
        <v>12847</v>
      </c>
      <c r="I139" s="134">
        <f>A!I420</f>
        <v>12428.840141640052</v>
      </c>
      <c r="N139" s="893">
        <f>A!M420</f>
        <v>0</v>
      </c>
      <c r="O139" s="20"/>
      <c r="S139" s="42"/>
      <c r="T139" s="42"/>
    </row>
    <row r="140" spans="2:20" ht="12" customHeight="1">
      <c r="B140" s="37" t="s">
        <v>153</v>
      </c>
      <c r="C140" s="134">
        <f>A!B421</f>
        <v>0</v>
      </c>
      <c r="D140" s="134">
        <f>A!C421</f>
        <v>6319.2</v>
      </c>
      <c r="E140" s="134">
        <f>A!D421</f>
        <v>0</v>
      </c>
      <c r="F140" s="134">
        <f>A!F421</f>
        <v>0</v>
      </c>
      <c r="G140" s="134">
        <f>A!G421</f>
        <v>6423</v>
      </c>
      <c r="H140" s="134">
        <f>A!H421</f>
        <v>6669</v>
      </c>
      <c r="I140" s="134">
        <f>A!I421</f>
        <v>6051.7651485346514</v>
      </c>
      <c r="N140" s="893">
        <f>A!M421</f>
        <v>0</v>
      </c>
      <c r="O140" s="20"/>
      <c r="S140" s="42"/>
      <c r="T140" s="42"/>
    </row>
    <row r="141" spans="2:20" ht="12" customHeight="1">
      <c r="B141" s="37" t="s">
        <v>154</v>
      </c>
      <c r="C141" s="134">
        <f>A!B422</f>
        <v>0</v>
      </c>
      <c r="D141" s="134">
        <f>A!C422</f>
        <v>0</v>
      </c>
      <c r="E141" s="134">
        <f>A!D422</f>
        <v>0</v>
      </c>
      <c r="F141" s="134">
        <f>A!F422</f>
        <v>0</v>
      </c>
      <c r="G141" s="134">
        <f>A!G422</f>
        <v>0</v>
      </c>
      <c r="H141" s="134">
        <f>A!H422</f>
        <v>0</v>
      </c>
      <c r="I141" s="134">
        <f>A!I422</f>
        <v>6051.7651485346514</v>
      </c>
      <c r="N141" s="893">
        <f>A!M422</f>
        <v>0</v>
      </c>
      <c r="O141" s="20"/>
      <c r="S141" s="42"/>
      <c r="T141" s="42"/>
    </row>
    <row r="142" spans="2:20" ht="12" customHeight="1">
      <c r="B142" s="37" t="s">
        <v>155</v>
      </c>
      <c r="C142" s="134">
        <f>A!B423</f>
        <v>0</v>
      </c>
      <c r="D142" s="134">
        <f>A!C423</f>
        <v>0</v>
      </c>
      <c r="E142" s="134">
        <f>A!D423</f>
        <v>6316.7484009793288</v>
      </c>
      <c r="F142" s="134">
        <f>A!F423</f>
        <v>5867</v>
      </c>
      <c r="G142" s="134">
        <f>A!G423</f>
        <v>0</v>
      </c>
      <c r="H142" s="134">
        <f>A!H423</f>
        <v>0</v>
      </c>
      <c r="I142" s="134">
        <f>A!I423</f>
        <v>6051.7651485346514</v>
      </c>
      <c r="N142" s="893">
        <f>A!M423</f>
        <v>0</v>
      </c>
      <c r="O142" s="20"/>
      <c r="S142" s="42"/>
      <c r="T142" s="42"/>
    </row>
    <row r="143" spans="2:20" ht="12" customHeight="1">
      <c r="B143" s="37" t="s">
        <v>156</v>
      </c>
      <c r="C143" s="134">
        <f>A!B424</f>
        <v>6247.281860269989</v>
      </c>
      <c r="D143" s="134">
        <f>A!C424</f>
        <v>0</v>
      </c>
      <c r="E143" s="134">
        <f>A!D424</f>
        <v>0</v>
      </c>
      <c r="F143" s="134">
        <f>A!F424</f>
        <v>0</v>
      </c>
      <c r="G143" s="134">
        <f>A!G424</f>
        <v>0</v>
      </c>
      <c r="H143" s="134">
        <f>A!H424</f>
        <v>0</v>
      </c>
      <c r="I143" s="134">
        <f>A!I424</f>
        <v>6051.7651485346514</v>
      </c>
      <c r="N143" s="893">
        <f>A!M424</f>
        <v>0</v>
      </c>
      <c r="O143" s="20"/>
      <c r="S143" s="42"/>
      <c r="T143" s="42"/>
    </row>
    <row r="144" spans="2:20" ht="12" customHeight="1">
      <c r="B144" s="37" t="s">
        <v>157</v>
      </c>
      <c r="C144" s="137">
        <f>A!B425</f>
        <v>0</v>
      </c>
      <c r="D144" s="137">
        <f>A!C425</f>
        <v>0</v>
      </c>
      <c r="E144" s="137">
        <f>A!D425</f>
        <v>0</v>
      </c>
      <c r="F144" s="137">
        <f>A!F425</f>
        <v>0</v>
      </c>
      <c r="G144" s="137">
        <f>A!G425</f>
        <v>6418</v>
      </c>
      <c r="H144" s="137">
        <f>A!H425</f>
        <v>6666</v>
      </c>
      <c r="I144" s="137">
        <f>A!I425</f>
        <v>6051.7651485346514</v>
      </c>
      <c r="N144" s="893">
        <f>A!M425</f>
        <v>0</v>
      </c>
      <c r="O144" s="20"/>
      <c r="S144" s="42"/>
      <c r="T144" s="42"/>
    </row>
    <row r="145" spans="2:20" ht="12" customHeight="1">
      <c r="B145" s="48" t="s">
        <v>447</v>
      </c>
      <c r="C145" s="421"/>
      <c r="D145" s="421"/>
      <c r="E145" s="421"/>
      <c r="F145" s="421"/>
      <c r="G145" s="421"/>
      <c r="H145" s="421"/>
      <c r="I145" s="421"/>
      <c r="N145" s="143"/>
      <c r="O145" s="20"/>
      <c r="S145" s="42"/>
      <c r="T145" s="42"/>
    </row>
    <row r="146" spans="2:20" ht="12" customHeight="1">
      <c r="B146" s="49"/>
      <c r="C146" s="10" t="s">
        <v>83</v>
      </c>
      <c r="D146" s="10" t="s">
        <v>72</v>
      </c>
      <c r="E146" s="10" t="s">
        <v>305</v>
      </c>
      <c r="F146" s="54" t="s">
        <v>102</v>
      </c>
      <c r="G146" s="54" t="s">
        <v>796</v>
      </c>
      <c r="H146" s="54" t="s">
        <v>795</v>
      </c>
      <c r="I146" s="54" t="s">
        <v>292</v>
      </c>
      <c r="N146" s="143"/>
      <c r="O146" s="20"/>
      <c r="S146" s="42"/>
      <c r="T146" s="42"/>
    </row>
    <row r="147" spans="2:20" ht="12" customHeight="1">
      <c r="B147" s="161"/>
      <c r="C147" s="10" t="s">
        <v>113</v>
      </c>
      <c r="D147" s="10" t="s">
        <v>307</v>
      </c>
      <c r="E147" s="10" t="s">
        <v>794</v>
      </c>
      <c r="F147" s="54" t="s">
        <v>792</v>
      </c>
      <c r="G147" s="54" t="s">
        <v>814</v>
      </c>
      <c r="H147" s="54" t="s">
        <v>815</v>
      </c>
      <c r="I147" s="54" t="s">
        <v>998</v>
      </c>
      <c r="N147" s="143" t="s">
        <v>952</v>
      </c>
      <c r="O147" s="20"/>
      <c r="S147" s="42"/>
      <c r="T147" s="42"/>
    </row>
    <row r="148" spans="2:20" ht="12" customHeight="1">
      <c r="B148" s="37" t="s">
        <v>152</v>
      </c>
      <c r="C148" s="156">
        <f>A!B430</f>
        <v>5894.013319000006</v>
      </c>
      <c r="D148" s="156">
        <f>A!C430</f>
        <v>5932.9920000000002</v>
      </c>
      <c r="E148" s="156">
        <f>A!D430</f>
        <v>5929.8115684913791</v>
      </c>
      <c r="F148" s="156">
        <f>A!F430</f>
        <v>5768</v>
      </c>
      <c r="G148" s="156">
        <f>A!G430</f>
        <v>5769</v>
      </c>
      <c r="H148" s="156">
        <f>A!H430</f>
        <v>5769</v>
      </c>
      <c r="I148" s="156">
        <f>A!I430</f>
        <v>5875.0506079250263</v>
      </c>
      <c r="N148" s="893">
        <f>A!M430</f>
        <v>0</v>
      </c>
      <c r="O148" s="20"/>
      <c r="S148" s="42"/>
      <c r="T148" s="42"/>
    </row>
    <row r="149" spans="2:20" ht="12" customHeight="1">
      <c r="B149" s="37" t="s">
        <v>153</v>
      </c>
      <c r="C149" s="156">
        <f>A!B431</f>
        <v>0</v>
      </c>
      <c r="D149" s="156">
        <f>A!C431</f>
        <v>2431.424</v>
      </c>
      <c r="E149" s="156">
        <f>A!D431</f>
        <v>0</v>
      </c>
      <c r="F149" s="156">
        <f>A!F431</f>
        <v>0</v>
      </c>
      <c r="G149" s="156">
        <f>A!G431</f>
        <v>2385</v>
      </c>
      <c r="H149" s="156">
        <f>A!H431</f>
        <v>2385</v>
      </c>
      <c r="I149" s="156">
        <f>A!I431</f>
        <v>2428.3030543877148</v>
      </c>
      <c r="N149" s="893">
        <f>A!M431</f>
        <v>0</v>
      </c>
      <c r="O149" s="20"/>
      <c r="S149" s="42"/>
      <c r="T149" s="42"/>
    </row>
    <row r="150" spans="2:20" ht="12" customHeight="1">
      <c r="B150" s="37" t="s">
        <v>154</v>
      </c>
      <c r="C150" s="156">
        <f>A!B432</f>
        <v>0</v>
      </c>
      <c r="D150" s="156">
        <f>A!C432</f>
        <v>0</v>
      </c>
      <c r="E150" s="156">
        <f>A!D432</f>
        <v>0</v>
      </c>
      <c r="F150" s="156">
        <f>A!F432</f>
        <v>0</v>
      </c>
      <c r="G150" s="156">
        <f>A!G432</f>
        <v>0</v>
      </c>
      <c r="H150" s="156">
        <f>A!H432</f>
        <v>0</v>
      </c>
      <c r="I150" s="156">
        <f>A!I432</f>
        <v>2428.3030543877148</v>
      </c>
      <c r="N150" s="893">
        <f>A!M432</f>
        <v>0</v>
      </c>
      <c r="O150" s="20"/>
      <c r="S150" s="42"/>
      <c r="T150" s="42"/>
    </row>
    <row r="151" spans="2:20" ht="12" customHeight="1">
      <c r="B151" s="37" t="s">
        <v>155</v>
      </c>
      <c r="C151" s="156">
        <f>A!B433</f>
        <v>0</v>
      </c>
      <c r="D151" s="156">
        <f>A!C433</f>
        <v>0</v>
      </c>
      <c r="E151" s="156">
        <f>A!D433</f>
        <v>2397.4009410497015</v>
      </c>
      <c r="F151" s="156">
        <f>A!F433</f>
        <v>2397</v>
      </c>
      <c r="G151" s="156">
        <f>A!G433</f>
        <v>0</v>
      </c>
      <c r="H151" s="156">
        <f>A!H433</f>
        <v>0</v>
      </c>
      <c r="I151" s="156">
        <f>A!I433</f>
        <v>2428.3030543877148</v>
      </c>
      <c r="N151" s="893">
        <f>A!M433</f>
        <v>0</v>
      </c>
      <c r="O151" s="20"/>
      <c r="S151" s="42"/>
      <c r="T151" s="42"/>
    </row>
    <row r="152" spans="2:20" ht="12" customHeight="1">
      <c r="B152" s="37" t="s">
        <v>156</v>
      </c>
      <c r="C152" s="156">
        <f>A!B434</f>
        <v>2426.0070759999794</v>
      </c>
      <c r="D152" s="156">
        <f>A!C434</f>
        <v>0</v>
      </c>
      <c r="E152" s="156">
        <f>A!D434</f>
        <v>0</v>
      </c>
      <c r="F152" s="156">
        <f>A!F434</f>
        <v>0</v>
      </c>
      <c r="G152" s="156">
        <f>A!G434</f>
        <v>0</v>
      </c>
      <c r="H152" s="156">
        <f>A!H434</f>
        <v>0</v>
      </c>
      <c r="I152" s="156">
        <f>A!I434</f>
        <v>2428.3030543877148</v>
      </c>
      <c r="N152" s="893">
        <f>A!M434</f>
        <v>0</v>
      </c>
      <c r="O152" s="20"/>
      <c r="S152" s="42"/>
      <c r="T152" s="42"/>
    </row>
    <row r="153" spans="2:20" ht="12" customHeight="1">
      <c r="B153" s="80" t="s">
        <v>157</v>
      </c>
      <c r="C153" s="138">
        <f>A!B435</f>
        <v>0</v>
      </c>
      <c r="D153" s="138">
        <f>A!C435</f>
        <v>0</v>
      </c>
      <c r="E153" s="138">
        <f>A!D435</f>
        <v>0</v>
      </c>
      <c r="F153" s="138">
        <f>A!F435</f>
        <v>0</v>
      </c>
      <c r="G153" s="138">
        <f>A!G435</f>
        <v>2382</v>
      </c>
      <c r="H153" s="138">
        <f>A!H435</f>
        <v>2382</v>
      </c>
      <c r="I153" s="138">
        <f>A!I435</f>
        <v>2428.3030543877148</v>
      </c>
      <c r="N153" s="893">
        <f>A!M435</f>
        <v>0</v>
      </c>
      <c r="O153" s="20"/>
      <c r="S153" s="42"/>
      <c r="T153" s="42"/>
    </row>
    <row r="154" spans="2:20" ht="12" customHeight="1">
      <c r="B154" s="49" t="s">
        <v>448</v>
      </c>
      <c r="C154" s="17"/>
      <c r="D154" s="17"/>
      <c r="E154" s="17"/>
      <c r="F154" s="17"/>
      <c r="G154" s="17"/>
      <c r="H154" s="17"/>
      <c r="I154" s="17"/>
      <c r="N154" s="143"/>
      <c r="O154" s="20"/>
      <c r="S154" s="42"/>
      <c r="T154" s="42"/>
    </row>
    <row r="155" spans="2:20" ht="12" customHeight="1">
      <c r="B155" s="49"/>
      <c r="C155" s="10" t="s">
        <v>83</v>
      </c>
      <c r="D155" s="10" t="s">
        <v>72</v>
      </c>
      <c r="E155" s="10" t="s">
        <v>305</v>
      </c>
      <c r="F155" s="54" t="s">
        <v>102</v>
      </c>
      <c r="G155" s="54" t="s">
        <v>796</v>
      </c>
      <c r="H155" s="54" t="s">
        <v>795</v>
      </c>
      <c r="I155" s="54" t="s">
        <v>292</v>
      </c>
      <c r="N155" s="143"/>
      <c r="O155" s="20"/>
      <c r="S155" s="42"/>
      <c r="T155" s="42"/>
    </row>
    <row r="156" spans="2:20" ht="12" customHeight="1">
      <c r="B156" s="49"/>
      <c r="C156" s="10" t="s">
        <v>113</v>
      </c>
      <c r="D156" s="10" t="s">
        <v>307</v>
      </c>
      <c r="E156" s="10" t="s">
        <v>794</v>
      </c>
      <c r="F156" s="54" t="s">
        <v>792</v>
      </c>
      <c r="G156" s="54" t="s">
        <v>814</v>
      </c>
      <c r="H156" s="54" t="s">
        <v>815</v>
      </c>
      <c r="I156" s="54" t="s">
        <v>998</v>
      </c>
      <c r="N156" s="143" t="s">
        <v>952</v>
      </c>
      <c r="O156" s="20"/>
      <c r="S156" s="42"/>
      <c r="T156" s="42"/>
    </row>
    <row r="157" spans="2:20" ht="12" customHeight="1">
      <c r="B157" s="160" t="s">
        <v>152</v>
      </c>
      <c r="C157" s="134">
        <f>A!B440</f>
        <v>6458.7864299999828</v>
      </c>
      <c r="D157" s="134">
        <f>A!C440</f>
        <v>6521.1360000000004</v>
      </c>
      <c r="E157" s="134">
        <f>A!D440</f>
        <v>6574.0641850267693</v>
      </c>
      <c r="F157" s="134">
        <f>A!F440</f>
        <v>6522</v>
      </c>
      <c r="G157" s="134">
        <f>A!G440</f>
        <v>7076</v>
      </c>
      <c r="H157" s="134">
        <f>A!H440</f>
        <v>7078</v>
      </c>
      <c r="I157" s="134">
        <f>A!I440</f>
        <v>6553.7895337150267</v>
      </c>
      <c r="N157" s="893">
        <f>A!M440</f>
        <v>0</v>
      </c>
      <c r="O157" s="20"/>
      <c r="S157" s="42"/>
      <c r="T157" s="42"/>
    </row>
    <row r="158" spans="2:20" ht="12" customHeight="1">
      <c r="B158" s="37" t="s">
        <v>153</v>
      </c>
      <c r="C158" s="134">
        <f>A!B441</f>
        <v>0</v>
      </c>
      <c r="D158" s="134">
        <f>A!C441</f>
        <v>3887.7919999999999</v>
      </c>
      <c r="E158" s="134">
        <f>A!D441</f>
        <v>0</v>
      </c>
      <c r="F158" s="134">
        <f>A!F441</f>
        <v>0</v>
      </c>
      <c r="G158" s="134">
        <f>A!G441</f>
        <v>4038</v>
      </c>
      <c r="H158" s="134">
        <f>A!H441</f>
        <v>4284</v>
      </c>
      <c r="I158" s="134">
        <f>A!I441</f>
        <v>3623.4620941469366</v>
      </c>
      <c r="N158" s="893">
        <f>A!M441</f>
        <v>0</v>
      </c>
      <c r="O158" s="20"/>
      <c r="S158" s="42"/>
      <c r="T158" s="42"/>
    </row>
    <row r="159" spans="2:20" ht="12" customHeight="1">
      <c r="B159" s="37" t="s">
        <v>154</v>
      </c>
      <c r="C159" s="134">
        <f>A!B442</f>
        <v>0</v>
      </c>
      <c r="D159" s="134">
        <f>A!C442</f>
        <v>0</v>
      </c>
      <c r="E159" s="134">
        <f>A!D442</f>
        <v>0</v>
      </c>
      <c r="F159" s="134">
        <f>A!F442</f>
        <v>0</v>
      </c>
      <c r="G159" s="134">
        <f>A!G442</f>
        <v>0</v>
      </c>
      <c r="H159" s="134">
        <f>A!H442</f>
        <v>0</v>
      </c>
      <c r="I159" s="134">
        <f>A!I442</f>
        <v>3623.4620941469366</v>
      </c>
      <c r="N159" s="893">
        <f>A!M442</f>
        <v>0</v>
      </c>
      <c r="O159" s="20"/>
      <c r="S159" s="42"/>
      <c r="T159" s="42"/>
    </row>
    <row r="160" spans="2:20" ht="12" customHeight="1">
      <c r="B160" s="37" t="s">
        <v>155</v>
      </c>
      <c r="C160" s="134">
        <f>A!B443</f>
        <v>0</v>
      </c>
      <c r="D160" s="134">
        <f>A!C443</f>
        <v>0</v>
      </c>
      <c r="E160" s="134">
        <f>A!D443</f>
        <v>3919.3474599296192</v>
      </c>
      <c r="F160" s="134">
        <f>A!F443</f>
        <v>3470</v>
      </c>
      <c r="G160" s="134">
        <f>A!G443</f>
        <v>0</v>
      </c>
      <c r="H160" s="134">
        <f>A!H443</f>
        <v>0</v>
      </c>
      <c r="I160" s="134">
        <f>A!I443</f>
        <v>3623.4620941469366</v>
      </c>
      <c r="N160" s="893">
        <f>A!M443</f>
        <v>0</v>
      </c>
      <c r="O160" s="20"/>
      <c r="S160" s="42"/>
      <c r="T160" s="42"/>
    </row>
    <row r="161" spans="2:20" ht="12" customHeight="1">
      <c r="B161" s="37" t="s">
        <v>156</v>
      </c>
      <c r="C161" s="134">
        <f>A!B444</f>
        <v>3821.2747842700096</v>
      </c>
      <c r="D161" s="134">
        <f>A!C444</f>
        <v>0</v>
      </c>
      <c r="E161" s="134">
        <f>A!D444</f>
        <v>0</v>
      </c>
      <c r="F161" s="134">
        <f>A!F444</f>
        <v>0</v>
      </c>
      <c r="G161" s="134">
        <f>A!G444</f>
        <v>0</v>
      </c>
      <c r="H161" s="134">
        <f>A!H444</f>
        <v>0</v>
      </c>
      <c r="I161" s="134">
        <f>A!I444</f>
        <v>3623.4620941469366</v>
      </c>
      <c r="N161" s="893">
        <f>A!M444</f>
        <v>0</v>
      </c>
      <c r="O161" s="20"/>
      <c r="S161" s="42"/>
      <c r="T161" s="42"/>
    </row>
    <row r="162" spans="2:20" ht="12" customHeight="1" thickBot="1">
      <c r="B162" s="37" t="s">
        <v>157</v>
      </c>
      <c r="C162" s="137">
        <f>A!B445</f>
        <v>0</v>
      </c>
      <c r="D162" s="137">
        <f>A!C445</f>
        <v>0</v>
      </c>
      <c r="E162" s="137">
        <f>A!D445</f>
        <v>0</v>
      </c>
      <c r="F162" s="137">
        <f>A!F445</f>
        <v>0</v>
      </c>
      <c r="G162" s="134">
        <f>A!G445</f>
        <v>4036</v>
      </c>
      <c r="H162" s="134">
        <f>A!H445</f>
        <v>4284</v>
      </c>
      <c r="I162" s="137">
        <f>A!I445</f>
        <v>3623.4620941469366</v>
      </c>
      <c r="N162" s="893">
        <f>A!M445</f>
        <v>0</v>
      </c>
      <c r="O162" s="20"/>
      <c r="S162" s="42"/>
      <c r="T162" s="42"/>
    </row>
    <row r="163" spans="2:20" ht="12" customHeight="1" thickTop="1">
      <c r="B163" s="159" t="s">
        <v>449</v>
      </c>
      <c r="C163" s="8"/>
      <c r="D163" s="8"/>
      <c r="E163" s="8"/>
      <c r="F163" s="8"/>
      <c r="G163" s="8"/>
      <c r="H163" s="8"/>
      <c r="I163" s="8"/>
      <c r="N163" s="143"/>
      <c r="O163" s="20"/>
      <c r="S163" s="42"/>
      <c r="T163" s="42"/>
    </row>
    <row r="164" spans="2:20" ht="12" customHeight="1">
      <c r="B164" s="49"/>
      <c r="C164" s="10" t="s">
        <v>83</v>
      </c>
      <c r="D164" s="10" t="s">
        <v>72</v>
      </c>
      <c r="E164" s="10" t="s">
        <v>305</v>
      </c>
      <c r="F164" s="54" t="s">
        <v>102</v>
      </c>
      <c r="G164" s="54" t="s">
        <v>796</v>
      </c>
      <c r="H164" s="54" t="s">
        <v>795</v>
      </c>
      <c r="I164" s="54" t="s">
        <v>292</v>
      </c>
      <c r="N164" s="143"/>
      <c r="O164" s="20"/>
      <c r="S164" s="42"/>
      <c r="T164" s="42"/>
    </row>
    <row r="165" spans="2:20" ht="12" customHeight="1">
      <c r="B165" s="49"/>
      <c r="C165" s="10" t="s">
        <v>113</v>
      </c>
      <c r="D165" s="10" t="s">
        <v>307</v>
      </c>
      <c r="E165" s="10" t="s">
        <v>794</v>
      </c>
      <c r="F165" s="54" t="s">
        <v>792</v>
      </c>
      <c r="G165" s="54" t="s">
        <v>814</v>
      </c>
      <c r="H165" s="54" t="s">
        <v>815</v>
      </c>
      <c r="I165" s="54" t="s">
        <v>998</v>
      </c>
      <c r="N165" s="143" t="s">
        <v>952</v>
      </c>
      <c r="O165" s="20"/>
      <c r="S165" s="42"/>
      <c r="T165" s="42"/>
    </row>
    <row r="166" spans="2:20" ht="12" customHeight="1">
      <c r="B166" s="160" t="s">
        <v>152</v>
      </c>
      <c r="C166" s="134">
        <f>A!B450</f>
        <v>12352.799748999989</v>
      </c>
      <c r="D166" s="134">
        <f>A!C450</f>
        <v>12454.1</v>
      </c>
      <c r="E166" s="134">
        <f>A!D450</f>
        <v>12503.875753518125</v>
      </c>
      <c r="F166" s="134">
        <f>A!F450</f>
        <v>12290</v>
      </c>
      <c r="G166" s="134">
        <f>A!G450</f>
        <v>12844</v>
      </c>
      <c r="H166" s="134">
        <f>A!H450</f>
        <v>12847</v>
      </c>
      <c r="I166" s="134">
        <f>A!I450</f>
        <v>12428.840141640052</v>
      </c>
      <c r="N166" s="893">
        <f>A!M450</f>
        <v>0</v>
      </c>
      <c r="O166" s="20"/>
      <c r="S166" s="42"/>
      <c r="T166" s="42"/>
    </row>
    <row r="167" spans="2:20" ht="12" customHeight="1">
      <c r="B167" s="37" t="s">
        <v>153</v>
      </c>
      <c r="C167" s="134">
        <f>A!B451</f>
        <v>0</v>
      </c>
      <c r="D167" s="134">
        <f>A!C451</f>
        <v>8634.07</v>
      </c>
      <c r="E167" s="134">
        <f>A!D451</f>
        <v>0</v>
      </c>
      <c r="F167" s="134">
        <f>A!F451</f>
        <v>0</v>
      </c>
      <c r="G167" s="134">
        <f>A!G451</f>
        <v>9386</v>
      </c>
      <c r="H167" s="134">
        <f>A!H451</f>
        <v>8871</v>
      </c>
      <c r="I167" s="134">
        <f>A!I451</f>
        <v>9190.2462546046554</v>
      </c>
      <c r="N167" s="893">
        <f>A!M451</f>
        <v>0</v>
      </c>
      <c r="O167" s="20"/>
      <c r="S167" s="42"/>
      <c r="T167" s="42"/>
    </row>
    <row r="168" spans="2:20" ht="12" customHeight="1">
      <c r="B168" s="37" t="s">
        <v>154</v>
      </c>
      <c r="C168" s="134">
        <f>A!B452</f>
        <v>0</v>
      </c>
      <c r="D168" s="134">
        <f>A!C452</f>
        <v>0</v>
      </c>
      <c r="E168" s="134">
        <f>A!D452</f>
        <v>0</v>
      </c>
      <c r="F168" s="134">
        <f>A!F452</f>
        <v>0</v>
      </c>
      <c r="G168" s="134">
        <f>A!G452</f>
        <v>0</v>
      </c>
      <c r="H168" s="134">
        <f>A!H452</f>
        <v>0</v>
      </c>
      <c r="I168" s="134">
        <f>A!I452</f>
        <v>9191.8668489866232</v>
      </c>
      <c r="N168" s="893">
        <f>A!M452</f>
        <v>0</v>
      </c>
      <c r="O168" s="20"/>
      <c r="S168" s="42"/>
      <c r="T168" s="42"/>
    </row>
    <row r="169" spans="2:20" ht="12" customHeight="1">
      <c r="B169" s="37" t="s">
        <v>155</v>
      </c>
      <c r="C169" s="134">
        <f>A!B453</f>
        <v>0</v>
      </c>
      <c r="D169" s="134">
        <f>A!C453</f>
        <v>0</v>
      </c>
      <c r="E169" s="134">
        <f>A!D453</f>
        <v>8666.857302812954</v>
      </c>
      <c r="F169" s="134">
        <f>A!F453</f>
        <v>8485</v>
      </c>
      <c r="G169" s="134">
        <f>A!G453</f>
        <v>0</v>
      </c>
      <c r="H169" s="134">
        <f>A!H453</f>
        <v>0</v>
      </c>
      <c r="I169" s="134">
        <f>A!I453</f>
        <v>9191.8668489866232</v>
      </c>
      <c r="N169" s="893">
        <f>A!M453</f>
        <v>0</v>
      </c>
      <c r="O169" s="20"/>
      <c r="S169" s="42"/>
      <c r="T169" s="42"/>
    </row>
    <row r="170" spans="2:20" ht="12" customHeight="1">
      <c r="B170" s="37" t="s">
        <v>156</v>
      </c>
      <c r="C170" s="134">
        <f>A!B454</f>
        <v>8567.040791320007</v>
      </c>
      <c r="D170" s="134">
        <f>A!C454</f>
        <v>0</v>
      </c>
      <c r="E170" s="134">
        <f>A!D454</f>
        <v>0</v>
      </c>
      <c r="F170" s="134">
        <f>A!F454</f>
        <v>0</v>
      </c>
      <c r="G170" s="134">
        <f>A!G454</f>
        <v>0</v>
      </c>
      <c r="H170" s="134">
        <f>A!H454</f>
        <v>0</v>
      </c>
      <c r="I170" s="134">
        <f>A!I454</f>
        <v>9191.8668489866232</v>
      </c>
      <c r="N170" s="893">
        <f>A!M454</f>
        <v>0</v>
      </c>
      <c r="O170" s="20"/>
      <c r="S170" s="42"/>
      <c r="T170" s="42"/>
    </row>
    <row r="171" spans="2:20" ht="12" customHeight="1">
      <c r="B171" s="37" t="s">
        <v>157</v>
      </c>
      <c r="C171" s="137" t="str">
        <f>A!B455</f>
        <v>n/a</v>
      </c>
      <c r="D171" s="137" t="str">
        <f>A!C455</f>
        <v>n/a</v>
      </c>
      <c r="E171" s="137" t="str">
        <f>A!D455</f>
        <v>n/a</v>
      </c>
      <c r="F171" s="137" t="str">
        <f>A!F455</f>
        <v>n/a</v>
      </c>
      <c r="G171" s="137" t="str">
        <f>A!G455</f>
        <v>n/a</v>
      </c>
      <c r="H171" s="137" t="str">
        <f>A!H455</f>
        <v>n/a</v>
      </c>
      <c r="I171" s="137" t="str">
        <f>A!I455</f>
        <v>n/a</v>
      </c>
      <c r="O171" s="20"/>
      <c r="S171" s="42"/>
      <c r="T171" s="42"/>
    </row>
    <row r="172" spans="2:20" ht="12" customHeight="1">
      <c r="B172" s="48" t="s">
        <v>450</v>
      </c>
      <c r="C172" s="421"/>
      <c r="D172" s="421"/>
      <c r="E172" s="421"/>
      <c r="F172" s="421"/>
      <c r="G172" s="421"/>
      <c r="H172" s="421"/>
      <c r="I172" s="421"/>
      <c r="O172" s="20"/>
      <c r="S172" s="42"/>
      <c r="T172" s="42"/>
    </row>
    <row r="173" spans="2:20" ht="12" customHeight="1">
      <c r="B173" s="49"/>
      <c r="C173" s="10" t="s">
        <v>83</v>
      </c>
      <c r="D173" s="10" t="s">
        <v>72</v>
      </c>
      <c r="E173" s="10" t="s">
        <v>305</v>
      </c>
      <c r="F173" s="54" t="s">
        <v>102</v>
      </c>
      <c r="G173" s="54" t="s">
        <v>796</v>
      </c>
      <c r="H173" s="54" t="s">
        <v>795</v>
      </c>
      <c r="I173" s="54" t="s">
        <v>292</v>
      </c>
      <c r="N173" s="893"/>
      <c r="O173" s="20"/>
      <c r="S173" s="42"/>
      <c r="T173" s="42"/>
    </row>
    <row r="174" spans="2:20" ht="12" customHeight="1">
      <c r="B174" s="161"/>
      <c r="C174" s="10" t="s">
        <v>113</v>
      </c>
      <c r="D174" s="10" t="s">
        <v>307</v>
      </c>
      <c r="E174" s="10" t="s">
        <v>794</v>
      </c>
      <c r="F174" s="54" t="s">
        <v>792</v>
      </c>
      <c r="G174" s="54" t="s">
        <v>814</v>
      </c>
      <c r="H174" s="54" t="s">
        <v>815</v>
      </c>
      <c r="I174" s="54" t="s">
        <v>998</v>
      </c>
      <c r="N174" s="143" t="s">
        <v>952</v>
      </c>
      <c r="O174" s="20"/>
      <c r="S174" s="42"/>
      <c r="T174" s="42"/>
    </row>
    <row r="175" spans="2:20" ht="12" customHeight="1">
      <c r="B175" s="37" t="s">
        <v>152</v>
      </c>
      <c r="C175" s="156">
        <f>A!B460</f>
        <v>5894.013319000006</v>
      </c>
      <c r="D175" s="156">
        <f>A!C460</f>
        <v>5932.9920000000002</v>
      </c>
      <c r="E175" s="156">
        <f>A!D460</f>
        <v>5929.8115684913791</v>
      </c>
      <c r="F175" s="156">
        <f>A!F460</f>
        <v>5768</v>
      </c>
      <c r="G175" s="156">
        <f>A!G460</f>
        <v>5769</v>
      </c>
      <c r="H175" s="156">
        <f>A!H460</f>
        <v>5769</v>
      </c>
      <c r="I175" s="156">
        <f>A!I460</f>
        <v>5875.0506079250263</v>
      </c>
      <c r="N175" s="893">
        <f>A!M460</f>
        <v>0</v>
      </c>
      <c r="O175" s="20"/>
      <c r="S175" s="42"/>
      <c r="T175" s="42"/>
    </row>
    <row r="176" spans="2:20" ht="12" customHeight="1">
      <c r="B176" s="37" t="s">
        <v>153</v>
      </c>
      <c r="C176" s="156">
        <f>A!B461</f>
        <v>0</v>
      </c>
      <c r="D176" s="156">
        <f>A!C461</f>
        <v>5056.16</v>
      </c>
      <c r="E176" s="156">
        <f>A!D461</f>
        <v>0</v>
      </c>
      <c r="F176" s="156">
        <f>A!F461</f>
        <v>0</v>
      </c>
      <c r="G176" s="156">
        <f>A!G461</f>
        <v>4911</v>
      </c>
      <c r="H176" s="156">
        <f>A!H461</f>
        <v>4911</v>
      </c>
      <c r="I176" s="156">
        <f>A!I461</f>
        <v>4986.74116230236</v>
      </c>
      <c r="N176" s="893">
        <f>A!M461</f>
        <v>0</v>
      </c>
      <c r="O176" s="20"/>
      <c r="S176" s="42"/>
      <c r="T176" s="42"/>
    </row>
    <row r="177" spans="2:20" ht="12" customHeight="1">
      <c r="B177" s="37" t="s">
        <v>154</v>
      </c>
      <c r="C177" s="156">
        <f>A!B462</f>
        <v>0</v>
      </c>
      <c r="D177" s="156">
        <f>A!C462</f>
        <v>0</v>
      </c>
      <c r="E177" s="156">
        <f>A!D462</f>
        <v>0</v>
      </c>
      <c r="F177" s="156">
        <f>A!F462</f>
        <v>0</v>
      </c>
      <c r="G177" s="156">
        <f>A!G462</f>
        <v>0</v>
      </c>
      <c r="H177" s="156">
        <f>A!H462</f>
        <v>0</v>
      </c>
      <c r="I177" s="156">
        <f>A!I462</f>
        <v>4987.6015193427938</v>
      </c>
      <c r="N177" s="893">
        <f>A!M462</f>
        <v>0</v>
      </c>
      <c r="O177" s="20"/>
      <c r="S177" s="42"/>
      <c r="T177" s="42"/>
    </row>
    <row r="178" spans="2:20" ht="12" customHeight="1">
      <c r="B178" s="37" t="s">
        <v>155</v>
      </c>
      <c r="C178" s="156">
        <f>A!B463</f>
        <v>0</v>
      </c>
      <c r="D178" s="156">
        <f>A!C463</f>
        <v>0</v>
      </c>
      <c r="E178" s="156">
        <f>A!D463</f>
        <v>5059.904870577403</v>
      </c>
      <c r="F178" s="156">
        <f>A!F463</f>
        <v>4602</v>
      </c>
      <c r="G178" s="156">
        <f>A!G463</f>
        <v>0</v>
      </c>
      <c r="H178" s="156">
        <f>A!H463</f>
        <v>0</v>
      </c>
      <c r="I178" s="156">
        <f>A!I463</f>
        <v>4987.6015193427938</v>
      </c>
      <c r="N178" s="893">
        <f>A!M463</f>
        <v>0</v>
      </c>
      <c r="O178" s="20"/>
      <c r="S178" s="42"/>
      <c r="T178" s="42"/>
    </row>
    <row r="179" spans="2:20" ht="12" customHeight="1">
      <c r="B179" s="37" t="s">
        <v>156</v>
      </c>
      <c r="C179" s="156">
        <f>A!B464</f>
        <v>5031.8470820000211</v>
      </c>
      <c r="D179" s="156">
        <f>A!C464</f>
        <v>0</v>
      </c>
      <c r="E179" s="156">
        <f>A!D464</f>
        <v>0</v>
      </c>
      <c r="F179" s="156">
        <f>A!F464</f>
        <v>0</v>
      </c>
      <c r="G179" s="156">
        <f>A!G464</f>
        <v>0</v>
      </c>
      <c r="H179" s="156">
        <f>A!H464</f>
        <v>0</v>
      </c>
      <c r="I179" s="156">
        <f>A!I464</f>
        <v>4987.6015193427938</v>
      </c>
      <c r="N179" s="893">
        <f>A!M464</f>
        <v>0</v>
      </c>
      <c r="O179" s="20"/>
      <c r="S179" s="42"/>
      <c r="T179" s="42"/>
    </row>
    <row r="180" spans="2:20" ht="12" customHeight="1">
      <c r="B180" s="80" t="s">
        <v>157</v>
      </c>
      <c r="C180" s="138" t="str">
        <f>A!B465</f>
        <v>n/a</v>
      </c>
      <c r="D180" s="138" t="str">
        <f>A!C465</f>
        <v>n/a</v>
      </c>
      <c r="E180" s="138" t="str">
        <f>A!D465</f>
        <v>n/a</v>
      </c>
      <c r="F180" s="138" t="str">
        <f>A!F465</f>
        <v>n/a</v>
      </c>
      <c r="G180" s="138"/>
      <c r="H180" s="138" t="str">
        <f>A!H465</f>
        <v>n/a</v>
      </c>
      <c r="I180" s="138" t="str">
        <f>A!I465</f>
        <v>n/a</v>
      </c>
      <c r="O180" s="20"/>
      <c r="S180" s="42"/>
      <c r="T180" s="42"/>
    </row>
    <row r="181" spans="2:20" ht="12" customHeight="1">
      <c r="B181" s="49" t="s">
        <v>451</v>
      </c>
      <c r="C181" s="17"/>
      <c r="D181" s="17"/>
      <c r="E181" s="17"/>
      <c r="F181" s="17"/>
      <c r="G181" s="17"/>
      <c r="H181" s="17"/>
      <c r="I181" s="17"/>
      <c r="O181" s="20"/>
      <c r="S181" s="42"/>
      <c r="T181" s="42"/>
    </row>
    <row r="182" spans="2:20" ht="12" customHeight="1">
      <c r="B182" s="49"/>
      <c r="C182" s="10" t="s">
        <v>83</v>
      </c>
      <c r="D182" s="10" t="s">
        <v>72</v>
      </c>
      <c r="E182" s="10" t="s">
        <v>305</v>
      </c>
      <c r="F182" s="54" t="s">
        <v>102</v>
      </c>
      <c r="G182" s="54" t="s">
        <v>796</v>
      </c>
      <c r="H182" s="54" t="s">
        <v>795</v>
      </c>
      <c r="I182" s="54" t="s">
        <v>292</v>
      </c>
      <c r="N182" s="143"/>
      <c r="O182" s="20"/>
      <c r="S182" s="42"/>
      <c r="T182" s="42"/>
    </row>
    <row r="183" spans="2:20" ht="12" customHeight="1">
      <c r="B183" s="49"/>
      <c r="C183" s="10" t="s">
        <v>113</v>
      </c>
      <c r="D183" s="10" t="s">
        <v>307</v>
      </c>
      <c r="E183" s="10" t="s">
        <v>794</v>
      </c>
      <c r="F183" s="54" t="s">
        <v>792</v>
      </c>
      <c r="G183" s="54" t="s">
        <v>814</v>
      </c>
      <c r="H183" s="54" t="s">
        <v>815</v>
      </c>
      <c r="I183" s="54" t="s">
        <v>998</v>
      </c>
      <c r="N183" s="143" t="s">
        <v>952</v>
      </c>
      <c r="O183" s="20"/>
      <c r="S183" s="42"/>
      <c r="T183" s="42"/>
    </row>
    <row r="184" spans="2:20" ht="12" customHeight="1">
      <c r="B184" s="160" t="s">
        <v>152</v>
      </c>
      <c r="C184" s="134">
        <f>A!B470</f>
        <v>6458.7864299999828</v>
      </c>
      <c r="D184" s="134">
        <f>A!C470</f>
        <v>6521.1360000000004</v>
      </c>
      <c r="E184" s="134">
        <f>A!D470</f>
        <v>6574.0641850267693</v>
      </c>
      <c r="F184" s="134">
        <f>A!F470</f>
        <v>6522</v>
      </c>
      <c r="G184" s="134">
        <f>A!G470</f>
        <v>7076</v>
      </c>
      <c r="H184" s="443">
        <f>A!H470</f>
        <v>7078</v>
      </c>
      <c r="I184" s="134">
        <f>A!I470</f>
        <v>6553.7895337150267</v>
      </c>
      <c r="N184" s="893">
        <f>A!M470</f>
        <v>0</v>
      </c>
      <c r="O184" s="20"/>
      <c r="S184" s="42"/>
      <c r="T184" s="42"/>
    </row>
    <row r="185" spans="2:20" ht="12" customHeight="1">
      <c r="B185" s="37" t="s">
        <v>153</v>
      </c>
      <c r="C185" s="134">
        <f>A!B471</f>
        <v>0</v>
      </c>
      <c r="D185" s="134">
        <f>A!C471</f>
        <v>3577.904</v>
      </c>
      <c r="E185" s="134">
        <f>A!D471</f>
        <v>0</v>
      </c>
      <c r="F185" s="134">
        <f>A!F471</f>
        <v>0</v>
      </c>
      <c r="G185" s="134">
        <f>A!G471</f>
        <v>4475</v>
      </c>
      <c r="H185" s="156">
        <f>A!H471</f>
        <v>3960</v>
      </c>
      <c r="I185" s="134">
        <f>A!I471</f>
        <v>4203.5050923022955</v>
      </c>
      <c r="N185" s="893">
        <f>A!M471</f>
        <v>0</v>
      </c>
      <c r="O185" s="20"/>
      <c r="S185" s="42"/>
      <c r="T185" s="42"/>
    </row>
    <row r="186" spans="2:20" ht="12" customHeight="1">
      <c r="B186" s="37" t="s">
        <v>154</v>
      </c>
      <c r="C186" s="134">
        <f>A!B472</f>
        <v>0</v>
      </c>
      <c r="D186" s="134">
        <f>A!C472</f>
        <v>0</v>
      </c>
      <c r="E186" s="134">
        <f>A!D472</f>
        <v>0</v>
      </c>
      <c r="F186" s="134">
        <f>A!F472</f>
        <v>0</v>
      </c>
      <c r="G186" s="134">
        <f>A!G472</f>
        <v>0</v>
      </c>
      <c r="H186" s="156">
        <f>A!H472</f>
        <v>0</v>
      </c>
      <c r="I186" s="134">
        <f>A!I472</f>
        <v>4204.2653296438293</v>
      </c>
      <c r="N186" s="893">
        <f>A!M472</f>
        <v>0</v>
      </c>
      <c r="O186" s="20"/>
      <c r="S186" s="42"/>
      <c r="T186" s="42"/>
    </row>
    <row r="187" spans="2:20" ht="12" customHeight="1">
      <c r="B187" s="37" t="s">
        <v>155</v>
      </c>
      <c r="C187" s="134">
        <f>A!B473</f>
        <v>0</v>
      </c>
      <c r="D187" s="134">
        <f>A!C473</f>
        <v>0</v>
      </c>
      <c r="E187" s="134">
        <f>A!D473</f>
        <v>3606.9524322355819</v>
      </c>
      <c r="F187" s="134">
        <f>A!F473</f>
        <v>3883</v>
      </c>
      <c r="G187" s="134">
        <f>A!G473</f>
        <v>0</v>
      </c>
      <c r="H187" s="156">
        <f>A!H473</f>
        <v>0</v>
      </c>
      <c r="I187" s="134">
        <f>A!I473</f>
        <v>4204.2653296438293</v>
      </c>
      <c r="N187" s="893">
        <f>A!M473</f>
        <v>0</v>
      </c>
      <c r="O187" s="20"/>
      <c r="S187" s="42"/>
      <c r="T187" s="42"/>
    </row>
    <row r="188" spans="2:20" ht="12" customHeight="1">
      <c r="B188" s="37" t="s">
        <v>156</v>
      </c>
      <c r="C188" s="134">
        <f>A!B474</f>
        <v>3535.1937093199858</v>
      </c>
      <c r="D188" s="134">
        <f>A!C474</f>
        <v>0</v>
      </c>
      <c r="E188" s="134">
        <f>A!D474</f>
        <v>0</v>
      </c>
      <c r="F188" s="134">
        <f>A!F474</f>
        <v>0</v>
      </c>
      <c r="G188" s="134">
        <f>A!G474</f>
        <v>0</v>
      </c>
      <c r="H188" s="156">
        <f>A!H474</f>
        <v>0</v>
      </c>
      <c r="I188" s="134">
        <f>A!I474</f>
        <v>4204.2653296438293</v>
      </c>
      <c r="N188" s="893">
        <f>A!M474</f>
        <v>0</v>
      </c>
      <c r="O188" s="20"/>
      <c r="S188" s="42"/>
      <c r="T188" s="42"/>
    </row>
    <row r="189" spans="2:20" ht="12" customHeight="1" thickBot="1">
      <c r="B189" s="38" t="s">
        <v>157</v>
      </c>
      <c r="C189" s="139" t="str">
        <f>A!B475</f>
        <v>n/a</v>
      </c>
      <c r="D189" s="139" t="str">
        <f>A!C475</f>
        <v>n/a</v>
      </c>
      <c r="E189" s="139" t="str">
        <f>A!D475</f>
        <v>n/a</v>
      </c>
      <c r="F189" s="139" t="str">
        <f>A!F475</f>
        <v>n/a</v>
      </c>
      <c r="G189" s="139"/>
      <c r="H189" s="444" t="str">
        <f>A!H475</f>
        <v>n/a</v>
      </c>
      <c r="I189" s="139" t="str">
        <f>A!I475</f>
        <v>n/a</v>
      </c>
      <c r="O189" s="20"/>
      <c r="S189" s="42"/>
      <c r="T189" s="42"/>
    </row>
    <row r="190" spans="2:20" ht="12" customHeight="1" thickTop="1">
      <c r="O190" s="20"/>
      <c r="S190" s="42"/>
      <c r="T190" s="42"/>
    </row>
    <row r="191" spans="2:20" ht="12" customHeight="1">
      <c r="N191" s="143"/>
      <c r="O191" s="20"/>
      <c r="S191" s="42"/>
      <c r="T191" s="42"/>
    </row>
    <row r="192" spans="2:20" ht="16.5" customHeight="1" thickBot="1">
      <c r="B192" s="41" t="s">
        <v>453</v>
      </c>
      <c r="N192" s="143"/>
      <c r="O192" s="20"/>
      <c r="S192" s="42"/>
      <c r="T192" s="42"/>
    </row>
    <row r="193" spans="2:20" ht="12" customHeight="1" thickTop="1">
      <c r="B193" s="159" t="s">
        <v>454</v>
      </c>
      <c r="C193" s="8"/>
      <c r="D193" s="8"/>
      <c r="E193" s="8"/>
      <c r="F193" s="8"/>
      <c r="G193" s="8"/>
      <c r="H193" s="8"/>
      <c r="I193" s="8"/>
      <c r="N193" s="143"/>
      <c r="O193" s="20"/>
      <c r="S193" s="42"/>
      <c r="T193" s="42"/>
    </row>
    <row r="194" spans="2:20" ht="12" customHeight="1">
      <c r="B194" s="49"/>
      <c r="C194" s="10" t="s">
        <v>83</v>
      </c>
      <c r="D194" s="10" t="s">
        <v>72</v>
      </c>
      <c r="E194" s="10" t="s">
        <v>305</v>
      </c>
      <c r="F194" s="54" t="s">
        <v>102</v>
      </c>
      <c r="G194" s="54" t="s">
        <v>796</v>
      </c>
      <c r="H194" s="54" t="s">
        <v>795</v>
      </c>
      <c r="I194" s="54" t="s">
        <v>292</v>
      </c>
      <c r="O194" s="20"/>
      <c r="S194" s="42"/>
      <c r="T194" s="42"/>
    </row>
    <row r="195" spans="2:20" ht="12" customHeight="1">
      <c r="B195" s="49"/>
      <c r="C195" s="10" t="s">
        <v>113</v>
      </c>
      <c r="D195" s="10" t="s">
        <v>307</v>
      </c>
      <c r="E195" s="10" t="s">
        <v>794</v>
      </c>
      <c r="F195" s="54" t="s">
        <v>792</v>
      </c>
      <c r="G195" s="54" t="s">
        <v>814</v>
      </c>
      <c r="H195" s="54" t="s">
        <v>815</v>
      </c>
      <c r="I195" s="54" t="s">
        <v>998</v>
      </c>
      <c r="N195" s="143" t="s">
        <v>952</v>
      </c>
      <c r="O195" s="20"/>
      <c r="S195" s="42"/>
      <c r="T195" s="42"/>
    </row>
    <row r="196" spans="2:20" ht="12" customHeight="1">
      <c r="B196" s="160" t="s">
        <v>152</v>
      </c>
      <c r="C196" s="134">
        <f>A!B480</f>
        <v>12352.799748999989</v>
      </c>
      <c r="D196" s="134">
        <f>A!C480</f>
        <v>12454.1</v>
      </c>
      <c r="E196" s="134">
        <f>A!D480</f>
        <v>12503.875753518125</v>
      </c>
      <c r="F196" s="134">
        <f>A!F480</f>
        <v>12290</v>
      </c>
      <c r="G196" s="134">
        <f>A!G480</f>
        <v>12844</v>
      </c>
      <c r="H196" s="134">
        <f>A!H480</f>
        <v>12847</v>
      </c>
      <c r="I196" s="134">
        <f>A!I480</f>
        <v>12428.840141640052</v>
      </c>
      <c r="N196" s="893">
        <f>A!M480</f>
        <v>0</v>
      </c>
      <c r="O196" s="20"/>
      <c r="S196" s="42"/>
      <c r="T196" s="42"/>
    </row>
    <row r="197" spans="2:20" ht="12" customHeight="1">
      <c r="B197" s="37" t="s">
        <v>153</v>
      </c>
      <c r="C197" s="134">
        <f>A!B481</f>
        <v>0</v>
      </c>
      <c r="D197" s="134">
        <f>A!C481</f>
        <v>8713.52</v>
      </c>
      <c r="E197" s="134">
        <f>A!D481</f>
        <v>0</v>
      </c>
      <c r="F197" s="134">
        <f>A!F481</f>
        <v>0</v>
      </c>
      <c r="G197" s="134">
        <f>A!G481</f>
        <v>9041</v>
      </c>
      <c r="H197" s="134">
        <f>A!H481</f>
        <v>9111</v>
      </c>
      <c r="I197" s="134">
        <f>A!I481</f>
        <v>8641.1076470016651</v>
      </c>
      <c r="N197" s="893">
        <f>A!M481</f>
        <v>0</v>
      </c>
      <c r="O197" s="20"/>
      <c r="S197" s="42"/>
      <c r="T197" s="42"/>
    </row>
    <row r="198" spans="2:20" ht="12" customHeight="1">
      <c r="B198" s="37" t="s">
        <v>154</v>
      </c>
      <c r="C198" s="134">
        <f>A!B482</f>
        <v>0</v>
      </c>
      <c r="D198" s="134">
        <f>A!C482</f>
        <v>0</v>
      </c>
      <c r="E198" s="134">
        <f>A!D482</f>
        <v>0</v>
      </c>
      <c r="F198" s="134">
        <f>A!F482</f>
        <v>0</v>
      </c>
      <c r="G198" s="134">
        <f>A!G482</f>
        <v>0</v>
      </c>
      <c r="H198" s="134">
        <f>A!H482</f>
        <v>0</v>
      </c>
      <c r="I198" s="134">
        <f>A!I482</f>
        <v>8641.1076470016651</v>
      </c>
      <c r="N198" s="893">
        <f>A!M482</f>
        <v>0</v>
      </c>
      <c r="O198" s="20"/>
      <c r="S198" s="42"/>
      <c r="T198" s="42"/>
    </row>
    <row r="199" spans="2:20" ht="12" customHeight="1">
      <c r="B199" s="37" t="s">
        <v>155</v>
      </c>
      <c r="C199" s="134">
        <f>A!B483</f>
        <v>0</v>
      </c>
      <c r="D199" s="134">
        <f>A!C483</f>
        <v>0</v>
      </c>
      <c r="E199" s="134">
        <f>A!D483</f>
        <v>8696.293142508981</v>
      </c>
      <c r="F199" s="134">
        <f>A!F483</f>
        <v>8404</v>
      </c>
      <c r="G199" s="134">
        <f>A!G483</f>
        <v>0</v>
      </c>
      <c r="H199" s="134">
        <f>A!H483</f>
        <v>0</v>
      </c>
      <c r="I199" s="134">
        <f>A!I483</f>
        <v>8641.1076470016651</v>
      </c>
      <c r="N199" s="893">
        <f>A!M483</f>
        <v>0</v>
      </c>
      <c r="O199" s="20"/>
      <c r="S199" s="42"/>
      <c r="T199" s="42"/>
    </row>
    <row r="200" spans="2:20" ht="12" customHeight="1">
      <c r="B200" s="37" t="s">
        <v>156</v>
      </c>
      <c r="C200" s="134">
        <f>A!B484</f>
        <v>8702.358919359991</v>
      </c>
      <c r="D200" s="134">
        <f>A!C484</f>
        <v>0</v>
      </c>
      <c r="E200" s="134">
        <f>A!D484</f>
        <v>0</v>
      </c>
      <c r="F200" s="134">
        <f>A!F484</f>
        <v>0</v>
      </c>
      <c r="G200" s="134">
        <f>A!G484</f>
        <v>0</v>
      </c>
      <c r="H200" s="134">
        <f>A!H484</f>
        <v>0</v>
      </c>
      <c r="I200" s="134">
        <f>A!I484</f>
        <v>8641.1076470016651</v>
      </c>
      <c r="N200" s="893">
        <f>A!M484</f>
        <v>0</v>
      </c>
      <c r="O200" s="20"/>
      <c r="S200" s="42"/>
      <c r="T200" s="42"/>
    </row>
    <row r="201" spans="2:20" ht="12" customHeight="1">
      <c r="B201" s="37" t="s">
        <v>157</v>
      </c>
      <c r="C201" s="137">
        <f>A!B485</f>
        <v>0</v>
      </c>
      <c r="D201" s="137">
        <f>A!C485</f>
        <v>0</v>
      </c>
      <c r="E201" s="137">
        <f>A!D485</f>
        <v>0</v>
      </c>
      <c r="F201" s="137">
        <f>A!F485</f>
        <v>0</v>
      </c>
      <c r="G201" s="137">
        <f>A!G485</f>
        <v>9032</v>
      </c>
      <c r="H201" s="137">
        <f>A!H485</f>
        <v>9104</v>
      </c>
      <c r="I201" s="137">
        <f>A!I485</f>
        <v>8641.1076470016651</v>
      </c>
      <c r="N201" s="893">
        <f>A!M485</f>
        <v>0</v>
      </c>
      <c r="O201" s="20"/>
      <c r="S201" s="42"/>
      <c r="T201" s="42"/>
    </row>
    <row r="202" spans="2:20" ht="12" customHeight="1">
      <c r="B202" s="48" t="s">
        <v>455</v>
      </c>
      <c r="C202" s="421"/>
      <c r="D202" s="421"/>
      <c r="E202" s="421"/>
      <c r="F202" s="421"/>
      <c r="G202" s="421"/>
      <c r="H202" s="421"/>
      <c r="I202" s="421"/>
      <c r="N202" s="143"/>
      <c r="O202" s="20"/>
      <c r="S202" s="42"/>
      <c r="T202" s="42"/>
    </row>
    <row r="203" spans="2:20" ht="12" customHeight="1">
      <c r="B203" s="49"/>
      <c r="C203" s="10" t="s">
        <v>83</v>
      </c>
      <c r="D203" s="10" t="s">
        <v>72</v>
      </c>
      <c r="E203" s="10" t="s">
        <v>305</v>
      </c>
      <c r="F203" s="54" t="s">
        <v>102</v>
      </c>
      <c r="G203" s="54" t="s">
        <v>796</v>
      </c>
      <c r="H203" s="54" t="s">
        <v>795</v>
      </c>
      <c r="I203" s="54" t="s">
        <v>292</v>
      </c>
      <c r="N203" s="143"/>
      <c r="O203" s="20"/>
      <c r="S203" s="42"/>
      <c r="T203" s="42"/>
    </row>
    <row r="204" spans="2:20" ht="12" customHeight="1">
      <c r="B204" s="161"/>
      <c r="C204" s="10" t="s">
        <v>113</v>
      </c>
      <c r="D204" s="10" t="s">
        <v>307</v>
      </c>
      <c r="E204" s="10" t="s">
        <v>794</v>
      </c>
      <c r="F204" s="54" t="s">
        <v>792</v>
      </c>
      <c r="G204" s="54" t="s">
        <v>814</v>
      </c>
      <c r="H204" s="54" t="s">
        <v>815</v>
      </c>
      <c r="I204" s="54" t="s">
        <v>998</v>
      </c>
      <c r="N204" s="143" t="s">
        <v>952</v>
      </c>
      <c r="O204" s="20"/>
      <c r="S204" s="42"/>
      <c r="T204" s="42"/>
    </row>
    <row r="205" spans="2:20" ht="12" customHeight="1">
      <c r="B205" s="37" t="s">
        <v>152</v>
      </c>
      <c r="C205" s="156">
        <f>A!B490</f>
        <v>5894.013319000006</v>
      </c>
      <c r="D205" s="156">
        <f>A!C490</f>
        <v>5932.9920000000002</v>
      </c>
      <c r="E205" s="156">
        <f>A!D490</f>
        <v>5929.8115684913791</v>
      </c>
      <c r="F205" s="156">
        <f>A!F490</f>
        <v>5768</v>
      </c>
      <c r="G205" s="156">
        <f>A!G490</f>
        <v>5769</v>
      </c>
      <c r="H205" s="156">
        <f>A!H490</f>
        <v>5769</v>
      </c>
      <c r="I205" s="156">
        <f>A!I490</f>
        <v>5875.0506079250263</v>
      </c>
      <c r="N205" s="893">
        <f>A!M490</f>
        <v>0</v>
      </c>
      <c r="O205" s="20"/>
      <c r="S205" s="42"/>
      <c r="T205" s="42"/>
    </row>
    <row r="206" spans="2:20" ht="12" customHeight="1">
      <c r="B206" s="37" t="s">
        <v>153</v>
      </c>
      <c r="C206" s="156">
        <f>A!B491</f>
        <v>0</v>
      </c>
      <c r="D206" s="156">
        <f>A!C491</f>
        <v>3872.96</v>
      </c>
      <c r="E206" s="156">
        <f>A!D491</f>
        <v>0</v>
      </c>
      <c r="F206" s="156">
        <f>A!F491</f>
        <v>0</v>
      </c>
      <c r="G206" s="156">
        <f>A!G491</f>
        <v>3782</v>
      </c>
      <c r="H206" s="156">
        <f>A!H491</f>
        <v>3782</v>
      </c>
      <c r="I206" s="156">
        <f>A!I491</f>
        <v>3857.0684054131211</v>
      </c>
      <c r="N206" s="893">
        <f>A!M491</f>
        <v>0</v>
      </c>
      <c r="O206" s="20"/>
      <c r="S206" s="42"/>
      <c r="T206" s="42"/>
    </row>
    <row r="207" spans="2:20" ht="12" customHeight="1">
      <c r="B207" s="37" t="s">
        <v>154</v>
      </c>
      <c r="C207" s="156">
        <f>A!B492</f>
        <v>0</v>
      </c>
      <c r="D207" s="156">
        <f>A!C492</f>
        <v>0</v>
      </c>
      <c r="E207" s="156">
        <f>A!D492</f>
        <v>0</v>
      </c>
      <c r="F207" s="156">
        <f>A!F492</f>
        <v>0</v>
      </c>
      <c r="G207" s="156">
        <f>A!G492</f>
        <v>0</v>
      </c>
      <c r="H207" s="156">
        <f>A!H492</f>
        <v>0</v>
      </c>
      <c r="I207" s="156">
        <f>A!I492</f>
        <v>3857.0684054131211</v>
      </c>
      <c r="N207" s="893">
        <f>A!M492</f>
        <v>0</v>
      </c>
      <c r="O207" s="20"/>
      <c r="S207" s="42"/>
      <c r="T207" s="42"/>
    </row>
    <row r="208" spans="2:20" ht="12" customHeight="1">
      <c r="B208" s="37" t="s">
        <v>155</v>
      </c>
      <c r="C208" s="156">
        <f>A!B493</f>
        <v>0</v>
      </c>
      <c r="D208" s="156">
        <f>A!C493</f>
        <v>0</v>
      </c>
      <c r="E208" s="156">
        <f>A!D493</f>
        <v>3816.4387723541704</v>
      </c>
      <c r="F208" s="156">
        <f>A!F493</f>
        <v>3796</v>
      </c>
      <c r="G208" s="156">
        <f>A!G493</f>
        <v>0</v>
      </c>
      <c r="H208" s="156">
        <f>A!H493</f>
        <v>0</v>
      </c>
      <c r="I208" s="156">
        <f>A!I493</f>
        <v>3857.0684054131211</v>
      </c>
      <c r="N208" s="893">
        <f>A!M493</f>
        <v>0</v>
      </c>
      <c r="O208" s="20"/>
      <c r="S208" s="42"/>
      <c r="T208" s="42"/>
    </row>
    <row r="209" spans="2:20" ht="12" customHeight="1">
      <c r="B209" s="37" t="s">
        <v>156</v>
      </c>
      <c r="C209" s="156">
        <f>A!B494</f>
        <v>3918.8451749999986</v>
      </c>
      <c r="D209" s="156">
        <f>A!C494</f>
        <v>0</v>
      </c>
      <c r="E209" s="156">
        <f>A!D494</f>
        <v>0</v>
      </c>
      <c r="F209" s="156">
        <f>A!F494</f>
        <v>0</v>
      </c>
      <c r="G209" s="156">
        <f>A!G494</f>
        <v>0</v>
      </c>
      <c r="H209" s="156">
        <f>A!H494</f>
        <v>0</v>
      </c>
      <c r="I209" s="156">
        <f>A!I494</f>
        <v>3857.0684054131211</v>
      </c>
      <c r="N209" s="893">
        <f>A!M494</f>
        <v>0</v>
      </c>
      <c r="O209" s="20"/>
      <c r="S209" s="42"/>
      <c r="T209" s="42"/>
    </row>
    <row r="210" spans="2:20" ht="12" customHeight="1">
      <c r="B210" s="80" t="s">
        <v>157</v>
      </c>
      <c r="C210" s="138">
        <f>A!B495</f>
        <v>0</v>
      </c>
      <c r="D210" s="138">
        <f>A!C495</f>
        <v>0</v>
      </c>
      <c r="E210" s="138">
        <f>A!D495</f>
        <v>0</v>
      </c>
      <c r="F210" s="138">
        <f>A!F495</f>
        <v>0</v>
      </c>
      <c r="G210" s="138">
        <f>A!G495</f>
        <v>3774</v>
      </c>
      <c r="H210" s="138">
        <f>A!H495</f>
        <v>3774</v>
      </c>
      <c r="I210" s="138">
        <f>A!I495</f>
        <v>3857.0684054131211</v>
      </c>
      <c r="N210" s="893">
        <f>A!M495</f>
        <v>0</v>
      </c>
      <c r="O210" s="20"/>
      <c r="S210" s="42"/>
      <c r="T210" s="42"/>
    </row>
    <row r="211" spans="2:20" ht="12" customHeight="1">
      <c r="B211" s="49" t="s">
        <v>456</v>
      </c>
      <c r="C211" s="17"/>
      <c r="D211" s="17"/>
      <c r="E211" s="17"/>
      <c r="F211" s="17"/>
      <c r="G211" s="17"/>
      <c r="H211" s="17"/>
      <c r="I211" s="17"/>
      <c r="N211" s="143"/>
      <c r="O211" s="20"/>
      <c r="S211" s="42"/>
      <c r="T211" s="42"/>
    </row>
    <row r="212" spans="2:20" ht="12" customHeight="1">
      <c r="B212" s="49"/>
      <c r="C212" s="10" t="s">
        <v>83</v>
      </c>
      <c r="D212" s="10" t="s">
        <v>72</v>
      </c>
      <c r="E212" s="10" t="s">
        <v>305</v>
      </c>
      <c r="F212" s="54" t="s">
        <v>102</v>
      </c>
      <c r="G212" s="54" t="s">
        <v>796</v>
      </c>
      <c r="H212" s="54" t="s">
        <v>795</v>
      </c>
      <c r="I212" s="54" t="s">
        <v>292</v>
      </c>
      <c r="N212" s="143"/>
      <c r="O212" s="20"/>
      <c r="S212" s="42"/>
      <c r="T212" s="42"/>
    </row>
    <row r="213" spans="2:20" ht="12" customHeight="1">
      <c r="B213" s="49"/>
      <c r="C213" s="10" t="s">
        <v>113</v>
      </c>
      <c r="D213" s="10" t="s">
        <v>307</v>
      </c>
      <c r="E213" s="10" t="s">
        <v>794</v>
      </c>
      <c r="F213" s="54" t="s">
        <v>792</v>
      </c>
      <c r="G213" s="54" t="s">
        <v>814</v>
      </c>
      <c r="H213" s="54" t="s">
        <v>815</v>
      </c>
      <c r="I213" s="54" t="s">
        <v>998</v>
      </c>
      <c r="N213" s="143" t="s">
        <v>952</v>
      </c>
      <c r="O213" s="20"/>
      <c r="S213" s="42"/>
      <c r="T213" s="42"/>
    </row>
    <row r="214" spans="2:20" ht="12" customHeight="1">
      <c r="B214" s="160" t="s">
        <v>152</v>
      </c>
      <c r="C214" s="134">
        <f>A!B500</f>
        <v>6458.7864299999828</v>
      </c>
      <c r="D214" s="134">
        <f>A!C500</f>
        <v>6521.1360000000004</v>
      </c>
      <c r="E214" s="134">
        <f>A!D500</f>
        <v>6574.0641850267693</v>
      </c>
      <c r="F214" s="134">
        <f>A!F500</f>
        <v>6522</v>
      </c>
      <c r="G214" s="134">
        <f>A!G500</f>
        <v>7076</v>
      </c>
      <c r="H214" s="134">
        <f>A!H500</f>
        <v>7078</v>
      </c>
      <c r="I214" s="134">
        <f>A!I500</f>
        <v>6553.7895337150267</v>
      </c>
      <c r="N214" s="893">
        <f>A!M500</f>
        <v>0</v>
      </c>
      <c r="O214" s="20"/>
      <c r="S214" s="42"/>
      <c r="T214" s="42"/>
    </row>
    <row r="215" spans="2:20" ht="12" customHeight="1">
      <c r="B215" s="37" t="s">
        <v>153</v>
      </c>
      <c r="C215" s="134">
        <f>A!B501</f>
        <v>0</v>
      </c>
      <c r="D215" s="134">
        <f>A!C501</f>
        <v>4840.5600000000004</v>
      </c>
      <c r="E215" s="134">
        <f>A!D501</f>
        <v>0</v>
      </c>
      <c r="F215" s="134">
        <f>A!F501</f>
        <v>0</v>
      </c>
      <c r="G215" s="134">
        <f>A!G501</f>
        <v>5259</v>
      </c>
      <c r="H215" s="134">
        <f>A!H501</f>
        <v>5329</v>
      </c>
      <c r="I215" s="134">
        <f>A!I501</f>
        <v>4784.0392415885444</v>
      </c>
      <c r="N215" s="893">
        <f>A!M501</f>
        <v>0</v>
      </c>
      <c r="O215" s="20"/>
      <c r="S215" s="42"/>
      <c r="T215" s="42"/>
    </row>
    <row r="216" spans="2:20" ht="12" customHeight="1">
      <c r="B216" s="37" t="s">
        <v>154</v>
      </c>
      <c r="C216" s="134">
        <f>A!B502</f>
        <v>0</v>
      </c>
      <c r="D216" s="134">
        <f>A!C502</f>
        <v>0</v>
      </c>
      <c r="E216" s="134">
        <f>A!D502</f>
        <v>0</v>
      </c>
      <c r="F216" s="134">
        <f>A!F502</f>
        <v>0</v>
      </c>
      <c r="G216" s="134">
        <f>A!G502</f>
        <v>0</v>
      </c>
      <c r="H216" s="134">
        <f>A!H502</f>
        <v>0</v>
      </c>
      <c r="I216" s="134">
        <f>A!I502</f>
        <v>4784.0392415885444</v>
      </c>
      <c r="N216" s="893">
        <f>A!M502</f>
        <v>0</v>
      </c>
      <c r="O216" s="20"/>
      <c r="S216" s="42"/>
      <c r="T216" s="42"/>
    </row>
    <row r="217" spans="2:20" ht="12" customHeight="1">
      <c r="B217" s="37" t="s">
        <v>155</v>
      </c>
      <c r="C217" s="134">
        <f>A!B503</f>
        <v>0</v>
      </c>
      <c r="D217" s="134">
        <f>A!C503</f>
        <v>0</v>
      </c>
      <c r="E217" s="134">
        <f>A!D503</f>
        <v>4879.8543701548415</v>
      </c>
      <c r="F217" s="134">
        <f>A!F503</f>
        <v>4608</v>
      </c>
      <c r="G217" s="134">
        <f>A!G503</f>
        <v>0</v>
      </c>
      <c r="H217" s="134">
        <f>A!H503</f>
        <v>0</v>
      </c>
      <c r="I217" s="134">
        <f>A!I503</f>
        <v>4784.0392415885444</v>
      </c>
      <c r="N217" s="893">
        <f>A!M503</f>
        <v>0</v>
      </c>
      <c r="O217" s="20"/>
      <c r="S217" s="42"/>
      <c r="T217" s="42"/>
    </row>
    <row r="218" spans="2:20" ht="12" customHeight="1">
      <c r="B218" s="37" t="s">
        <v>156</v>
      </c>
      <c r="C218" s="134">
        <f>A!B504</f>
        <v>4783.5137443599924</v>
      </c>
      <c r="D218" s="134">
        <f>A!C504</f>
        <v>0</v>
      </c>
      <c r="E218" s="134">
        <f>A!D504</f>
        <v>0</v>
      </c>
      <c r="F218" s="134">
        <f>A!F504</f>
        <v>0</v>
      </c>
      <c r="G218" s="134">
        <f>A!G504</f>
        <v>0</v>
      </c>
      <c r="H218" s="134">
        <f>A!H504</f>
        <v>0</v>
      </c>
      <c r="I218" s="134">
        <f>A!I504</f>
        <v>4784.0392415885444</v>
      </c>
      <c r="N218" s="893">
        <f>A!M504</f>
        <v>0</v>
      </c>
      <c r="O218" s="20"/>
      <c r="S218" s="42"/>
      <c r="T218" s="42"/>
    </row>
    <row r="219" spans="2:20" ht="12" customHeight="1" thickBot="1">
      <c r="B219" s="37" t="s">
        <v>157</v>
      </c>
      <c r="C219" s="137">
        <f>A!B505</f>
        <v>0</v>
      </c>
      <c r="D219" s="137">
        <f>A!C505</f>
        <v>0</v>
      </c>
      <c r="E219" s="137">
        <f>A!D505</f>
        <v>0</v>
      </c>
      <c r="F219" s="137">
        <f>A!F505</f>
        <v>0</v>
      </c>
      <c r="G219" s="134">
        <f>A!G505</f>
        <v>5258</v>
      </c>
      <c r="H219" s="134">
        <f>A!H505</f>
        <v>5329</v>
      </c>
      <c r="I219" s="137">
        <f>A!I505</f>
        <v>4784.0392415885444</v>
      </c>
      <c r="N219" s="893">
        <f>A!M505</f>
        <v>0</v>
      </c>
      <c r="O219" s="20"/>
      <c r="S219" s="42"/>
      <c r="T219" s="42"/>
    </row>
    <row r="220" spans="2:20" ht="12" customHeight="1" thickTop="1">
      <c r="B220" s="159" t="s">
        <v>457</v>
      </c>
      <c r="C220" s="8"/>
      <c r="D220" s="8"/>
      <c r="E220" s="8"/>
      <c r="F220" s="8"/>
      <c r="G220" s="8"/>
      <c r="H220" s="8"/>
      <c r="I220" s="8"/>
      <c r="N220" s="143"/>
      <c r="O220" s="20"/>
      <c r="S220" s="42"/>
      <c r="T220" s="42"/>
    </row>
    <row r="221" spans="2:20" ht="12" customHeight="1">
      <c r="B221" s="49"/>
      <c r="C221" s="10" t="s">
        <v>83</v>
      </c>
      <c r="D221" s="10" t="s">
        <v>72</v>
      </c>
      <c r="E221" s="10" t="s">
        <v>305</v>
      </c>
      <c r="F221" s="54" t="s">
        <v>102</v>
      </c>
      <c r="G221" s="54" t="s">
        <v>796</v>
      </c>
      <c r="H221" s="54" t="s">
        <v>795</v>
      </c>
      <c r="I221" s="54" t="s">
        <v>292</v>
      </c>
      <c r="N221" s="143"/>
      <c r="O221" s="20"/>
      <c r="S221" s="42"/>
      <c r="T221" s="42"/>
    </row>
    <row r="222" spans="2:20" ht="12" customHeight="1">
      <c r="B222" s="49"/>
      <c r="C222" s="10" t="s">
        <v>113</v>
      </c>
      <c r="D222" s="10" t="s">
        <v>307</v>
      </c>
      <c r="E222" s="10" t="s">
        <v>794</v>
      </c>
      <c r="F222" s="54" t="s">
        <v>792</v>
      </c>
      <c r="G222" s="54" t="s">
        <v>814</v>
      </c>
      <c r="H222" s="54" t="s">
        <v>815</v>
      </c>
      <c r="I222" s="54" t="s">
        <v>998</v>
      </c>
      <c r="N222" s="143" t="s">
        <v>952</v>
      </c>
      <c r="O222" s="20"/>
      <c r="S222" s="42"/>
      <c r="T222" s="42"/>
    </row>
    <row r="223" spans="2:20" ht="12" customHeight="1">
      <c r="B223" s="160" t="s">
        <v>152</v>
      </c>
      <c r="C223" s="134">
        <f>A!B510</f>
        <v>12352.799748999989</v>
      </c>
      <c r="D223" s="134">
        <f>A!C510</f>
        <v>12454.1</v>
      </c>
      <c r="E223" s="134">
        <f>A!D510</f>
        <v>12503.875753518125</v>
      </c>
      <c r="F223" s="134">
        <f>A!F510</f>
        <v>12290</v>
      </c>
      <c r="G223" s="134">
        <f>A!G510</f>
        <v>12844</v>
      </c>
      <c r="H223" s="134">
        <f>A!H510</f>
        <v>12847</v>
      </c>
      <c r="I223" s="134">
        <f>A!I510</f>
        <v>12428.840141640052</v>
      </c>
      <c r="N223" s="893">
        <f>A!M510</f>
        <v>0</v>
      </c>
      <c r="O223" s="20"/>
      <c r="S223" s="42"/>
      <c r="T223" s="42"/>
    </row>
    <row r="224" spans="2:20" ht="12" customHeight="1">
      <c r="B224" s="37" t="s">
        <v>153</v>
      </c>
      <c r="C224" s="134">
        <f>A!B511</f>
        <v>0</v>
      </c>
      <c r="D224" s="134">
        <f>A!C511</f>
        <v>6535.28</v>
      </c>
      <c r="E224" s="134">
        <f>A!D511</f>
        <v>0</v>
      </c>
      <c r="F224" s="134">
        <f>A!F511</f>
        <v>0</v>
      </c>
      <c r="G224" s="134">
        <f>A!G511</f>
        <v>6683</v>
      </c>
      <c r="H224" s="134">
        <f>A!H511</f>
        <v>6893</v>
      </c>
      <c r="I224" s="134">
        <f>A!I511</f>
        <v>6290.0628498753158</v>
      </c>
      <c r="N224" s="893">
        <f>A!M511</f>
        <v>0</v>
      </c>
      <c r="O224" s="20"/>
      <c r="S224" s="42"/>
      <c r="T224" s="42"/>
    </row>
    <row r="225" spans="2:20" ht="12" customHeight="1">
      <c r="B225" s="37" t="s">
        <v>154</v>
      </c>
      <c r="C225" s="134">
        <f>A!B512</f>
        <v>0</v>
      </c>
      <c r="D225" s="134">
        <f>A!C512</f>
        <v>0</v>
      </c>
      <c r="E225" s="134">
        <f>A!D512</f>
        <v>0</v>
      </c>
      <c r="F225" s="134">
        <f>A!F512</f>
        <v>0</v>
      </c>
      <c r="G225" s="134">
        <f>A!G512</f>
        <v>0</v>
      </c>
      <c r="H225" s="134">
        <f>A!H512</f>
        <v>0</v>
      </c>
      <c r="I225" s="134">
        <f>A!I512</f>
        <v>6290.0628498753158</v>
      </c>
      <c r="N225" s="893">
        <f>A!M512</f>
        <v>0</v>
      </c>
      <c r="O225" s="20"/>
      <c r="S225" s="42"/>
      <c r="T225" s="42"/>
    </row>
    <row r="226" spans="2:20" ht="12" customHeight="1">
      <c r="B226" s="37" t="s">
        <v>155</v>
      </c>
      <c r="C226" s="134">
        <f>A!B513</f>
        <v>0</v>
      </c>
      <c r="D226" s="134">
        <f>A!C513</f>
        <v>0</v>
      </c>
      <c r="E226" s="134">
        <f>A!D513</f>
        <v>6533.8370696975617</v>
      </c>
      <c r="F226" s="134">
        <f>A!F513</f>
        <v>6098</v>
      </c>
      <c r="G226" s="134">
        <f>A!G513</f>
        <v>0</v>
      </c>
      <c r="H226" s="134">
        <f>A!H513</f>
        <v>0</v>
      </c>
      <c r="I226" s="134">
        <f>A!I513</f>
        <v>6290.0628498753158</v>
      </c>
      <c r="N226" s="893">
        <f>A!M513</f>
        <v>0</v>
      </c>
      <c r="O226" s="20"/>
      <c r="S226" s="42"/>
      <c r="T226" s="42"/>
    </row>
    <row r="227" spans="2:20" ht="12" customHeight="1">
      <c r="B227" s="37" t="s">
        <v>156</v>
      </c>
      <c r="C227" s="134">
        <f>A!B514</f>
        <v>6459.9105941400039</v>
      </c>
      <c r="D227" s="134">
        <f>A!C514</f>
        <v>0</v>
      </c>
      <c r="E227" s="134">
        <f>A!D514</f>
        <v>0</v>
      </c>
      <c r="F227" s="134">
        <f>A!F514</f>
        <v>0</v>
      </c>
      <c r="G227" s="134">
        <f>A!G514</f>
        <v>0</v>
      </c>
      <c r="H227" s="134">
        <f>A!H514</f>
        <v>0</v>
      </c>
      <c r="I227" s="134">
        <f>A!I514</f>
        <v>6290.0628498753158</v>
      </c>
      <c r="N227" s="893">
        <f>A!M514</f>
        <v>0</v>
      </c>
      <c r="O227" s="20"/>
      <c r="S227" s="42"/>
      <c r="T227" s="42"/>
    </row>
    <row r="228" spans="2:20" ht="12" customHeight="1">
      <c r="B228" s="37" t="s">
        <v>157</v>
      </c>
      <c r="C228" s="137">
        <f>A!B515</f>
        <v>0</v>
      </c>
      <c r="D228" s="137">
        <f>A!C515</f>
        <v>0</v>
      </c>
      <c r="E228" s="137">
        <f>A!D515</f>
        <v>0</v>
      </c>
      <c r="F228" s="137">
        <f>A!F515</f>
        <v>0</v>
      </c>
      <c r="G228" s="137">
        <f>A!G515</f>
        <v>6683</v>
      </c>
      <c r="H228" s="137">
        <f>A!H515</f>
        <v>6893</v>
      </c>
      <c r="I228" s="137">
        <f>A!I515</f>
        <v>6290.0628498753158</v>
      </c>
      <c r="N228" s="893">
        <f>A!M515</f>
        <v>0</v>
      </c>
      <c r="O228" s="20"/>
      <c r="S228" s="42"/>
      <c r="T228" s="42"/>
    </row>
    <row r="229" spans="2:20" ht="12" customHeight="1">
      <c r="B229" s="48" t="s">
        <v>458</v>
      </c>
      <c r="C229" s="421"/>
      <c r="D229" s="421"/>
      <c r="E229" s="421"/>
      <c r="F229" s="421"/>
      <c r="G229" s="421"/>
      <c r="H229" s="421"/>
      <c r="I229" s="421"/>
      <c r="N229" s="143"/>
      <c r="O229" s="20"/>
      <c r="S229" s="42"/>
      <c r="T229" s="42"/>
    </row>
    <row r="230" spans="2:20" ht="12" customHeight="1">
      <c r="B230" s="49"/>
      <c r="C230" s="10" t="s">
        <v>83</v>
      </c>
      <c r="D230" s="10" t="s">
        <v>72</v>
      </c>
      <c r="E230" s="10" t="s">
        <v>305</v>
      </c>
      <c r="F230" s="54" t="s">
        <v>102</v>
      </c>
      <c r="G230" s="54" t="s">
        <v>796</v>
      </c>
      <c r="H230" s="54" t="s">
        <v>795</v>
      </c>
      <c r="I230" s="54" t="s">
        <v>292</v>
      </c>
      <c r="N230" s="143"/>
      <c r="O230" s="20"/>
      <c r="S230" s="42"/>
      <c r="T230" s="42"/>
    </row>
    <row r="231" spans="2:20" ht="12" customHeight="1">
      <c r="B231" s="161"/>
      <c r="C231" s="10" t="s">
        <v>113</v>
      </c>
      <c r="D231" s="10" t="s">
        <v>307</v>
      </c>
      <c r="E231" s="10" t="s">
        <v>794</v>
      </c>
      <c r="F231" s="54" t="s">
        <v>792</v>
      </c>
      <c r="G231" s="54" t="s">
        <v>814</v>
      </c>
      <c r="H231" s="54" t="s">
        <v>815</v>
      </c>
      <c r="I231" s="54" t="s">
        <v>998</v>
      </c>
      <c r="N231" s="143" t="s">
        <v>952</v>
      </c>
      <c r="O231" s="20"/>
      <c r="S231" s="42"/>
      <c r="T231" s="42"/>
    </row>
    <row r="232" spans="2:20" ht="12" customHeight="1">
      <c r="B232" s="37" t="s">
        <v>152</v>
      </c>
      <c r="C232" s="156">
        <f>A!B520</f>
        <v>5894.013319000006</v>
      </c>
      <c r="D232" s="156">
        <f>A!C520</f>
        <v>5932.9920000000002</v>
      </c>
      <c r="E232" s="156">
        <f>A!D520</f>
        <v>5929.8115684913791</v>
      </c>
      <c r="F232" s="156">
        <f>A!F520</f>
        <v>5768</v>
      </c>
      <c r="G232" s="156">
        <f>A!G520</f>
        <v>5769</v>
      </c>
      <c r="H232" s="156">
        <f>A!H520</f>
        <v>5769</v>
      </c>
      <c r="I232" s="156">
        <f>A!I520</f>
        <v>5875.0506079250263</v>
      </c>
      <c r="N232" s="893">
        <f>A!M520</f>
        <v>0</v>
      </c>
      <c r="O232" s="20"/>
      <c r="S232" s="42"/>
      <c r="T232" s="42"/>
    </row>
    <row r="233" spans="2:20" ht="12" customHeight="1">
      <c r="B233" s="37" t="s">
        <v>153</v>
      </c>
      <c r="C233" s="156">
        <f>A!B521</f>
        <v>0</v>
      </c>
      <c r="D233" s="156">
        <f>A!C521</f>
        <v>2579.1039999999998</v>
      </c>
      <c r="E233" s="156">
        <f>A!D521</f>
        <v>0</v>
      </c>
      <c r="F233" s="156">
        <f>A!F521</f>
        <v>0</v>
      </c>
      <c r="G233" s="156">
        <f>A!G521</f>
        <v>2537</v>
      </c>
      <c r="H233" s="156">
        <f>A!H521</f>
        <v>2537</v>
      </c>
      <c r="I233" s="156">
        <f>A!I521</f>
        <v>2574.4159627285012</v>
      </c>
      <c r="N233" s="893">
        <f>A!M521</f>
        <v>0</v>
      </c>
      <c r="O233" s="20"/>
      <c r="S233" s="42"/>
      <c r="T233" s="42"/>
    </row>
    <row r="234" spans="2:20" ht="12" customHeight="1">
      <c r="B234" s="37" t="s">
        <v>154</v>
      </c>
      <c r="C234" s="156">
        <f>A!B522</f>
        <v>0</v>
      </c>
      <c r="D234" s="156">
        <f>A!C522</f>
        <v>0</v>
      </c>
      <c r="E234" s="156">
        <f>A!D522</f>
        <v>0</v>
      </c>
      <c r="F234" s="156">
        <f>A!F522</f>
        <v>0</v>
      </c>
      <c r="G234" s="156">
        <f>A!G522</f>
        <v>0</v>
      </c>
      <c r="H234" s="156">
        <f>A!H522</f>
        <v>0</v>
      </c>
      <c r="I234" s="156">
        <f>A!I522</f>
        <v>2574.4159627285012</v>
      </c>
      <c r="N234" s="893">
        <f>A!M522</f>
        <v>0</v>
      </c>
      <c r="O234" s="20"/>
      <c r="S234" s="42"/>
      <c r="T234" s="42"/>
    </row>
    <row r="235" spans="2:20" ht="12" customHeight="1">
      <c r="B235" s="37" t="s">
        <v>155</v>
      </c>
      <c r="C235" s="156">
        <f>A!B523</f>
        <v>0</v>
      </c>
      <c r="D235" s="156">
        <f>A!C523</f>
        <v>0</v>
      </c>
      <c r="E235" s="156">
        <f>A!D523</f>
        <v>2545.5458515759651</v>
      </c>
      <c r="F235" s="156">
        <f>A!F523</f>
        <v>2541</v>
      </c>
      <c r="G235" s="156">
        <f>A!G523</f>
        <v>0</v>
      </c>
      <c r="H235" s="156">
        <f>A!H523</f>
        <v>0</v>
      </c>
      <c r="I235" s="156">
        <f>A!I523</f>
        <v>2574.4159627285012</v>
      </c>
      <c r="N235" s="893">
        <f>A!M523</f>
        <v>0</v>
      </c>
      <c r="O235" s="20"/>
      <c r="S235" s="42"/>
      <c r="T235" s="42"/>
    </row>
    <row r="236" spans="2:20" ht="12" customHeight="1">
      <c r="B236" s="37" t="s">
        <v>156</v>
      </c>
      <c r="C236" s="156">
        <f>A!B524</f>
        <v>2574.4511009999969</v>
      </c>
      <c r="D236" s="156">
        <f>A!C524</f>
        <v>0</v>
      </c>
      <c r="E236" s="156">
        <f>A!D524</f>
        <v>0</v>
      </c>
      <c r="F236" s="156">
        <f>A!F524</f>
        <v>0</v>
      </c>
      <c r="G236" s="156">
        <f>A!G524</f>
        <v>0</v>
      </c>
      <c r="H236" s="156">
        <f>A!H524</f>
        <v>0</v>
      </c>
      <c r="I236" s="156">
        <f>A!I524</f>
        <v>2574.4159627285012</v>
      </c>
      <c r="N236" s="893">
        <f>A!M524</f>
        <v>0</v>
      </c>
      <c r="O236" s="20"/>
      <c r="S236" s="42"/>
      <c r="T236" s="42"/>
    </row>
    <row r="237" spans="2:20" ht="12" customHeight="1">
      <c r="B237" s="80" t="s">
        <v>157</v>
      </c>
      <c r="C237" s="138">
        <f>A!B525</f>
        <v>0</v>
      </c>
      <c r="D237" s="138">
        <f>A!C525</f>
        <v>0</v>
      </c>
      <c r="E237" s="138">
        <f>A!D525</f>
        <v>0</v>
      </c>
      <c r="F237" s="138">
        <f>A!F525</f>
        <v>0</v>
      </c>
      <c r="G237" s="138">
        <f>A!G525</f>
        <v>2537</v>
      </c>
      <c r="H237" s="138">
        <f>A!H525</f>
        <v>2537</v>
      </c>
      <c r="I237" s="138">
        <f>A!I525</f>
        <v>2574.4159627285012</v>
      </c>
      <c r="N237" s="893">
        <f>A!M525</f>
        <v>0</v>
      </c>
      <c r="O237" s="20"/>
      <c r="S237" s="42"/>
      <c r="T237" s="42"/>
    </row>
    <row r="238" spans="2:20" ht="12" customHeight="1">
      <c r="B238" s="49" t="s">
        <v>459</v>
      </c>
      <c r="C238" s="17"/>
      <c r="D238" s="17"/>
      <c r="E238" s="17"/>
      <c r="F238" s="17"/>
      <c r="G238" s="17"/>
      <c r="H238" s="17"/>
      <c r="I238" s="17"/>
      <c r="N238" s="143"/>
      <c r="O238" s="20"/>
      <c r="S238" s="42"/>
      <c r="T238" s="42"/>
    </row>
    <row r="239" spans="2:20" ht="12" customHeight="1">
      <c r="B239" s="49"/>
      <c r="C239" s="10" t="s">
        <v>83</v>
      </c>
      <c r="D239" s="10" t="s">
        <v>72</v>
      </c>
      <c r="E239" s="10" t="s">
        <v>305</v>
      </c>
      <c r="F239" s="54" t="s">
        <v>102</v>
      </c>
      <c r="G239" s="54" t="s">
        <v>796</v>
      </c>
      <c r="H239" s="54" t="s">
        <v>795</v>
      </c>
      <c r="I239" s="54" t="s">
        <v>292</v>
      </c>
      <c r="N239" s="143"/>
      <c r="O239" s="20"/>
      <c r="S239" s="42"/>
      <c r="T239" s="42"/>
    </row>
    <row r="240" spans="2:20" ht="12" customHeight="1">
      <c r="B240" s="49"/>
      <c r="C240" s="10" t="s">
        <v>113</v>
      </c>
      <c r="D240" s="10" t="s">
        <v>307</v>
      </c>
      <c r="E240" s="10" t="s">
        <v>794</v>
      </c>
      <c r="F240" s="54" t="s">
        <v>792</v>
      </c>
      <c r="G240" s="54" t="s">
        <v>814</v>
      </c>
      <c r="H240" s="54" t="s">
        <v>815</v>
      </c>
      <c r="I240" s="54" t="s">
        <v>998</v>
      </c>
      <c r="N240" s="143" t="s">
        <v>952</v>
      </c>
      <c r="O240" s="20"/>
      <c r="S240" s="42"/>
      <c r="T240" s="42"/>
    </row>
    <row r="241" spans="2:20" ht="12" customHeight="1">
      <c r="B241" s="160" t="s">
        <v>152</v>
      </c>
      <c r="C241" s="134">
        <f>A!B530</f>
        <v>6458.7864299999828</v>
      </c>
      <c r="D241" s="134">
        <f>A!C530</f>
        <v>6521.1360000000004</v>
      </c>
      <c r="E241" s="134">
        <f>A!D530</f>
        <v>6574.0641850267693</v>
      </c>
      <c r="F241" s="134">
        <f>A!F530</f>
        <v>6522</v>
      </c>
      <c r="G241" s="134">
        <f>A!G530</f>
        <v>7076</v>
      </c>
      <c r="H241" s="134">
        <f>A!H530</f>
        <v>7078</v>
      </c>
      <c r="I241" s="134">
        <f>A!I530</f>
        <v>6553.7895337150267</v>
      </c>
      <c r="N241" s="893">
        <f>A!M530</f>
        <v>0</v>
      </c>
      <c r="O241" s="20"/>
      <c r="S241" s="42"/>
      <c r="T241" s="42"/>
    </row>
    <row r="242" spans="2:20" ht="12" customHeight="1">
      <c r="B242" s="37" t="s">
        <v>153</v>
      </c>
      <c r="C242" s="134">
        <f>A!B531</f>
        <v>0</v>
      </c>
      <c r="D242" s="134">
        <f>A!C531</f>
        <v>3956.1759999999999</v>
      </c>
      <c r="E242" s="134">
        <f>A!D531</f>
        <v>0</v>
      </c>
      <c r="F242" s="134">
        <f>A!F531</f>
        <v>0</v>
      </c>
      <c r="G242" s="134">
        <f>A!G531</f>
        <v>4146</v>
      </c>
      <c r="H242" s="134">
        <f>A!H531</f>
        <v>4355</v>
      </c>
      <c r="I242" s="134">
        <f>A!I531</f>
        <v>3715.6468871468151</v>
      </c>
      <c r="N242" s="893">
        <f>A!M531</f>
        <v>0</v>
      </c>
      <c r="O242" s="20"/>
      <c r="S242" s="42"/>
      <c r="T242" s="42"/>
    </row>
    <row r="243" spans="2:20" ht="12" customHeight="1">
      <c r="B243" s="37" t="s">
        <v>154</v>
      </c>
      <c r="C243" s="134">
        <f>A!B532</f>
        <v>0</v>
      </c>
      <c r="D243" s="134">
        <f>A!C532</f>
        <v>0</v>
      </c>
      <c r="E243" s="134">
        <f>A!D532</f>
        <v>0</v>
      </c>
      <c r="F243" s="134">
        <f>A!F532</f>
        <v>0</v>
      </c>
      <c r="G243" s="134">
        <f>A!G532</f>
        <v>0</v>
      </c>
      <c r="H243" s="134">
        <f>A!H532</f>
        <v>0</v>
      </c>
      <c r="I243" s="134">
        <f>A!I532</f>
        <v>3715.6468871468151</v>
      </c>
      <c r="N243" s="893">
        <f>A!M532</f>
        <v>0</v>
      </c>
      <c r="O243" s="20"/>
      <c r="S243" s="42"/>
      <c r="T243" s="42"/>
    </row>
    <row r="244" spans="2:20" ht="12" customHeight="1">
      <c r="B244" s="37" t="s">
        <v>155</v>
      </c>
      <c r="C244" s="134">
        <f>A!B533</f>
        <v>0</v>
      </c>
      <c r="D244" s="134">
        <f>A!C533</f>
        <v>0</v>
      </c>
      <c r="E244" s="134">
        <f>A!D533</f>
        <v>3988.2912181215856</v>
      </c>
      <c r="F244" s="134">
        <f>A!F533</f>
        <v>3557</v>
      </c>
      <c r="G244" s="134">
        <f>A!G533</f>
        <v>0</v>
      </c>
      <c r="H244" s="134">
        <f>A!H533</f>
        <v>0</v>
      </c>
      <c r="I244" s="134">
        <f>A!I533</f>
        <v>3715.6468871468151</v>
      </c>
      <c r="N244" s="893">
        <f>A!M533</f>
        <v>0</v>
      </c>
      <c r="O244" s="20"/>
      <c r="S244" s="42"/>
      <c r="T244" s="42"/>
    </row>
    <row r="245" spans="2:20" ht="12" customHeight="1">
      <c r="B245" s="37" t="s">
        <v>156</v>
      </c>
      <c r="C245" s="134">
        <f>A!B534</f>
        <v>3885.459493140007</v>
      </c>
      <c r="D245" s="134">
        <f>A!C534</f>
        <v>0</v>
      </c>
      <c r="E245" s="134">
        <f>A!D534</f>
        <v>0</v>
      </c>
      <c r="F245" s="134">
        <f>A!F534</f>
        <v>0</v>
      </c>
      <c r="G245" s="134">
        <f>A!G534</f>
        <v>0</v>
      </c>
      <c r="H245" s="134">
        <f>A!H534</f>
        <v>0</v>
      </c>
      <c r="I245" s="134">
        <f>A!I534</f>
        <v>3715.6468871468151</v>
      </c>
      <c r="N245" s="893">
        <f>A!M534</f>
        <v>0</v>
      </c>
      <c r="O245" s="20"/>
      <c r="S245" s="42"/>
      <c r="T245" s="42"/>
    </row>
    <row r="246" spans="2:20" ht="12" customHeight="1" thickBot="1">
      <c r="B246" s="37" t="s">
        <v>157</v>
      </c>
      <c r="C246" s="137">
        <f>A!B535</f>
        <v>0</v>
      </c>
      <c r="D246" s="137">
        <f>A!C535</f>
        <v>0</v>
      </c>
      <c r="E246" s="137">
        <f>A!D535</f>
        <v>0</v>
      </c>
      <c r="F246" s="137">
        <f>A!F535</f>
        <v>0</v>
      </c>
      <c r="G246" s="134">
        <f>A!G535</f>
        <v>4146</v>
      </c>
      <c r="H246" s="134">
        <f>A!H535</f>
        <v>4355</v>
      </c>
      <c r="I246" s="137">
        <f>A!I535</f>
        <v>3715.6468871468151</v>
      </c>
      <c r="N246" s="893">
        <f>A!M535</f>
        <v>0</v>
      </c>
      <c r="O246" s="20"/>
      <c r="S246" s="42"/>
      <c r="T246" s="42"/>
    </row>
    <row r="247" spans="2:20" ht="12" customHeight="1" thickTop="1">
      <c r="B247" s="159" t="s">
        <v>460</v>
      </c>
      <c r="C247" s="8"/>
      <c r="D247" s="8"/>
      <c r="E247" s="8"/>
      <c r="F247" s="8"/>
      <c r="G247" s="8"/>
      <c r="H247" s="8"/>
      <c r="I247" s="8"/>
      <c r="N247" s="143"/>
      <c r="O247" s="20"/>
      <c r="S247" s="42"/>
      <c r="T247" s="42"/>
    </row>
    <row r="248" spans="2:20" ht="12" customHeight="1">
      <c r="B248" s="49"/>
      <c r="C248" s="10" t="s">
        <v>83</v>
      </c>
      <c r="D248" s="10" t="s">
        <v>72</v>
      </c>
      <c r="E248" s="10" t="s">
        <v>305</v>
      </c>
      <c r="F248" s="54" t="s">
        <v>102</v>
      </c>
      <c r="G248" s="54" t="s">
        <v>796</v>
      </c>
      <c r="H248" s="54" t="s">
        <v>795</v>
      </c>
      <c r="I248" s="54" t="s">
        <v>292</v>
      </c>
      <c r="N248" s="143"/>
      <c r="O248" s="20"/>
      <c r="S248" s="42"/>
      <c r="T248" s="42"/>
    </row>
    <row r="249" spans="2:20" ht="12" customHeight="1">
      <c r="B249" s="49"/>
      <c r="C249" s="10" t="s">
        <v>113</v>
      </c>
      <c r="D249" s="10" t="s">
        <v>307</v>
      </c>
      <c r="E249" s="10" t="s">
        <v>794</v>
      </c>
      <c r="F249" s="54" t="s">
        <v>792</v>
      </c>
      <c r="G249" s="54" t="s">
        <v>814</v>
      </c>
      <c r="H249" s="54" t="s">
        <v>815</v>
      </c>
      <c r="I249" s="54" t="s">
        <v>998</v>
      </c>
      <c r="N249" s="143" t="s">
        <v>952</v>
      </c>
      <c r="O249" s="20"/>
      <c r="S249" s="42"/>
      <c r="T249" s="42"/>
    </row>
    <row r="250" spans="2:20" ht="12" customHeight="1">
      <c r="B250" s="160" t="s">
        <v>152</v>
      </c>
      <c r="C250" s="134">
        <f>A!B540</f>
        <v>12352.799748999989</v>
      </c>
      <c r="D250" s="134">
        <f>A!C540</f>
        <v>12454.1</v>
      </c>
      <c r="E250" s="134">
        <f>A!D540</f>
        <v>12503.875753518125</v>
      </c>
      <c r="F250" s="134">
        <f>A!F540</f>
        <v>12290</v>
      </c>
      <c r="G250" s="134">
        <f>A!G540</f>
        <v>12844</v>
      </c>
      <c r="H250" s="134">
        <f>A!H540</f>
        <v>12847</v>
      </c>
      <c r="I250" s="134">
        <f>A!I540</f>
        <v>12428.840141640052</v>
      </c>
      <c r="N250" s="893">
        <f>A!M540</f>
        <v>0</v>
      </c>
      <c r="O250" s="20"/>
      <c r="S250" s="42"/>
      <c r="T250" s="42"/>
    </row>
    <row r="251" spans="2:20" ht="12" customHeight="1">
      <c r="B251" s="37" t="s">
        <v>153</v>
      </c>
      <c r="C251" s="134">
        <f>A!B541</f>
        <v>0</v>
      </c>
      <c r="D251" s="134">
        <f>A!C541</f>
        <v>8708.2900000000009</v>
      </c>
      <c r="E251" s="134">
        <f>A!D541</f>
        <v>0</v>
      </c>
      <c r="F251" s="134">
        <f>A!F541</f>
        <v>0</v>
      </c>
      <c r="G251" s="134">
        <f>A!G541</f>
        <v>9450</v>
      </c>
      <c r="H251" s="134">
        <f>A!H541</f>
        <v>8932</v>
      </c>
      <c r="I251" s="134">
        <f>A!I541</f>
        <v>9263.4936596135685</v>
      </c>
      <c r="N251" s="893">
        <f>A!M541</f>
        <v>0</v>
      </c>
      <c r="O251" s="20"/>
      <c r="S251" s="42"/>
      <c r="T251" s="42"/>
    </row>
    <row r="252" spans="2:20" ht="12" customHeight="1">
      <c r="B252" s="37" t="s">
        <v>154</v>
      </c>
      <c r="C252" s="134">
        <f>A!B542</f>
        <v>0</v>
      </c>
      <c r="D252" s="134">
        <f>A!C542</f>
        <v>0</v>
      </c>
      <c r="E252" s="134">
        <f>A!D542</f>
        <v>0</v>
      </c>
      <c r="F252" s="134">
        <f>A!F542</f>
        <v>0</v>
      </c>
      <c r="G252" s="134">
        <f>A!G542</f>
        <v>0</v>
      </c>
      <c r="H252" s="134">
        <f>A!H542</f>
        <v>0</v>
      </c>
      <c r="I252" s="134">
        <f>A!I542</f>
        <v>9263.4936596135685</v>
      </c>
      <c r="N252" s="893">
        <f>A!M542</f>
        <v>0</v>
      </c>
      <c r="O252" s="20"/>
      <c r="S252" s="42"/>
      <c r="T252" s="42"/>
    </row>
    <row r="253" spans="2:20" ht="12" customHeight="1">
      <c r="B253" s="37" t="s">
        <v>155</v>
      </c>
      <c r="C253" s="134">
        <f>A!B543</f>
        <v>0</v>
      </c>
      <c r="D253" s="134">
        <f>A!C543</f>
        <v>0</v>
      </c>
      <c r="E253" s="134">
        <f>A!D543</f>
        <v>8731.5809739446468</v>
      </c>
      <c r="F253" s="134">
        <f>A!F543</f>
        <v>8582</v>
      </c>
      <c r="G253" s="134">
        <f>A!G543</f>
        <v>0</v>
      </c>
      <c r="H253" s="134">
        <f>A!H543</f>
        <v>0</v>
      </c>
      <c r="I253" s="134">
        <f>A!I543</f>
        <v>9263.4936596135685</v>
      </c>
      <c r="N253" s="893">
        <f>A!M543</f>
        <v>0</v>
      </c>
      <c r="O253" s="20"/>
      <c r="S253" s="42"/>
      <c r="T253" s="42"/>
    </row>
    <row r="254" spans="2:20" ht="12" customHeight="1">
      <c r="B254" s="37" t="s">
        <v>156</v>
      </c>
      <c r="C254" s="134">
        <f>A!B544</f>
        <v>8638.7270387999906</v>
      </c>
      <c r="D254" s="134">
        <f>A!C544</f>
        <v>0</v>
      </c>
      <c r="E254" s="134">
        <f>A!D544</f>
        <v>0</v>
      </c>
      <c r="F254" s="134">
        <f>A!F544</f>
        <v>0</v>
      </c>
      <c r="G254" s="134">
        <f>A!G544</f>
        <v>0</v>
      </c>
      <c r="H254" s="134">
        <f>A!H544</f>
        <v>0</v>
      </c>
      <c r="I254" s="134">
        <f>A!I544</f>
        <v>9263.4936596135685</v>
      </c>
      <c r="N254" s="893">
        <f>A!M544</f>
        <v>0</v>
      </c>
      <c r="O254" s="20"/>
      <c r="S254" s="42"/>
      <c r="T254" s="42"/>
    </row>
    <row r="255" spans="2:20" ht="12" customHeight="1">
      <c r="B255" s="37" t="s">
        <v>157</v>
      </c>
      <c r="C255" s="137" t="str">
        <f>A!B545</f>
        <v>n/a</v>
      </c>
      <c r="D255" s="137" t="str">
        <f>A!C545</f>
        <v>n/a</v>
      </c>
      <c r="E255" s="137" t="str">
        <f>A!D545</f>
        <v>n/a</v>
      </c>
      <c r="F255" s="137" t="str">
        <f>A!F545</f>
        <v>n/a</v>
      </c>
      <c r="G255" s="137" t="str">
        <f>A!G545</f>
        <v>n/a</v>
      </c>
      <c r="H255" s="137" t="str">
        <f>A!H545</f>
        <v>n/a</v>
      </c>
      <c r="I255" s="137" t="str">
        <f>A!I545</f>
        <v>n/a</v>
      </c>
      <c r="N255" s="143"/>
      <c r="O255" s="20"/>
      <c r="S255" s="42"/>
      <c r="T255" s="42"/>
    </row>
    <row r="256" spans="2:20" ht="12" customHeight="1">
      <c r="B256" s="48" t="s">
        <v>461</v>
      </c>
      <c r="C256" s="421"/>
      <c r="D256" s="421"/>
      <c r="E256" s="421"/>
      <c r="F256" s="421"/>
      <c r="G256" s="421"/>
      <c r="H256" s="421"/>
      <c r="I256" s="421"/>
      <c r="N256" s="143"/>
      <c r="O256" s="20"/>
      <c r="S256" s="42"/>
      <c r="T256" s="42"/>
    </row>
    <row r="257" spans="2:20" ht="12" customHeight="1">
      <c r="B257" s="49"/>
      <c r="C257" s="10" t="s">
        <v>83</v>
      </c>
      <c r="D257" s="10" t="s">
        <v>72</v>
      </c>
      <c r="E257" s="10" t="s">
        <v>305</v>
      </c>
      <c r="F257" s="54" t="s">
        <v>102</v>
      </c>
      <c r="G257" s="54" t="s">
        <v>796</v>
      </c>
      <c r="H257" s="54" t="s">
        <v>795</v>
      </c>
      <c r="I257" s="54" t="s">
        <v>292</v>
      </c>
      <c r="N257" s="143"/>
      <c r="O257" s="20"/>
      <c r="S257" s="42"/>
      <c r="T257" s="42"/>
    </row>
    <row r="258" spans="2:20" ht="12" customHeight="1">
      <c r="B258" s="161"/>
      <c r="C258" s="10" t="s">
        <v>113</v>
      </c>
      <c r="D258" s="10" t="s">
        <v>307</v>
      </c>
      <c r="E258" s="10" t="s">
        <v>794</v>
      </c>
      <c r="F258" s="54" t="s">
        <v>792</v>
      </c>
      <c r="G258" s="54" t="s">
        <v>814</v>
      </c>
      <c r="H258" s="54" t="s">
        <v>815</v>
      </c>
      <c r="I258" s="54" t="s">
        <v>998</v>
      </c>
      <c r="N258" s="143" t="s">
        <v>952</v>
      </c>
      <c r="O258" s="20"/>
      <c r="S258" s="42"/>
      <c r="T258" s="42"/>
    </row>
    <row r="259" spans="2:20" ht="12" customHeight="1">
      <c r="B259" s="37" t="s">
        <v>152</v>
      </c>
      <c r="C259" s="156">
        <f>A!B550</f>
        <v>5894.013319000006</v>
      </c>
      <c r="D259" s="156">
        <f>A!C550</f>
        <v>5932.9920000000002</v>
      </c>
      <c r="E259" s="156">
        <f>A!D550</f>
        <v>5929.8115684913791</v>
      </c>
      <c r="F259" s="156">
        <f>A!F550</f>
        <v>5768</v>
      </c>
      <c r="G259" s="156">
        <f>A!G550</f>
        <v>5769</v>
      </c>
      <c r="H259" s="156">
        <f>A!H550</f>
        <v>5769</v>
      </c>
      <c r="I259" s="156">
        <f>A!I550</f>
        <v>5875.0506079250263</v>
      </c>
      <c r="N259" s="893">
        <f>A!M550</f>
        <v>0</v>
      </c>
      <c r="O259" s="20"/>
      <c r="S259" s="42"/>
      <c r="T259" s="42"/>
    </row>
    <row r="260" spans="2:20" ht="12" customHeight="1">
      <c r="B260" s="37" t="s">
        <v>153</v>
      </c>
      <c r="C260" s="156">
        <f>A!B551</f>
        <v>0</v>
      </c>
      <c r="D260" s="156">
        <f>A!C551</f>
        <v>5094.5439999999999</v>
      </c>
      <c r="E260" s="156">
        <f>A!D551</f>
        <v>0</v>
      </c>
      <c r="F260" s="156">
        <f>A!F551</f>
        <v>0</v>
      </c>
      <c r="G260" s="156">
        <f>A!G551</f>
        <v>4939</v>
      </c>
      <c r="H260" s="156">
        <f>A!H551</f>
        <v>4939</v>
      </c>
      <c r="I260" s="156">
        <f>A!I551</f>
        <v>5025.7926017902037</v>
      </c>
      <c r="N260" s="893">
        <f>A!M551</f>
        <v>0</v>
      </c>
      <c r="O260" s="20"/>
      <c r="S260" s="42"/>
      <c r="T260" s="42"/>
    </row>
    <row r="261" spans="2:20" ht="12" customHeight="1">
      <c r="B261" s="37" t="s">
        <v>154</v>
      </c>
      <c r="C261" s="156">
        <f>A!B552</f>
        <v>0</v>
      </c>
      <c r="D261" s="156">
        <f>A!C552</f>
        <v>0</v>
      </c>
      <c r="E261" s="156">
        <f>A!D552</f>
        <v>0</v>
      </c>
      <c r="F261" s="156">
        <f>A!F552</f>
        <v>0</v>
      </c>
      <c r="G261" s="156">
        <f>A!G552</f>
        <v>0</v>
      </c>
      <c r="H261" s="156">
        <f>A!H552</f>
        <v>0</v>
      </c>
      <c r="I261" s="156">
        <f>A!I552</f>
        <v>5025.7926017902037</v>
      </c>
      <c r="N261" s="893">
        <f>A!M552</f>
        <v>0</v>
      </c>
      <c r="O261" s="20"/>
      <c r="S261" s="42"/>
      <c r="T261" s="42"/>
    </row>
    <row r="262" spans="2:20" ht="12" customHeight="1">
      <c r="B262" s="37" t="s">
        <v>155</v>
      </c>
      <c r="C262" s="156">
        <f>A!B553</f>
        <v>0</v>
      </c>
      <c r="D262" s="156">
        <f>A!C553</f>
        <v>0</v>
      </c>
      <c r="E262" s="156">
        <f>A!D553</f>
        <v>5088.5100077790621</v>
      </c>
      <c r="F262" s="156">
        <f>A!F553</f>
        <v>4631</v>
      </c>
      <c r="G262" s="156">
        <f>A!G553</f>
        <v>0</v>
      </c>
      <c r="H262" s="156">
        <f>A!H553</f>
        <v>0</v>
      </c>
      <c r="I262" s="156">
        <f>A!I553</f>
        <v>5025.7926017902037</v>
      </c>
      <c r="N262" s="893">
        <f>A!M553</f>
        <v>0</v>
      </c>
      <c r="O262" s="20"/>
      <c r="S262" s="42"/>
      <c r="T262" s="42"/>
    </row>
    <row r="263" spans="2:20" ht="12" customHeight="1">
      <c r="B263" s="37" t="s">
        <v>156</v>
      </c>
      <c r="C263" s="156">
        <f>A!B554</f>
        <v>5068.4834829999909</v>
      </c>
      <c r="D263" s="156">
        <f>A!C554</f>
        <v>0</v>
      </c>
      <c r="E263" s="156">
        <f>A!D554</f>
        <v>0</v>
      </c>
      <c r="F263" s="156">
        <f>A!F554</f>
        <v>0</v>
      </c>
      <c r="G263" s="156">
        <f>A!G554</f>
        <v>0</v>
      </c>
      <c r="H263" s="156">
        <f>A!H554</f>
        <v>0</v>
      </c>
      <c r="I263" s="156">
        <f>A!I554</f>
        <v>5025.7926017902037</v>
      </c>
      <c r="N263" s="893">
        <f>A!M554</f>
        <v>0</v>
      </c>
      <c r="O263" s="20"/>
      <c r="S263" s="42"/>
      <c r="T263" s="42"/>
    </row>
    <row r="264" spans="2:20" ht="12" customHeight="1">
      <c r="B264" s="80" t="s">
        <v>157</v>
      </c>
      <c r="C264" s="138" t="str">
        <f>A!B555</f>
        <v>n/a</v>
      </c>
      <c r="D264" s="138" t="str">
        <f>A!C555</f>
        <v>n/a</v>
      </c>
      <c r="E264" s="138" t="str">
        <f>A!D555</f>
        <v>n/a</v>
      </c>
      <c r="F264" s="138" t="str">
        <f>A!F555</f>
        <v>n/a</v>
      </c>
      <c r="G264" s="138"/>
      <c r="H264" s="138" t="str">
        <f>A!H555</f>
        <v>n/a</v>
      </c>
      <c r="I264" s="138" t="str">
        <f>A!I555</f>
        <v>n/a</v>
      </c>
      <c r="N264" s="143"/>
      <c r="O264" s="20"/>
      <c r="S264" s="42"/>
      <c r="T264" s="42"/>
    </row>
    <row r="265" spans="2:20" ht="12" customHeight="1">
      <c r="B265" s="49" t="s">
        <v>462</v>
      </c>
      <c r="C265" s="17"/>
      <c r="D265" s="17"/>
      <c r="E265" s="17"/>
      <c r="F265" s="17"/>
      <c r="G265" s="17"/>
      <c r="H265" s="17"/>
      <c r="I265" s="17"/>
      <c r="N265" s="143"/>
      <c r="O265" s="20"/>
      <c r="S265" s="42"/>
      <c r="T265" s="42"/>
    </row>
    <row r="266" spans="2:20" ht="12" customHeight="1">
      <c r="B266" s="49"/>
      <c r="C266" s="10" t="s">
        <v>83</v>
      </c>
      <c r="D266" s="10" t="s">
        <v>72</v>
      </c>
      <c r="E266" s="10" t="s">
        <v>305</v>
      </c>
      <c r="F266" s="54" t="s">
        <v>102</v>
      </c>
      <c r="G266" s="54" t="s">
        <v>796</v>
      </c>
      <c r="H266" s="54" t="s">
        <v>795</v>
      </c>
      <c r="I266" s="54" t="s">
        <v>292</v>
      </c>
      <c r="N266" s="143"/>
      <c r="O266" s="20"/>
      <c r="S266" s="42"/>
      <c r="T266" s="42"/>
    </row>
    <row r="267" spans="2:20" ht="12" customHeight="1">
      <c r="B267" s="49"/>
      <c r="C267" s="10" t="s">
        <v>113</v>
      </c>
      <c r="D267" s="10" t="s">
        <v>307</v>
      </c>
      <c r="E267" s="10" t="s">
        <v>794</v>
      </c>
      <c r="F267" s="54" t="s">
        <v>792</v>
      </c>
      <c r="G267" s="54" t="s">
        <v>814</v>
      </c>
      <c r="H267" s="54" t="s">
        <v>815</v>
      </c>
      <c r="I267" s="54" t="s">
        <v>998</v>
      </c>
      <c r="N267" s="143" t="s">
        <v>952</v>
      </c>
      <c r="O267" s="20"/>
      <c r="S267" s="42"/>
      <c r="T267" s="42"/>
    </row>
    <row r="268" spans="2:20" ht="12" customHeight="1">
      <c r="B268" s="160" t="s">
        <v>152</v>
      </c>
      <c r="C268" s="134">
        <f>A!B560</f>
        <v>6458.7864299999828</v>
      </c>
      <c r="D268" s="134">
        <f>A!C560</f>
        <v>6521.1360000000004</v>
      </c>
      <c r="E268" s="134">
        <f>A!D560</f>
        <v>6574.0641850267693</v>
      </c>
      <c r="F268" s="134">
        <f>A!F560</f>
        <v>6522</v>
      </c>
      <c r="G268" s="134">
        <f>A!G560</f>
        <v>7076</v>
      </c>
      <c r="H268" s="134">
        <f>A!H560</f>
        <v>7078</v>
      </c>
      <c r="I268" s="134">
        <f>A!I560</f>
        <v>6553.7895337150267</v>
      </c>
      <c r="N268" s="893">
        <f>A!M560</f>
        <v>0</v>
      </c>
      <c r="O268" s="20"/>
      <c r="S268" s="42"/>
      <c r="T268" s="42"/>
    </row>
    <row r="269" spans="2:20" ht="12" customHeight="1">
      <c r="B269" s="37" t="s">
        <v>153</v>
      </c>
      <c r="C269" s="134">
        <f>A!B561</f>
        <v>0</v>
      </c>
      <c r="D269" s="134">
        <f>A!C561</f>
        <v>3613.7440000000001</v>
      </c>
      <c r="E269" s="134">
        <f>A!D561</f>
        <v>0</v>
      </c>
      <c r="F269" s="134">
        <f>A!F561</f>
        <v>0</v>
      </c>
      <c r="G269" s="134">
        <f>A!G561</f>
        <v>4511</v>
      </c>
      <c r="H269" s="134">
        <f>A!H561</f>
        <v>3994</v>
      </c>
      <c r="I269" s="134">
        <f>A!I561</f>
        <v>4237.7010578233649</v>
      </c>
      <c r="N269" s="893">
        <f>A!M561</f>
        <v>0</v>
      </c>
      <c r="O269" s="20"/>
      <c r="S269" s="42"/>
      <c r="T269" s="42"/>
    </row>
    <row r="270" spans="2:20" ht="12" customHeight="1">
      <c r="B270" s="37" t="s">
        <v>154</v>
      </c>
      <c r="C270" s="134">
        <f>A!B562</f>
        <v>0</v>
      </c>
      <c r="D270" s="134">
        <f>A!C562</f>
        <v>0</v>
      </c>
      <c r="E270" s="134">
        <f>A!D562</f>
        <v>0</v>
      </c>
      <c r="F270" s="134">
        <f>A!F562</f>
        <v>0</v>
      </c>
      <c r="G270" s="134">
        <f>A!G562</f>
        <v>0</v>
      </c>
      <c r="H270" s="134">
        <f>A!H562</f>
        <v>0</v>
      </c>
      <c r="I270" s="134">
        <f>A!I562</f>
        <v>4237.7010578233649</v>
      </c>
      <c r="N270" s="893">
        <f>A!M562</f>
        <v>0</v>
      </c>
      <c r="O270" s="20"/>
      <c r="S270" s="42"/>
      <c r="T270" s="42"/>
    </row>
    <row r="271" spans="2:20" ht="12" customHeight="1">
      <c r="B271" s="37" t="s">
        <v>155</v>
      </c>
      <c r="C271" s="134">
        <f>A!B563</f>
        <v>0</v>
      </c>
      <c r="D271" s="134">
        <f>A!C563</f>
        <v>0</v>
      </c>
      <c r="E271" s="134">
        <f>A!D563</f>
        <v>3643.0709661655992</v>
      </c>
      <c r="F271" s="134">
        <f>A!F563</f>
        <v>3951</v>
      </c>
      <c r="G271" s="134">
        <f>A!G563</f>
        <v>0</v>
      </c>
      <c r="H271" s="134">
        <f>A!H563</f>
        <v>0</v>
      </c>
      <c r="I271" s="134">
        <f>A!I563</f>
        <v>4237.7010578233649</v>
      </c>
      <c r="N271" s="893">
        <f>A!M563</f>
        <v>0</v>
      </c>
      <c r="O271" s="20"/>
      <c r="S271" s="42"/>
      <c r="T271" s="42"/>
    </row>
    <row r="272" spans="2:20" ht="12" customHeight="1">
      <c r="B272" s="37" t="s">
        <v>156</v>
      </c>
      <c r="C272" s="134">
        <f>A!B564</f>
        <v>3570.2435557999997</v>
      </c>
      <c r="D272" s="134">
        <f>A!C564</f>
        <v>0</v>
      </c>
      <c r="E272" s="134">
        <f>A!D564</f>
        <v>0</v>
      </c>
      <c r="F272" s="134">
        <f>A!F564</f>
        <v>0</v>
      </c>
      <c r="G272" s="134">
        <f>A!G564</f>
        <v>0</v>
      </c>
      <c r="H272" s="134">
        <f>A!H564</f>
        <v>0</v>
      </c>
      <c r="I272" s="134">
        <f>A!I564</f>
        <v>4237.7010578233649</v>
      </c>
      <c r="N272" s="893">
        <f>A!M564</f>
        <v>0</v>
      </c>
      <c r="O272" s="20"/>
      <c r="S272" s="42"/>
      <c r="T272" s="42"/>
    </row>
    <row r="273" spans="2:20" ht="12" customHeight="1" thickBot="1">
      <c r="B273" s="38" t="s">
        <v>157</v>
      </c>
      <c r="C273" s="139" t="str">
        <f>A!B565</f>
        <v>n/a</v>
      </c>
      <c r="D273" s="139" t="str">
        <f>A!C565</f>
        <v>n/a</v>
      </c>
      <c r="E273" s="139" t="str">
        <f>A!D565</f>
        <v>n/a</v>
      </c>
      <c r="F273" s="139" t="str">
        <f>A!F565</f>
        <v>n/a</v>
      </c>
      <c r="G273" s="139"/>
      <c r="H273" s="139"/>
      <c r="I273" s="139" t="str">
        <f>A!I565</f>
        <v>n/a</v>
      </c>
      <c r="O273" s="20"/>
      <c r="S273" s="42"/>
      <c r="T273" s="42"/>
    </row>
    <row r="274" spans="2:20" ht="12" customHeight="1" thickTop="1">
      <c r="O274" s="20"/>
      <c r="S274" s="42"/>
      <c r="T274" s="42"/>
    </row>
    <row r="275" spans="2:20" ht="16.5" customHeight="1">
      <c r="N275" s="143"/>
      <c r="O275" s="20"/>
      <c r="S275" s="42"/>
      <c r="T275" s="42"/>
    </row>
    <row r="276" spans="2:20" ht="12" customHeight="1">
      <c r="N276" s="143"/>
      <c r="O276" s="20"/>
      <c r="S276" s="42"/>
      <c r="T276" s="42"/>
    </row>
    <row r="277" spans="2:20" ht="12" customHeight="1">
      <c r="N277" s="143"/>
      <c r="O277" s="20"/>
      <c r="S277" s="42"/>
      <c r="T277" s="42"/>
    </row>
    <row r="278" spans="2:20" ht="12" customHeight="1">
      <c r="N278" s="143"/>
      <c r="O278" s="20"/>
      <c r="S278" s="42"/>
      <c r="T278" s="42"/>
    </row>
    <row r="279" spans="2:20" ht="12" customHeight="1">
      <c r="N279" s="143"/>
      <c r="O279" s="20"/>
      <c r="S279" s="441"/>
      <c r="T279" s="42"/>
    </row>
    <row r="280" spans="2:20" ht="12" customHeight="1">
      <c r="O280" s="20"/>
      <c r="S280" s="441"/>
      <c r="T280" s="42"/>
    </row>
    <row r="281" spans="2:20" ht="12" customHeight="1">
      <c r="N281" s="143"/>
      <c r="O281" s="20"/>
      <c r="S281" s="441"/>
      <c r="T281" s="42"/>
    </row>
    <row r="282" spans="2:20" ht="12" customHeight="1">
      <c r="N282" s="143"/>
      <c r="O282" s="20"/>
      <c r="S282" s="441"/>
      <c r="T282" s="42"/>
    </row>
    <row r="283" spans="2:20" ht="12" customHeight="1">
      <c r="N283" s="143"/>
      <c r="O283" s="20"/>
      <c r="S283" s="42"/>
      <c r="T283" s="42"/>
    </row>
    <row r="284" spans="2:20" ht="18" customHeight="1" thickBot="1">
      <c r="B284" s="41" t="s">
        <v>528</v>
      </c>
      <c r="N284" s="143"/>
      <c r="O284" s="20"/>
      <c r="S284" s="42"/>
      <c r="T284" s="42"/>
    </row>
    <row r="285" spans="2:20" ht="17.25" customHeight="1" thickTop="1">
      <c r="B285" s="434" t="s">
        <v>521</v>
      </c>
      <c r="C285" s="145"/>
      <c r="D285" s="145"/>
      <c r="E285" s="435"/>
      <c r="F285" s="435"/>
      <c r="G285" s="435" t="s">
        <v>523</v>
      </c>
      <c r="H285" s="145"/>
      <c r="I285" s="145"/>
      <c r="J285" s="701" t="s">
        <v>157</v>
      </c>
      <c r="K285" s="145"/>
      <c r="N285" s="143"/>
      <c r="O285" s="20"/>
      <c r="S285" s="42"/>
      <c r="T285" s="42"/>
    </row>
    <row r="286" spans="2:20" ht="12" customHeight="1">
      <c r="B286" s="263"/>
      <c r="C286" s="10" t="s">
        <v>83</v>
      </c>
      <c r="D286" s="10" t="s">
        <v>72</v>
      </c>
      <c r="E286" s="10" t="s">
        <v>305</v>
      </c>
      <c r="F286" s="54" t="s">
        <v>102</v>
      </c>
      <c r="G286" s="54" t="s">
        <v>796</v>
      </c>
      <c r="H286" s="54" t="s">
        <v>795</v>
      </c>
      <c r="I286" s="54" t="s">
        <v>292</v>
      </c>
      <c r="J286" s="249" t="s">
        <v>796</v>
      </c>
      <c r="K286" s="54" t="s">
        <v>795</v>
      </c>
      <c r="L286" s="54" t="s">
        <v>292</v>
      </c>
      <c r="N286" s="143"/>
      <c r="O286" s="143"/>
      <c r="S286" s="42"/>
      <c r="T286" s="42"/>
    </row>
    <row r="287" spans="2:20" ht="12" customHeight="1">
      <c r="B287" s="439"/>
      <c r="C287" s="146" t="s">
        <v>113</v>
      </c>
      <c r="D287" s="146" t="s">
        <v>307</v>
      </c>
      <c r="E287" s="146" t="s">
        <v>794</v>
      </c>
      <c r="F287" s="55" t="s">
        <v>792</v>
      </c>
      <c r="G287" s="55" t="s">
        <v>814</v>
      </c>
      <c r="H287" s="55" t="s">
        <v>815</v>
      </c>
      <c r="I287" s="56" t="s">
        <v>998</v>
      </c>
      <c r="J287" s="55" t="s">
        <v>816</v>
      </c>
      <c r="K287" s="54" t="s">
        <v>817</v>
      </c>
      <c r="L287" s="54" t="s">
        <v>980</v>
      </c>
      <c r="N287" s="147" t="s">
        <v>952</v>
      </c>
      <c r="O287" s="147" t="s">
        <v>956</v>
      </c>
      <c r="R287" s="65"/>
      <c r="S287" s="42"/>
      <c r="T287" s="42"/>
    </row>
    <row r="288" spans="2:20" ht="12" customHeight="1">
      <c r="B288" s="436" t="s">
        <v>152</v>
      </c>
      <c r="C288" s="440">
        <f t="shared" ref="C288:I288" si="1">C223</f>
        <v>12352.799748999989</v>
      </c>
      <c r="D288" s="445">
        <f t="shared" si="1"/>
        <v>12454.1</v>
      </c>
      <c r="E288" s="445">
        <f t="shared" si="1"/>
        <v>12503.875753518125</v>
      </c>
      <c r="F288" s="445">
        <f t="shared" si="1"/>
        <v>12290</v>
      </c>
      <c r="G288" s="445">
        <f t="shared" si="1"/>
        <v>12844</v>
      </c>
      <c r="H288" s="445">
        <f t="shared" si="1"/>
        <v>12847</v>
      </c>
      <c r="I288" s="774">
        <f t="shared" si="1"/>
        <v>12428.840141640052</v>
      </c>
      <c r="N288" s="894">
        <f>N223</f>
        <v>0</v>
      </c>
      <c r="O288" s="20"/>
      <c r="R288" s="700"/>
      <c r="S288" s="42"/>
      <c r="T288" s="42"/>
    </row>
    <row r="289" spans="2:20" ht="12" customHeight="1">
      <c r="B289" s="436" t="s">
        <v>798</v>
      </c>
      <c r="C289" s="32">
        <f>C143</f>
        <v>6247.281860269989</v>
      </c>
      <c r="D289" s="42">
        <f>D140</f>
        <v>6319.2</v>
      </c>
      <c r="E289" s="42">
        <f>E142</f>
        <v>6316.7484009793288</v>
      </c>
      <c r="F289" s="42">
        <f>F142</f>
        <v>5867</v>
      </c>
      <c r="G289" s="42">
        <f>G140</f>
        <v>6423</v>
      </c>
      <c r="H289" s="42">
        <f>H140</f>
        <v>6669</v>
      </c>
      <c r="I289" s="58">
        <f>I143</f>
        <v>6051.7651485346514</v>
      </c>
      <c r="J289" s="705">
        <f>G144</f>
        <v>6418</v>
      </c>
      <c r="K289" s="66">
        <f>H144</f>
        <v>6666</v>
      </c>
      <c r="L289" s="66">
        <f>I144</f>
        <v>6051.7651485346514</v>
      </c>
      <c r="N289" s="895" t="s">
        <v>560</v>
      </c>
      <c r="O289" s="66">
        <f>N144</f>
        <v>0</v>
      </c>
      <c r="R289" s="700"/>
      <c r="S289" s="42"/>
      <c r="T289" s="42"/>
    </row>
    <row r="290" spans="2:20" ht="12" customHeight="1">
      <c r="B290" s="436" t="s">
        <v>799</v>
      </c>
      <c r="C290" s="32">
        <f>C227</f>
        <v>6459.9105941400039</v>
      </c>
      <c r="D290" s="42">
        <f>D224</f>
        <v>6535.28</v>
      </c>
      <c r="E290" s="42">
        <f>E226</f>
        <v>6533.8370696975617</v>
      </c>
      <c r="F290" s="42">
        <f>F226</f>
        <v>6098</v>
      </c>
      <c r="G290" s="42">
        <f>G224</f>
        <v>6683</v>
      </c>
      <c r="H290" s="42">
        <f>H224</f>
        <v>6893</v>
      </c>
      <c r="I290" s="58">
        <f>I227</f>
        <v>6290.0628498753158</v>
      </c>
      <c r="J290" s="705">
        <f>G228</f>
        <v>6683</v>
      </c>
      <c r="K290" s="705">
        <f>H228</f>
        <v>6893</v>
      </c>
      <c r="L290" s="705">
        <f>I228</f>
        <v>6290.0628498753158</v>
      </c>
      <c r="N290" s="895" t="s">
        <v>560</v>
      </c>
      <c r="O290" s="705">
        <f>N228</f>
        <v>0</v>
      </c>
      <c r="R290" s="700"/>
      <c r="S290" s="42"/>
      <c r="T290" s="42"/>
    </row>
    <row r="291" spans="2:20" ht="12" customHeight="1">
      <c r="B291" s="436" t="s">
        <v>800</v>
      </c>
      <c r="C291" s="32">
        <f>C116</f>
        <v>8337.4072811999813</v>
      </c>
      <c r="D291" s="42">
        <f>D113</f>
        <v>8338.44</v>
      </c>
      <c r="E291" s="42">
        <f>E115</f>
        <v>8323.2506073288332</v>
      </c>
      <c r="F291" s="42">
        <f>F115</f>
        <v>8011</v>
      </c>
      <c r="G291" s="42">
        <f>G113</f>
        <v>8623</v>
      </c>
      <c r="H291" s="42">
        <f>H113</f>
        <v>8728</v>
      </c>
      <c r="I291" s="58">
        <f>I116</f>
        <v>8257.2837547733998</v>
      </c>
      <c r="J291" s="705">
        <f>G117</f>
        <v>8618</v>
      </c>
      <c r="K291" s="705">
        <f>H117</f>
        <v>8724</v>
      </c>
      <c r="L291" s="705">
        <f>I117</f>
        <v>8257.2837547733998</v>
      </c>
      <c r="N291" s="895" t="s">
        <v>560</v>
      </c>
      <c r="O291" s="705">
        <f>N117</f>
        <v>0</v>
      </c>
      <c r="R291" s="700"/>
      <c r="S291" s="42"/>
      <c r="T291" s="42"/>
    </row>
    <row r="292" spans="2:20" ht="12" customHeight="1">
      <c r="B292" s="436" t="s">
        <v>801</v>
      </c>
      <c r="C292" s="32">
        <f>C200</f>
        <v>8702.358919359991</v>
      </c>
      <c r="D292" s="42">
        <f>D197</f>
        <v>8713.52</v>
      </c>
      <c r="E292" s="42">
        <f>E199</f>
        <v>8696.293142508981</v>
      </c>
      <c r="F292" s="42">
        <f>F199</f>
        <v>8404</v>
      </c>
      <c r="G292" s="42">
        <f>G197</f>
        <v>9041</v>
      </c>
      <c r="H292" s="42">
        <f>H197</f>
        <v>9111</v>
      </c>
      <c r="I292" s="58">
        <f>I200</f>
        <v>8641.1076470016651</v>
      </c>
      <c r="J292" s="705">
        <f>G201</f>
        <v>9032</v>
      </c>
      <c r="K292" s="705">
        <f>H201</f>
        <v>9104</v>
      </c>
      <c r="L292" s="705">
        <f>I201</f>
        <v>8641.1076470016651</v>
      </c>
      <c r="N292" s="895" t="s">
        <v>560</v>
      </c>
      <c r="O292" s="705">
        <f>N201</f>
        <v>0</v>
      </c>
      <c r="R292" s="700"/>
      <c r="S292" s="42"/>
      <c r="T292" s="42"/>
    </row>
    <row r="293" spans="2:20" ht="12" customHeight="1">
      <c r="B293" s="436" t="s">
        <v>802</v>
      </c>
      <c r="C293" s="32">
        <f>C170</f>
        <v>8567.040791320007</v>
      </c>
      <c r="D293" s="42">
        <f>D167</f>
        <v>8634.07</v>
      </c>
      <c r="E293" s="42">
        <f>E169</f>
        <v>8666.857302812954</v>
      </c>
      <c r="F293" s="42">
        <f>F169</f>
        <v>8485</v>
      </c>
      <c r="G293" s="42">
        <f>G167</f>
        <v>9386</v>
      </c>
      <c r="H293" s="42">
        <f>H167</f>
        <v>8871</v>
      </c>
      <c r="I293" s="58">
        <f>I170</f>
        <v>9191.8668489866232</v>
      </c>
      <c r="J293" s="767"/>
      <c r="K293" s="65"/>
      <c r="L293" s="65"/>
      <c r="N293" s="895" t="s">
        <v>560</v>
      </c>
      <c r="O293" s="20"/>
      <c r="R293" s="700"/>
      <c r="S293" s="42"/>
      <c r="T293" s="42"/>
    </row>
    <row r="294" spans="2:20" ht="12" customHeight="1" thickBot="1">
      <c r="B294" s="436" t="s">
        <v>803</v>
      </c>
      <c r="C294" s="32">
        <f>C254</f>
        <v>8638.7270387999906</v>
      </c>
      <c r="D294" s="42">
        <f>D251</f>
        <v>8708.2900000000009</v>
      </c>
      <c r="E294" s="42">
        <f>E253</f>
        <v>8731.5809739446468</v>
      </c>
      <c r="F294" s="42">
        <f>F253</f>
        <v>8582</v>
      </c>
      <c r="G294" s="42">
        <f>G251</f>
        <v>9450</v>
      </c>
      <c r="H294" s="42">
        <f>H251</f>
        <v>8932</v>
      </c>
      <c r="I294" s="58">
        <f>I254</f>
        <v>9263.4936596135685</v>
      </c>
      <c r="J294" s="767"/>
      <c r="K294" s="65"/>
      <c r="L294" s="65"/>
      <c r="N294" s="895" t="s">
        <v>560</v>
      </c>
      <c r="O294" s="20"/>
      <c r="R294" s="700"/>
      <c r="S294" s="42"/>
      <c r="T294" s="42"/>
    </row>
    <row r="295" spans="2:20" ht="17.25" customHeight="1" thickTop="1">
      <c r="B295" s="434" t="s">
        <v>524</v>
      </c>
      <c r="C295" s="145"/>
      <c r="D295" s="145"/>
      <c r="E295" s="435"/>
      <c r="F295" s="435" t="s">
        <v>526</v>
      </c>
      <c r="G295" s="145"/>
      <c r="H295" s="145"/>
      <c r="I295" s="912"/>
      <c r="J295" s="335"/>
      <c r="N295" s="899" t="s">
        <v>953</v>
      </c>
      <c r="O295" s="20"/>
      <c r="S295" s="42"/>
      <c r="T295" s="42"/>
    </row>
    <row r="296" spans="2:20" ht="12" customHeight="1">
      <c r="B296" s="263"/>
      <c r="C296" s="146" t="s">
        <v>83</v>
      </c>
      <c r="D296" s="146" t="s">
        <v>72</v>
      </c>
      <c r="E296" s="146" t="s">
        <v>305</v>
      </c>
      <c r="F296" s="55" t="s">
        <v>102</v>
      </c>
      <c r="G296" s="55" t="s">
        <v>796</v>
      </c>
      <c r="H296" s="55" t="s">
        <v>795</v>
      </c>
      <c r="I296" s="56" t="s">
        <v>292</v>
      </c>
      <c r="J296" s="55" t="s">
        <v>796</v>
      </c>
      <c r="K296" s="54" t="s">
        <v>795</v>
      </c>
      <c r="L296" s="54" t="s">
        <v>292</v>
      </c>
      <c r="N296" s="143"/>
      <c r="O296" s="143"/>
      <c r="S296" s="42"/>
      <c r="T296" s="42"/>
    </row>
    <row r="297" spans="2:20" ht="12" customHeight="1">
      <c r="B297" s="439"/>
      <c r="C297" s="146" t="s">
        <v>113</v>
      </c>
      <c r="D297" s="146" t="s">
        <v>307</v>
      </c>
      <c r="E297" s="146" t="s">
        <v>794</v>
      </c>
      <c r="F297" s="55" t="s">
        <v>792</v>
      </c>
      <c r="G297" s="55" t="s">
        <v>814</v>
      </c>
      <c r="H297" s="55" t="s">
        <v>815</v>
      </c>
      <c r="I297" s="56" t="s">
        <v>998</v>
      </c>
      <c r="J297" s="55" t="s">
        <v>816</v>
      </c>
      <c r="K297" s="54" t="s">
        <v>817</v>
      </c>
      <c r="L297" s="54" t="s">
        <v>980</v>
      </c>
      <c r="N297" s="147" t="s">
        <v>952</v>
      </c>
      <c r="O297" s="147" t="s">
        <v>956</v>
      </c>
      <c r="S297" s="42"/>
      <c r="T297" s="42"/>
    </row>
    <row r="298" spans="2:20" ht="12" customHeight="1">
      <c r="B298" s="436" t="s">
        <v>152</v>
      </c>
      <c r="C298" s="440">
        <f t="shared" ref="C298:I298" si="2">C232</f>
        <v>5894.013319000006</v>
      </c>
      <c r="D298" s="445">
        <f t="shared" si="2"/>
        <v>5932.9920000000002</v>
      </c>
      <c r="E298" s="445">
        <f t="shared" si="2"/>
        <v>5929.8115684913791</v>
      </c>
      <c r="F298" s="445">
        <f t="shared" si="2"/>
        <v>5768</v>
      </c>
      <c r="G298" s="445">
        <f t="shared" si="2"/>
        <v>5769</v>
      </c>
      <c r="H298" s="445">
        <f t="shared" si="2"/>
        <v>5769</v>
      </c>
      <c r="I298" s="774">
        <f t="shared" si="2"/>
        <v>5875.0506079250263</v>
      </c>
      <c r="J298" s="767"/>
      <c r="K298" s="65"/>
      <c r="L298" s="65"/>
      <c r="N298" s="894">
        <f>N232</f>
        <v>0</v>
      </c>
      <c r="O298" s="20"/>
      <c r="S298" s="42"/>
      <c r="T298" s="42"/>
    </row>
    <row r="299" spans="2:20" ht="12" customHeight="1">
      <c r="B299" s="436" t="s">
        <v>798</v>
      </c>
      <c r="C299" s="32">
        <f>C152</f>
        <v>2426.0070759999794</v>
      </c>
      <c r="D299" s="42">
        <f>D149</f>
        <v>2431.424</v>
      </c>
      <c r="E299" s="42">
        <f>E151</f>
        <v>2397.4009410497015</v>
      </c>
      <c r="F299" s="42">
        <f>F151</f>
        <v>2397</v>
      </c>
      <c r="G299" s="42">
        <f>G149</f>
        <v>2385</v>
      </c>
      <c r="H299" s="42">
        <f>H149</f>
        <v>2385</v>
      </c>
      <c r="I299" s="58">
        <f>I152</f>
        <v>2428.3030543877148</v>
      </c>
      <c r="J299" s="66">
        <f>G153</f>
        <v>2382</v>
      </c>
      <c r="K299" s="66">
        <f>H153</f>
        <v>2382</v>
      </c>
      <c r="L299" s="66">
        <f>I153</f>
        <v>2428.3030543877148</v>
      </c>
      <c r="N299" s="895" t="s">
        <v>560</v>
      </c>
      <c r="O299" s="66">
        <f>N153</f>
        <v>0</v>
      </c>
      <c r="S299" s="42"/>
      <c r="T299" s="42"/>
    </row>
    <row r="300" spans="2:20" ht="12" customHeight="1">
      <c r="B300" s="436" t="s">
        <v>799</v>
      </c>
      <c r="C300" s="32">
        <f>C236</f>
        <v>2574.4511009999969</v>
      </c>
      <c r="D300" s="42">
        <f>D233</f>
        <v>2579.1039999999998</v>
      </c>
      <c r="E300" s="42">
        <f>E235</f>
        <v>2545.5458515759651</v>
      </c>
      <c r="F300" s="42">
        <f>F235</f>
        <v>2541</v>
      </c>
      <c r="G300" s="42">
        <f>G233</f>
        <v>2537</v>
      </c>
      <c r="H300" s="42">
        <f>H233</f>
        <v>2537</v>
      </c>
      <c r="I300" s="58">
        <f>I236</f>
        <v>2574.4159627285012</v>
      </c>
      <c r="J300" s="66">
        <f>G237</f>
        <v>2537</v>
      </c>
      <c r="K300" s="66">
        <f>H237</f>
        <v>2537</v>
      </c>
      <c r="L300" s="66">
        <f>I237</f>
        <v>2574.4159627285012</v>
      </c>
      <c r="N300" s="895" t="s">
        <v>560</v>
      </c>
      <c r="O300" s="66">
        <f>N237</f>
        <v>0</v>
      </c>
      <c r="S300" s="42"/>
      <c r="T300" s="42"/>
    </row>
    <row r="301" spans="2:20" ht="12" customHeight="1">
      <c r="B301" s="436" t="s">
        <v>800</v>
      </c>
      <c r="C301" s="32">
        <f>C125</f>
        <v>3673.6114629999829</v>
      </c>
      <c r="D301" s="42">
        <f>D122</f>
        <v>3625.3119999999999</v>
      </c>
      <c r="E301" s="42">
        <f>E124</f>
        <v>3571.8643619097134</v>
      </c>
      <c r="F301" s="42">
        <f>F124</f>
        <v>3556</v>
      </c>
      <c r="G301" s="42">
        <f>G122</f>
        <v>3531</v>
      </c>
      <c r="H301" s="42">
        <f>H122</f>
        <v>3531</v>
      </c>
      <c r="I301" s="58">
        <f>I125</f>
        <v>3612.7771511870128</v>
      </c>
      <c r="J301" s="66">
        <f>G126</f>
        <v>3527</v>
      </c>
      <c r="K301" s="66">
        <f>H126</f>
        <v>3527</v>
      </c>
      <c r="L301" s="66">
        <f>I126</f>
        <v>3612.7771511870128</v>
      </c>
      <c r="N301" s="895" t="s">
        <v>560</v>
      </c>
      <c r="O301" s="66">
        <f>N126</f>
        <v>0</v>
      </c>
      <c r="S301" s="42"/>
      <c r="T301" s="42"/>
    </row>
    <row r="302" spans="2:20" ht="12" customHeight="1">
      <c r="B302" s="436" t="s">
        <v>801</v>
      </c>
      <c r="C302" s="32">
        <f>C209</f>
        <v>3918.8451749999986</v>
      </c>
      <c r="D302" s="42">
        <f>D206</f>
        <v>3872.96</v>
      </c>
      <c r="E302" s="42">
        <f>E208</f>
        <v>3816.4387723541704</v>
      </c>
      <c r="F302" s="42">
        <f>F208</f>
        <v>3796</v>
      </c>
      <c r="G302" s="42">
        <f>G206</f>
        <v>3782</v>
      </c>
      <c r="H302" s="42">
        <f>H206</f>
        <v>3782</v>
      </c>
      <c r="I302" s="58">
        <f>I209</f>
        <v>3857.0684054131211</v>
      </c>
      <c r="J302" s="66">
        <f>G210</f>
        <v>3774</v>
      </c>
      <c r="K302" s="66">
        <f>H210</f>
        <v>3774</v>
      </c>
      <c r="L302" s="66">
        <f>I210</f>
        <v>3857.0684054131211</v>
      </c>
      <c r="N302" s="895" t="s">
        <v>560</v>
      </c>
      <c r="O302" s="66">
        <f>N210</f>
        <v>0</v>
      </c>
      <c r="S302" s="42"/>
      <c r="T302" s="42"/>
    </row>
    <row r="303" spans="2:20" ht="12" customHeight="1">
      <c r="B303" s="436" t="s">
        <v>802</v>
      </c>
      <c r="C303" s="32">
        <f>C179</f>
        <v>5031.8470820000211</v>
      </c>
      <c r="D303" s="42">
        <f>D176</f>
        <v>5056.16</v>
      </c>
      <c r="E303" s="42">
        <f>E178</f>
        <v>5059.904870577403</v>
      </c>
      <c r="F303" s="42">
        <f>F178</f>
        <v>4602</v>
      </c>
      <c r="G303" s="42">
        <f>G176</f>
        <v>4911</v>
      </c>
      <c r="H303" s="42">
        <f>H176</f>
        <v>4911</v>
      </c>
      <c r="I303" s="58">
        <f>I179</f>
        <v>4987.6015193427938</v>
      </c>
      <c r="J303" s="767"/>
      <c r="K303" s="65"/>
      <c r="L303" s="65"/>
      <c r="N303" s="895" t="s">
        <v>560</v>
      </c>
      <c r="O303" s="20"/>
      <c r="S303" s="42"/>
      <c r="T303" s="42"/>
    </row>
    <row r="304" spans="2:20" ht="12" customHeight="1" thickBot="1">
      <c r="B304" s="436" t="s">
        <v>803</v>
      </c>
      <c r="C304" s="32">
        <f>C263</f>
        <v>5068.4834829999909</v>
      </c>
      <c r="D304" s="42">
        <f>D260</f>
        <v>5094.5439999999999</v>
      </c>
      <c r="E304" s="42">
        <f>E262</f>
        <v>5088.5100077790621</v>
      </c>
      <c r="F304" s="42">
        <f>F262</f>
        <v>4631</v>
      </c>
      <c r="G304" s="42">
        <f>G260</f>
        <v>4939</v>
      </c>
      <c r="H304" s="42">
        <f>H260</f>
        <v>4939</v>
      </c>
      <c r="I304" s="58">
        <f>I263</f>
        <v>5025.7926017902037</v>
      </c>
      <c r="J304" s="767"/>
      <c r="K304" s="65"/>
      <c r="L304" s="65"/>
      <c r="N304" s="895" t="s">
        <v>560</v>
      </c>
      <c r="O304" s="20"/>
      <c r="S304" s="42"/>
      <c r="T304" s="42"/>
    </row>
    <row r="305" spans="2:20" ht="17.25" customHeight="1" thickTop="1">
      <c r="B305" s="434" t="s">
        <v>525</v>
      </c>
      <c r="C305" s="145"/>
      <c r="D305" s="145"/>
      <c r="E305" s="435"/>
      <c r="F305" s="435" t="s">
        <v>527</v>
      </c>
      <c r="G305" s="145"/>
      <c r="H305" s="145"/>
      <c r="I305" s="912"/>
      <c r="J305" s="767"/>
      <c r="K305" s="65"/>
      <c r="L305" s="65"/>
      <c r="N305" s="899" t="s">
        <v>953</v>
      </c>
      <c r="O305" s="20"/>
      <c r="S305" s="42"/>
      <c r="T305" s="42"/>
    </row>
    <row r="306" spans="2:20" ht="12" customHeight="1">
      <c r="B306" s="263"/>
      <c r="C306" s="146" t="s">
        <v>83</v>
      </c>
      <c r="D306" s="146" t="s">
        <v>72</v>
      </c>
      <c r="E306" s="146" t="s">
        <v>305</v>
      </c>
      <c r="F306" s="55" t="s">
        <v>102</v>
      </c>
      <c r="G306" s="55" t="s">
        <v>796</v>
      </c>
      <c r="H306" s="55" t="s">
        <v>795</v>
      </c>
      <c r="I306" s="56" t="s">
        <v>292</v>
      </c>
      <c r="J306" s="55" t="s">
        <v>796</v>
      </c>
      <c r="K306" s="54" t="s">
        <v>795</v>
      </c>
      <c r="L306" s="54" t="s">
        <v>292</v>
      </c>
      <c r="N306" s="143"/>
      <c r="O306" s="143"/>
      <c r="S306" s="42"/>
      <c r="T306" s="42"/>
    </row>
    <row r="307" spans="2:20" ht="12" customHeight="1">
      <c r="B307" s="439"/>
      <c r="C307" s="146" t="s">
        <v>113</v>
      </c>
      <c r="D307" s="146" t="s">
        <v>307</v>
      </c>
      <c r="E307" s="146" t="s">
        <v>794</v>
      </c>
      <c r="F307" s="55" t="s">
        <v>792</v>
      </c>
      <c r="G307" s="55" t="s">
        <v>814</v>
      </c>
      <c r="H307" s="55" t="s">
        <v>815</v>
      </c>
      <c r="I307" s="56" t="s">
        <v>998</v>
      </c>
      <c r="J307" s="55" t="s">
        <v>816</v>
      </c>
      <c r="K307" s="54" t="s">
        <v>817</v>
      </c>
      <c r="L307" s="54" t="s">
        <v>980</v>
      </c>
      <c r="N307" s="147" t="s">
        <v>952</v>
      </c>
      <c r="O307" s="147" t="s">
        <v>956</v>
      </c>
      <c r="S307" s="42"/>
      <c r="T307" s="42"/>
    </row>
    <row r="308" spans="2:20" ht="12" customHeight="1">
      <c r="B308" s="436" t="s">
        <v>152</v>
      </c>
      <c r="C308" s="440">
        <f t="shared" ref="C308:I308" si="3">C241</f>
        <v>6458.7864299999828</v>
      </c>
      <c r="D308" s="445">
        <f t="shared" si="3"/>
        <v>6521.1360000000004</v>
      </c>
      <c r="E308" s="445">
        <f t="shared" si="3"/>
        <v>6574.0641850267693</v>
      </c>
      <c r="F308" s="445">
        <f t="shared" si="3"/>
        <v>6522</v>
      </c>
      <c r="G308" s="445">
        <f t="shared" si="3"/>
        <v>7076</v>
      </c>
      <c r="H308" s="445">
        <f t="shared" si="3"/>
        <v>7078</v>
      </c>
      <c r="I308" s="774">
        <f t="shared" si="3"/>
        <v>6553.7895337150267</v>
      </c>
      <c r="J308" s="767"/>
      <c r="K308" s="65"/>
      <c r="L308" s="65"/>
      <c r="N308" s="894">
        <f>N241</f>
        <v>0</v>
      </c>
      <c r="O308" s="20"/>
      <c r="S308" s="42"/>
      <c r="T308" s="42"/>
    </row>
    <row r="309" spans="2:20" ht="12" customHeight="1">
      <c r="B309" s="436" t="s">
        <v>798</v>
      </c>
      <c r="C309" s="32">
        <f>C161</f>
        <v>3821.2747842700096</v>
      </c>
      <c r="D309" s="42">
        <f>D158</f>
        <v>3887.7919999999999</v>
      </c>
      <c r="E309" s="42">
        <f>E160</f>
        <v>3919.3474599296192</v>
      </c>
      <c r="F309" s="42">
        <f>F160</f>
        <v>3470</v>
      </c>
      <c r="G309" s="42">
        <f>G158</f>
        <v>4038</v>
      </c>
      <c r="H309" s="42">
        <f>H158</f>
        <v>4284</v>
      </c>
      <c r="I309" s="58">
        <f>I161</f>
        <v>3623.4620941469366</v>
      </c>
      <c r="J309" s="66">
        <f>G162</f>
        <v>4036</v>
      </c>
      <c r="K309" s="66">
        <f>H162</f>
        <v>4284</v>
      </c>
      <c r="L309" s="66">
        <f>I162</f>
        <v>3623.4620941469366</v>
      </c>
      <c r="N309" s="895" t="s">
        <v>560</v>
      </c>
      <c r="O309" s="66">
        <f>N162</f>
        <v>0</v>
      </c>
      <c r="S309" s="42"/>
      <c r="T309" s="42"/>
    </row>
    <row r="310" spans="2:20" ht="12" customHeight="1">
      <c r="B310" s="436" t="s">
        <v>799</v>
      </c>
      <c r="C310" s="32">
        <f>C245</f>
        <v>3885.459493140007</v>
      </c>
      <c r="D310" s="42">
        <f>D242</f>
        <v>3956.1759999999999</v>
      </c>
      <c r="E310" s="42">
        <f>E244</f>
        <v>3988.2912181215856</v>
      </c>
      <c r="F310" s="42">
        <f>F244</f>
        <v>3557</v>
      </c>
      <c r="G310" s="42">
        <f>G242</f>
        <v>4146</v>
      </c>
      <c r="H310" s="42">
        <f>H242</f>
        <v>4355</v>
      </c>
      <c r="I310" s="58">
        <f>I245</f>
        <v>3715.6468871468151</v>
      </c>
      <c r="J310" s="66">
        <f>G246</f>
        <v>4146</v>
      </c>
      <c r="K310" s="66">
        <f>H246</f>
        <v>4355</v>
      </c>
      <c r="L310" s="66">
        <f>I246</f>
        <v>3715.6468871468151</v>
      </c>
      <c r="N310" s="895" t="s">
        <v>560</v>
      </c>
      <c r="O310" s="66">
        <f>N246</f>
        <v>0</v>
      </c>
      <c r="S310" s="42"/>
      <c r="T310" s="42"/>
    </row>
    <row r="311" spans="2:20" ht="12" customHeight="1">
      <c r="B311" s="436" t="s">
        <v>800</v>
      </c>
      <c r="C311" s="32">
        <f>C134</f>
        <v>4663.7958181999984</v>
      </c>
      <c r="D311" s="42">
        <f>D131</f>
        <v>4713.12</v>
      </c>
      <c r="E311" s="42">
        <f>E133</f>
        <v>4751.3862454191576</v>
      </c>
      <c r="F311" s="42">
        <f>F133</f>
        <v>4455</v>
      </c>
      <c r="G311" s="42">
        <f>G131</f>
        <v>5092</v>
      </c>
      <c r="H311" s="42">
        <f>H131</f>
        <v>5197</v>
      </c>
      <c r="I311" s="58">
        <f>I134</f>
        <v>4644.5066035863865</v>
      </c>
      <c r="J311" s="66">
        <f>G135</f>
        <v>5091</v>
      </c>
      <c r="K311" s="66">
        <f>H135</f>
        <v>5197</v>
      </c>
      <c r="L311" s="66">
        <f>I135</f>
        <v>4644.5066035863865</v>
      </c>
      <c r="N311" s="895" t="s">
        <v>560</v>
      </c>
      <c r="O311" s="66">
        <f>N135</f>
        <v>0</v>
      </c>
      <c r="S311" s="42"/>
      <c r="T311" s="42"/>
    </row>
    <row r="312" spans="2:20" ht="12" customHeight="1">
      <c r="B312" s="436" t="s">
        <v>801</v>
      </c>
      <c r="C312" s="32">
        <f>C218</f>
        <v>4783.5137443599924</v>
      </c>
      <c r="D312" s="42">
        <f>D215</f>
        <v>4840.5600000000004</v>
      </c>
      <c r="E312" s="42">
        <f>E217</f>
        <v>4879.8543701548415</v>
      </c>
      <c r="F312" s="42">
        <f>F217</f>
        <v>4608</v>
      </c>
      <c r="G312" s="42">
        <f>G215</f>
        <v>5259</v>
      </c>
      <c r="H312" s="42">
        <f>H215</f>
        <v>5329</v>
      </c>
      <c r="I312" s="58">
        <f>I218</f>
        <v>4784.0392415885444</v>
      </c>
      <c r="J312" s="66">
        <f>G219</f>
        <v>5258</v>
      </c>
      <c r="K312" s="66">
        <f>H219</f>
        <v>5329</v>
      </c>
      <c r="L312" s="66">
        <f>I219</f>
        <v>4784.0392415885444</v>
      </c>
      <c r="N312" s="895" t="s">
        <v>560</v>
      </c>
      <c r="O312" s="66">
        <f>N219</f>
        <v>0</v>
      </c>
      <c r="S312" s="42"/>
      <c r="T312" s="42"/>
    </row>
    <row r="313" spans="2:20" ht="12" customHeight="1">
      <c r="B313" s="436" t="s">
        <v>802</v>
      </c>
      <c r="C313" s="32">
        <f>C188</f>
        <v>3535.1937093199858</v>
      </c>
      <c r="D313" s="42">
        <f>D185</f>
        <v>3577.904</v>
      </c>
      <c r="E313" s="42">
        <f>E187</f>
        <v>3606.9524322355819</v>
      </c>
      <c r="F313" s="42">
        <f>F187</f>
        <v>3883</v>
      </c>
      <c r="G313" s="42">
        <f>G185</f>
        <v>4475</v>
      </c>
      <c r="H313" s="42">
        <f>H185</f>
        <v>3960</v>
      </c>
      <c r="I313" s="58">
        <f>I188</f>
        <v>4204.2653296438293</v>
      </c>
      <c r="J313" s="767"/>
      <c r="K313" s="65"/>
      <c r="L313" s="65"/>
      <c r="N313" s="895" t="s">
        <v>560</v>
      </c>
      <c r="O313" s="20"/>
      <c r="S313" s="42"/>
      <c r="T313" s="42"/>
    </row>
    <row r="314" spans="2:20" ht="12" customHeight="1" thickBot="1">
      <c r="B314" s="438" t="s">
        <v>803</v>
      </c>
      <c r="C314" s="33">
        <f>C272</f>
        <v>3570.2435557999997</v>
      </c>
      <c r="D314" s="15">
        <f>D269</f>
        <v>3613.7440000000001</v>
      </c>
      <c r="E314" s="15">
        <f>E271</f>
        <v>3643.0709661655992</v>
      </c>
      <c r="F314" s="15">
        <f>F271</f>
        <v>3951</v>
      </c>
      <c r="G314" s="15">
        <f>G269</f>
        <v>4511</v>
      </c>
      <c r="H314" s="15">
        <f>H269</f>
        <v>3994</v>
      </c>
      <c r="I314" s="913">
        <f>I272</f>
        <v>4237.7010578233649</v>
      </c>
      <c r="J314" s="767"/>
      <c r="K314" s="65"/>
      <c r="L314" s="65"/>
      <c r="N314" s="895" t="s">
        <v>560</v>
      </c>
      <c r="O314" s="20"/>
      <c r="S314" s="42"/>
      <c r="T314" s="42"/>
    </row>
    <row r="315" spans="2:20" ht="12" customHeight="1" thickTop="1">
      <c r="N315" s="899" t="s">
        <v>953</v>
      </c>
      <c r="O315" s="20"/>
      <c r="S315" s="42"/>
      <c r="T315" s="42"/>
    </row>
    <row r="316" spans="2:20" ht="12" customHeight="1">
      <c r="C316" s="441" t="s">
        <v>515</v>
      </c>
      <c r="D316" s="441"/>
      <c r="O316" s="20"/>
      <c r="S316" s="42"/>
      <c r="T316" s="42"/>
    </row>
    <row r="317" spans="2:20" ht="12" customHeight="1">
      <c r="C317" s="441" t="s">
        <v>805</v>
      </c>
      <c r="D317" s="441"/>
      <c r="O317" s="20"/>
      <c r="S317" s="42"/>
      <c r="T317" s="42"/>
    </row>
    <row r="318" spans="2:20" ht="12" customHeight="1">
      <c r="C318" s="441" t="s">
        <v>516</v>
      </c>
      <c r="D318" s="441"/>
      <c r="O318" s="20"/>
      <c r="S318" s="42"/>
      <c r="T318" s="42"/>
    </row>
    <row r="319" spans="2:20" ht="12" customHeight="1">
      <c r="C319" s="441" t="s">
        <v>806</v>
      </c>
      <c r="D319" s="441"/>
      <c r="O319" s="20"/>
      <c r="S319" s="42"/>
      <c r="T319" s="42"/>
    </row>
    <row r="320" spans="2:20" ht="6.75" customHeight="1">
      <c r="O320" s="20"/>
      <c r="S320" s="42"/>
      <c r="T320" s="42"/>
    </row>
    <row r="321" spans="2:20" ht="15.75" customHeight="1">
      <c r="B321" s="21" t="s">
        <v>804</v>
      </c>
      <c r="O321" s="20"/>
      <c r="S321" s="42"/>
      <c r="T321" s="42"/>
    </row>
    <row r="322" spans="2:20" ht="12" customHeight="1">
      <c r="O322" s="20"/>
      <c r="S322" s="42"/>
      <c r="T322" s="42"/>
    </row>
    <row r="323" spans="2:20" ht="12" customHeight="1">
      <c r="C323" s="10" t="s">
        <v>113</v>
      </c>
      <c r="D323" s="10" t="s">
        <v>307</v>
      </c>
      <c r="E323" s="10" t="s">
        <v>794</v>
      </c>
      <c r="F323" s="54" t="s">
        <v>792</v>
      </c>
      <c r="G323" s="54" t="s">
        <v>814</v>
      </c>
      <c r="H323" s="54" t="s">
        <v>815</v>
      </c>
      <c r="I323" s="54" t="s">
        <v>998</v>
      </c>
      <c r="N323" s="143" t="s">
        <v>952</v>
      </c>
      <c r="O323" s="20"/>
      <c r="S323" s="42"/>
      <c r="T323" s="42"/>
    </row>
    <row r="324" spans="2:20" ht="12" customHeight="1">
      <c r="B324" s="436" t="s">
        <v>110</v>
      </c>
      <c r="C324" s="706">
        <f t="shared" ref="C324:I324" si="4">C289/C$288</f>
        <v>0.50573813120994959</v>
      </c>
      <c r="D324" s="706">
        <f t="shared" si="4"/>
        <v>0.50739916975132682</v>
      </c>
      <c r="E324" s="706">
        <f t="shared" si="4"/>
        <v>0.50518323482237348</v>
      </c>
      <c r="F324" s="706">
        <f t="shared" si="4"/>
        <v>0.477379983726607</v>
      </c>
      <c r="G324" s="706">
        <f t="shared" si="4"/>
        <v>0.50007785736530674</v>
      </c>
      <c r="H324" s="706">
        <f t="shared" si="4"/>
        <v>0.51910951973223318</v>
      </c>
      <c r="I324" s="706">
        <f t="shared" si="4"/>
        <v>0.48691310529126242</v>
      </c>
      <c r="J324" s="267"/>
      <c r="L324" s="267"/>
      <c r="M324" s="267"/>
      <c r="N324" s="706" t="e">
        <f t="shared" ref="N324:N329" si="5">N289/N$288</f>
        <v>#DIV/0!</v>
      </c>
      <c r="O324" s="898"/>
      <c r="S324" s="42"/>
      <c r="T324" s="42"/>
    </row>
    <row r="325" spans="2:20" ht="12" customHeight="1">
      <c r="B325" s="436" t="s">
        <v>312</v>
      </c>
      <c r="C325" s="706">
        <f t="shared" ref="C325:E329" si="6">C290/C$288</f>
        <v>0.52295113054536169</v>
      </c>
      <c r="D325" s="706">
        <f t="shared" si="6"/>
        <v>0.52474927935378712</v>
      </c>
      <c r="E325" s="706">
        <f t="shared" si="6"/>
        <v>0.52254494514304362</v>
      </c>
      <c r="F325" s="706">
        <f t="shared" ref="F325:I329" si="7">F290/F$288</f>
        <v>0.49617575264442637</v>
      </c>
      <c r="G325" s="706">
        <f t="shared" si="7"/>
        <v>0.5203207723450638</v>
      </c>
      <c r="H325" s="706">
        <f t="shared" si="7"/>
        <v>0.53654549700319143</v>
      </c>
      <c r="I325" s="706">
        <f t="shared" si="7"/>
        <v>0.50608606902923026</v>
      </c>
      <c r="J325" s="267"/>
      <c r="L325" s="267"/>
      <c r="M325" s="267"/>
      <c r="N325" s="706" t="e">
        <f t="shared" si="5"/>
        <v>#DIV/0!</v>
      </c>
      <c r="O325" s="898"/>
      <c r="S325" s="42"/>
      <c r="T325" s="42"/>
    </row>
    <row r="326" spans="2:20" ht="12" customHeight="1">
      <c r="B326" s="436" t="s">
        <v>107</v>
      </c>
      <c r="C326" s="706">
        <f t="shared" si="6"/>
        <v>0.67494069770498222</v>
      </c>
      <c r="D326" s="706">
        <f t="shared" si="6"/>
        <v>0.66953372784866028</v>
      </c>
      <c r="E326" s="706">
        <f t="shared" si="6"/>
        <v>0.66565365582643288</v>
      </c>
      <c r="F326" s="706">
        <f t="shared" si="7"/>
        <v>0.65183075671277457</v>
      </c>
      <c r="G326" s="706">
        <f t="shared" si="7"/>
        <v>0.67136406104017443</v>
      </c>
      <c r="H326" s="706">
        <f t="shared" si="7"/>
        <v>0.67938040009340706</v>
      </c>
      <c r="I326" s="706">
        <f t="shared" si="7"/>
        <v>0.66436478872306159</v>
      </c>
      <c r="J326" s="267"/>
      <c r="L326" s="267"/>
      <c r="M326" s="267"/>
      <c r="N326" s="706" t="e">
        <f t="shared" si="5"/>
        <v>#DIV/0!</v>
      </c>
      <c r="O326" s="898"/>
      <c r="S326" s="42"/>
      <c r="T326" s="42"/>
    </row>
    <row r="327" spans="2:20" ht="12" customHeight="1">
      <c r="B327" s="436" t="s">
        <v>313</v>
      </c>
      <c r="C327" s="706">
        <f t="shared" si="6"/>
        <v>0.7044847399930112</v>
      </c>
      <c r="D327" s="706">
        <f t="shared" si="6"/>
        <v>0.6996507174344192</v>
      </c>
      <c r="E327" s="706">
        <f t="shared" si="6"/>
        <v>0.69548780825514589</v>
      </c>
      <c r="F327" s="706">
        <f t="shared" si="7"/>
        <v>0.6838079739625712</v>
      </c>
      <c r="G327" s="706">
        <f t="shared" si="7"/>
        <v>0.70390843973839923</v>
      </c>
      <c r="H327" s="706">
        <f t="shared" si="7"/>
        <v>0.70919280765937576</v>
      </c>
      <c r="I327" s="706">
        <f t="shared" si="7"/>
        <v>0.69524650317543024</v>
      </c>
      <c r="J327" s="267"/>
      <c r="L327" s="267"/>
      <c r="M327" s="267"/>
      <c r="N327" s="706" t="e">
        <f t="shared" si="5"/>
        <v>#DIV/0!</v>
      </c>
      <c r="O327" s="898"/>
      <c r="S327" s="42"/>
      <c r="T327" s="42"/>
    </row>
    <row r="328" spans="2:20" ht="12" customHeight="1">
      <c r="B328" s="436" t="s">
        <v>111</v>
      </c>
      <c r="C328" s="706">
        <f t="shared" si="6"/>
        <v>0.6935302899258563</v>
      </c>
      <c r="D328" s="706">
        <f t="shared" si="6"/>
        <v>0.69327129218490291</v>
      </c>
      <c r="E328" s="706">
        <f t="shared" si="6"/>
        <v>0.69313367100392242</v>
      </c>
      <c r="F328" s="706">
        <f t="shared" si="7"/>
        <v>0.69039869812855981</v>
      </c>
      <c r="G328" s="706">
        <f t="shared" si="7"/>
        <v>0.73076923076923073</v>
      </c>
      <c r="H328" s="706">
        <f t="shared" si="7"/>
        <v>0.69051140344049189</v>
      </c>
      <c r="I328" s="706">
        <f t="shared" si="7"/>
        <v>0.73955950388253255</v>
      </c>
      <c r="J328" s="267"/>
      <c r="L328" s="267"/>
      <c r="M328" s="267"/>
      <c r="N328" s="706" t="e">
        <f t="shared" si="5"/>
        <v>#DIV/0!</v>
      </c>
      <c r="O328" s="898"/>
      <c r="S328" s="42"/>
      <c r="T328" s="42"/>
    </row>
    <row r="329" spans="2:20" ht="12" customHeight="1">
      <c r="B329" s="436" t="s">
        <v>314</v>
      </c>
      <c r="C329" s="706">
        <f t="shared" si="6"/>
        <v>0.69933352878154864</v>
      </c>
      <c r="D329" s="706">
        <f t="shared" si="6"/>
        <v>0.69923077540729561</v>
      </c>
      <c r="E329" s="706">
        <f t="shared" si="6"/>
        <v>0.69830995973291765</v>
      </c>
      <c r="F329" s="706">
        <f t="shared" si="7"/>
        <v>0.69829129373474375</v>
      </c>
      <c r="G329" s="706">
        <f t="shared" si="7"/>
        <v>0.73575210214886333</v>
      </c>
      <c r="H329" s="706">
        <f t="shared" si="7"/>
        <v>0.69525959367945822</v>
      </c>
      <c r="I329" s="706">
        <f t="shared" si="7"/>
        <v>0.74532245600120828</v>
      </c>
      <c r="J329" s="267"/>
      <c r="L329" s="267"/>
      <c r="M329" s="267"/>
      <c r="N329" s="706" t="e">
        <f t="shared" si="5"/>
        <v>#DIV/0!</v>
      </c>
      <c r="O329" s="898"/>
      <c r="S329" s="42"/>
      <c r="T329" s="42"/>
    </row>
    <row r="330" spans="2:20" ht="12" customHeight="1">
      <c r="B330" s="436" t="s">
        <v>110</v>
      </c>
      <c r="C330" s="706">
        <f t="shared" ref="C330:I330" si="8">C299/C$298</f>
        <v>0.41160529247185046</v>
      </c>
      <c r="D330" s="706">
        <f t="shared" si="8"/>
        <v>0.40981413762229918</v>
      </c>
      <c r="E330" s="706">
        <f t="shared" si="8"/>
        <v>0.40429631082858025</v>
      </c>
      <c r="F330" s="706">
        <f t="shared" si="8"/>
        <v>0.41556865464632453</v>
      </c>
      <c r="G330" s="706">
        <f t="shared" si="8"/>
        <v>0.41341653666146644</v>
      </c>
      <c r="H330" s="706">
        <f t="shared" si="8"/>
        <v>0.41341653666146644</v>
      </c>
      <c r="I330" s="706">
        <f t="shared" si="8"/>
        <v>0.41332461904449069</v>
      </c>
      <c r="J330" s="267"/>
      <c r="L330" s="267"/>
      <c r="M330" s="267"/>
      <c r="N330" s="706" t="e">
        <f t="shared" ref="N330:N335" si="9">N299/N$298</f>
        <v>#DIV/0!</v>
      </c>
      <c r="O330" s="898"/>
      <c r="S330" s="42"/>
      <c r="T330" s="42"/>
    </row>
    <row r="331" spans="2:20" ht="12" customHeight="1">
      <c r="B331" s="436" t="s">
        <v>312</v>
      </c>
      <c r="C331" s="706">
        <f t="shared" ref="C331:E335" si="10">C300/C$298</f>
        <v>0.43679085228751829</v>
      </c>
      <c r="D331" s="706">
        <f t="shared" si="10"/>
        <v>0.43470545721281939</v>
      </c>
      <c r="E331" s="706">
        <f t="shared" si="10"/>
        <v>0.42927938302491203</v>
      </c>
      <c r="F331" s="706">
        <f t="shared" ref="F331:I335" si="11">F300/F$298</f>
        <v>0.4405339805825243</v>
      </c>
      <c r="G331" s="706">
        <f t="shared" si="11"/>
        <v>0.43976425723695617</v>
      </c>
      <c r="H331" s="706">
        <f t="shared" si="11"/>
        <v>0.43976425723695617</v>
      </c>
      <c r="I331" s="706">
        <f t="shared" si="11"/>
        <v>0.43819468708163922</v>
      </c>
      <c r="J331" s="267"/>
      <c r="L331" s="267"/>
      <c r="M331" s="267"/>
      <c r="N331" s="706" t="e">
        <f t="shared" si="9"/>
        <v>#DIV/0!</v>
      </c>
      <c r="O331" s="898"/>
      <c r="S331" s="42"/>
      <c r="T331" s="42"/>
    </row>
    <row r="332" spans="2:20" ht="12" customHeight="1">
      <c r="B332" s="436" t="s">
        <v>107</v>
      </c>
      <c r="C332" s="706">
        <f t="shared" si="10"/>
        <v>0.62327844614088135</v>
      </c>
      <c r="D332" s="706">
        <f t="shared" si="10"/>
        <v>0.61104279257413452</v>
      </c>
      <c r="E332" s="706">
        <f t="shared" si="10"/>
        <v>0.60235714417792907</v>
      </c>
      <c r="F332" s="706">
        <f t="shared" si="11"/>
        <v>0.61650485436893199</v>
      </c>
      <c r="G332" s="706">
        <f t="shared" si="11"/>
        <v>0.61206448257930313</v>
      </c>
      <c r="H332" s="706">
        <f t="shared" si="11"/>
        <v>0.61206448257930313</v>
      </c>
      <c r="I332" s="706">
        <f t="shared" si="11"/>
        <v>0.61493549456640129</v>
      </c>
      <c r="J332" s="267"/>
      <c r="L332" s="267"/>
      <c r="M332" s="267"/>
      <c r="N332" s="706" t="e">
        <f t="shared" si="9"/>
        <v>#DIV/0!</v>
      </c>
      <c r="O332" s="898"/>
      <c r="S332" s="42"/>
      <c r="T332" s="42"/>
    </row>
    <row r="333" spans="2:20" ht="12" customHeight="1">
      <c r="B333" s="436" t="s">
        <v>313</v>
      </c>
      <c r="C333" s="706">
        <f t="shared" si="10"/>
        <v>0.66488570060864405</v>
      </c>
      <c r="D333" s="706">
        <f t="shared" si="10"/>
        <v>0.65278362081054553</v>
      </c>
      <c r="E333" s="706">
        <f t="shared" si="10"/>
        <v>0.64360203157772888</v>
      </c>
      <c r="F333" s="706">
        <f t="shared" si="11"/>
        <v>0.65811373092926495</v>
      </c>
      <c r="G333" s="706">
        <f t="shared" si="11"/>
        <v>0.65557288958224991</v>
      </c>
      <c r="H333" s="706">
        <f t="shared" si="11"/>
        <v>0.65557288958224991</v>
      </c>
      <c r="I333" s="706">
        <f t="shared" si="11"/>
        <v>0.6565166264627933</v>
      </c>
      <c r="J333" s="267"/>
      <c r="L333" s="267"/>
      <c r="M333" s="267"/>
      <c r="N333" s="706" t="e">
        <f t="shared" si="9"/>
        <v>#DIV/0!</v>
      </c>
      <c r="O333" s="898"/>
      <c r="S333" s="42"/>
      <c r="T333" s="42"/>
    </row>
    <row r="334" spans="2:20" ht="12" customHeight="1">
      <c r="B334" s="436" t="s">
        <v>111</v>
      </c>
      <c r="C334" s="706">
        <f t="shared" si="10"/>
        <v>0.85372170194785679</v>
      </c>
      <c r="D334" s="706">
        <f t="shared" si="10"/>
        <v>0.85221082381368451</v>
      </c>
      <c r="E334" s="706">
        <f t="shared" si="10"/>
        <v>0.85329943660666918</v>
      </c>
      <c r="F334" s="706">
        <f t="shared" si="11"/>
        <v>0.79785020804438278</v>
      </c>
      <c r="G334" s="706">
        <f t="shared" si="11"/>
        <v>0.85127405096203845</v>
      </c>
      <c r="H334" s="706">
        <f t="shared" si="11"/>
        <v>0.85127405096203845</v>
      </c>
      <c r="I334" s="706">
        <f t="shared" si="11"/>
        <v>0.84894613718133316</v>
      </c>
      <c r="J334" s="267"/>
      <c r="L334" s="267"/>
      <c r="M334" s="267"/>
      <c r="N334" s="706" t="e">
        <f t="shared" si="9"/>
        <v>#DIV/0!</v>
      </c>
      <c r="O334" s="898"/>
      <c r="S334" s="42"/>
      <c r="T334" s="42"/>
    </row>
    <row r="335" spans="2:20" ht="12" customHeight="1">
      <c r="B335" s="436" t="s">
        <v>314</v>
      </c>
      <c r="C335" s="706">
        <f t="shared" si="10"/>
        <v>0.85993756862767379</v>
      </c>
      <c r="D335" s="706">
        <f t="shared" si="10"/>
        <v>0.85868040947973634</v>
      </c>
      <c r="E335" s="706">
        <f t="shared" si="10"/>
        <v>0.85812339043239527</v>
      </c>
      <c r="F335" s="706">
        <f t="shared" si="11"/>
        <v>0.80287794729542306</v>
      </c>
      <c r="G335" s="706">
        <f t="shared" si="11"/>
        <v>0.8561275784364708</v>
      </c>
      <c r="H335" s="706">
        <f t="shared" si="11"/>
        <v>0.8561275784364708</v>
      </c>
      <c r="I335" s="706">
        <f t="shared" si="11"/>
        <v>0.85544669096309844</v>
      </c>
      <c r="J335" s="267"/>
      <c r="L335" s="267"/>
      <c r="M335" s="267"/>
      <c r="N335" s="706" t="e">
        <f t="shared" si="9"/>
        <v>#DIV/0!</v>
      </c>
      <c r="O335" s="898"/>
      <c r="S335" s="42"/>
      <c r="T335" s="42"/>
    </row>
    <row r="336" spans="2:20" ht="12" customHeight="1">
      <c r="B336" s="436" t="s">
        <v>110</v>
      </c>
      <c r="C336" s="706">
        <f t="shared" ref="C336:I336" si="12">C309/C$308</f>
        <v>0.59163974930659224</v>
      </c>
      <c r="D336" s="706">
        <f t="shared" si="12"/>
        <v>0.59618324169285841</v>
      </c>
      <c r="E336" s="706">
        <f t="shared" si="12"/>
        <v>0.59618332733294721</v>
      </c>
      <c r="F336" s="706">
        <f t="shared" si="12"/>
        <v>0.53204538485127262</v>
      </c>
      <c r="G336" s="706">
        <f t="shared" si="12"/>
        <v>0.57066139061616727</v>
      </c>
      <c r="H336" s="706">
        <f t="shared" si="12"/>
        <v>0.6052557219553546</v>
      </c>
      <c r="I336" s="706">
        <f t="shared" si="12"/>
        <v>0.55288044809900549</v>
      </c>
      <c r="J336" s="267"/>
      <c r="L336" s="267"/>
      <c r="M336" s="267"/>
      <c r="N336" s="706" t="e">
        <f t="shared" ref="N336:N341" si="13">N309/N$308</f>
        <v>#DIV/0!</v>
      </c>
      <c r="O336" s="898"/>
      <c r="S336" s="42"/>
      <c r="T336" s="42"/>
    </row>
    <row r="337" spans="2:20" ht="12" customHeight="1">
      <c r="B337" s="436" t="s">
        <v>312</v>
      </c>
      <c r="C337" s="706">
        <f t="shared" ref="C337:E341" si="14">C310/C$308</f>
        <v>0.6015773296191832</v>
      </c>
      <c r="D337" s="706">
        <f t="shared" si="14"/>
        <v>0.60666975815256718</v>
      </c>
      <c r="E337" s="706">
        <f t="shared" si="14"/>
        <v>0.60667056266432628</v>
      </c>
      <c r="F337" s="706">
        <f t="shared" ref="F337:I341" si="15">F310/F$308</f>
        <v>0.54538485127261571</v>
      </c>
      <c r="G337" s="706">
        <f t="shared" si="15"/>
        <v>0.58592425098925949</v>
      </c>
      <c r="H337" s="706">
        <f t="shared" si="15"/>
        <v>0.61528680418197235</v>
      </c>
      <c r="I337" s="706">
        <f t="shared" si="15"/>
        <v>0.566946324417683</v>
      </c>
      <c r="J337" s="267"/>
      <c r="L337" s="267"/>
      <c r="M337" s="267"/>
      <c r="N337" s="706" t="e">
        <f t="shared" si="13"/>
        <v>#DIV/0!</v>
      </c>
      <c r="O337" s="898"/>
      <c r="S337" s="42"/>
      <c r="T337" s="42"/>
    </row>
    <row r="338" spans="2:20" ht="12" customHeight="1">
      <c r="B338" s="436" t="s">
        <v>107</v>
      </c>
      <c r="C338" s="706">
        <f t="shared" si="14"/>
        <v>0.72208546740877622</v>
      </c>
      <c r="D338" s="706">
        <f t="shared" si="14"/>
        <v>0.722745239479747</v>
      </c>
      <c r="E338" s="706">
        <f t="shared" si="14"/>
        <v>0.72274716396000782</v>
      </c>
      <c r="F338" s="706">
        <f t="shared" si="15"/>
        <v>0.6830726770929163</v>
      </c>
      <c r="G338" s="706">
        <f t="shared" si="15"/>
        <v>0.71961560203504804</v>
      </c>
      <c r="H338" s="706">
        <f t="shared" si="15"/>
        <v>0.73424696241876242</v>
      </c>
      <c r="I338" s="706">
        <f t="shared" si="15"/>
        <v>0.70867497036537275</v>
      </c>
      <c r="J338" s="267"/>
      <c r="L338" s="267"/>
      <c r="M338" s="267"/>
      <c r="N338" s="706" t="e">
        <f t="shared" si="13"/>
        <v>#DIV/0!</v>
      </c>
      <c r="O338" s="898"/>
      <c r="S338" s="42"/>
      <c r="T338" s="42"/>
    </row>
    <row r="339" spans="2:20" ht="12" customHeight="1">
      <c r="B339" s="436" t="s">
        <v>313</v>
      </c>
      <c r="C339" s="706">
        <f t="shared" si="14"/>
        <v>0.74062113621552361</v>
      </c>
      <c r="D339" s="706">
        <f t="shared" si="14"/>
        <v>0.7422878467800702</v>
      </c>
      <c r="E339" s="706">
        <f t="shared" si="14"/>
        <v>0.74228882359702286</v>
      </c>
      <c r="F339" s="706">
        <f t="shared" si="15"/>
        <v>0.70653173873045083</v>
      </c>
      <c r="G339" s="706">
        <f t="shared" si="15"/>
        <v>0.74321650650084792</v>
      </c>
      <c r="H339" s="706">
        <f t="shared" si="15"/>
        <v>0.75289629838937555</v>
      </c>
      <c r="I339" s="706">
        <f t="shared" si="15"/>
        <v>0.72996534554210868</v>
      </c>
      <c r="J339" s="267"/>
      <c r="L339" s="267"/>
      <c r="M339" s="267"/>
      <c r="N339" s="706" t="e">
        <f t="shared" si="13"/>
        <v>#DIV/0!</v>
      </c>
      <c r="O339" s="898"/>
      <c r="S339" s="42"/>
      <c r="T339" s="42"/>
    </row>
    <row r="340" spans="2:20" ht="12" customHeight="1">
      <c r="B340" s="436" t="s">
        <v>111</v>
      </c>
      <c r="C340" s="706">
        <f t="shared" si="14"/>
        <v>0.54734643228015745</v>
      </c>
      <c r="D340" s="706">
        <f t="shared" si="14"/>
        <v>0.54866268699195964</v>
      </c>
      <c r="E340" s="706">
        <f t="shared" si="14"/>
        <v>0.5486640122028098</v>
      </c>
      <c r="F340" s="706">
        <f t="shared" si="15"/>
        <v>0.59536951855259124</v>
      </c>
      <c r="G340" s="706">
        <f t="shared" si="15"/>
        <v>0.63241944601469757</v>
      </c>
      <c r="H340" s="706">
        <f t="shared" si="15"/>
        <v>0.55948007911839504</v>
      </c>
      <c r="I340" s="706">
        <f t="shared" si="15"/>
        <v>0.64150142570425728</v>
      </c>
      <c r="J340" s="267"/>
      <c r="L340" s="267"/>
      <c r="M340" s="267"/>
      <c r="N340" s="706" t="e">
        <f t="shared" si="13"/>
        <v>#DIV/0!</v>
      </c>
      <c r="O340" s="898"/>
      <c r="S340" s="42"/>
      <c r="T340" s="42"/>
    </row>
    <row r="341" spans="2:20" ht="12" customHeight="1">
      <c r="B341" s="436" t="s">
        <v>314</v>
      </c>
      <c r="C341" s="706">
        <f t="shared" si="14"/>
        <v>0.55277312456358918</v>
      </c>
      <c r="D341" s="706">
        <f t="shared" si="14"/>
        <v>0.5541586619263883</v>
      </c>
      <c r="E341" s="706">
        <f t="shared" si="14"/>
        <v>0.55415810731862591</v>
      </c>
      <c r="F341" s="706">
        <f t="shared" si="15"/>
        <v>0.60579576816927327</v>
      </c>
      <c r="G341" s="706">
        <f t="shared" si="15"/>
        <v>0.63750706613906161</v>
      </c>
      <c r="H341" s="706">
        <f t="shared" si="15"/>
        <v>0.56428369595931049</v>
      </c>
      <c r="I341" s="706">
        <f t="shared" si="15"/>
        <v>0.64660316539356688</v>
      </c>
      <c r="J341" s="267"/>
      <c r="L341" s="267"/>
      <c r="M341" s="267"/>
      <c r="N341" s="706" t="e">
        <f t="shared" si="13"/>
        <v>#DIV/0!</v>
      </c>
      <c r="O341" s="898"/>
      <c r="S341" s="42"/>
      <c r="T341" s="42"/>
    </row>
    <row r="342" spans="2:20" ht="12" customHeight="1">
      <c r="N342" s="143"/>
      <c r="O342" s="20"/>
      <c r="S342" s="42"/>
      <c r="T342" s="42"/>
    </row>
    <row r="343" spans="2:20" ht="12" customHeight="1">
      <c r="O343" s="20"/>
      <c r="S343" s="42"/>
      <c r="T343" s="42"/>
    </row>
    <row r="344" spans="2:20" ht="12" customHeight="1">
      <c r="O344" s="20"/>
      <c r="S344" s="42"/>
      <c r="T344" s="42"/>
    </row>
    <row r="345" spans="2:20" ht="12" customHeight="1">
      <c r="O345" s="20"/>
      <c r="S345" s="42"/>
      <c r="T345" s="42"/>
    </row>
    <row r="346" spans="2:20" ht="12" customHeight="1">
      <c r="O346" s="20"/>
      <c r="S346" s="42"/>
      <c r="T346" s="42"/>
    </row>
    <row r="347" spans="2:20">
      <c r="O347" s="20"/>
    </row>
    <row r="348" spans="2:20">
      <c r="O348" s="20"/>
    </row>
    <row r="349" spans="2:20" ht="16.5" thickBot="1">
      <c r="B349" s="41" t="s">
        <v>463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O349" s="10"/>
      <c r="P349" s="312"/>
      <c r="Q349" s="6"/>
      <c r="R349" s="6"/>
    </row>
    <row r="350" spans="2:20" ht="15.75" thickTop="1">
      <c r="B350" s="7" t="s">
        <v>283</v>
      </c>
      <c r="C350" s="8"/>
      <c r="D350" s="8"/>
      <c r="E350" s="8"/>
      <c r="F350" s="8"/>
      <c r="G350" s="8"/>
      <c r="H350" s="8"/>
      <c r="I350" s="8"/>
      <c r="O350" s="20"/>
    </row>
    <row r="351" spans="2:20" ht="12.75" customHeight="1">
      <c r="B351" s="36"/>
      <c r="C351" s="10" t="s">
        <v>83</v>
      </c>
      <c r="D351" s="10" t="s">
        <v>72</v>
      </c>
      <c r="E351" s="10" t="s">
        <v>305</v>
      </c>
      <c r="F351" s="54" t="s">
        <v>102</v>
      </c>
      <c r="G351" s="54" t="s">
        <v>796</v>
      </c>
      <c r="H351" s="54" t="s">
        <v>795</v>
      </c>
      <c r="I351" s="54" t="s">
        <v>292</v>
      </c>
      <c r="O351" s="20"/>
    </row>
    <row r="352" spans="2:20" ht="12.75" customHeight="1">
      <c r="B352" s="439"/>
      <c r="C352" s="10" t="s">
        <v>113</v>
      </c>
      <c r="D352" s="10" t="s">
        <v>307</v>
      </c>
      <c r="E352" s="10" t="s">
        <v>794</v>
      </c>
      <c r="F352" s="54" t="s">
        <v>792</v>
      </c>
      <c r="G352" s="54" t="s">
        <v>814</v>
      </c>
      <c r="H352" s="54" t="s">
        <v>815</v>
      </c>
      <c r="I352" s="54" t="s">
        <v>998</v>
      </c>
      <c r="N352" s="143" t="s">
        <v>952</v>
      </c>
      <c r="O352" s="20"/>
    </row>
    <row r="353" spans="2:15" ht="12" customHeight="1">
      <c r="B353" s="37" t="s">
        <v>152</v>
      </c>
      <c r="C353" s="34">
        <f>A!B570</f>
        <v>20</v>
      </c>
      <c r="D353" s="34">
        <f>A!C570</f>
        <v>19.999998698630137</v>
      </c>
      <c r="E353" s="34">
        <f>A!D570</f>
        <v>19.99998719601259</v>
      </c>
      <c r="F353" s="34">
        <f>A!F570</f>
        <v>20</v>
      </c>
      <c r="G353" s="34">
        <f>A!G570</f>
        <v>20</v>
      </c>
      <c r="H353" s="34">
        <f>A!H570</f>
        <v>20</v>
      </c>
      <c r="I353" s="34">
        <f>A!I570</f>
        <v>19.9999999874892</v>
      </c>
      <c r="N353" s="896">
        <f>A!M570</f>
        <v>0</v>
      </c>
      <c r="O353" s="20"/>
    </row>
    <row r="354" spans="2:15" ht="12" customHeight="1">
      <c r="B354" s="37" t="s">
        <v>153</v>
      </c>
      <c r="C354" s="34">
        <f>A!B571</f>
        <v>0</v>
      </c>
      <c r="D354" s="34">
        <f>A!C571</f>
        <v>19.999998698630137</v>
      </c>
      <c r="E354" s="34">
        <f>A!D571</f>
        <v>0</v>
      </c>
      <c r="F354" s="34">
        <f>A!F571</f>
        <v>0</v>
      </c>
      <c r="G354" s="34">
        <f>A!G571</f>
        <v>20</v>
      </c>
      <c r="H354" s="34">
        <f>A!H571</f>
        <v>20</v>
      </c>
      <c r="I354" s="34">
        <f>A!I571</f>
        <v>19.999999987457695</v>
      </c>
      <c r="N354" s="896">
        <f>A!M571</f>
        <v>0</v>
      </c>
      <c r="O354" s="20"/>
    </row>
    <row r="355" spans="2:15" ht="12" customHeight="1">
      <c r="B355" s="37" t="s">
        <v>154</v>
      </c>
      <c r="C355" s="34">
        <f>A!B572</f>
        <v>0</v>
      </c>
      <c r="D355" s="34">
        <f>A!C572</f>
        <v>0</v>
      </c>
      <c r="E355" s="34">
        <f>A!D572</f>
        <v>0</v>
      </c>
      <c r="F355" s="34">
        <f>A!F572</f>
        <v>0</v>
      </c>
      <c r="G355" s="34">
        <f>A!G572</f>
        <v>0</v>
      </c>
      <c r="H355" s="34">
        <f>A!H572</f>
        <v>0</v>
      </c>
      <c r="I355" s="34">
        <f>A!I572</f>
        <v>19.999999987457695</v>
      </c>
      <c r="N355" s="896">
        <f>A!M572</f>
        <v>0</v>
      </c>
      <c r="O355" s="20"/>
    </row>
    <row r="356" spans="2:15" ht="12" customHeight="1">
      <c r="B356" s="37" t="s">
        <v>155</v>
      </c>
      <c r="C356" s="34">
        <f>A!B573</f>
        <v>0</v>
      </c>
      <c r="D356" s="34">
        <f>A!C573</f>
        <v>0</v>
      </c>
      <c r="E356" s="34">
        <f>A!D573</f>
        <v>19.999995434902658</v>
      </c>
      <c r="F356" s="34">
        <f>A!F573</f>
        <v>20</v>
      </c>
      <c r="G356" s="34">
        <f>A!G573</f>
        <v>0</v>
      </c>
      <c r="H356" s="34">
        <f>A!H573</f>
        <v>0</v>
      </c>
      <c r="I356" s="34">
        <f>A!I573</f>
        <v>19.999999987457695</v>
      </c>
      <c r="N356" s="896">
        <f>A!M573</f>
        <v>0</v>
      </c>
      <c r="O356" s="20"/>
    </row>
    <row r="357" spans="2:15" ht="12" customHeight="1">
      <c r="B357" s="37" t="s">
        <v>156</v>
      </c>
      <c r="C357" s="34">
        <f>A!B574</f>
        <v>20</v>
      </c>
      <c r="D357" s="34">
        <f>A!C574</f>
        <v>0</v>
      </c>
      <c r="E357" s="34">
        <f>A!D574</f>
        <v>0</v>
      </c>
      <c r="F357" s="34">
        <f>A!F574</f>
        <v>0</v>
      </c>
      <c r="G357" s="34">
        <f>A!G574</f>
        <v>0</v>
      </c>
      <c r="H357" s="34">
        <f>A!H574</f>
        <v>0</v>
      </c>
      <c r="I357" s="34">
        <f>A!I574</f>
        <v>19.999999987457695</v>
      </c>
      <c r="N357" s="896">
        <f>A!M574</f>
        <v>0</v>
      </c>
      <c r="O357" s="20"/>
    </row>
    <row r="358" spans="2:15" ht="12" customHeight="1" thickBot="1">
      <c r="B358" s="37" t="s">
        <v>157</v>
      </c>
      <c r="C358" s="34">
        <f>A!B575</f>
        <v>0</v>
      </c>
      <c r="D358" s="34">
        <f>A!C575</f>
        <v>0</v>
      </c>
      <c r="E358" s="34">
        <f>A!D575</f>
        <v>0</v>
      </c>
      <c r="F358" s="34">
        <f>A!F575</f>
        <v>0</v>
      </c>
      <c r="G358" s="34">
        <f>A!G575</f>
        <v>20</v>
      </c>
      <c r="H358" s="34">
        <f>A!H575</f>
        <v>20</v>
      </c>
      <c r="I358" s="34">
        <f>A!I575</f>
        <v>19.99999998745778</v>
      </c>
      <c r="N358" s="896">
        <f>A!M575</f>
        <v>0</v>
      </c>
      <c r="O358" s="20"/>
    </row>
    <row r="359" spans="2:15" ht="16.5" thickTop="1">
      <c r="B359" s="159" t="s">
        <v>284</v>
      </c>
      <c r="C359" s="8"/>
      <c r="D359" s="8"/>
      <c r="E359" s="8"/>
      <c r="F359" s="8"/>
      <c r="G359" s="8"/>
      <c r="H359" s="8"/>
      <c r="I359" s="8"/>
      <c r="N359" s="143"/>
      <c r="O359" s="20"/>
    </row>
    <row r="360" spans="2:15" ht="12.75" customHeight="1">
      <c r="B360" s="49"/>
      <c r="C360" s="10" t="s">
        <v>83</v>
      </c>
      <c r="D360" s="10" t="s">
        <v>72</v>
      </c>
      <c r="E360" s="10" t="s">
        <v>305</v>
      </c>
      <c r="F360" s="54" t="s">
        <v>102</v>
      </c>
      <c r="G360" s="54" t="s">
        <v>796</v>
      </c>
      <c r="H360" s="54" t="s">
        <v>795</v>
      </c>
      <c r="I360" s="54" t="s">
        <v>292</v>
      </c>
      <c r="N360" s="143"/>
      <c r="O360" s="20"/>
    </row>
    <row r="361" spans="2:15" ht="12.75" customHeight="1">
      <c r="B361" s="161"/>
      <c r="C361" s="10" t="s">
        <v>113</v>
      </c>
      <c r="D361" s="10" t="s">
        <v>307</v>
      </c>
      <c r="E361" s="10" t="s">
        <v>794</v>
      </c>
      <c r="F361" s="54" t="s">
        <v>792</v>
      </c>
      <c r="G361" s="54" t="s">
        <v>814</v>
      </c>
      <c r="H361" s="54" t="s">
        <v>815</v>
      </c>
      <c r="I361" s="54" t="s">
        <v>998</v>
      </c>
      <c r="N361" s="143" t="s">
        <v>952</v>
      </c>
      <c r="O361" s="20"/>
    </row>
    <row r="362" spans="2:15" ht="12" customHeight="1">
      <c r="B362" s="37" t="s">
        <v>152</v>
      </c>
      <c r="C362" s="34">
        <f>A!B580</f>
        <v>20</v>
      </c>
      <c r="D362" s="34">
        <f>A!C580</f>
        <v>19.999998698630137</v>
      </c>
      <c r="E362" s="34">
        <f>A!D580</f>
        <v>19.999988505575555</v>
      </c>
      <c r="F362" s="34">
        <f>A!F580</f>
        <v>20</v>
      </c>
      <c r="G362" s="34">
        <f>A!G580</f>
        <v>20</v>
      </c>
      <c r="H362" s="34">
        <f>A!H580</f>
        <v>20</v>
      </c>
      <c r="I362" s="34">
        <f>A!I580</f>
        <v>19.9999999874892</v>
      </c>
      <c r="N362" s="896">
        <f>A!M580</f>
        <v>0</v>
      </c>
      <c r="O362" s="20"/>
    </row>
    <row r="363" spans="2:15" ht="12" customHeight="1">
      <c r="B363" s="37" t="s">
        <v>153</v>
      </c>
      <c r="C363" s="34">
        <f>A!B581</f>
        <v>0</v>
      </c>
      <c r="D363" s="34">
        <f>A!C581</f>
        <v>19.999998698630137</v>
      </c>
      <c r="E363" s="34">
        <f>A!D581</f>
        <v>0</v>
      </c>
      <c r="F363" s="34">
        <f>A!F581</f>
        <v>0</v>
      </c>
      <c r="G363" s="34">
        <f>A!G581</f>
        <v>20</v>
      </c>
      <c r="H363" s="34">
        <f>A!H581</f>
        <v>20</v>
      </c>
      <c r="I363" s="34">
        <f>A!I581</f>
        <v>19.999999987309675</v>
      </c>
      <c r="N363" s="896">
        <f>A!M581</f>
        <v>0</v>
      </c>
      <c r="O363" s="20"/>
    </row>
    <row r="364" spans="2:15" ht="12" customHeight="1">
      <c r="B364" s="37" t="s">
        <v>154</v>
      </c>
      <c r="C364" s="34">
        <f>A!B582</f>
        <v>0</v>
      </c>
      <c r="D364" s="34">
        <f>A!C582</f>
        <v>0</v>
      </c>
      <c r="E364" s="34">
        <f>A!D582</f>
        <v>0</v>
      </c>
      <c r="F364" s="34">
        <f>A!F582</f>
        <v>0</v>
      </c>
      <c r="G364" s="34">
        <f>A!G582</f>
        <v>0</v>
      </c>
      <c r="H364" s="34">
        <f>A!H582</f>
        <v>0</v>
      </c>
      <c r="I364" s="34">
        <f>A!I582</f>
        <v>19.999999987309675</v>
      </c>
      <c r="N364" s="896">
        <f>A!M582</f>
        <v>0</v>
      </c>
      <c r="O364" s="20"/>
    </row>
    <row r="365" spans="2:15" ht="12" customHeight="1">
      <c r="B365" s="37" t="s">
        <v>155</v>
      </c>
      <c r="C365" s="34">
        <f>A!B583</f>
        <v>0</v>
      </c>
      <c r="D365" s="34">
        <f>A!C583</f>
        <v>0</v>
      </c>
      <c r="E365" s="34">
        <f>A!D583</f>
        <v>19.999996335253925</v>
      </c>
      <c r="F365" s="34">
        <f>A!F583</f>
        <v>20</v>
      </c>
      <c r="G365" s="34">
        <f>A!G583</f>
        <v>0</v>
      </c>
      <c r="H365" s="34">
        <f>A!H583</f>
        <v>0</v>
      </c>
      <c r="I365" s="34">
        <f>A!I583</f>
        <v>19.999999987309675</v>
      </c>
      <c r="N365" s="896">
        <f>A!M583</f>
        <v>0</v>
      </c>
      <c r="O365" s="20"/>
    </row>
    <row r="366" spans="2:15" ht="12" customHeight="1">
      <c r="B366" s="37" t="s">
        <v>156</v>
      </c>
      <c r="C366" s="34">
        <f>A!B584</f>
        <v>20</v>
      </c>
      <c r="D366" s="34">
        <f>A!C584</f>
        <v>0</v>
      </c>
      <c r="E366" s="34">
        <f>A!D584</f>
        <v>0</v>
      </c>
      <c r="F366" s="34">
        <f>A!F584</f>
        <v>0</v>
      </c>
      <c r="G366" s="34">
        <f>A!G584</f>
        <v>0</v>
      </c>
      <c r="H366" s="34">
        <f>A!H584</f>
        <v>0</v>
      </c>
      <c r="I366" s="34">
        <f>A!I584</f>
        <v>19.999999987309675</v>
      </c>
      <c r="N366" s="896">
        <f>A!M584</f>
        <v>0</v>
      </c>
      <c r="O366" s="20"/>
    </row>
    <row r="367" spans="2:15" ht="12" customHeight="1" thickBot="1">
      <c r="B367" s="37" t="s">
        <v>157</v>
      </c>
      <c r="C367" s="34">
        <f>A!B585</f>
        <v>0</v>
      </c>
      <c r="D367" s="34">
        <f>A!C585</f>
        <v>0</v>
      </c>
      <c r="E367" s="34">
        <f>A!D585</f>
        <v>0</v>
      </c>
      <c r="F367" s="34">
        <f>A!F585</f>
        <v>0</v>
      </c>
      <c r="G367" s="34">
        <f>A!G585</f>
        <v>20</v>
      </c>
      <c r="H367" s="34">
        <f>A!H585</f>
        <v>20</v>
      </c>
      <c r="I367" s="34">
        <f>A!I585</f>
        <v>19.999999987309728</v>
      </c>
      <c r="N367" s="896">
        <f>A!M585</f>
        <v>0</v>
      </c>
      <c r="O367" s="20"/>
    </row>
    <row r="368" spans="2:15" ht="16.5" thickTop="1">
      <c r="B368" s="159" t="s">
        <v>285</v>
      </c>
      <c r="C368" s="8"/>
      <c r="D368" s="8"/>
      <c r="E368" s="8"/>
      <c r="F368" s="8"/>
      <c r="G368" s="8"/>
      <c r="H368" s="8"/>
      <c r="I368" s="8"/>
      <c r="N368" s="143"/>
      <c r="O368" s="20"/>
    </row>
    <row r="369" spans="2:15" ht="12.75" customHeight="1">
      <c r="B369" s="49"/>
      <c r="C369" s="10" t="s">
        <v>83</v>
      </c>
      <c r="D369" s="10" t="s">
        <v>72</v>
      </c>
      <c r="E369" s="10" t="s">
        <v>305</v>
      </c>
      <c r="F369" s="54" t="s">
        <v>102</v>
      </c>
      <c r="G369" s="54" t="s">
        <v>796</v>
      </c>
      <c r="H369" s="54" t="s">
        <v>795</v>
      </c>
      <c r="I369" s="54" t="s">
        <v>292</v>
      </c>
      <c r="N369" s="143"/>
      <c r="O369" s="20"/>
    </row>
    <row r="370" spans="2:15" ht="12.75" customHeight="1">
      <c r="B370" s="49"/>
      <c r="C370" s="10" t="s">
        <v>113</v>
      </c>
      <c r="D370" s="10" t="s">
        <v>307</v>
      </c>
      <c r="E370" s="10" t="s">
        <v>794</v>
      </c>
      <c r="F370" s="54" t="s">
        <v>792</v>
      </c>
      <c r="G370" s="54" t="s">
        <v>814</v>
      </c>
      <c r="H370" s="54" t="s">
        <v>815</v>
      </c>
      <c r="I370" s="54" t="s">
        <v>998</v>
      </c>
      <c r="N370" s="143" t="s">
        <v>952</v>
      </c>
      <c r="O370" s="20"/>
    </row>
    <row r="371" spans="2:15" ht="12" customHeight="1">
      <c r="B371" s="160" t="s">
        <v>152</v>
      </c>
      <c r="C371" s="34">
        <f>A!B590</f>
        <v>20</v>
      </c>
      <c r="D371" s="34">
        <f>A!C590</f>
        <v>19.999998698630137</v>
      </c>
      <c r="E371" s="34">
        <f>A!D590</f>
        <v>19.999986647125638</v>
      </c>
      <c r="F371" s="34">
        <f>A!F590</f>
        <v>20</v>
      </c>
      <c r="G371" s="34">
        <f>A!G590</f>
        <v>20</v>
      </c>
      <c r="H371" s="34">
        <f>A!H590</f>
        <v>20</v>
      </c>
      <c r="I371" s="34">
        <f>A!I590</f>
        <v>19.9999999874892</v>
      </c>
      <c r="N371" s="896">
        <f>A!M590</f>
        <v>0</v>
      </c>
      <c r="O371" s="20"/>
    </row>
    <row r="372" spans="2:15" ht="12" customHeight="1">
      <c r="B372" s="37" t="s">
        <v>153</v>
      </c>
      <c r="C372" s="34">
        <f>A!B591</f>
        <v>0</v>
      </c>
      <c r="D372" s="34">
        <f>A!C591</f>
        <v>19.999998698630137</v>
      </c>
      <c r="E372" s="34">
        <f>A!D591</f>
        <v>0</v>
      </c>
      <c r="F372" s="34">
        <f>A!F591</f>
        <v>0</v>
      </c>
      <c r="G372" s="34">
        <f>A!G591</f>
        <v>20</v>
      </c>
      <c r="H372" s="34">
        <f>A!H591</f>
        <v>20</v>
      </c>
      <c r="I372" s="34">
        <f>A!I591</f>
        <v>19.999999987252387</v>
      </c>
      <c r="N372" s="896">
        <f>A!M591</f>
        <v>0</v>
      </c>
      <c r="O372" s="20"/>
    </row>
    <row r="373" spans="2:15" ht="12" customHeight="1">
      <c r="B373" s="37" t="s">
        <v>154</v>
      </c>
      <c r="C373" s="34">
        <f>A!B592</f>
        <v>0</v>
      </c>
      <c r="D373" s="34">
        <f>A!C592</f>
        <v>0</v>
      </c>
      <c r="E373" s="34">
        <f>A!D592</f>
        <v>0</v>
      </c>
      <c r="F373" s="34">
        <f>A!F592</f>
        <v>0</v>
      </c>
      <c r="G373" s="34">
        <f>A!G592</f>
        <v>0</v>
      </c>
      <c r="H373" s="34">
        <f>A!H592</f>
        <v>0</v>
      </c>
      <c r="I373" s="34">
        <f>A!I592</f>
        <v>19.999999987252419</v>
      </c>
      <c r="N373" s="896">
        <f>A!M592</f>
        <v>0</v>
      </c>
      <c r="O373" s="20"/>
    </row>
    <row r="374" spans="2:15" ht="12" customHeight="1">
      <c r="B374" s="37" t="s">
        <v>155</v>
      </c>
      <c r="C374" s="34">
        <f>A!B593</f>
        <v>0</v>
      </c>
      <c r="D374" s="34">
        <f>A!C593</f>
        <v>0</v>
      </c>
      <c r="E374" s="34">
        <f>A!D593</f>
        <v>19.999996170752613</v>
      </c>
      <c r="F374" s="34">
        <f>A!F593</f>
        <v>20</v>
      </c>
      <c r="G374" s="34">
        <f>A!G593</f>
        <v>0</v>
      </c>
      <c r="H374" s="34">
        <f>A!H593</f>
        <v>0</v>
      </c>
      <c r="I374" s="34">
        <f>A!I593</f>
        <v>19.999999987252419</v>
      </c>
      <c r="N374" s="896">
        <f>A!M593</f>
        <v>0</v>
      </c>
      <c r="O374" s="20"/>
    </row>
    <row r="375" spans="2:15" ht="12" customHeight="1">
      <c r="B375" s="37" t="s">
        <v>156</v>
      </c>
      <c r="C375" s="34">
        <f>A!B594</f>
        <v>20</v>
      </c>
      <c r="D375" s="34">
        <f>A!C594</f>
        <v>0</v>
      </c>
      <c r="E375" s="34">
        <f>A!D594</f>
        <v>0</v>
      </c>
      <c r="F375" s="34">
        <f>A!F594</f>
        <v>0</v>
      </c>
      <c r="G375" s="34">
        <f>A!G594</f>
        <v>0</v>
      </c>
      <c r="H375" s="34">
        <f>A!H594</f>
        <v>0</v>
      </c>
      <c r="I375" s="34">
        <f>A!I594</f>
        <v>19.999999987252419</v>
      </c>
      <c r="N375" s="896">
        <f>A!M594</f>
        <v>0</v>
      </c>
      <c r="O375" s="20"/>
    </row>
    <row r="376" spans="2:15" ht="12" customHeight="1" thickBot="1">
      <c r="B376" s="37" t="s">
        <v>157</v>
      </c>
      <c r="C376" s="141" t="str">
        <f>A!B595</f>
        <v>n/a</v>
      </c>
      <c r="D376" s="141" t="str">
        <f>A!C595</f>
        <v>n/a</v>
      </c>
      <c r="E376" s="141" t="str">
        <f>A!D595</f>
        <v>n/a</v>
      </c>
      <c r="F376" s="141" t="str">
        <f>A!F595</f>
        <v>n/a</v>
      </c>
      <c r="G376" s="141" t="str">
        <f>A!G595</f>
        <v>n/a</v>
      </c>
      <c r="H376" s="141" t="str">
        <f>A!H595</f>
        <v>n/a</v>
      </c>
      <c r="I376" s="141" t="str">
        <f>A!I595</f>
        <v>n/a</v>
      </c>
      <c r="N376" s="143"/>
      <c r="O376" s="20"/>
    </row>
    <row r="377" spans="2:15" ht="16.5" thickTop="1">
      <c r="B377" s="159" t="s">
        <v>286</v>
      </c>
      <c r="C377" s="8"/>
      <c r="D377" s="8"/>
      <c r="E377" s="8"/>
      <c r="F377" s="8"/>
      <c r="G377" s="8"/>
      <c r="H377" s="8"/>
      <c r="I377" s="8"/>
      <c r="N377" s="143"/>
      <c r="O377" s="20"/>
    </row>
    <row r="378" spans="2:15" ht="12.75" customHeight="1">
      <c r="B378" s="49"/>
      <c r="C378" s="10" t="s">
        <v>83</v>
      </c>
      <c r="D378" s="10" t="s">
        <v>72</v>
      </c>
      <c r="E378" s="10" t="s">
        <v>305</v>
      </c>
      <c r="F378" s="54" t="s">
        <v>102</v>
      </c>
      <c r="G378" s="54" t="s">
        <v>796</v>
      </c>
      <c r="H378" s="54" t="s">
        <v>795</v>
      </c>
      <c r="I378" s="54" t="s">
        <v>292</v>
      </c>
      <c r="N378" s="143"/>
      <c r="O378" s="20"/>
    </row>
    <row r="379" spans="2:15" ht="12.75" customHeight="1">
      <c r="B379" s="161"/>
      <c r="C379" s="10" t="s">
        <v>113</v>
      </c>
      <c r="D379" s="10" t="s">
        <v>307</v>
      </c>
      <c r="E379" s="10" t="s">
        <v>794</v>
      </c>
      <c r="F379" s="54" t="s">
        <v>792</v>
      </c>
      <c r="G379" s="54" t="s">
        <v>814</v>
      </c>
      <c r="H379" s="54" t="s">
        <v>815</v>
      </c>
      <c r="I379" s="54" t="s">
        <v>998</v>
      </c>
      <c r="N379" s="143" t="s">
        <v>952</v>
      </c>
      <c r="O379" s="20"/>
    </row>
    <row r="380" spans="2:15" ht="12" customHeight="1">
      <c r="B380" s="37" t="s">
        <v>152</v>
      </c>
      <c r="C380" s="34">
        <f>A!B600</f>
        <v>20</v>
      </c>
      <c r="D380" s="34">
        <f>A!C600</f>
        <v>19.999998698630137</v>
      </c>
      <c r="E380" s="34">
        <f>A!D600</f>
        <v>19.999984330187488</v>
      </c>
      <c r="F380" s="34">
        <f>A!F600</f>
        <v>20</v>
      </c>
      <c r="G380" s="34">
        <f>A!G600</f>
        <v>20</v>
      </c>
      <c r="H380" s="34">
        <f>A!H600</f>
        <v>20</v>
      </c>
      <c r="I380" s="34">
        <f>A!I600</f>
        <v>19.9999999874892</v>
      </c>
      <c r="N380" s="896">
        <f>A!M600</f>
        <v>0</v>
      </c>
      <c r="O380" s="20"/>
    </row>
    <row r="381" spans="2:15" ht="12" customHeight="1">
      <c r="B381" s="37" t="s">
        <v>153</v>
      </c>
      <c r="C381" s="34">
        <f>A!B601</f>
        <v>0</v>
      </c>
      <c r="D381" s="34">
        <f>A!C601</f>
        <v>19.999998698630137</v>
      </c>
      <c r="E381" s="34">
        <f>A!D601</f>
        <v>0</v>
      </c>
      <c r="F381" s="34">
        <f>A!F601</f>
        <v>0</v>
      </c>
      <c r="G381" s="34">
        <f>A!G601</f>
        <v>20</v>
      </c>
      <c r="H381" s="34">
        <f>A!H601</f>
        <v>20</v>
      </c>
      <c r="I381" s="34">
        <f>A!I601</f>
        <v>19.99999998746021</v>
      </c>
      <c r="N381" s="896">
        <f>A!M601</f>
        <v>0</v>
      </c>
      <c r="O381" s="20"/>
    </row>
    <row r="382" spans="2:15" ht="12" customHeight="1">
      <c r="B382" s="37" t="s">
        <v>154</v>
      </c>
      <c r="C382" s="34">
        <f>A!B602</f>
        <v>0</v>
      </c>
      <c r="D382" s="34">
        <f>A!C602</f>
        <v>0</v>
      </c>
      <c r="E382" s="34">
        <f>A!D602</f>
        <v>0</v>
      </c>
      <c r="F382" s="34">
        <f>A!F602</f>
        <v>0</v>
      </c>
      <c r="G382" s="34">
        <f>A!G602</f>
        <v>0</v>
      </c>
      <c r="H382" s="34">
        <f>A!H602</f>
        <v>0</v>
      </c>
      <c r="I382" s="34">
        <f>A!I602</f>
        <v>19.99999998746021</v>
      </c>
      <c r="N382" s="896">
        <f>A!M602</f>
        <v>0</v>
      </c>
      <c r="O382" s="20"/>
    </row>
    <row r="383" spans="2:15" ht="12" customHeight="1">
      <c r="B383" s="37" t="s">
        <v>155</v>
      </c>
      <c r="C383" s="34">
        <f>A!B603</f>
        <v>0</v>
      </c>
      <c r="D383" s="34">
        <f>A!C603</f>
        <v>0</v>
      </c>
      <c r="E383" s="34">
        <f>A!D603</f>
        <v>19.999995354038948</v>
      </c>
      <c r="F383" s="34">
        <f>A!F603</f>
        <v>20</v>
      </c>
      <c r="G383" s="34">
        <f>A!G603</f>
        <v>0</v>
      </c>
      <c r="H383" s="34">
        <f>A!H603</f>
        <v>0</v>
      </c>
      <c r="I383" s="34">
        <f>A!I603</f>
        <v>19.99999998746021</v>
      </c>
      <c r="N383" s="896">
        <f>A!M603</f>
        <v>0</v>
      </c>
      <c r="O383" s="20"/>
    </row>
    <row r="384" spans="2:15" ht="12" customHeight="1">
      <c r="B384" s="37" t="s">
        <v>156</v>
      </c>
      <c r="C384" s="34">
        <f>A!B604</f>
        <v>20</v>
      </c>
      <c r="D384" s="34">
        <f>A!C604</f>
        <v>0</v>
      </c>
      <c r="E384" s="34">
        <f>A!D604</f>
        <v>0</v>
      </c>
      <c r="F384" s="34">
        <f>A!F604</f>
        <v>0</v>
      </c>
      <c r="G384" s="34">
        <f>A!G604</f>
        <v>0</v>
      </c>
      <c r="H384" s="34">
        <f>A!H604</f>
        <v>0</v>
      </c>
      <c r="I384" s="34">
        <f>A!I604</f>
        <v>19.99999998746021</v>
      </c>
      <c r="N384" s="896">
        <f>A!M604</f>
        <v>0</v>
      </c>
      <c r="O384" s="20"/>
    </row>
    <row r="385" spans="2:15" ht="12" customHeight="1" thickBot="1">
      <c r="B385" s="38" t="s">
        <v>157</v>
      </c>
      <c r="C385" s="141">
        <f>A!B605</f>
        <v>0</v>
      </c>
      <c r="D385" s="141">
        <f>A!C605</f>
        <v>0</v>
      </c>
      <c r="E385" s="141">
        <f>A!D605</f>
        <v>0</v>
      </c>
      <c r="F385" s="141">
        <f>A!F605</f>
        <v>0</v>
      </c>
      <c r="G385" s="141">
        <f>A!G605</f>
        <v>20</v>
      </c>
      <c r="H385" s="141">
        <f>A!H605</f>
        <v>20</v>
      </c>
      <c r="I385" s="141">
        <f>A!I605</f>
        <v>19.999999987460296</v>
      </c>
      <c r="N385" s="896">
        <f>A!M605</f>
        <v>0</v>
      </c>
      <c r="O385" s="20"/>
    </row>
    <row r="386" spans="2:15" ht="16.5" thickTop="1">
      <c r="B386" s="49" t="s">
        <v>287</v>
      </c>
      <c r="C386" s="8"/>
      <c r="D386" s="8"/>
      <c r="E386" s="8"/>
      <c r="F386" s="8"/>
      <c r="G386" s="8"/>
      <c r="H386" s="8"/>
      <c r="I386" s="8"/>
      <c r="N386" s="143"/>
      <c r="O386" s="20"/>
    </row>
    <row r="387" spans="2:15" ht="12.75" customHeight="1">
      <c r="B387" s="49"/>
      <c r="C387" s="10" t="s">
        <v>83</v>
      </c>
      <c r="D387" s="10" t="s">
        <v>72</v>
      </c>
      <c r="E387" s="10" t="s">
        <v>305</v>
      </c>
      <c r="F387" s="54" t="s">
        <v>102</v>
      </c>
      <c r="G387" s="54" t="s">
        <v>796</v>
      </c>
      <c r="H387" s="54" t="s">
        <v>795</v>
      </c>
      <c r="I387" s="54" t="s">
        <v>292</v>
      </c>
      <c r="N387" s="143"/>
      <c r="O387" s="20"/>
    </row>
    <row r="388" spans="2:15" ht="12.75" customHeight="1">
      <c r="B388" s="49"/>
      <c r="C388" s="10" t="s">
        <v>113</v>
      </c>
      <c r="D388" s="10" t="s">
        <v>307</v>
      </c>
      <c r="E388" s="10" t="s">
        <v>794</v>
      </c>
      <c r="F388" s="54" t="s">
        <v>792</v>
      </c>
      <c r="G388" s="54" t="s">
        <v>814</v>
      </c>
      <c r="H388" s="54" t="s">
        <v>815</v>
      </c>
      <c r="I388" s="54" t="s">
        <v>998</v>
      </c>
      <c r="N388" s="143" t="s">
        <v>952</v>
      </c>
      <c r="O388" s="20"/>
    </row>
    <row r="389" spans="2:15" ht="12" customHeight="1">
      <c r="B389" s="160" t="s">
        <v>152</v>
      </c>
      <c r="C389" s="34">
        <f>A!B610</f>
        <v>20</v>
      </c>
      <c r="D389" s="34">
        <f>A!C610</f>
        <v>19.999998698630137</v>
      </c>
      <c r="E389" s="34">
        <f>A!D610</f>
        <v>19.999985631712132</v>
      </c>
      <c r="F389" s="34">
        <f>A!F610</f>
        <v>20</v>
      </c>
      <c r="G389" s="34">
        <f>A!G610</f>
        <v>20</v>
      </c>
      <c r="H389" s="34">
        <f>A!H610</f>
        <v>20</v>
      </c>
      <c r="I389" s="34">
        <f>A!I610</f>
        <v>19.9999999874892</v>
      </c>
      <c r="N389" s="896">
        <f>A!M610</f>
        <v>0</v>
      </c>
      <c r="O389" s="20"/>
    </row>
    <row r="390" spans="2:15" ht="12" customHeight="1">
      <c r="B390" s="37" t="s">
        <v>153</v>
      </c>
      <c r="C390" s="34">
        <f>A!B611</f>
        <v>0</v>
      </c>
      <c r="D390" s="34">
        <f>A!C611</f>
        <v>19.999998698630137</v>
      </c>
      <c r="E390" s="34">
        <f>A!D611</f>
        <v>0</v>
      </c>
      <c r="F390" s="34">
        <f>A!F611</f>
        <v>0</v>
      </c>
      <c r="G390" s="34">
        <f>A!G611</f>
        <v>20</v>
      </c>
      <c r="H390" s="34">
        <f>A!H611</f>
        <v>20</v>
      </c>
      <c r="I390" s="34">
        <f>A!I611</f>
        <v>19.99999998731165</v>
      </c>
      <c r="N390" s="896">
        <f>A!M611</f>
        <v>0</v>
      </c>
      <c r="O390" s="20"/>
    </row>
    <row r="391" spans="2:15" ht="12.75" customHeight="1">
      <c r="B391" s="37" t="s">
        <v>154</v>
      </c>
      <c r="C391" s="34">
        <f>A!B612</f>
        <v>0</v>
      </c>
      <c r="D391" s="34">
        <f>A!C612</f>
        <v>0</v>
      </c>
      <c r="E391" s="34">
        <f>A!D612</f>
        <v>0</v>
      </c>
      <c r="F391" s="34">
        <f>A!F612</f>
        <v>0</v>
      </c>
      <c r="G391" s="34">
        <f>A!G612</f>
        <v>0</v>
      </c>
      <c r="H391" s="34">
        <f>A!H612</f>
        <v>0</v>
      </c>
      <c r="I391" s="34">
        <f>A!I612</f>
        <v>19.99999998731165</v>
      </c>
      <c r="N391" s="896">
        <f>A!M612</f>
        <v>0</v>
      </c>
      <c r="O391" s="20"/>
    </row>
    <row r="392" spans="2:15" ht="12" customHeight="1">
      <c r="B392" s="37" t="s">
        <v>155</v>
      </c>
      <c r="C392" s="34">
        <f>A!B613</f>
        <v>0</v>
      </c>
      <c r="D392" s="34">
        <f>A!C613</f>
        <v>0</v>
      </c>
      <c r="E392" s="34">
        <f>A!D613</f>
        <v>19.999996289489314</v>
      </c>
      <c r="F392" s="34">
        <f>A!F613</f>
        <v>20</v>
      </c>
      <c r="G392" s="34">
        <f>A!G613</f>
        <v>0</v>
      </c>
      <c r="H392" s="34">
        <f>A!H613</f>
        <v>0</v>
      </c>
      <c r="I392" s="34">
        <f>A!I613</f>
        <v>19.99999998731165</v>
      </c>
      <c r="N392" s="896">
        <f>A!M613</f>
        <v>0</v>
      </c>
      <c r="O392" s="20"/>
    </row>
    <row r="393" spans="2:15" ht="12" customHeight="1">
      <c r="B393" s="37" t="s">
        <v>156</v>
      </c>
      <c r="C393" s="34">
        <f>A!B614</f>
        <v>20</v>
      </c>
      <c r="D393" s="34">
        <f>A!C614</f>
        <v>0</v>
      </c>
      <c r="E393" s="34">
        <f>A!D614</f>
        <v>0</v>
      </c>
      <c r="F393" s="34">
        <f>A!F614</f>
        <v>0</v>
      </c>
      <c r="G393" s="34">
        <f>A!G614</f>
        <v>0</v>
      </c>
      <c r="H393" s="34">
        <f>A!H614</f>
        <v>0</v>
      </c>
      <c r="I393" s="34">
        <f>A!I614</f>
        <v>19.99999998731165</v>
      </c>
      <c r="N393" s="896">
        <f>A!M614</f>
        <v>0</v>
      </c>
      <c r="O393" s="20"/>
    </row>
    <row r="394" spans="2:15" ht="12" customHeight="1" thickBot="1">
      <c r="B394" s="37" t="s">
        <v>157</v>
      </c>
      <c r="C394" s="141">
        <f>A!B615</f>
        <v>0</v>
      </c>
      <c r="D394" s="141">
        <f>A!C615</f>
        <v>0</v>
      </c>
      <c r="E394" s="141">
        <f>A!D615</f>
        <v>0</v>
      </c>
      <c r="F394" s="141">
        <f>A!F615</f>
        <v>0</v>
      </c>
      <c r="G394" s="141">
        <f>A!G615</f>
        <v>20</v>
      </c>
      <c r="H394" s="141">
        <f>A!H615</f>
        <v>20</v>
      </c>
      <c r="I394" s="141">
        <f>A!I615</f>
        <v>19.999999987311703</v>
      </c>
      <c r="N394" s="896">
        <f>A!M615</f>
        <v>0</v>
      </c>
      <c r="O394" s="20"/>
    </row>
    <row r="395" spans="2:15" ht="16.5" thickTop="1">
      <c r="B395" s="159" t="s">
        <v>288</v>
      </c>
      <c r="C395" s="8"/>
      <c r="D395" s="8"/>
      <c r="E395" s="8"/>
      <c r="F395" s="8"/>
      <c r="G395" s="8"/>
      <c r="H395" s="8"/>
      <c r="I395" s="8"/>
      <c r="N395" s="143"/>
      <c r="O395" s="20"/>
    </row>
    <row r="396" spans="2:15" ht="12.75" customHeight="1">
      <c r="B396" s="49"/>
      <c r="C396" s="10" t="s">
        <v>83</v>
      </c>
      <c r="D396" s="10" t="s">
        <v>72</v>
      </c>
      <c r="E396" s="10" t="s">
        <v>305</v>
      </c>
      <c r="F396" s="54" t="s">
        <v>102</v>
      </c>
      <c r="G396" s="54" t="s">
        <v>796</v>
      </c>
      <c r="H396" s="54" t="s">
        <v>795</v>
      </c>
      <c r="I396" s="54" t="s">
        <v>292</v>
      </c>
      <c r="N396" s="143"/>
      <c r="O396" s="20"/>
    </row>
    <row r="397" spans="2:15" ht="12.75" customHeight="1">
      <c r="B397" s="161"/>
      <c r="C397" s="10" t="s">
        <v>113</v>
      </c>
      <c r="D397" s="10" t="s">
        <v>307</v>
      </c>
      <c r="E397" s="10" t="s">
        <v>794</v>
      </c>
      <c r="F397" s="54" t="s">
        <v>792</v>
      </c>
      <c r="G397" s="54" t="s">
        <v>814</v>
      </c>
      <c r="H397" s="54" t="s">
        <v>815</v>
      </c>
      <c r="I397" s="54" t="s">
        <v>998</v>
      </c>
      <c r="N397" s="143" t="s">
        <v>952</v>
      </c>
      <c r="O397" s="20"/>
    </row>
    <row r="398" spans="2:15" ht="12" customHeight="1">
      <c r="B398" s="37" t="s">
        <v>152</v>
      </c>
      <c r="C398" s="34">
        <f>A!B620</f>
        <v>20</v>
      </c>
      <c r="D398" s="34">
        <f>A!C620</f>
        <v>19.999998698630137</v>
      </c>
      <c r="E398" s="34">
        <f>A!D620</f>
        <v>19.999983770643659</v>
      </c>
      <c r="F398" s="34">
        <f>A!F620</f>
        <v>20</v>
      </c>
      <c r="G398" s="34">
        <f>A!G620</f>
        <v>20</v>
      </c>
      <c r="H398" s="34">
        <f>A!H620</f>
        <v>20</v>
      </c>
      <c r="I398" s="34">
        <f>A!I620</f>
        <v>19.9999999874892</v>
      </c>
      <c r="N398" s="896">
        <f>A!M620</f>
        <v>0</v>
      </c>
      <c r="O398" s="20"/>
    </row>
    <row r="399" spans="2:15" ht="12" customHeight="1">
      <c r="B399" s="37" t="s">
        <v>153</v>
      </c>
      <c r="C399" s="34">
        <f>A!B621</f>
        <v>0</v>
      </c>
      <c r="D399" s="34">
        <f>A!C621</f>
        <v>19.999998698630137</v>
      </c>
      <c r="E399" s="34">
        <f>A!D621</f>
        <v>0</v>
      </c>
      <c r="F399" s="34">
        <f>A!F621</f>
        <v>0</v>
      </c>
      <c r="G399" s="34">
        <f>A!G621</f>
        <v>20</v>
      </c>
      <c r="H399" s="34">
        <f>A!H621</f>
        <v>20</v>
      </c>
      <c r="I399" s="34">
        <f>A!I621</f>
        <v>19.999999987253553</v>
      </c>
      <c r="N399" s="896">
        <f>A!M621</f>
        <v>0</v>
      </c>
      <c r="O399" s="20"/>
    </row>
    <row r="400" spans="2:15" ht="12" customHeight="1">
      <c r="B400" s="37" t="s">
        <v>154</v>
      </c>
      <c r="C400" s="34">
        <f>A!B622</f>
        <v>0</v>
      </c>
      <c r="D400" s="34">
        <f>A!C622</f>
        <v>0</v>
      </c>
      <c r="E400" s="34">
        <f>A!D622</f>
        <v>0</v>
      </c>
      <c r="F400" s="34">
        <f>A!F622</f>
        <v>0</v>
      </c>
      <c r="G400" s="34">
        <f>A!G622</f>
        <v>0</v>
      </c>
      <c r="H400" s="34">
        <f>A!H622</f>
        <v>0</v>
      </c>
      <c r="I400" s="34">
        <f>A!I622</f>
        <v>19.999999987253553</v>
      </c>
      <c r="N400" s="896">
        <f>A!M622</f>
        <v>0</v>
      </c>
      <c r="O400" s="20"/>
    </row>
    <row r="401" spans="2:16" ht="12" customHeight="1">
      <c r="B401" s="37" t="s">
        <v>155</v>
      </c>
      <c r="C401" s="34">
        <f>A!B623</f>
        <v>0</v>
      </c>
      <c r="D401" s="34">
        <f>A!C623</f>
        <v>0</v>
      </c>
      <c r="E401" s="34">
        <f>A!D623</f>
        <v>19.999996146400143</v>
      </c>
      <c r="F401" s="34">
        <f>A!F623</f>
        <v>20</v>
      </c>
      <c r="G401" s="34">
        <f>A!G623</f>
        <v>0</v>
      </c>
      <c r="H401" s="34">
        <f>A!H623</f>
        <v>0</v>
      </c>
      <c r="I401" s="34">
        <f>A!I623</f>
        <v>19.999999987253553</v>
      </c>
      <c r="N401" s="896">
        <f>A!M623</f>
        <v>0</v>
      </c>
      <c r="O401" s="20"/>
    </row>
    <row r="402" spans="2:16" ht="12" customHeight="1">
      <c r="B402" s="37" t="s">
        <v>156</v>
      </c>
      <c r="C402" s="34">
        <f>A!B624</f>
        <v>20</v>
      </c>
      <c r="D402" s="34">
        <f>A!C624</f>
        <v>0</v>
      </c>
      <c r="E402" s="34">
        <f>A!D624</f>
        <v>0</v>
      </c>
      <c r="F402" s="34">
        <f>A!F624</f>
        <v>0</v>
      </c>
      <c r="G402" s="34">
        <f>A!G624</f>
        <v>0</v>
      </c>
      <c r="H402" s="34">
        <f>A!H624</f>
        <v>0</v>
      </c>
      <c r="I402" s="34">
        <f>A!I624</f>
        <v>19.999999987253553</v>
      </c>
      <c r="N402" s="896">
        <f>A!M624</f>
        <v>0</v>
      </c>
      <c r="O402" s="20"/>
    </row>
    <row r="403" spans="2:16" ht="12" customHeight="1" thickBot="1">
      <c r="B403" s="38" t="s">
        <v>157</v>
      </c>
      <c r="C403" s="142" t="str">
        <f>A!B625</f>
        <v>n/a</v>
      </c>
      <c r="D403" s="142" t="str">
        <f>A!C625</f>
        <v>n/a</v>
      </c>
      <c r="E403" s="142" t="str">
        <f>A!D625</f>
        <v>n/a</v>
      </c>
      <c r="F403" s="142" t="str">
        <f>A!F625</f>
        <v>n/a</v>
      </c>
      <c r="G403" s="142" t="str">
        <f>A!G625</f>
        <v>n/a</v>
      </c>
      <c r="H403" s="142" t="str">
        <f>A!H625</f>
        <v>n/a</v>
      </c>
      <c r="I403" s="142" t="str">
        <f>A!I625</f>
        <v>n/a</v>
      </c>
      <c r="N403" s="143"/>
      <c r="O403" s="20"/>
    </row>
    <row r="404" spans="2:16" ht="16.5" thickTop="1" thickBot="1">
      <c r="N404" s="143"/>
    </row>
    <row r="405" spans="2:16" ht="16.5" thickTop="1">
      <c r="B405" s="434" t="s">
        <v>530</v>
      </c>
      <c r="C405" s="145"/>
      <c r="D405" s="145"/>
      <c r="E405" s="145"/>
      <c r="F405" s="435" t="s">
        <v>532</v>
      </c>
      <c r="G405" s="145"/>
      <c r="H405" s="145"/>
      <c r="I405" s="145"/>
      <c r="J405" s="701" t="s">
        <v>157</v>
      </c>
      <c r="K405" s="145"/>
      <c r="N405" s="143"/>
      <c r="O405" s="20"/>
    </row>
    <row r="406" spans="2:16" ht="12" customHeight="1">
      <c r="B406" s="263"/>
      <c r="C406" s="10" t="s">
        <v>83</v>
      </c>
      <c r="D406" s="10" t="s">
        <v>72</v>
      </c>
      <c r="E406" s="10" t="s">
        <v>305</v>
      </c>
      <c r="F406" s="54" t="s">
        <v>102</v>
      </c>
      <c r="G406" s="54" t="s">
        <v>796</v>
      </c>
      <c r="H406" s="54" t="s">
        <v>795</v>
      </c>
      <c r="I406" s="54" t="s">
        <v>292</v>
      </c>
      <c r="J406" s="249" t="s">
        <v>796</v>
      </c>
      <c r="K406" s="54" t="s">
        <v>795</v>
      </c>
      <c r="L406" s="54" t="s">
        <v>292</v>
      </c>
      <c r="N406" s="143"/>
      <c r="O406" s="143"/>
    </row>
    <row r="407" spans="2:16" ht="12" customHeight="1">
      <c r="B407" s="439"/>
      <c r="C407" s="10" t="s">
        <v>113</v>
      </c>
      <c r="D407" s="10" t="s">
        <v>307</v>
      </c>
      <c r="E407" s="10" t="s">
        <v>794</v>
      </c>
      <c r="F407" s="54" t="s">
        <v>792</v>
      </c>
      <c r="G407" s="54" t="s">
        <v>814</v>
      </c>
      <c r="H407" s="54" t="s">
        <v>815</v>
      </c>
      <c r="I407" s="54" t="s">
        <v>998</v>
      </c>
      <c r="J407" s="249" t="s">
        <v>816</v>
      </c>
      <c r="K407" s="54" t="s">
        <v>817</v>
      </c>
      <c r="L407" s="54" t="s">
        <v>980</v>
      </c>
      <c r="N407" s="147" t="s">
        <v>952</v>
      </c>
      <c r="O407" s="147" t="s">
        <v>956</v>
      </c>
    </row>
    <row r="408" spans="2:16" ht="12" customHeight="1">
      <c r="B408" s="436" t="s">
        <v>152</v>
      </c>
      <c r="C408" s="440">
        <f t="shared" ref="C408:I408" si="16">C353</f>
        <v>20</v>
      </c>
      <c r="D408" s="445">
        <f t="shared" si="16"/>
        <v>19.999998698630137</v>
      </c>
      <c r="E408" s="445">
        <f t="shared" si="16"/>
        <v>19.99998719601259</v>
      </c>
      <c r="F408" s="445">
        <f t="shared" si="16"/>
        <v>20</v>
      </c>
      <c r="G408" s="445">
        <f t="shared" si="16"/>
        <v>20</v>
      </c>
      <c r="H408" s="445">
        <f t="shared" si="16"/>
        <v>20</v>
      </c>
      <c r="I408" s="445">
        <f t="shared" si="16"/>
        <v>19.9999999874892</v>
      </c>
      <c r="N408" s="897">
        <f>N353</f>
        <v>0</v>
      </c>
      <c r="O408" s="20"/>
    </row>
    <row r="409" spans="2:16" ht="12" customHeight="1">
      <c r="B409" s="436" t="s">
        <v>798</v>
      </c>
      <c r="C409" s="32">
        <f>C366</f>
        <v>20</v>
      </c>
      <c r="D409" s="42">
        <f>D363</f>
        <v>19.999998698630137</v>
      </c>
      <c r="E409" s="42">
        <f>E365</f>
        <v>19.999996335253925</v>
      </c>
      <c r="F409" s="42">
        <f>F365</f>
        <v>20</v>
      </c>
      <c r="G409" s="42">
        <f>G363</f>
        <v>20</v>
      </c>
      <c r="H409" s="42">
        <f>H363</f>
        <v>20</v>
      </c>
      <c r="I409" s="42">
        <f>I366</f>
        <v>19.999999987309675</v>
      </c>
      <c r="J409" s="60">
        <f>G367</f>
        <v>20</v>
      </c>
      <c r="K409" s="60">
        <f>H367</f>
        <v>20</v>
      </c>
      <c r="L409" s="60">
        <f>I367</f>
        <v>19.999999987309728</v>
      </c>
      <c r="M409" s="65"/>
      <c r="N409" s="895" t="s">
        <v>560</v>
      </c>
      <c r="O409" s="60">
        <f>N367</f>
        <v>0</v>
      </c>
    </row>
    <row r="410" spans="2:16" ht="12" customHeight="1">
      <c r="B410" s="436" t="s">
        <v>799</v>
      </c>
      <c r="C410" s="32">
        <f>C393</f>
        <v>20</v>
      </c>
      <c r="D410" s="42">
        <f>D390</f>
        <v>19.999998698630137</v>
      </c>
      <c r="E410" s="42">
        <f>E392</f>
        <v>19.999996289489314</v>
      </c>
      <c r="F410" s="42">
        <f>F392</f>
        <v>20</v>
      </c>
      <c r="G410" s="42">
        <f>G390</f>
        <v>20</v>
      </c>
      <c r="H410" s="42">
        <f>H390</f>
        <v>20</v>
      </c>
      <c r="I410" s="42">
        <f>I393</f>
        <v>19.99999998731165</v>
      </c>
      <c r="J410" s="60">
        <f>G394</f>
        <v>20</v>
      </c>
      <c r="K410" s="60">
        <f>H394</f>
        <v>20</v>
      </c>
      <c r="L410" s="60">
        <f>I394</f>
        <v>19.999999987311703</v>
      </c>
      <c r="M410" s="65"/>
      <c r="N410" s="895" t="s">
        <v>560</v>
      </c>
      <c r="O410" s="60">
        <f>N394</f>
        <v>0</v>
      </c>
    </row>
    <row r="411" spans="2:16" ht="12" customHeight="1">
      <c r="B411" s="436" t="s">
        <v>800</v>
      </c>
      <c r="C411" s="32">
        <f>C357</f>
        <v>20</v>
      </c>
      <c r="D411" s="42">
        <f>D354</f>
        <v>19.999998698630137</v>
      </c>
      <c r="E411" s="42">
        <f>E356</f>
        <v>19.999995434902658</v>
      </c>
      <c r="F411" s="42">
        <f>F356</f>
        <v>20</v>
      </c>
      <c r="G411" s="42">
        <f>G354</f>
        <v>20</v>
      </c>
      <c r="H411" s="42">
        <f>H354</f>
        <v>20</v>
      </c>
      <c r="I411" s="42">
        <f>I356</f>
        <v>19.999999987457695</v>
      </c>
      <c r="J411" s="60">
        <f>G358</f>
        <v>20</v>
      </c>
      <c r="K411" s="60">
        <f>H358</f>
        <v>20</v>
      </c>
      <c r="L411" s="60">
        <f>I358</f>
        <v>19.99999998745778</v>
      </c>
      <c r="M411" s="65"/>
      <c r="N411" s="895" t="s">
        <v>560</v>
      </c>
      <c r="O411" s="60">
        <f>N358</f>
        <v>0</v>
      </c>
    </row>
    <row r="412" spans="2:16" ht="12" customHeight="1">
      <c r="B412" s="436" t="s">
        <v>801</v>
      </c>
      <c r="C412" s="32">
        <f>C384</f>
        <v>20</v>
      </c>
      <c r="D412" s="42">
        <f>D381</f>
        <v>19.999998698630137</v>
      </c>
      <c r="E412" s="42">
        <f>E383</f>
        <v>19.999995354038948</v>
      </c>
      <c r="F412" s="42">
        <f>F383</f>
        <v>20</v>
      </c>
      <c r="G412" s="42">
        <f>G381</f>
        <v>20</v>
      </c>
      <c r="H412" s="42">
        <f>H381</f>
        <v>20</v>
      </c>
      <c r="I412" s="42">
        <f>I384</f>
        <v>19.99999998746021</v>
      </c>
      <c r="J412" s="60">
        <f>G385</f>
        <v>20</v>
      </c>
      <c r="K412" s="60">
        <f>H385</f>
        <v>20</v>
      </c>
      <c r="L412" s="60">
        <f>I385</f>
        <v>19.999999987460296</v>
      </c>
      <c r="M412" s="65"/>
      <c r="N412" s="895" t="s">
        <v>560</v>
      </c>
      <c r="O412" s="60">
        <f>N385</f>
        <v>0</v>
      </c>
    </row>
    <row r="413" spans="2:16" ht="12" customHeight="1">
      <c r="B413" s="436" t="s">
        <v>802</v>
      </c>
      <c r="C413" s="32">
        <f>C375</f>
        <v>20</v>
      </c>
      <c r="D413" s="42">
        <f>D372</f>
        <v>19.999998698630137</v>
      </c>
      <c r="E413" s="42">
        <f>E374</f>
        <v>19.999996170752613</v>
      </c>
      <c r="F413" s="42">
        <f>F374</f>
        <v>20</v>
      </c>
      <c r="G413" s="42">
        <f>G372</f>
        <v>20</v>
      </c>
      <c r="H413" s="42">
        <f>H372</f>
        <v>20</v>
      </c>
      <c r="I413" s="42">
        <f>I375</f>
        <v>19.999999987252419</v>
      </c>
      <c r="J413" s="65"/>
      <c r="K413" s="65"/>
      <c r="L413" s="65"/>
      <c r="M413" s="65"/>
      <c r="N413" s="895" t="s">
        <v>560</v>
      </c>
      <c r="O413" s="20"/>
    </row>
    <row r="414" spans="2:16" ht="12" customHeight="1" thickBot="1">
      <c r="B414" s="45" t="s">
        <v>803</v>
      </c>
      <c r="C414" s="33">
        <f>C402</f>
        <v>20</v>
      </c>
      <c r="D414" s="15">
        <f>D399</f>
        <v>19.999998698630137</v>
      </c>
      <c r="E414" s="15">
        <f>E401</f>
        <v>19.999996146400143</v>
      </c>
      <c r="F414" s="15">
        <f>F401</f>
        <v>20</v>
      </c>
      <c r="G414" s="15">
        <f>G399</f>
        <v>20</v>
      </c>
      <c r="H414" s="15">
        <f>H399</f>
        <v>20</v>
      </c>
      <c r="I414" s="15">
        <f>I402</f>
        <v>19.999999987253553</v>
      </c>
      <c r="J414" s="65"/>
      <c r="K414" s="65"/>
      <c r="L414" s="65"/>
      <c r="M414" s="65"/>
      <c r="N414" s="895" t="s">
        <v>560</v>
      </c>
      <c r="O414" s="20"/>
    </row>
    <row r="415" spans="2:16" ht="15.75" thickTop="1">
      <c r="N415" s="899" t="s">
        <v>953</v>
      </c>
      <c r="O415" s="20"/>
      <c r="P415" s="311"/>
    </row>
    <row r="416" spans="2:16" ht="12" customHeight="1">
      <c r="C416" s="441" t="s">
        <v>515</v>
      </c>
      <c r="D416" s="441"/>
      <c r="E416" s="441"/>
      <c r="F416" s="441"/>
      <c r="G416" s="441"/>
      <c r="O416" s="20"/>
      <c r="P416" s="311"/>
    </row>
    <row r="417" spans="2:16" ht="12" customHeight="1">
      <c r="C417" s="441" t="s">
        <v>805</v>
      </c>
      <c r="D417" s="441"/>
      <c r="E417" s="441"/>
      <c r="F417" s="441"/>
      <c r="G417" s="441"/>
      <c r="O417" s="20"/>
      <c r="P417" s="311"/>
    </row>
    <row r="418" spans="2:16" ht="12" customHeight="1">
      <c r="B418" s="41"/>
      <c r="C418" s="441" t="s">
        <v>516</v>
      </c>
      <c r="D418" s="441"/>
      <c r="E418" s="441"/>
      <c r="F418" s="441"/>
      <c r="G418" s="441"/>
      <c r="O418" s="20"/>
      <c r="P418" s="311"/>
    </row>
    <row r="419" spans="2:16" ht="12" customHeight="1">
      <c r="C419" s="441" t="s">
        <v>806</v>
      </c>
      <c r="D419" s="441"/>
      <c r="E419" s="441"/>
      <c r="F419" s="441"/>
      <c r="G419" s="441"/>
      <c r="O419" s="20"/>
      <c r="P419" s="311"/>
    </row>
    <row r="420" spans="2:16">
      <c r="N420" s="143"/>
      <c r="O420" s="20"/>
    </row>
    <row r="421" spans="2:16">
      <c r="N421" s="143"/>
      <c r="O421" s="20"/>
    </row>
    <row r="422" spans="2:16">
      <c r="N422" s="20"/>
      <c r="O422" s="20"/>
    </row>
    <row r="423" spans="2:16">
      <c r="N423" s="20"/>
      <c r="O423" s="20"/>
    </row>
    <row r="424" spans="2:16">
      <c r="N424" s="20"/>
      <c r="O424" s="20"/>
    </row>
    <row r="425" spans="2:16">
      <c r="O425" s="20"/>
    </row>
    <row r="426" spans="2:16">
      <c r="O426" s="20"/>
    </row>
    <row r="427" spans="2:16">
      <c r="O427" s="20"/>
    </row>
    <row r="428" spans="2:16">
      <c r="O428" s="20"/>
    </row>
    <row r="429" spans="2:16">
      <c r="O429" s="20"/>
    </row>
    <row r="430" spans="2:16">
      <c r="O430" s="20"/>
    </row>
    <row r="431" spans="2:16">
      <c r="O431" s="20"/>
    </row>
    <row r="432" spans="2:16">
      <c r="O432" s="20"/>
    </row>
    <row r="433" spans="15:15">
      <c r="O433" s="20"/>
    </row>
    <row r="434" spans="15:15">
      <c r="O434" s="20"/>
    </row>
    <row r="435" spans="15:15">
      <c r="O435" s="20"/>
    </row>
    <row r="436" spans="15:15">
      <c r="O436" s="20"/>
    </row>
    <row r="437" spans="15:15">
      <c r="O437" s="20"/>
    </row>
    <row r="438" spans="15:15">
      <c r="O438" s="20"/>
    </row>
    <row r="439" spans="15:15">
      <c r="O439" s="20"/>
    </row>
    <row r="440" spans="15:15">
      <c r="O440" s="20"/>
    </row>
    <row r="441" spans="15:15">
      <c r="O441" s="20"/>
    </row>
    <row r="442" spans="15:15">
      <c r="O442" s="20"/>
    </row>
    <row r="443" spans="15:15">
      <c r="O443" s="20"/>
    </row>
    <row r="444" spans="15:15">
      <c r="O444" s="20"/>
    </row>
    <row r="445" spans="15:15">
      <c r="O445" s="20"/>
    </row>
    <row r="446" spans="15:15">
      <c r="O446" s="20"/>
    </row>
    <row r="447" spans="15:15">
      <c r="O447" s="20"/>
    </row>
    <row r="448" spans="15:15">
      <c r="O448" s="20"/>
    </row>
    <row r="449" spans="15:15">
      <c r="O449" s="20"/>
    </row>
    <row r="450" spans="15:15">
      <c r="O450" s="20"/>
    </row>
  </sheetData>
  <phoneticPr fontId="0" type="noConversion"/>
  <pageMargins left="0.75" right="0.5" top="0.8" bottom="0.55000000000000004" header="0.5" footer="0.5"/>
  <pageSetup scale="10" orientation="landscape" horizontalDpi="4294967292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AP191"/>
  <sheetViews>
    <sheetView defaultGridColor="0" colorId="22" zoomScale="75" workbookViewId="0"/>
  </sheetViews>
  <sheetFormatPr defaultColWidth="9.6640625" defaultRowHeight="15"/>
  <cols>
    <col min="1" max="1" width="0.77734375" customWidth="1"/>
    <col min="2" max="2" width="5.77734375" customWidth="1"/>
    <col min="3" max="3" width="4.44140625" customWidth="1"/>
    <col min="4" max="4" width="5.5546875" customWidth="1"/>
    <col min="5" max="5" width="2.77734375" customWidth="1"/>
    <col min="6" max="7" width="5.5546875" customWidth="1"/>
    <col min="8" max="8" width="2.77734375" customWidth="1"/>
    <col min="9" max="9" width="5.6640625" customWidth="1"/>
    <col min="10" max="10" width="5.5546875" customWidth="1"/>
    <col min="11" max="11" width="2.77734375" customWidth="1"/>
    <col min="12" max="12" width="4.6640625" customWidth="1"/>
    <col min="13" max="13" width="5.5546875" customWidth="1"/>
    <col min="14" max="14" width="2.77734375" customWidth="1"/>
    <col min="15" max="15" width="7" customWidth="1"/>
    <col min="16" max="16" width="5.5546875" customWidth="1"/>
    <col min="17" max="17" width="2.77734375" customWidth="1"/>
    <col min="18" max="18" width="5.77734375" customWidth="1"/>
    <col min="19" max="19" width="5.5546875" customWidth="1"/>
    <col min="20" max="20" width="2.77734375" customWidth="1"/>
    <col min="21" max="21" width="5.44140625" customWidth="1"/>
    <col min="22" max="22" width="5.5546875" customWidth="1"/>
    <col min="23" max="23" width="3.88671875" customWidth="1"/>
    <col min="24" max="24" width="0.88671875" customWidth="1"/>
    <col min="25" max="25" width="5.44140625" customWidth="1"/>
    <col min="26" max="26" width="5.6640625" customWidth="1"/>
    <col min="27" max="27" width="2.6640625" customWidth="1"/>
    <col min="28" max="28" width="1.109375" customWidth="1"/>
    <col min="29" max="29" width="11.44140625" customWidth="1"/>
    <col min="30" max="30" width="5.21875" customWidth="1"/>
    <col min="31" max="31" width="10" customWidth="1"/>
    <col min="32" max="32" width="8.44140625" customWidth="1"/>
    <col min="33" max="33" width="5.33203125" customWidth="1"/>
    <col min="34" max="34" width="9" customWidth="1"/>
    <col min="35" max="35" width="8.21875" customWidth="1"/>
    <col min="36" max="36" width="8.109375" customWidth="1"/>
    <col min="37" max="37" width="5.109375" customWidth="1"/>
    <col min="38" max="38" width="5.33203125" customWidth="1"/>
    <col min="39" max="39" width="5.77734375" customWidth="1"/>
    <col min="40" max="40" width="0.77734375" customWidth="1"/>
    <col min="41" max="41" width="6.109375" customWidth="1"/>
  </cols>
  <sheetData>
    <row r="1" spans="2:17">
      <c r="B1" t="s">
        <v>838</v>
      </c>
      <c r="K1" t="s">
        <v>67</v>
      </c>
    </row>
    <row r="4" spans="2:17" ht="15.7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6" spans="2:17" ht="15" customHeight="1">
      <c r="P6" s="2"/>
      <c r="Q6" s="2"/>
    </row>
    <row r="7" spans="2:17" ht="12" customHeight="1"/>
    <row r="8" spans="2:17" ht="12" customHeight="1"/>
    <row r="9" spans="2:17" ht="12" customHeight="1"/>
    <row r="10" spans="2:17" ht="12" customHeight="1"/>
    <row r="11" spans="2:17" ht="12" customHeight="1"/>
    <row r="12" spans="2:17" ht="12" customHeight="1"/>
    <row r="13" spans="2:17" ht="12" customHeight="1"/>
    <row r="14" spans="2:17" ht="12" customHeight="1"/>
    <row r="15" spans="2:17" ht="12" customHeight="1">
      <c r="B15" s="6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64"/>
      <c r="N15" s="18"/>
      <c r="O15" s="65"/>
    </row>
    <row r="16" spans="2:17" ht="16.5" customHeight="1" thickBot="1">
      <c r="B16" s="41" t="s">
        <v>883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2:31" ht="15" customHeight="1" thickTop="1">
      <c r="B17" s="159" t="s">
        <v>693</v>
      </c>
      <c r="C17" s="149"/>
      <c r="D17" s="145"/>
      <c r="E17" s="145"/>
      <c r="F17" s="149"/>
      <c r="G17" s="145"/>
      <c r="H17" s="145"/>
      <c r="I17" s="149"/>
      <c r="J17" s="145"/>
      <c r="K17" s="145"/>
      <c r="L17" s="162"/>
      <c r="M17" s="145"/>
      <c r="N17" s="145"/>
      <c r="O17" s="162"/>
      <c r="P17" s="145"/>
      <c r="Q17" s="145"/>
      <c r="R17" s="162"/>
      <c r="S17" s="145"/>
      <c r="T17" s="145"/>
      <c r="U17" s="261"/>
      <c r="V17" s="150"/>
      <c r="W17" s="758"/>
    </row>
    <row r="18" spans="2:31" ht="12" customHeight="1">
      <c r="B18" s="36"/>
      <c r="C18" s="300" t="s">
        <v>83</v>
      </c>
      <c r="D18" s="301"/>
      <c r="E18" s="301"/>
      <c r="F18" s="748" t="s">
        <v>72</v>
      </c>
      <c r="G18" s="301"/>
      <c r="H18" s="303"/>
      <c r="I18" s="300" t="s">
        <v>819</v>
      </c>
      <c r="J18" s="301"/>
      <c r="K18" s="303"/>
      <c r="L18" s="304" t="s">
        <v>96</v>
      </c>
      <c r="M18" s="301"/>
      <c r="N18" s="301"/>
      <c r="O18" s="305" t="s">
        <v>840</v>
      </c>
      <c r="P18" s="301"/>
      <c r="Q18" s="303"/>
      <c r="R18" s="304" t="s">
        <v>824</v>
      </c>
      <c r="S18" s="301"/>
      <c r="T18" s="303"/>
      <c r="U18" s="306" t="s">
        <v>292</v>
      </c>
      <c r="V18" s="301"/>
      <c r="W18" s="759"/>
      <c r="Y18" s="767" t="s">
        <v>954</v>
      </c>
      <c r="Z18" s="767"/>
      <c r="AA18" s="767"/>
    </row>
    <row r="19" spans="2:31" ht="12" customHeight="1">
      <c r="B19" s="77"/>
      <c r="C19" s="12" t="s">
        <v>108</v>
      </c>
      <c r="D19" s="147" t="s">
        <v>166</v>
      </c>
      <c r="E19" s="147" t="s">
        <v>251</v>
      </c>
      <c r="F19" s="31" t="s">
        <v>64</v>
      </c>
      <c r="G19" s="147" t="s">
        <v>166</v>
      </c>
      <c r="H19" s="148" t="s">
        <v>251</v>
      </c>
      <c r="I19" s="12" t="s">
        <v>839</v>
      </c>
      <c r="J19" s="147" t="s">
        <v>166</v>
      </c>
      <c r="K19" s="148" t="s">
        <v>251</v>
      </c>
      <c r="L19" s="147" t="s">
        <v>823</v>
      </c>
      <c r="M19" s="147" t="s">
        <v>166</v>
      </c>
      <c r="N19" s="147" t="s">
        <v>251</v>
      </c>
      <c r="O19" s="248" t="s">
        <v>310</v>
      </c>
      <c r="P19" s="147" t="s">
        <v>166</v>
      </c>
      <c r="Q19" s="148" t="s">
        <v>251</v>
      </c>
      <c r="R19" s="147" t="s">
        <v>310</v>
      </c>
      <c r="S19" s="147" t="s">
        <v>166</v>
      </c>
      <c r="T19" s="148" t="s">
        <v>251</v>
      </c>
      <c r="U19" s="51" t="s">
        <v>306</v>
      </c>
      <c r="V19" s="147" t="s">
        <v>166</v>
      </c>
      <c r="W19" s="760" t="s">
        <v>251</v>
      </c>
      <c r="Y19" s="801" t="s">
        <v>951</v>
      </c>
      <c r="Z19" s="801" t="s">
        <v>166</v>
      </c>
      <c r="AA19" s="801" t="s">
        <v>251</v>
      </c>
      <c r="AC19" s="144"/>
      <c r="AD19" s="143"/>
      <c r="AE19" s="144"/>
    </row>
    <row r="20" spans="2:31" ht="12" customHeight="1">
      <c r="B20" s="37" t="s">
        <v>152</v>
      </c>
      <c r="C20" s="137">
        <f>A!B640</f>
        <v>73182.2</v>
      </c>
      <c r="D20" s="251">
        <f>A!C640</f>
        <v>37695</v>
      </c>
      <c r="E20" s="137">
        <f>A!D640</f>
        <v>17</v>
      </c>
      <c r="F20" s="157">
        <f>A!E640</f>
        <v>72981.899999999994</v>
      </c>
      <c r="G20" s="252" t="str">
        <f>A!F640</f>
        <v>15-Mar</v>
      </c>
      <c r="H20" s="253">
        <f>A!G640</f>
        <v>17</v>
      </c>
      <c r="I20" s="158">
        <f>A!H640</f>
        <v>73525.036261824906</v>
      </c>
      <c r="J20" s="252">
        <f>A!I640</f>
        <v>39156</v>
      </c>
      <c r="K20" s="253">
        <f>A!J640</f>
        <v>17</v>
      </c>
      <c r="L20" s="137">
        <f>A!N640</f>
        <v>75516</v>
      </c>
      <c r="M20" s="251" t="str">
        <f>A!O640</f>
        <v>15-Mar</v>
      </c>
      <c r="N20" s="137">
        <f>A!P640</f>
        <v>17</v>
      </c>
      <c r="O20" s="157">
        <f>A!Q640</f>
        <v>77028</v>
      </c>
      <c r="P20" s="252">
        <f>A!R640</f>
        <v>38432</v>
      </c>
      <c r="Q20" s="253">
        <f>A!S640</f>
        <v>17</v>
      </c>
      <c r="R20" s="137">
        <f>A!T640</f>
        <v>77028</v>
      </c>
      <c r="S20" s="251">
        <f>A!U640</f>
        <v>38432</v>
      </c>
      <c r="T20" s="137">
        <f>A!V640</f>
        <v>17</v>
      </c>
      <c r="U20" s="157">
        <f>A!W640</f>
        <v>75651.776784947491</v>
      </c>
      <c r="V20" s="252" t="str">
        <f>A!X640</f>
        <v>03/15</v>
      </c>
      <c r="W20" s="761" t="str">
        <f>A!Y640</f>
        <v>17:00</v>
      </c>
      <c r="Y20" s="65">
        <f>A!AI640</f>
        <v>0</v>
      </c>
      <c r="Z20" s="900">
        <f>A!AJ640</f>
        <v>0</v>
      </c>
      <c r="AA20" s="65">
        <f>A!AK640</f>
        <v>0</v>
      </c>
    </row>
    <row r="21" spans="2:31" ht="12" customHeight="1">
      <c r="B21" s="37" t="s">
        <v>153</v>
      </c>
      <c r="C21" s="137"/>
      <c r="D21" s="251"/>
      <c r="E21" s="137"/>
      <c r="F21" s="157">
        <f>A!E641</f>
        <v>69095.199999999997</v>
      </c>
      <c r="G21" s="252">
        <f>A!F641</f>
        <v>38826</v>
      </c>
      <c r="H21" s="253">
        <f>A!G641</f>
        <v>17</v>
      </c>
      <c r="I21" s="158"/>
      <c r="J21" s="252"/>
      <c r="K21" s="253"/>
      <c r="L21" s="137"/>
      <c r="M21" s="251"/>
      <c r="N21" s="137"/>
      <c r="O21" s="157">
        <f>A!Q641</f>
        <v>75426</v>
      </c>
      <c r="P21" s="252">
        <f>A!R641</f>
        <v>39191</v>
      </c>
      <c r="Q21" s="253">
        <f>A!S641</f>
        <v>17</v>
      </c>
      <c r="R21" s="137">
        <f>A!T641</f>
        <v>73737</v>
      </c>
      <c r="S21" s="251">
        <f>A!U641</f>
        <v>39191</v>
      </c>
      <c r="T21" s="137">
        <f>A!V641</f>
        <v>17</v>
      </c>
      <c r="U21" s="157"/>
      <c r="V21" s="252"/>
      <c r="W21" s="761"/>
      <c r="Y21" s="65">
        <f>A!AI641</f>
        <v>0</v>
      </c>
      <c r="Z21" s="900">
        <f>A!AJ641</f>
        <v>0</v>
      </c>
      <c r="AA21" s="65">
        <f>A!AK641</f>
        <v>0</v>
      </c>
    </row>
    <row r="22" spans="2:31" ht="12" customHeight="1">
      <c r="B22" s="37" t="s">
        <v>154</v>
      </c>
      <c r="C22" s="137"/>
      <c r="D22" s="251"/>
      <c r="E22" s="137"/>
      <c r="F22" s="157"/>
      <c r="G22" s="252"/>
      <c r="H22" s="253"/>
      <c r="I22" s="158"/>
      <c r="J22" s="252"/>
      <c r="K22" s="253"/>
      <c r="L22" s="137"/>
      <c r="M22" s="251"/>
      <c r="N22" s="137"/>
      <c r="O22" s="157"/>
      <c r="P22" s="252"/>
      <c r="Q22" s="253"/>
      <c r="R22" s="137"/>
      <c r="S22" s="251"/>
      <c r="T22" s="137"/>
      <c r="U22" s="157">
        <f>A!W642</f>
        <v>71277.520691450831</v>
      </c>
      <c r="V22" s="252" t="str">
        <f>A!X642</f>
        <v>04/19</v>
      </c>
      <c r="W22" s="761" t="str">
        <f>A!Y642</f>
        <v>17:00</v>
      </c>
      <c r="Y22" s="65">
        <f>A!AI642</f>
        <v>0</v>
      </c>
      <c r="Z22" s="900">
        <f>A!AJ642</f>
        <v>0</v>
      </c>
      <c r="AA22" s="65">
        <f>A!AK642</f>
        <v>0</v>
      </c>
    </row>
    <row r="23" spans="2:31" ht="12" customHeight="1">
      <c r="B23" s="37" t="s">
        <v>155</v>
      </c>
      <c r="C23" s="137"/>
      <c r="D23" s="251"/>
      <c r="E23" s="137"/>
      <c r="F23" s="157"/>
      <c r="G23" s="252"/>
      <c r="H23" s="253"/>
      <c r="I23" s="158">
        <f>A!H643</f>
        <v>70006.309063255598</v>
      </c>
      <c r="J23" s="252">
        <f>A!I643</f>
        <v>39191</v>
      </c>
      <c r="K23" s="253">
        <f>A!J643</f>
        <v>17</v>
      </c>
      <c r="L23" s="137">
        <f>A!N643</f>
        <v>67652</v>
      </c>
      <c r="M23" s="251" t="str">
        <f>A!O643</f>
        <v>19-Apr</v>
      </c>
      <c r="N23" s="137">
        <f>A!P643</f>
        <v>17</v>
      </c>
      <c r="O23" s="157"/>
      <c r="P23" s="252"/>
      <c r="Q23" s="253"/>
      <c r="R23" s="137"/>
      <c r="S23" s="251"/>
      <c r="T23" s="137"/>
      <c r="U23" s="157">
        <f>A!W643</f>
        <v>71277.520691450831</v>
      </c>
      <c r="V23" s="252" t="str">
        <f>A!X643</f>
        <v>04/19</v>
      </c>
      <c r="W23" s="761" t="str">
        <f>A!Y643</f>
        <v>17:00</v>
      </c>
      <c r="Y23" s="65">
        <f>A!AI643</f>
        <v>0</v>
      </c>
      <c r="Z23" s="900">
        <f>A!AJ643</f>
        <v>0</v>
      </c>
      <c r="AA23" s="65">
        <f>A!AK643</f>
        <v>0</v>
      </c>
    </row>
    <row r="24" spans="2:31" ht="12" customHeight="1">
      <c r="B24" s="37" t="s">
        <v>156</v>
      </c>
      <c r="C24" s="137">
        <f>A!B644</f>
        <v>67052.92</v>
      </c>
      <c r="D24" s="251">
        <f>A!C644</f>
        <v>37730</v>
      </c>
      <c r="E24" s="137">
        <f>A!D644</f>
        <v>17</v>
      </c>
      <c r="F24" s="157"/>
      <c r="G24" s="252"/>
      <c r="H24" s="253"/>
      <c r="I24" s="158"/>
      <c r="J24" s="252"/>
      <c r="K24" s="253"/>
      <c r="L24" s="137"/>
      <c r="M24" s="251"/>
      <c r="N24" s="137"/>
      <c r="O24" s="157"/>
      <c r="P24" s="252"/>
      <c r="Q24" s="253"/>
      <c r="R24" s="137"/>
      <c r="S24" s="251"/>
      <c r="T24" s="137"/>
      <c r="U24" s="157">
        <f>A!W644</f>
        <v>71277.520691450831</v>
      </c>
      <c r="V24" s="252" t="str">
        <f>A!X644</f>
        <v>04/19</v>
      </c>
      <c r="W24" s="761" t="str">
        <f>A!Y644</f>
        <v>17:00</v>
      </c>
      <c r="Y24" s="65">
        <f>A!AI644</f>
        <v>0</v>
      </c>
      <c r="Z24" s="900">
        <f>A!AJ644</f>
        <v>0</v>
      </c>
      <c r="AA24" s="65">
        <f>A!AK644</f>
        <v>0</v>
      </c>
    </row>
    <row r="25" spans="2:31" ht="12" customHeight="1" thickBot="1">
      <c r="B25" s="37" t="s">
        <v>157</v>
      </c>
      <c r="C25" s="137"/>
      <c r="D25" s="251"/>
      <c r="E25" s="137"/>
      <c r="F25" s="254"/>
      <c r="G25" s="255"/>
      <c r="H25" s="256"/>
      <c r="I25" s="139"/>
      <c r="J25" s="255"/>
      <c r="K25" s="256"/>
      <c r="L25" s="137"/>
      <c r="M25" s="251"/>
      <c r="N25" s="137"/>
      <c r="O25" s="157">
        <f>A!Q645</f>
        <v>50424</v>
      </c>
      <c r="P25" s="252">
        <f>A!R645</f>
        <v>39191</v>
      </c>
      <c r="Q25" s="253">
        <f>A!S645</f>
        <v>17</v>
      </c>
      <c r="R25" s="137">
        <f>A!T645</f>
        <v>49378</v>
      </c>
      <c r="S25" s="251">
        <f>A!U645</f>
        <v>39191</v>
      </c>
      <c r="T25" s="137">
        <f>A!V645</f>
        <v>17</v>
      </c>
      <c r="U25" s="157">
        <f>A!W645</f>
        <v>48156.212044505548</v>
      </c>
      <c r="V25" s="252" t="str">
        <f>A!X645</f>
        <v>04/19</v>
      </c>
      <c r="W25" s="761" t="str">
        <f>A!Y645</f>
        <v>17:00</v>
      </c>
      <c r="Y25" s="65">
        <f>A!AI645</f>
        <v>0</v>
      </c>
      <c r="Z25" s="900">
        <f>A!AJ645</f>
        <v>0</v>
      </c>
      <c r="AA25" s="65">
        <f>A!AK645</f>
        <v>0</v>
      </c>
    </row>
    <row r="26" spans="2:31" ht="14.25" customHeight="1" thickTop="1">
      <c r="B26" s="159" t="s">
        <v>695</v>
      </c>
      <c r="C26" s="149"/>
      <c r="D26" s="150"/>
      <c r="E26" s="150"/>
      <c r="F26" s="149"/>
      <c r="G26" s="150"/>
      <c r="H26" s="150"/>
      <c r="I26" s="149"/>
      <c r="J26" s="150"/>
      <c r="K26" s="150"/>
      <c r="L26" s="162"/>
      <c r="M26" s="150"/>
      <c r="N26" s="150"/>
      <c r="O26" s="162"/>
      <c r="P26" s="150"/>
      <c r="Q26" s="150"/>
      <c r="R26" s="162"/>
      <c r="S26" s="150"/>
      <c r="T26" s="150"/>
      <c r="U26" s="261"/>
      <c r="V26" s="150"/>
      <c r="W26" s="758"/>
      <c r="Y26" s="65"/>
      <c r="Z26" s="900"/>
      <c r="AA26" s="65"/>
    </row>
    <row r="27" spans="2:31" ht="12" customHeight="1">
      <c r="B27" s="36"/>
      <c r="C27" s="300" t="s">
        <v>83</v>
      </c>
      <c r="D27" s="301"/>
      <c r="E27" s="301"/>
      <c r="F27" s="748" t="s">
        <v>72</v>
      </c>
      <c r="G27" s="301"/>
      <c r="H27" s="303"/>
      <c r="I27" s="300" t="s">
        <v>819</v>
      </c>
      <c r="J27" s="301"/>
      <c r="K27" s="303"/>
      <c r="L27" s="304" t="s">
        <v>96</v>
      </c>
      <c r="M27" s="301"/>
      <c r="N27" s="301"/>
      <c r="O27" s="305" t="s">
        <v>840</v>
      </c>
      <c r="P27" s="301"/>
      <c r="Q27" s="303"/>
      <c r="R27" s="304" t="s">
        <v>824</v>
      </c>
      <c r="S27" s="301"/>
      <c r="T27" s="303"/>
      <c r="U27" s="306" t="s">
        <v>292</v>
      </c>
      <c r="V27" s="301"/>
      <c r="W27" s="759"/>
      <c r="Y27" s="65"/>
      <c r="Z27" s="900"/>
      <c r="AA27" s="65"/>
    </row>
    <row r="28" spans="2:31" ht="12" customHeight="1">
      <c r="B28" s="77"/>
      <c r="C28" s="12" t="s">
        <v>108</v>
      </c>
      <c r="D28" s="147" t="s">
        <v>166</v>
      </c>
      <c r="E28" s="147" t="s">
        <v>251</v>
      </c>
      <c r="F28" s="31" t="s">
        <v>64</v>
      </c>
      <c r="G28" s="147" t="s">
        <v>166</v>
      </c>
      <c r="H28" s="148" t="s">
        <v>251</v>
      </c>
      <c r="I28" s="12" t="s">
        <v>839</v>
      </c>
      <c r="J28" s="147" t="s">
        <v>166</v>
      </c>
      <c r="K28" s="148" t="s">
        <v>251</v>
      </c>
      <c r="L28" s="147" t="s">
        <v>823</v>
      </c>
      <c r="M28" s="147" t="s">
        <v>166</v>
      </c>
      <c r="N28" s="147" t="s">
        <v>251</v>
      </c>
      <c r="O28" s="248" t="s">
        <v>310</v>
      </c>
      <c r="P28" s="147" t="s">
        <v>166</v>
      </c>
      <c r="Q28" s="148" t="s">
        <v>251</v>
      </c>
      <c r="R28" s="147" t="s">
        <v>310</v>
      </c>
      <c r="S28" s="147" t="s">
        <v>166</v>
      </c>
      <c r="T28" s="148" t="s">
        <v>251</v>
      </c>
      <c r="U28" s="51" t="s">
        <v>306</v>
      </c>
      <c r="V28" s="147" t="s">
        <v>166</v>
      </c>
      <c r="W28" s="760" t="s">
        <v>251</v>
      </c>
      <c r="Y28" s="65"/>
      <c r="Z28" s="900"/>
      <c r="AA28" s="65"/>
    </row>
    <row r="29" spans="2:31" ht="12" customHeight="1">
      <c r="B29" s="37" t="s">
        <v>152</v>
      </c>
      <c r="C29" s="137">
        <f>A!B650</f>
        <v>12197.03</v>
      </c>
      <c r="D29" s="251">
        <f>A!C650</f>
        <v>37695</v>
      </c>
      <c r="E29" s="137">
        <f>A!D650</f>
        <v>17</v>
      </c>
      <c r="F29" s="157">
        <f>A!E650</f>
        <v>12163.7</v>
      </c>
      <c r="G29" s="252" t="str">
        <f>A!F650</f>
        <v>15-Mar</v>
      </c>
      <c r="H29" s="253">
        <f>A!G650</f>
        <v>17</v>
      </c>
      <c r="I29" s="158">
        <f>A!H650</f>
        <v>12254.123533924099</v>
      </c>
      <c r="J29" s="252">
        <f>A!I650</f>
        <v>39156</v>
      </c>
      <c r="K29" s="253">
        <f>A!J650</f>
        <v>17</v>
      </c>
      <c r="L29" s="137">
        <f>A!N650</f>
        <v>12586</v>
      </c>
      <c r="M29" s="251" t="str">
        <f>A!O650</f>
        <v>15-Mar</v>
      </c>
      <c r="N29" s="137">
        <f>A!P650</f>
        <v>17</v>
      </c>
      <c r="O29" s="157">
        <f>A!Q650</f>
        <v>12839</v>
      </c>
      <c r="P29" s="252">
        <f>A!R650</f>
        <v>38432</v>
      </c>
      <c r="Q29" s="253">
        <f>A!S650</f>
        <v>17</v>
      </c>
      <c r="R29" s="137">
        <f>A!T650</f>
        <v>12839</v>
      </c>
      <c r="S29" s="251">
        <f>A!U650</f>
        <v>38432</v>
      </c>
      <c r="T29" s="137">
        <f>A!V650</f>
        <v>17</v>
      </c>
      <c r="U29" s="157">
        <f>A!W650</f>
        <v>12608.629464157973</v>
      </c>
      <c r="V29" s="252" t="str">
        <f>A!X650</f>
        <v>03/15</v>
      </c>
      <c r="W29" s="761" t="str">
        <f>A!Y650</f>
        <v>17:00</v>
      </c>
      <c r="Y29" s="65">
        <f>A!AI650</f>
        <v>0</v>
      </c>
      <c r="Z29" s="900">
        <f>A!AJ650</f>
        <v>0</v>
      </c>
      <c r="AA29" s="65">
        <f>A!AK650</f>
        <v>0</v>
      </c>
    </row>
    <row r="30" spans="2:31" ht="12" customHeight="1">
      <c r="B30" s="37" t="s">
        <v>153</v>
      </c>
      <c r="C30" s="137"/>
      <c r="D30" s="251"/>
      <c r="E30" s="137"/>
      <c r="F30" s="157">
        <f>A!E651</f>
        <v>11632.9</v>
      </c>
      <c r="G30" s="252">
        <f>A!F651</f>
        <v>38826</v>
      </c>
      <c r="H30" s="253">
        <f>A!G651</f>
        <v>17</v>
      </c>
      <c r="I30" s="158"/>
      <c r="J30" s="252"/>
      <c r="K30" s="253"/>
      <c r="L30" s="137"/>
      <c r="M30" s="251"/>
      <c r="N30" s="137"/>
      <c r="O30" s="157">
        <f>A!Q651</f>
        <v>12654</v>
      </c>
      <c r="P30" s="252">
        <f>A!R651</f>
        <v>38432</v>
      </c>
      <c r="Q30" s="253">
        <f>A!S651</f>
        <v>17</v>
      </c>
      <c r="R30" s="137">
        <f>A!T651</f>
        <v>12427</v>
      </c>
      <c r="S30" s="251">
        <f>A!U651</f>
        <v>38461</v>
      </c>
      <c r="T30" s="137">
        <f>A!V651</f>
        <v>17</v>
      </c>
      <c r="U30" s="157"/>
      <c r="V30" s="252"/>
      <c r="W30" s="761"/>
      <c r="Y30" s="65">
        <f>A!AI651</f>
        <v>0</v>
      </c>
      <c r="Z30" s="900">
        <f>A!AJ651</f>
        <v>0</v>
      </c>
      <c r="AA30" s="65">
        <f>A!AK651</f>
        <v>0</v>
      </c>
    </row>
    <row r="31" spans="2:31" ht="12" customHeight="1">
      <c r="B31" s="37" t="s">
        <v>154</v>
      </c>
      <c r="C31" s="137"/>
      <c r="D31" s="251"/>
      <c r="E31" s="137"/>
      <c r="F31" s="157"/>
      <c r="G31" s="252"/>
      <c r="H31" s="253"/>
      <c r="I31" s="158"/>
      <c r="J31" s="252"/>
      <c r="K31" s="253"/>
      <c r="L31" s="137"/>
      <c r="M31" s="251"/>
      <c r="N31" s="137"/>
      <c r="O31" s="157"/>
      <c r="P31" s="252"/>
      <c r="Q31" s="253"/>
      <c r="R31" s="137"/>
      <c r="S31" s="251"/>
      <c r="T31" s="137"/>
      <c r="U31" s="157">
        <f>A!W652</f>
        <v>12394.565591819304</v>
      </c>
      <c r="V31" s="252" t="str">
        <f>A!X652</f>
        <v>03/15</v>
      </c>
      <c r="W31" s="761" t="str">
        <f>A!Y652</f>
        <v>17:00</v>
      </c>
      <c r="Y31" s="65">
        <f>A!AI652</f>
        <v>0</v>
      </c>
      <c r="Z31" s="900">
        <f>A!AJ652</f>
        <v>0</v>
      </c>
      <c r="AA31" s="65">
        <f>A!AK652</f>
        <v>0</v>
      </c>
    </row>
    <row r="32" spans="2:31" ht="12" customHeight="1">
      <c r="B32" s="37" t="s">
        <v>155</v>
      </c>
      <c r="C32" s="137"/>
      <c r="D32" s="251"/>
      <c r="E32" s="137"/>
      <c r="F32" s="157"/>
      <c r="G32" s="252"/>
      <c r="H32" s="253"/>
      <c r="I32" s="158">
        <f>A!H653</f>
        <v>12133.520544808</v>
      </c>
      <c r="J32" s="252">
        <f>A!I653</f>
        <v>39156</v>
      </c>
      <c r="K32" s="253">
        <f>A!J653</f>
        <v>17</v>
      </c>
      <c r="L32" s="137">
        <f>A!N653</f>
        <v>12005</v>
      </c>
      <c r="M32" s="251" t="str">
        <f>A!O653</f>
        <v>19-Apr</v>
      </c>
      <c r="N32" s="137">
        <f>A!P653</f>
        <v>17</v>
      </c>
      <c r="O32" s="157"/>
      <c r="P32" s="252"/>
      <c r="Q32" s="253"/>
      <c r="R32" s="137"/>
      <c r="S32" s="251"/>
      <c r="T32" s="137"/>
      <c r="U32" s="157">
        <f>A!W653</f>
        <v>12394.565591819304</v>
      </c>
      <c r="V32" s="252" t="str">
        <f>A!X653</f>
        <v>03/15</v>
      </c>
      <c r="W32" s="761" t="str">
        <f>A!Y653</f>
        <v>17:00</v>
      </c>
      <c r="Y32" s="65">
        <f>A!AI653</f>
        <v>0</v>
      </c>
      <c r="Z32" s="900">
        <f>A!AJ653</f>
        <v>0</v>
      </c>
      <c r="AA32" s="65">
        <f>A!AK653</f>
        <v>0</v>
      </c>
    </row>
    <row r="33" spans="2:27" ht="12" customHeight="1">
      <c r="B33" s="37" t="s">
        <v>156</v>
      </c>
      <c r="C33" s="137">
        <f>A!B654</f>
        <v>11657.55</v>
      </c>
      <c r="D33" s="251">
        <f>A!C654</f>
        <v>37730</v>
      </c>
      <c r="E33" s="137">
        <f>A!D654</f>
        <v>17</v>
      </c>
      <c r="F33" s="157"/>
      <c r="G33" s="252"/>
      <c r="H33" s="253"/>
      <c r="I33" s="158"/>
      <c r="J33" s="252"/>
      <c r="K33" s="253"/>
      <c r="L33" s="137"/>
      <c r="M33" s="251"/>
      <c r="N33" s="137"/>
      <c r="O33" s="157"/>
      <c r="P33" s="252"/>
      <c r="Q33" s="253"/>
      <c r="R33" s="137"/>
      <c r="S33" s="251"/>
      <c r="T33" s="137"/>
      <c r="U33" s="157">
        <f>A!W654</f>
        <v>12394.565591819304</v>
      </c>
      <c r="V33" s="252" t="str">
        <f>A!X654</f>
        <v>03/15</v>
      </c>
      <c r="W33" s="761" t="str">
        <f>A!Y654</f>
        <v>17:00</v>
      </c>
      <c r="Y33" s="65">
        <f>A!AI654</f>
        <v>0</v>
      </c>
      <c r="Z33" s="900">
        <f>A!AJ654</f>
        <v>0</v>
      </c>
      <c r="AA33" s="65">
        <f>A!AK654</f>
        <v>0</v>
      </c>
    </row>
    <row r="34" spans="2:27" ht="12" customHeight="1" thickBot="1">
      <c r="B34" s="37" t="s">
        <v>157</v>
      </c>
      <c r="C34" s="137"/>
      <c r="D34" s="251"/>
      <c r="E34" s="137"/>
      <c r="F34" s="254"/>
      <c r="G34" s="255"/>
      <c r="H34" s="256"/>
      <c r="I34" s="139"/>
      <c r="J34" s="255"/>
      <c r="K34" s="256"/>
      <c r="L34" s="137"/>
      <c r="M34" s="251"/>
      <c r="N34" s="137"/>
      <c r="O34" s="157">
        <f>A!Q655</f>
        <v>12654</v>
      </c>
      <c r="P34" s="252">
        <f>A!R655</f>
        <v>38432</v>
      </c>
      <c r="Q34" s="253">
        <f>A!S655</f>
        <v>17</v>
      </c>
      <c r="R34" s="137">
        <f>A!T655</f>
        <v>12427</v>
      </c>
      <c r="S34" s="251">
        <f>A!U655</f>
        <v>38461</v>
      </c>
      <c r="T34" s="137">
        <f>A!V655</f>
        <v>17</v>
      </c>
      <c r="U34" s="157">
        <f>A!W655</f>
        <v>12394.565591819304</v>
      </c>
      <c r="V34" s="252" t="str">
        <f>A!X655</f>
        <v>03/15</v>
      </c>
      <c r="W34" s="761" t="str">
        <f>A!Y655</f>
        <v>17:00</v>
      </c>
      <c r="Y34" s="65">
        <f>A!AI655</f>
        <v>0</v>
      </c>
      <c r="Z34" s="900">
        <f>A!AJ655</f>
        <v>0</v>
      </c>
      <c r="AA34" s="65">
        <f>A!AK655</f>
        <v>0</v>
      </c>
    </row>
    <row r="35" spans="2:27" ht="14.25" customHeight="1" thickTop="1">
      <c r="B35" s="159" t="s">
        <v>696</v>
      </c>
      <c r="C35" s="149"/>
      <c r="D35" s="150"/>
      <c r="E35" s="150"/>
      <c r="F35" s="149"/>
      <c r="G35" s="150"/>
      <c r="H35" s="150"/>
      <c r="I35" s="149"/>
      <c r="J35" s="150"/>
      <c r="K35" s="150"/>
      <c r="L35" s="162"/>
      <c r="M35" s="150"/>
      <c r="N35" s="150"/>
      <c r="O35" s="162"/>
      <c r="P35" s="150"/>
      <c r="Q35" s="150"/>
      <c r="R35" s="162"/>
      <c r="S35" s="150"/>
      <c r="T35" s="150"/>
      <c r="U35" s="261"/>
      <c r="V35" s="150"/>
      <c r="W35" s="758"/>
      <c r="Y35" s="65"/>
      <c r="Z35" s="900"/>
      <c r="AA35" s="65"/>
    </row>
    <row r="36" spans="2:27" ht="12" customHeight="1">
      <c r="B36" s="36"/>
      <c r="C36" s="300" t="s">
        <v>83</v>
      </c>
      <c r="D36" s="301"/>
      <c r="E36" s="301"/>
      <c r="F36" s="748" t="s">
        <v>72</v>
      </c>
      <c r="G36" s="301"/>
      <c r="H36" s="303"/>
      <c r="I36" s="300" t="s">
        <v>819</v>
      </c>
      <c r="J36" s="301"/>
      <c r="K36" s="303"/>
      <c r="L36" s="304" t="s">
        <v>96</v>
      </c>
      <c r="M36" s="301"/>
      <c r="N36" s="301"/>
      <c r="O36" s="305" t="s">
        <v>840</v>
      </c>
      <c r="P36" s="301"/>
      <c r="Q36" s="303"/>
      <c r="R36" s="304" t="s">
        <v>824</v>
      </c>
      <c r="S36" s="301"/>
      <c r="T36" s="303"/>
      <c r="U36" s="306" t="s">
        <v>292</v>
      </c>
      <c r="V36" s="301"/>
      <c r="W36" s="759"/>
      <c r="Y36" s="65"/>
      <c r="Z36" s="900"/>
      <c r="AA36" s="65"/>
    </row>
    <row r="37" spans="2:27" ht="12" customHeight="1">
      <c r="B37" s="77"/>
      <c r="C37" s="12" t="s">
        <v>108</v>
      </c>
      <c r="D37" s="147" t="s">
        <v>166</v>
      </c>
      <c r="E37" s="147" t="s">
        <v>251</v>
      </c>
      <c r="F37" s="31" t="s">
        <v>64</v>
      </c>
      <c r="G37" s="147" t="s">
        <v>166</v>
      </c>
      <c r="H37" s="148" t="s">
        <v>251</v>
      </c>
      <c r="I37" s="12" t="s">
        <v>839</v>
      </c>
      <c r="J37" s="147" t="s">
        <v>166</v>
      </c>
      <c r="K37" s="148" t="s">
        <v>251</v>
      </c>
      <c r="L37" s="147" t="s">
        <v>823</v>
      </c>
      <c r="M37" s="147" t="s">
        <v>166</v>
      </c>
      <c r="N37" s="147" t="s">
        <v>251</v>
      </c>
      <c r="O37" s="248" t="s">
        <v>310</v>
      </c>
      <c r="P37" s="147" t="s">
        <v>166</v>
      </c>
      <c r="Q37" s="148" t="s">
        <v>251</v>
      </c>
      <c r="R37" s="147" t="s">
        <v>310</v>
      </c>
      <c r="S37" s="147" t="s">
        <v>166</v>
      </c>
      <c r="T37" s="148" t="s">
        <v>251</v>
      </c>
      <c r="U37" s="51" t="s">
        <v>306</v>
      </c>
      <c r="V37" s="147" t="s">
        <v>166</v>
      </c>
      <c r="W37" s="760" t="s">
        <v>251</v>
      </c>
      <c r="Y37" s="65"/>
      <c r="Z37" s="900"/>
      <c r="AA37" s="65"/>
    </row>
    <row r="38" spans="2:27" ht="12" customHeight="1">
      <c r="B38" s="37" t="s">
        <v>152</v>
      </c>
      <c r="C38" s="137">
        <f>A!B660</f>
        <v>12197.05</v>
      </c>
      <c r="D38" s="251">
        <f>A!C660</f>
        <v>37695</v>
      </c>
      <c r="E38" s="137">
        <f>A!D660</f>
        <v>17</v>
      </c>
      <c r="F38" s="157">
        <f>A!E660</f>
        <v>12163.7</v>
      </c>
      <c r="G38" s="252" t="str">
        <f>A!F660</f>
        <v>15-Mar</v>
      </c>
      <c r="H38" s="253">
        <f>A!G660</f>
        <v>17</v>
      </c>
      <c r="I38" s="158">
        <f>A!H660</f>
        <v>12254.123533924099</v>
      </c>
      <c r="J38" s="252">
        <f>A!I660</f>
        <v>39156</v>
      </c>
      <c r="K38" s="253">
        <f>A!J660</f>
        <v>17</v>
      </c>
      <c r="L38" s="137">
        <f>A!N660</f>
        <v>12586</v>
      </c>
      <c r="M38" s="251" t="str">
        <f>A!O660</f>
        <v>15-Mar</v>
      </c>
      <c r="N38" s="137">
        <f>A!P660</f>
        <v>17</v>
      </c>
      <c r="O38" s="157">
        <f>A!Q660</f>
        <v>12839</v>
      </c>
      <c r="P38" s="252">
        <f>A!R660</f>
        <v>38432</v>
      </c>
      <c r="Q38" s="253">
        <f>A!S660</f>
        <v>17</v>
      </c>
      <c r="R38" s="137">
        <f>A!T660</f>
        <v>12839</v>
      </c>
      <c r="S38" s="251">
        <f>A!U660</f>
        <v>38432</v>
      </c>
      <c r="T38" s="137">
        <f>A!V660</f>
        <v>17</v>
      </c>
      <c r="U38" s="157">
        <f>A!W660</f>
        <v>12608.629464157973</v>
      </c>
      <c r="V38" s="252" t="str">
        <f>A!X660</f>
        <v>03/15</v>
      </c>
      <c r="W38" s="761" t="str">
        <f>A!Y660</f>
        <v>17:00</v>
      </c>
      <c r="Y38" s="65">
        <f>A!AI660</f>
        <v>0</v>
      </c>
      <c r="Z38" s="900">
        <f>A!AJ660</f>
        <v>0</v>
      </c>
      <c r="AA38" s="65">
        <f>A!AK660</f>
        <v>0</v>
      </c>
    </row>
    <row r="39" spans="2:27" ht="12" customHeight="1">
      <c r="B39" s="37" t="s">
        <v>153</v>
      </c>
      <c r="C39" s="137"/>
      <c r="D39" s="251"/>
      <c r="E39" s="137"/>
      <c r="F39" s="157">
        <f>A!E661</f>
        <v>11555.9</v>
      </c>
      <c r="G39" s="252">
        <f>A!F661</f>
        <v>38826</v>
      </c>
      <c r="H39" s="253">
        <f>A!G661</f>
        <v>17</v>
      </c>
      <c r="I39" s="158"/>
      <c r="J39" s="252"/>
      <c r="K39" s="253"/>
      <c r="L39" s="137"/>
      <c r="M39" s="251"/>
      <c r="N39" s="137"/>
      <c r="O39" s="157">
        <f>A!Q661</f>
        <v>12550</v>
      </c>
      <c r="P39" s="252">
        <f>A!R661</f>
        <v>38826</v>
      </c>
      <c r="Q39" s="253">
        <f>A!S661</f>
        <v>17</v>
      </c>
      <c r="R39" s="137">
        <f>A!T661</f>
        <v>12242</v>
      </c>
      <c r="S39" s="251">
        <f>A!U661</f>
        <v>38826</v>
      </c>
      <c r="T39" s="137">
        <f>A!V661</f>
        <v>17</v>
      </c>
      <c r="U39" s="157"/>
      <c r="V39" s="252"/>
      <c r="W39" s="761"/>
      <c r="Y39" s="65">
        <f>A!AI661</f>
        <v>0</v>
      </c>
      <c r="Z39" s="900">
        <f>A!AJ661</f>
        <v>0</v>
      </c>
      <c r="AA39" s="65">
        <f>A!AK661</f>
        <v>0</v>
      </c>
    </row>
    <row r="40" spans="2:27" ht="12" customHeight="1">
      <c r="B40" s="37" t="s">
        <v>154</v>
      </c>
      <c r="C40" s="137"/>
      <c r="D40" s="251"/>
      <c r="E40" s="137"/>
      <c r="F40" s="157"/>
      <c r="G40" s="252"/>
      <c r="H40" s="253"/>
      <c r="I40" s="158"/>
      <c r="J40" s="252"/>
      <c r="K40" s="253"/>
      <c r="L40" s="137"/>
      <c r="M40" s="251"/>
      <c r="N40" s="137"/>
      <c r="O40" s="157"/>
      <c r="P40" s="252"/>
      <c r="Q40" s="253"/>
      <c r="R40" s="137"/>
      <c r="S40" s="251"/>
      <c r="T40" s="137"/>
      <c r="U40" s="157">
        <f>A!W662</f>
        <v>12000.645907676251</v>
      </c>
      <c r="V40" s="252" t="str">
        <f>A!X662</f>
        <v>04/19</v>
      </c>
      <c r="W40" s="761" t="str">
        <f>A!Y662</f>
        <v>17:00</v>
      </c>
      <c r="Y40" s="65">
        <f>A!AI662</f>
        <v>0</v>
      </c>
      <c r="Z40" s="900">
        <f>A!AJ662</f>
        <v>0</v>
      </c>
      <c r="AA40" s="65">
        <f>A!AK662</f>
        <v>0</v>
      </c>
    </row>
    <row r="41" spans="2:27" ht="12" customHeight="1">
      <c r="B41" s="37" t="s">
        <v>155</v>
      </c>
      <c r="C41" s="137"/>
      <c r="D41" s="251"/>
      <c r="E41" s="137"/>
      <c r="F41" s="157"/>
      <c r="G41" s="252"/>
      <c r="H41" s="253"/>
      <c r="I41" s="158">
        <f>A!H663</f>
        <v>11652.320466807399</v>
      </c>
      <c r="J41" s="252">
        <f>A!I663</f>
        <v>39191</v>
      </c>
      <c r="K41" s="253">
        <f>A!J663</f>
        <v>17</v>
      </c>
      <c r="L41" s="137">
        <f>A!N663</f>
        <v>11413</v>
      </c>
      <c r="M41" s="251" t="str">
        <f>A!O663</f>
        <v>19-Apr</v>
      </c>
      <c r="N41" s="137">
        <f>A!P663</f>
        <v>17</v>
      </c>
      <c r="O41" s="157"/>
      <c r="P41" s="252"/>
      <c r="Q41" s="253"/>
      <c r="R41" s="137"/>
      <c r="S41" s="251"/>
      <c r="T41" s="137"/>
      <c r="U41" s="157">
        <f>A!W663</f>
        <v>12000.645907676251</v>
      </c>
      <c r="V41" s="252" t="str">
        <f>A!X663</f>
        <v>04/19</v>
      </c>
      <c r="W41" s="761" t="str">
        <f>A!Y663</f>
        <v>17:00</v>
      </c>
      <c r="Y41" s="65">
        <f>A!AI663</f>
        <v>0</v>
      </c>
      <c r="Z41" s="900">
        <f>A!AJ663</f>
        <v>0</v>
      </c>
      <c r="AA41" s="65">
        <f>A!AK663</f>
        <v>0</v>
      </c>
    </row>
    <row r="42" spans="2:27" ht="12" customHeight="1">
      <c r="B42" s="37" t="s">
        <v>156</v>
      </c>
      <c r="C42" s="137">
        <f>A!B664</f>
        <v>11014.51</v>
      </c>
      <c r="D42" s="251">
        <f>A!C664</f>
        <v>37748</v>
      </c>
      <c r="E42" s="137">
        <f>A!D664</f>
        <v>17</v>
      </c>
      <c r="F42" s="157"/>
      <c r="G42" s="252"/>
      <c r="H42" s="253"/>
      <c r="I42" s="158"/>
      <c r="J42" s="252"/>
      <c r="K42" s="253"/>
      <c r="L42" s="137"/>
      <c r="M42" s="251"/>
      <c r="N42" s="137"/>
      <c r="O42" s="157"/>
      <c r="P42" s="252"/>
      <c r="Q42" s="253"/>
      <c r="R42" s="137"/>
      <c r="S42" s="251"/>
      <c r="T42" s="137"/>
      <c r="U42" s="157">
        <f>A!W664</f>
        <v>12000.645907676251</v>
      </c>
      <c r="V42" s="252" t="str">
        <f>A!X664</f>
        <v>04/19</v>
      </c>
      <c r="W42" s="761" t="str">
        <f>A!Y664</f>
        <v>17:00</v>
      </c>
      <c r="Y42" s="65">
        <f>A!AI664</f>
        <v>0</v>
      </c>
      <c r="Z42" s="900">
        <f>A!AJ664</f>
        <v>0</v>
      </c>
      <c r="AA42" s="65">
        <f>A!AK664</f>
        <v>0</v>
      </c>
    </row>
    <row r="43" spans="2:27" ht="12" customHeight="1" thickBot="1">
      <c r="B43" s="37" t="s">
        <v>157</v>
      </c>
      <c r="C43" s="137"/>
      <c r="D43" s="251"/>
      <c r="E43" s="137"/>
      <c r="F43" s="254"/>
      <c r="G43" s="255"/>
      <c r="H43" s="256"/>
      <c r="I43" s="139"/>
      <c r="J43" s="255"/>
      <c r="K43" s="256"/>
      <c r="L43" s="137"/>
      <c r="M43" s="251"/>
      <c r="N43" s="137"/>
      <c r="O43" s="157">
        <f>A!Q665</f>
        <v>12550</v>
      </c>
      <c r="P43" s="252">
        <f>A!R665</f>
        <v>38461</v>
      </c>
      <c r="Q43" s="253">
        <f>A!S665</f>
        <v>17</v>
      </c>
      <c r="R43" s="137">
        <f>A!T665</f>
        <v>12241</v>
      </c>
      <c r="S43" s="251">
        <f>A!U665</f>
        <v>38461</v>
      </c>
      <c r="T43" s="137">
        <f>A!V665</f>
        <v>17</v>
      </c>
      <c r="U43" s="157">
        <f>A!W665</f>
        <v>12000.645907676251</v>
      </c>
      <c r="V43" s="252" t="str">
        <f>A!X665</f>
        <v>04/19</v>
      </c>
      <c r="W43" s="761" t="str">
        <f>A!Y665</f>
        <v>17:00</v>
      </c>
      <c r="Y43" s="65">
        <f>A!AI665</f>
        <v>0</v>
      </c>
      <c r="Z43" s="900">
        <f>A!AJ665</f>
        <v>0</v>
      </c>
      <c r="AA43" s="65">
        <f>A!AK665</f>
        <v>0</v>
      </c>
    </row>
    <row r="44" spans="2:27" ht="14.25" customHeight="1" thickTop="1">
      <c r="B44" s="159" t="s">
        <v>694</v>
      </c>
      <c r="C44" s="149"/>
      <c r="D44" s="150"/>
      <c r="E44" s="150"/>
      <c r="F44" s="149"/>
      <c r="G44" s="150"/>
      <c r="H44" s="150"/>
      <c r="I44" s="149"/>
      <c r="J44" s="150"/>
      <c r="K44" s="150"/>
      <c r="L44" s="162"/>
      <c r="M44" s="150"/>
      <c r="N44" s="150"/>
      <c r="O44" s="162"/>
      <c r="P44" s="150"/>
      <c r="Q44" s="150"/>
      <c r="R44" s="162"/>
      <c r="S44" s="150"/>
      <c r="T44" s="150"/>
      <c r="U44" s="261"/>
      <c r="V44" s="150"/>
      <c r="W44" s="758"/>
      <c r="Y44" s="65"/>
      <c r="Z44" s="900"/>
      <c r="AA44" s="65"/>
    </row>
    <row r="45" spans="2:27" ht="12" customHeight="1">
      <c r="B45" s="36"/>
      <c r="C45" s="300" t="s">
        <v>83</v>
      </c>
      <c r="D45" s="301"/>
      <c r="E45" s="301"/>
      <c r="F45" s="748" t="s">
        <v>72</v>
      </c>
      <c r="G45" s="301"/>
      <c r="H45" s="303"/>
      <c r="I45" s="300" t="s">
        <v>819</v>
      </c>
      <c r="J45" s="301"/>
      <c r="K45" s="303"/>
      <c r="L45" s="304" t="s">
        <v>96</v>
      </c>
      <c r="M45" s="301"/>
      <c r="N45" s="301"/>
      <c r="O45" s="305" t="s">
        <v>840</v>
      </c>
      <c r="P45" s="301"/>
      <c r="Q45" s="303"/>
      <c r="R45" s="304" t="s">
        <v>824</v>
      </c>
      <c r="S45" s="301"/>
      <c r="T45" s="303"/>
      <c r="U45" s="306" t="s">
        <v>292</v>
      </c>
      <c r="V45" s="301"/>
      <c r="W45" s="759"/>
      <c r="Y45" s="65"/>
      <c r="Z45" s="900"/>
      <c r="AA45" s="65"/>
    </row>
    <row r="46" spans="2:27" ht="12" customHeight="1">
      <c r="B46" s="77"/>
      <c r="C46" s="12" t="s">
        <v>108</v>
      </c>
      <c r="D46" s="147" t="s">
        <v>166</v>
      </c>
      <c r="E46" s="147" t="s">
        <v>251</v>
      </c>
      <c r="F46" s="31" t="s">
        <v>64</v>
      </c>
      <c r="G46" s="147" t="s">
        <v>166</v>
      </c>
      <c r="H46" s="148" t="s">
        <v>251</v>
      </c>
      <c r="I46" s="12" t="s">
        <v>839</v>
      </c>
      <c r="J46" s="147" t="s">
        <v>166</v>
      </c>
      <c r="K46" s="148" t="s">
        <v>251</v>
      </c>
      <c r="L46" s="147" t="s">
        <v>823</v>
      </c>
      <c r="M46" s="147" t="s">
        <v>166</v>
      </c>
      <c r="N46" s="147" t="s">
        <v>251</v>
      </c>
      <c r="O46" s="248" t="s">
        <v>310</v>
      </c>
      <c r="P46" s="147" t="s">
        <v>166</v>
      </c>
      <c r="Q46" s="148" t="s">
        <v>251</v>
      </c>
      <c r="R46" s="147" t="s">
        <v>310</v>
      </c>
      <c r="S46" s="147" t="s">
        <v>166</v>
      </c>
      <c r="T46" s="148" t="s">
        <v>251</v>
      </c>
      <c r="U46" s="51" t="s">
        <v>306</v>
      </c>
      <c r="V46" s="147" t="s">
        <v>166</v>
      </c>
      <c r="W46" s="760" t="s">
        <v>251</v>
      </c>
      <c r="Y46" s="65"/>
      <c r="Z46" s="900"/>
      <c r="AA46" s="65"/>
    </row>
    <row r="47" spans="2:27" ht="12" customHeight="1">
      <c r="B47" s="37" t="s">
        <v>152</v>
      </c>
      <c r="C47" s="137">
        <f>A!B670</f>
        <v>12197.03</v>
      </c>
      <c r="D47" s="251">
        <f>A!C670</f>
        <v>37695</v>
      </c>
      <c r="E47" s="137">
        <f>A!D670</f>
        <v>17</v>
      </c>
      <c r="F47" s="157">
        <f>A!E670</f>
        <v>12163.7</v>
      </c>
      <c r="G47" s="252" t="str">
        <f>A!F670</f>
        <v>15-Mar</v>
      </c>
      <c r="H47" s="253">
        <f>A!G670</f>
        <v>17</v>
      </c>
      <c r="I47" s="158">
        <f>A!H670</f>
        <v>12254.123533924099</v>
      </c>
      <c r="J47" s="252">
        <f>A!I670</f>
        <v>39156</v>
      </c>
      <c r="K47" s="253">
        <f>A!J670</f>
        <v>17</v>
      </c>
      <c r="L47" s="137">
        <f>A!N670</f>
        <v>12586</v>
      </c>
      <c r="M47" s="251" t="str">
        <f>A!O670</f>
        <v>15-Mar</v>
      </c>
      <c r="N47" s="137">
        <f>A!P670</f>
        <v>17</v>
      </c>
      <c r="O47" s="157">
        <f>A!Q670</f>
        <v>12839</v>
      </c>
      <c r="P47" s="252">
        <f>A!R670</f>
        <v>38432</v>
      </c>
      <c r="Q47" s="253">
        <f>A!S670</f>
        <v>17</v>
      </c>
      <c r="R47" s="137">
        <f>A!T670</f>
        <v>12838</v>
      </c>
      <c r="S47" s="251">
        <f>A!U670</f>
        <v>38432</v>
      </c>
      <c r="T47" s="137">
        <f>A!V670</f>
        <v>17</v>
      </c>
      <c r="U47" s="157">
        <f>A!W670</f>
        <v>12608.62946415775</v>
      </c>
      <c r="V47" s="252" t="str">
        <f>A!X670</f>
        <v>03/15</v>
      </c>
      <c r="W47" s="761" t="str">
        <f>A!Y670</f>
        <v>17:00</v>
      </c>
      <c r="Y47" s="65">
        <f>A!AI670</f>
        <v>0</v>
      </c>
      <c r="Z47" s="900">
        <f>A!AJ670</f>
        <v>0</v>
      </c>
      <c r="AA47" s="65">
        <f>A!AK670</f>
        <v>0</v>
      </c>
    </row>
    <row r="48" spans="2:27" ht="12" customHeight="1">
      <c r="B48" s="37" t="s">
        <v>153</v>
      </c>
      <c r="C48" s="137"/>
      <c r="D48" s="251"/>
      <c r="E48" s="137"/>
      <c r="F48" s="157">
        <f>A!E671</f>
        <v>11980.8</v>
      </c>
      <c r="G48" s="252" t="str">
        <f>A!F671</f>
        <v>15-Mar</v>
      </c>
      <c r="H48" s="253">
        <f>A!G671</f>
        <v>17</v>
      </c>
      <c r="I48" s="158"/>
      <c r="J48" s="252"/>
      <c r="K48" s="253"/>
      <c r="L48" s="137"/>
      <c r="M48" s="251"/>
      <c r="N48" s="137"/>
      <c r="O48" s="157">
        <f>A!Q671</f>
        <v>12532</v>
      </c>
      <c r="P48" s="252">
        <f>A!R671</f>
        <v>38432</v>
      </c>
      <c r="Q48" s="253">
        <f>A!S671</f>
        <v>17</v>
      </c>
      <c r="R48" s="137">
        <f>A!T671</f>
        <v>12176</v>
      </c>
      <c r="S48" s="251">
        <f>A!U671</f>
        <v>38461</v>
      </c>
      <c r="T48" s="137">
        <f>A!V671</f>
        <v>17</v>
      </c>
      <c r="U48" s="157"/>
      <c r="V48" s="252"/>
      <c r="W48" s="761"/>
      <c r="Y48" s="65">
        <f>A!AI671</f>
        <v>0</v>
      </c>
      <c r="Z48" s="900">
        <f>A!AJ671</f>
        <v>0</v>
      </c>
      <c r="AA48" s="65">
        <f>A!AK671</f>
        <v>0</v>
      </c>
    </row>
    <row r="49" spans="2:27" ht="12" customHeight="1">
      <c r="B49" s="37" t="s">
        <v>154</v>
      </c>
      <c r="C49" s="137"/>
      <c r="D49" s="251"/>
      <c r="E49" s="137"/>
      <c r="F49" s="157"/>
      <c r="G49" s="252"/>
      <c r="H49" s="253"/>
      <c r="I49" s="158"/>
      <c r="J49" s="252"/>
      <c r="K49" s="253"/>
      <c r="L49" s="137"/>
      <c r="M49" s="251"/>
      <c r="N49" s="137"/>
      <c r="O49" s="157"/>
      <c r="P49" s="252"/>
      <c r="Q49" s="253"/>
      <c r="R49" s="137"/>
      <c r="S49" s="251"/>
      <c r="T49" s="137"/>
      <c r="U49" s="157">
        <f>A!W672</f>
        <v>12399.544129332528</v>
      </c>
      <c r="V49" s="252" t="str">
        <f>A!X672</f>
        <v>03/15</v>
      </c>
      <c r="W49" s="761" t="str">
        <f>A!Y672</f>
        <v>17:00</v>
      </c>
      <c r="Y49" s="65">
        <f>A!AI672</f>
        <v>0</v>
      </c>
      <c r="Z49" s="900">
        <f>A!AJ672</f>
        <v>0</v>
      </c>
      <c r="AA49" s="65">
        <f>A!AK672</f>
        <v>0</v>
      </c>
    </row>
    <row r="50" spans="2:27" ht="12" customHeight="1">
      <c r="B50" s="37" t="s">
        <v>155</v>
      </c>
      <c r="C50" s="137"/>
      <c r="D50" s="251"/>
      <c r="E50" s="137"/>
      <c r="F50" s="157"/>
      <c r="G50" s="252"/>
      <c r="H50" s="253"/>
      <c r="I50" s="158">
        <f>A!H673</f>
        <v>12056.1143379281</v>
      </c>
      <c r="J50" s="252">
        <f>A!I673</f>
        <v>39156</v>
      </c>
      <c r="K50" s="253">
        <f>A!J673</f>
        <v>17</v>
      </c>
      <c r="L50" s="137">
        <f>A!N673</f>
        <v>11111</v>
      </c>
      <c r="M50" s="251" t="str">
        <f>A!O673</f>
        <v>15-Mar</v>
      </c>
      <c r="N50" s="137">
        <f>A!P673</f>
        <v>17</v>
      </c>
      <c r="O50" s="157"/>
      <c r="P50" s="252"/>
      <c r="Q50" s="253"/>
      <c r="R50" s="137"/>
      <c r="S50" s="251"/>
      <c r="T50" s="137"/>
      <c r="U50" s="157">
        <f>A!W673</f>
        <v>12399.544129332528</v>
      </c>
      <c r="V50" s="252" t="str">
        <f>A!X673</f>
        <v>03/15</v>
      </c>
      <c r="W50" s="761" t="str">
        <f>A!Y673</f>
        <v>17:00</v>
      </c>
      <c r="Y50" s="65">
        <f>A!AI673</f>
        <v>0</v>
      </c>
      <c r="Z50" s="900">
        <f>A!AJ673</f>
        <v>0</v>
      </c>
      <c r="AA50" s="65">
        <f>A!AK673</f>
        <v>0</v>
      </c>
    </row>
    <row r="51" spans="2:27" ht="12" customHeight="1">
      <c r="B51" s="37" t="s">
        <v>156</v>
      </c>
      <c r="C51" s="137">
        <f>A!B674</f>
        <v>12016.65</v>
      </c>
      <c r="D51" s="251">
        <f>A!C674</f>
        <v>37695</v>
      </c>
      <c r="E51" s="137">
        <f>A!D674</f>
        <v>17</v>
      </c>
      <c r="F51" s="157"/>
      <c r="G51" s="252"/>
      <c r="H51" s="253"/>
      <c r="I51" s="158"/>
      <c r="J51" s="252"/>
      <c r="K51" s="253"/>
      <c r="L51" s="137"/>
      <c r="M51" s="251"/>
      <c r="N51" s="137"/>
      <c r="O51" s="157"/>
      <c r="P51" s="252"/>
      <c r="Q51" s="253"/>
      <c r="R51" s="137"/>
      <c r="S51" s="251"/>
      <c r="T51" s="137"/>
      <c r="U51" s="157">
        <f>A!W674</f>
        <v>12399.544129332528</v>
      </c>
      <c r="V51" s="252" t="str">
        <f>A!X674</f>
        <v>03/15</v>
      </c>
      <c r="W51" s="761" t="str">
        <f>A!Y674</f>
        <v>17:00</v>
      </c>
      <c r="Y51" s="65">
        <f>A!AI674</f>
        <v>0</v>
      </c>
      <c r="Z51" s="900">
        <f>A!AJ674</f>
        <v>0</v>
      </c>
      <c r="AA51" s="65">
        <f>A!AK674</f>
        <v>0</v>
      </c>
    </row>
    <row r="52" spans="2:27" ht="12" customHeight="1" thickBot="1">
      <c r="B52" s="37" t="s">
        <v>157</v>
      </c>
      <c r="C52" s="137" t="str">
        <f>A!B675</f>
        <v>n/a</v>
      </c>
      <c r="D52" s="251" t="str">
        <f>A!C675</f>
        <v>n/a</v>
      </c>
      <c r="E52" s="137" t="str">
        <f>A!D675</f>
        <v>n/a</v>
      </c>
      <c r="F52" s="254" t="str">
        <f>A!E675</f>
        <v>n/a</v>
      </c>
      <c r="G52" s="255" t="str">
        <f>A!F675</f>
        <v>n/a</v>
      </c>
      <c r="H52" s="256" t="str">
        <f>A!G675</f>
        <v>n/a</v>
      </c>
      <c r="I52" s="139" t="str">
        <f>A!H675</f>
        <v>n/a</v>
      </c>
      <c r="J52" s="255" t="str">
        <f>A!I675</f>
        <v>n/a</v>
      </c>
      <c r="K52" s="256" t="str">
        <f>A!J675</f>
        <v>n/a</v>
      </c>
      <c r="L52" s="137" t="str">
        <f>A!N675</f>
        <v>n/a</v>
      </c>
      <c r="M52" s="251" t="str">
        <f>A!O675</f>
        <v>n/a</v>
      </c>
      <c r="N52" s="137" t="str">
        <f>A!P675</f>
        <v>n/a</v>
      </c>
      <c r="O52" s="157" t="str">
        <f>A!Q675</f>
        <v>n/a</v>
      </c>
      <c r="P52" s="252" t="str">
        <f>A!R675</f>
        <v>n/a</v>
      </c>
      <c r="Q52" s="253" t="str">
        <f>A!S675</f>
        <v>n/a</v>
      </c>
      <c r="R52" s="137" t="str">
        <f>A!T675</f>
        <v>n/a</v>
      </c>
      <c r="S52" s="251" t="str">
        <f>A!U675</f>
        <v>n/a</v>
      </c>
      <c r="T52" s="137" t="str">
        <f>A!V675</f>
        <v>n/a</v>
      </c>
      <c r="U52" s="157" t="str">
        <f>A!W675</f>
        <v>n/a</v>
      </c>
      <c r="V52" s="252" t="str">
        <f>A!X675</f>
        <v>n/a</v>
      </c>
      <c r="W52" s="761" t="str">
        <f>A!Y675</f>
        <v>n/a</v>
      </c>
      <c r="Y52" s="65"/>
      <c r="Z52" s="900"/>
      <c r="AA52" s="65"/>
    </row>
    <row r="53" spans="2:27" ht="14.25" customHeight="1" thickTop="1">
      <c r="B53" s="159" t="s">
        <v>697</v>
      </c>
      <c r="C53" s="149"/>
      <c r="D53" s="150"/>
      <c r="E53" s="150"/>
      <c r="F53" s="149"/>
      <c r="G53" s="150"/>
      <c r="H53" s="150"/>
      <c r="I53" s="149"/>
      <c r="J53" s="150"/>
      <c r="K53" s="150"/>
      <c r="L53" s="162"/>
      <c r="M53" s="150"/>
      <c r="N53" s="150"/>
      <c r="O53" s="162"/>
      <c r="P53" s="150"/>
      <c r="Q53" s="150"/>
      <c r="R53" s="162"/>
      <c r="S53" s="150"/>
      <c r="T53" s="150"/>
      <c r="U53" s="261"/>
      <c r="V53" s="150"/>
      <c r="W53" s="758"/>
      <c r="Y53" s="65"/>
      <c r="Z53" s="900"/>
      <c r="AA53" s="65"/>
    </row>
    <row r="54" spans="2:27" ht="12" customHeight="1">
      <c r="B54" s="36"/>
      <c r="C54" s="300" t="s">
        <v>83</v>
      </c>
      <c r="D54" s="301"/>
      <c r="E54" s="301"/>
      <c r="F54" s="748" t="s">
        <v>72</v>
      </c>
      <c r="G54" s="301"/>
      <c r="H54" s="303"/>
      <c r="I54" s="300" t="s">
        <v>819</v>
      </c>
      <c r="J54" s="301"/>
      <c r="K54" s="303"/>
      <c r="L54" s="304" t="s">
        <v>96</v>
      </c>
      <c r="M54" s="301"/>
      <c r="N54" s="301"/>
      <c r="O54" s="305" t="s">
        <v>840</v>
      </c>
      <c r="P54" s="301"/>
      <c r="Q54" s="303"/>
      <c r="R54" s="304" t="s">
        <v>824</v>
      </c>
      <c r="S54" s="301"/>
      <c r="T54" s="303"/>
      <c r="U54" s="306" t="s">
        <v>292</v>
      </c>
      <c r="V54" s="301"/>
      <c r="W54" s="759"/>
      <c r="Y54" s="65"/>
      <c r="Z54" s="900"/>
      <c r="AA54" s="65"/>
    </row>
    <row r="55" spans="2:27" ht="12" customHeight="1">
      <c r="B55" s="77"/>
      <c r="C55" s="12" t="s">
        <v>108</v>
      </c>
      <c r="D55" s="147" t="s">
        <v>166</v>
      </c>
      <c r="E55" s="147" t="s">
        <v>251</v>
      </c>
      <c r="F55" s="31" t="s">
        <v>64</v>
      </c>
      <c r="G55" s="147" t="s">
        <v>166</v>
      </c>
      <c r="H55" s="148" t="s">
        <v>251</v>
      </c>
      <c r="I55" s="12" t="s">
        <v>839</v>
      </c>
      <c r="J55" s="147" t="s">
        <v>166</v>
      </c>
      <c r="K55" s="148" t="s">
        <v>251</v>
      </c>
      <c r="L55" s="147" t="s">
        <v>823</v>
      </c>
      <c r="M55" s="147" t="s">
        <v>166</v>
      </c>
      <c r="N55" s="147" t="s">
        <v>251</v>
      </c>
      <c r="O55" s="248" t="s">
        <v>310</v>
      </c>
      <c r="P55" s="147" t="s">
        <v>166</v>
      </c>
      <c r="Q55" s="148" t="s">
        <v>251</v>
      </c>
      <c r="R55" s="147" t="s">
        <v>310</v>
      </c>
      <c r="S55" s="147" t="s">
        <v>166</v>
      </c>
      <c r="T55" s="148" t="s">
        <v>251</v>
      </c>
      <c r="U55" s="51" t="s">
        <v>306</v>
      </c>
      <c r="V55" s="147" t="s">
        <v>166</v>
      </c>
      <c r="W55" s="760" t="s">
        <v>251</v>
      </c>
      <c r="Y55" s="65"/>
      <c r="Z55" s="900"/>
      <c r="AA55" s="65"/>
    </row>
    <row r="56" spans="2:27" ht="12" customHeight="1">
      <c r="B56" s="37" t="s">
        <v>152</v>
      </c>
      <c r="C56" s="137">
        <f>A!B680</f>
        <v>12197.02</v>
      </c>
      <c r="D56" s="251">
        <f>A!C680</f>
        <v>37695</v>
      </c>
      <c r="E56" s="137">
        <f>A!D680</f>
        <v>17</v>
      </c>
      <c r="F56" s="157">
        <f>A!E680</f>
        <v>12163.7</v>
      </c>
      <c r="G56" s="252" t="str">
        <f>A!F680</f>
        <v>15-Mar</v>
      </c>
      <c r="H56" s="253">
        <f>A!G680</f>
        <v>17</v>
      </c>
      <c r="I56" s="158">
        <f>A!H680</f>
        <v>12254.123533924099</v>
      </c>
      <c r="J56" s="252">
        <f>A!I680</f>
        <v>39156</v>
      </c>
      <c r="K56" s="253">
        <f>A!J680</f>
        <v>17</v>
      </c>
      <c r="L56" s="137">
        <f>A!N680</f>
        <v>12586</v>
      </c>
      <c r="M56" s="251" t="str">
        <f>A!O680</f>
        <v>15-Mar</v>
      </c>
      <c r="N56" s="137">
        <f>A!P680</f>
        <v>17</v>
      </c>
      <c r="O56" s="157">
        <f>A!Q680</f>
        <v>12838</v>
      </c>
      <c r="P56" s="252">
        <f>A!R680</f>
        <v>38432</v>
      </c>
      <c r="Q56" s="253">
        <f>A!S680</f>
        <v>17</v>
      </c>
      <c r="R56" s="137">
        <f>A!T680</f>
        <v>12838</v>
      </c>
      <c r="S56" s="251">
        <f>A!U680</f>
        <v>38432</v>
      </c>
      <c r="T56" s="137">
        <f>A!V680</f>
        <v>17</v>
      </c>
      <c r="U56" s="157">
        <f>A!W680</f>
        <v>12608.629464157973</v>
      </c>
      <c r="V56" s="252" t="str">
        <f>A!X680</f>
        <v>03/15</v>
      </c>
      <c r="W56" s="761" t="str">
        <f>A!Y680</f>
        <v>17:00</v>
      </c>
      <c r="Y56" s="65">
        <f>A!AI680</f>
        <v>0</v>
      </c>
      <c r="Z56" s="900">
        <f>A!AJ680</f>
        <v>0</v>
      </c>
      <c r="AA56" s="65">
        <f>A!AK680</f>
        <v>0</v>
      </c>
    </row>
    <row r="57" spans="2:27" ht="12" customHeight="1">
      <c r="B57" s="37" t="s">
        <v>153</v>
      </c>
      <c r="C57" s="137"/>
      <c r="D57" s="251"/>
      <c r="E57" s="137"/>
      <c r="F57" s="157">
        <f>A!E681</f>
        <v>11641.8</v>
      </c>
      <c r="G57" s="252">
        <f>A!F681</f>
        <v>38826</v>
      </c>
      <c r="H57" s="253">
        <f>A!G681</f>
        <v>17</v>
      </c>
      <c r="I57" s="158"/>
      <c r="J57" s="252"/>
      <c r="K57" s="253"/>
      <c r="L57" s="137"/>
      <c r="M57" s="251"/>
      <c r="N57" s="137"/>
      <c r="O57" s="157">
        <f>A!Q681</f>
        <v>12666</v>
      </c>
      <c r="P57" s="252">
        <f>A!R681</f>
        <v>38432</v>
      </c>
      <c r="Q57" s="253">
        <f>A!S681</f>
        <v>17</v>
      </c>
      <c r="R57" s="137">
        <f>A!T681</f>
        <v>12453</v>
      </c>
      <c r="S57" s="251">
        <f>A!U681</f>
        <v>38461</v>
      </c>
      <c r="T57" s="137">
        <f>A!V681</f>
        <v>17</v>
      </c>
      <c r="U57" s="157"/>
      <c r="V57" s="252"/>
      <c r="W57" s="761"/>
      <c r="Y57" s="65">
        <f>A!AI681</f>
        <v>0</v>
      </c>
      <c r="Z57" s="900">
        <f>A!AJ681</f>
        <v>0</v>
      </c>
      <c r="AA57" s="65">
        <f>A!AK681</f>
        <v>0</v>
      </c>
    </row>
    <row r="58" spans="2:27" ht="12" customHeight="1">
      <c r="B58" s="37" t="s">
        <v>154</v>
      </c>
      <c r="C58" s="137"/>
      <c r="D58" s="251"/>
      <c r="E58" s="137"/>
      <c r="F58" s="157"/>
      <c r="G58" s="252"/>
      <c r="H58" s="253"/>
      <c r="I58" s="158"/>
      <c r="J58" s="252"/>
      <c r="K58" s="253"/>
      <c r="L58" s="137"/>
      <c r="M58" s="251"/>
      <c r="N58" s="137"/>
      <c r="O58" s="157"/>
      <c r="P58" s="252"/>
      <c r="Q58" s="253"/>
      <c r="R58" s="137"/>
      <c r="S58" s="251"/>
      <c r="T58" s="137"/>
      <c r="U58" s="157">
        <f>A!W682</f>
        <v>12399.088066585557</v>
      </c>
      <c r="V58" s="252" t="str">
        <f>A!X682</f>
        <v>03/15</v>
      </c>
      <c r="W58" s="761" t="str">
        <f>A!Y682</f>
        <v>17:00</v>
      </c>
      <c r="Y58" s="65">
        <f>A!AI682</f>
        <v>0</v>
      </c>
      <c r="Z58" s="900">
        <f>A!AJ682</f>
        <v>0</v>
      </c>
      <c r="AA58" s="65">
        <f>A!AK682</f>
        <v>0</v>
      </c>
    </row>
    <row r="59" spans="2:27" ht="12" customHeight="1">
      <c r="B59" s="37" t="s">
        <v>155</v>
      </c>
      <c r="C59" s="137"/>
      <c r="D59" s="251"/>
      <c r="E59" s="137"/>
      <c r="F59" s="157"/>
      <c r="G59" s="252"/>
      <c r="H59" s="253"/>
      <c r="I59" s="158">
        <f>A!H683</f>
        <v>12142.281219803901</v>
      </c>
      <c r="J59" s="252">
        <f>A!I683</f>
        <v>39156</v>
      </c>
      <c r="K59" s="253">
        <f>A!J683</f>
        <v>17</v>
      </c>
      <c r="L59" s="137">
        <f>A!N683</f>
        <v>12020</v>
      </c>
      <c r="M59" s="251" t="str">
        <f>A!O683</f>
        <v>19-Apr</v>
      </c>
      <c r="N59" s="137">
        <f>A!P683</f>
        <v>17</v>
      </c>
      <c r="O59" s="157"/>
      <c r="P59" s="252"/>
      <c r="Q59" s="253"/>
      <c r="R59" s="137"/>
      <c r="S59" s="251"/>
      <c r="T59" s="137"/>
      <c r="U59" s="157">
        <f>A!W683</f>
        <v>12399.088066585557</v>
      </c>
      <c r="V59" s="252" t="str">
        <f>A!X683</f>
        <v>03/15</v>
      </c>
      <c r="W59" s="761" t="str">
        <f>A!Y683</f>
        <v>17:00</v>
      </c>
      <c r="Y59" s="65">
        <f>A!AI683</f>
        <v>0</v>
      </c>
      <c r="Z59" s="900">
        <f>A!AJ683</f>
        <v>0</v>
      </c>
      <c r="AA59" s="65">
        <f>A!AK683</f>
        <v>0</v>
      </c>
    </row>
    <row r="60" spans="2:27" ht="12" customHeight="1">
      <c r="B60" s="37" t="s">
        <v>156</v>
      </c>
      <c r="C60" s="137">
        <f>A!B684</f>
        <v>11666.26</v>
      </c>
      <c r="D60" s="251">
        <f>A!C684</f>
        <v>37730</v>
      </c>
      <c r="E60" s="137">
        <f>A!D684</f>
        <v>17</v>
      </c>
      <c r="F60" s="157"/>
      <c r="G60" s="252"/>
      <c r="H60" s="253"/>
      <c r="I60" s="158"/>
      <c r="J60" s="252"/>
      <c r="K60" s="253"/>
      <c r="L60" s="137"/>
      <c r="M60" s="251"/>
      <c r="N60" s="137"/>
      <c r="O60" s="157"/>
      <c r="P60" s="252"/>
      <c r="Q60" s="253"/>
      <c r="R60" s="137"/>
      <c r="S60" s="251"/>
      <c r="T60" s="137"/>
      <c r="U60" s="157">
        <f>A!W684</f>
        <v>12399.088066585557</v>
      </c>
      <c r="V60" s="252" t="str">
        <f>A!X684</f>
        <v>03/15</v>
      </c>
      <c r="W60" s="761" t="str">
        <f>A!Y684</f>
        <v>17:00</v>
      </c>
      <c r="Y60" s="65">
        <f>A!AI684</f>
        <v>0</v>
      </c>
      <c r="Z60" s="900">
        <f>A!AJ684</f>
        <v>0</v>
      </c>
      <c r="AA60" s="65">
        <f>A!AK684</f>
        <v>0</v>
      </c>
    </row>
    <row r="61" spans="2:27" ht="12" customHeight="1" thickBot="1">
      <c r="B61" s="37" t="s">
        <v>157</v>
      </c>
      <c r="C61" s="137"/>
      <c r="D61" s="251"/>
      <c r="E61" s="137"/>
      <c r="F61" s="254"/>
      <c r="G61" s="255"/>
      <c r="H61" s="256"/>
      <c r="I61" s="139"/>
      <c r="J61" s="255"/>
      <c r="K61" s="256"/>
      <c r="L61" s="137"/>
      <c r="M61" s="251"/>
      <c r="N61" s="137"/>
      <c r="O61" s="157">
        <f>A!Q685</f>
        <v>12666</v>
      </c>
      <c r="P61" s="252">
        <f>A!R685</f>
        <v>38432</v>
      </c>
      <c r="Q61" s="253">
        <f>A!S685</f>
        <v>17</v>
      </c>
      <c r="R61" s="137">
        <f>A!T685</f>
        <v>12453</v>
      </c>
      <c r="S61" s="251">
        <f>A!U685</f>
        <v>38461</v>
      </c>
      <c r="T61" s="137">
        <f>A!V685</f>
        <v>17</v>
      </c>
      <c r="U61" s="157">
        <f>A!W685</f>
        <v>12399.088066585557</v>
      </c>
      <c r="V61" s="252" t="str">
        <f>A!X685</f>
        <v>03/15</v>
      </c>
      <c r="W61" s="761" t="str">
        <f>A!Y685</f>
        <v>17:00</v>
      </c>
      <c r="Y61" s="65">
        <f>A!AI685</f>
        <v>0</v>
      </c>
      <c r="Z61" s="900">
        <f>A!AJ685</f>
        <v>0</v>
      </c>
      <c r="AA61" s="65">
        <f>A!AK685</f>
        <v>0</v>
      </c>
    </row>
    <row r="62" spans="2:27" ht="14.25" customHeight="1" thickTop="1">
      <c r="B62" s="159" t="s">
        <v>698</v>
      </c>
      <c r="C62" s="149"/>
      <c r="D62" s="150"/>
      <c r="E62" s="150"/>
      <c r="F62" s="149"/>
      <c r="G62" s="150"/>
      <c r="H62" s="150"/>
      <c r="I62" s="149"/>
      <c r="J62" s="150"/>
      <c r="K62" s="150"/>
      <c r="L62" s="162"/>
      <c r="M62" s="150"/>
      <c r="N62" s="150"/>
      <c r="O62" s="162"/>
      <c r="P62" s="150"/>
      <c r="Q62" s="150"/>
      <c r="R62" s="162"/>
      <c r="S62" s="150"/>
      <c r="T62" s="150"/>
      <c r="U62" s="261"/>
      <c r="V62" s="150"/>
      <c r="W62" s="758"/>
      <c r="Y62" s="65"/>
      <c r="Z62" s="900"/>
      <c r="AA62" s="65"/>
    </row>
    <row r="63" spans="2:27" ht="12" customHeight="1">
      <c r="B63" s="36"/>
      <c r="C63" s="300" t="s">
        <v>83</v>
      </c>
      <c r="D63" s="301"/>
      <c r="E63" s="301"/>
      <c r="F63" s="748" t="s">
        <v>72</v>
      </c>
      <c r="G63" s="301"/>
      <c r="H63" s="303"/>
      <c r="I63" s="300" t="s">
        <v>819</v>
      </c>
      <c r="J63" s="301"/>
      <c r="K63" s="303"/>
      <c r="L63" s="304" t="s">
        <v>96</v>
      </c>
      <c r="M63" s="301"/>
      <c r="N63" s="301"/>
      <c r="O63" s="305" t="s">
        <v>840</v>
      </c>
      <c r="P63" s="301"/>
      <c r="Q63" s="303"/>
      <c r="R63" s="304" t="s">
        <v>824</v>
      </c>
      <c r="S63" s="301"/>
      <c r="T63" s="303"/>
      <c r="U63" s="306" t="s">
        <v>292</v>
      </c>
      <c r="V63" s="301"/>
      <c r="W63" s="759"/>
      <c r="Y63" s="65"/>
      <c r="Z63" s="900"/>
      <c r="AA63" s="65"/>
    </row>
    <row r="64" spans="2:27" ht="12" customHeight="1">
      <c r="B64" s="77"/>
      <c r="C64" s="12" t="s">
        <v>108</v>
      </c>
      <c r="D64" s="147" t="s">
        <v>166</v>
      </c>
      <c r="E64" s="147" t="s">
        <v>251</v>
      </c>
      <c r="F64" s="31" t="s">
        <v>64</v>
      </c>
      <c r="G64" s="147" t="s">
        <v>166</v>
      </c>
      <c r="H64" s="148" t="s">
        <v>251</v>
      </c>
      <c r="I64" s="12" t="s">
        <v>839</v>
      </c>
      <c r="J64" s="147" t="s">
        <v>166</v>
      </c>
      <c r="K64" s="148" t="s">
        <v>251</v>
      </c>
      <c r="L64" s="147" t="s">
        <v>823</v>
      </c>
      <c r="M64" s="147" t="s">
        <v>166</v>
      </c>
      <c r="N64" s="147" t="s">
        <v>251</v>
      </c>
      <c r="O64" s="248" t="s">
        <v>310</v>
      </c>
      <c r="P64" s="147" t="s">
        <v>166</v>
      </c>
      <c r="Q64" s="148" t="s">
        <v>251</v>
      </c>
      <c r="R64" s="147" t="s">
        <v>310</v>
      </c>
      <c r="S64" s="147" t="s">
        <v>166</v>
      </c>
      <c r="T64" s="148" t="s">
        <v>251</v>
      </c>
      <c r="U64" s="51" t="s">
        <v>306</v>
      </c>
      <c r="V64" s="147" t="s">
        <v>166</v>
      </c>
      <c r="W64" s="760" t="s">
        <v>251</v>
      </c>
      <c r="Y64" s="65"/>
      <c r="Z64" s="900"/>
      <c r="AA64" s="65"/>
    </row>
    <row r="65" spans="2:35" ht="12" customHeight="1">
      <c r="B65" s="37" t="s">
        <v>152</v>
      </c>
      <c r="C65" s="137">
        <f>A!B690</f>
        <v>12197.05</v>
      </c>
      <c r="D65" s="251">
        <f>A!C690</f>
        <v>37695</v>
      </c>
      <c r="E65" s="137">
        <f>A!D690</f>
        <v>17</v>
      </c>
      <c r="F65" s="157">
        <f>A!E690</f>
        <v>12163.7</v>
      </c>
      <c r="G65" s="252" t="str">
        <f>A!F690</f>
        <v>15-Mar</v>
      </c>
      <c r="H65" s="253">
        <f>A!G690</f>
        <v>17</v>
      </c>
      <c r="I65" s="158">
        <f>A!H690</f>
        <v>12254.123533924099</v>
      </c>
      <c r="J65" s="252">
        <f>A!I690</f>
        <v>39156</v>
      </c>
      <c r="K65" s="253">
        <f>A!J690</f>
        <v>17</v>
      </c>
      <c r="L65" s="137">
        <f>A!N690</f>
        <v>12586</v>
      </c>
      <c r="M65" s="251" t="str">
        <f>A!O690</f>
        <v>15-Mar</v>
      </c>
      <c r="N65" s="137">
        <f>A!P690</f>
        <v>17</v>
      </c>
      <c r="O65" s="157">
        <f>A!Q690</f>
        <v>12838</v>
      </c>
      <c r="P65" s="252">
        <f>A!R690</f>
        <v>38432</v>
      </c>
      <c r="Q65" s="253">
        <f>A!S690</f>
        <v>17</v>
      </c>
      <c r="R65" s="137">
        <f>A!T690</f>
        <v>12838</v>
      </c>
      <c r="S65" s="251">
        <f>A!U690</f>
        <v>38432</v>
      </c>
      <c r="T65" s="137">
        <f>A!V690</f>
        <v>17</v>
      </c>
      <c r="U65" s="157">
        <f>A!W690</f>
        <v>12608.629464157973</v>
      </c>
      <c r="V65" s="252" t="str">
        <f>A!X690</f>
        <v>03/15</v>
      </c>
      <c r="W65" s="761" t="str">
        <f>A!Y690</f>
        <v>17:00</v>
      </c>
      <c r="Y65" s="65">
        <f>A!AI690</f>
        <v>0</v>
      </c>
      <c r="Z65" s="900">
        <f>A!AJ690</f>
        <v>0</v>
      </c>
      <c r="AA65" s="65">
        <f>A!AK690</f>
        <v>0</v>
      </c>
    </row>
    <row r="66" spans="2:35" ht="12" customHeight="1">
      <c r="B66" s="37" t="s">
        <v>153</v>
      </c>
      <c r="C66" s="137"/>
      <c r="D66" s="251"/>
      <c r="E66" s="137"/>
      <c r="F66" s="157">
        <f>A!E691</f>
        <v>11572.2</v>
      </c>
      <c r="G66" s="252">
        <f>A!F691</f>
        <v>38826</v>
      </c>
      <c r="H66" s="253">
        <f>A!G691</f>
        <v>17</v>
      </c>
      <c r="I66" s="158"/>
      <c r="J66" s="252"/>
      <c r="K66" s="253"/>
      <c r="L66" s="137"/>
      <c r="M66" s="251"/>
      <c r="N66" s="137"/>
      <c r="O66" s="157">
        <f>A!Q691</f>
        <v>12556</v>
      </c>
      <c r="P66" s="252">
        <f>A!R691</f>
        <v>38461</v>
      </c>
      <c r="Q66" s="253">
        <f>A!S691</f>
        <v>17</v>
      </c>
      <c r="R66" s="137">
        <f>A!T691</f>
        <v>12256</v>
      </c>
      <c r="S66" s="251">
        <f>A!U691</f>
        <v>38461</v>
      </c>
      <c r="T66" s="137">
        <f>A!V691</f>
        <v>17</v>
      </c>
      <c r="U66" s="157"/>
      <c r="V66" s="252"/>
      <c r="W66" s="761"/>
      <c r="Y66" s="65">
        <f>A!AI691</f>
        <v>0</v>
      </c>
      <c r="Z66" s="900">
        <f>A!AJ691</f>
        <v>0</v>
      </c>
      <c r="AA66" s="65">
        <f>A!AK691</f>
        <v>0</v>
      </c>
    </row>
    <row r="67" spans="2:35" ht="12" customHeight="1">
      <c r="B67" s="37" t="s">
        <v>154</v>
      </c>
      <c r="C67" s="137"/>
      <c r="D67" s="251"/>
      <c r="E67" s="137"/>
      <c r="F67" s="157"/>
      <c r="G67" s="252"/>
      <c r="H67" s="253"/>
      <c r="I67" s="158"/>
      <c r="J67" s="252"/>
      <c r="K67" s="253"/>
      <c r="L67" s="137"/>
      <c r="M67" s="251"/>
      <c r="N67" s="137"/>
      <c r="O67" s="157"/>
      <c r="P67" s="252"/>
      <c r="Q67" s="253"/>
      <c r="R67" s="137"/>
      <c r="S67" s="251"/>
      <c r="T67" s="137"/>
      <c r="U67" s="157">
        <f>A!W692</f>
        <v>12003.557435710973</v>
      </c>
      <c r="V67" s="252" t="str">
        <f>A!X692</f>
        <v>04/19</v>
      </c>
      <c r="W67" s="761" t="str">
        <f>A!Y692</f>
        <v>17:00</v>
      </c>
      <c r="Y67" s="65">
        <f>A!AI692</f>
        <v>0</v>
      </c>
      <c r="Z67" s="900">
        <f>A!AJ692</f>
        <v>0</v>
      </c>
      <c r="AA67" s="65">
        <f>A!AK692</f>
        <v>0</v>
      </c>
    </row>
    <row r="68" spans="2:35" ht="12" customHeight="1">
      <c r="B68" s="37" t="s">
        <v>155</v>
      </c>
      <c r="C68" s="137"/>
      <c r="D68" s="251"/>
      <c r="E68" s="137"/>
      <c r="F68" s="157"/>
      <c r="G68" s="252"/>
      <c r="H68" s="253"/>
      <c r="I68" s="158">
        <f>A!H693</f>
        <v>11652.320466807399</v>
      </c>
      <c r="J68" s="252">
        <f>A!I693</f>
        <v>39191</v>
      </c>
      <c r="K68" s="253">
        <f>A!J693</f>
        <v>17</v>
      </c>
      <c r="L68" s="137">
        <f>A!N693</f>
        <v>11483</v>
      </c>
      <c r="M68" s="251" t="str">
        <f>A!O693</f>
        <v>19-Apr</v>
      </c>
      <c r="N68" s="137">
        <f>A!P693</f>
        <v>17</v>
      </c>
      <c r="O68" s="157"/>
      <c r="P68" s="252"/>
      <c r="Q68" s="253"/>
      <c r="R68" s="137"/>
      <c r="S68" s="251"/>
      <c r="T68" s="137"/>
      <c r="U68" s="157">
        <f>A!W693</f>
        <v>12003.557435710973</v>
      </c>
      <c r="V68" s="252" t="str">
        <f>A!X693</f>
        <v>04/19</v>
      </c>
      <c r="W68" s="761" t="str">
        <f>A!Y693</f>
        <v>17:00</v>
      </c>
      <c r="Y68" s="65">
        <f>A!AI693</f>
        <v>0</v>
      </c>
      <c r="Z68" s="900">
        <f>A!AJ693</f>
        <v>0</v>
      </c>
      <c r="AA68" s="65">
        <f>A!AK693</f>
        <v>0</v>
      </c>
    </row>
    <row r="69" spans="2:35" ht="12" customHeight="1">
      <c r="B69" s="37" t="s">
        <v>156</v>
      </c>
      <c r="C69" s="137">
        <f>A!B694</f>
        <v>11020.13</v>
      </c>
      <c r="D69" s="251">
        <f>A!C694</f>
        <v>37748</v>
      </c>
      <c r="E69" s="137">
        <f>A!D694</f>
        <v>17</v>
      </c>
      <c r="F69" s="157"/>
      <c r="G69" s="252"/>
      <c r="H69" s="253"/>
      <c r="I69" s="158"/>
      <c r="J69" s="252"/>
      <c r="K69" s="253"/>
      <c r="L69" s="137"/>
      <c r="M69" s="251"/>
      <c r="N69" s="137"/>
      <c r="O69" s="157"/>
      <c r="P69" s="252"/>
      <c r="Q69" s="253"/>
      <c r="R69" s="137"/>
      <c r="S69" s="251"/>
      <c r="T69" s="137"/>
      <c r="U69" s="157">
        <f>A!W694</f>
        <v>12003.557435710973</v>
      </c>
      <c r="V69" s="252" t="str">
        <f>A!X694</f>
        <v>04/19</v>
      </c>
      <c r="W69" s="761" t="str">
        <f>A!Y694</f>
        <v>17:00</v>
      </c>
      <c r="Y69" s="65">
        <f>A!AI694</f>
        <v>0</v>
      </c>
      <c r="Z69" s="900">
        <f>A!AJ694</f>
        <v>0</v>
      </c>
      <c r="AA69" s="65">
        <f>A!AK694</f>
        <v>0</v>
      </c>
    </row>
    <row r="70" spans="2:35" ht="12" customHeight="1" thickBot="1">
      <c r="B70" s="37" t="s">
        <v>157</v>
      </c>
      <c r="C70" s="137"/>
      <c r="D70" s="251"/>
      <c r="E70" s="137"/>
      <c r="F70" s="254"/>
      <c r="G70" s="255"/>
      <c r="H70" s="256"/>
      <c r="I70" s="139"/>
      <c r="J70" s="255"/>
      <c r="K70" s="256"/>
      <c r="L70" s="137"/>
      <c r="M70" s="251"/>
      <c r="N70" s="137"/>
      <c r="O70" s="157">
        <f>A!Q695</f>
        <v>12556</v>
      </c>
      <c r="P70" s="252">
        <f>A!R695</f>
        <v>38461</v>
      </c>
      <c r="Q70" s="253">
        <f>A!S695</f>
        <v>17</v>
      </c>
      <c r="R70" s="137">
        <f>A!T695</f>
        <v>12256</v>
      </c>
      <c r="S70" s="251">
        <f>A!U695</f>
        <v>38461</v>
      </c>
      <c r="T70" s="137">
        <f>A!V695</f>
        <v>17</v>
      </c>
      <c r="U70" s="157">
        <f>A!W695</f>
        <v>12003.557435710973</v>
      </c>
      <c r="V70" s="252" t="str">
        <f>A!X695</f>
        <v>04/19</v>
      </c>
      <c r="W70" s="761" t="str">
        <f>A!Y695</f>
        <v>17:00</v>
      </c>
      <c r="Y70" s="65">
        <f>A!AI695</f>
        <v>0</v>
      </c>
      <c r="Z70" s="900">
        <f>A!AJ695</f>
        <v>0</v>
      </c>
      <c r="AA70" s="65">
        <f>A!AK695</f>
        <v>0</v>
      </c>
    </row>
    <row r="71" spans="2:35" ht="14.25" customHeight="1" thickTop="1">
      <c r="B71" s="159" t="s">
        <v>699</v>
      </c>
      <c r="C71" s="149"/>
      <c r="D71" s="150"/>
      <c r="E71" s="150"/>
      <c r="F71" s="149"/>
      <c r="G71" s="150"/>
      <c r="H71" s="150"/>
      <c r="I71" s="149"/>
      <c r="J71" s="150"/>
      <c r="K71" s="150"/>
      <c r="L71" s="162"/>
      <c r="M71" s="150"/>
      <c r="N71" s="150"/>
      <c r="O71" s="162"/>
      <c r="P71" s="150"/>
      <c r="Q71" s="150"/>
      <c r="R71" s="162"/>
      <c r="S71" s="150"/>
      <c r="T71" s="150"/>
      <c r="U71" s="261"/>
      <c r="V71" s="150"/>
      <c r="W71" s="758"/>
      <c r="Y71" s="65"/>
      <c r="Z71" s="900"/>
      <c r="AA71" s="65"/>
    </row>
    <row r="72" spans="2:35" ht="12" customHeight="1">
      <c r="B72" s="36"/>
      <c r="C72" s="300" t="s">
        <v>83</v>
      </c>
      <c r="D72" s="301"/>
      <c r="E72" s="301"/>
      <c r="F72" s="748" t="s">
        <v>72</v>
      </c>
      <c r="G72" s="301"/>
      <c r="H72" s="303"/>
      <c r="I72" s="300" t="s">
        <v>819</v>
      </c>
      <c r="J72" s="301"/>
      <c r="K72" s="303"/>
      <c r="L72" s="304" t="s">
        <v>96</v>
      </c>
      <c r="M72" s="301"/>
      <c r="N72" s="301"/>
      <c r="O72" s="305" t="s">
        <v>840</v>
      </c>
      <c r="P72" s="301"/>
      <c r="Q72" s="303"/>
      <c r="R72" s="304" t="s">
        <v>824</v>
      </c>
      <c r="S72" s="301"/>
      <c r="T72" s="303"/>
      <c r="U72" s="306" t="s">
        <v>292</v>
      </c>
      <c r="V72" s="301"/>
      <c r="W72" s="759"/>
      <c r="Y72" s="65"/>
      <c r="Z72" s="900"/>
      <c r="AA72" s="65"/>
    </row>
    <row r="73" spans="2:35" ht="12" customHeight="1">
      <c r="B73" s="77"/>
      <c r="C73" s="12" t="s">
        <v>108</v>
      </c>
      <c r="D73" s="147" t="s">
        <v>166</v>
      </c>
      <c r="E73" s="147" t="s">
        <v>251</v>
      </c>
      <c r="F73" s="31" t="s">
        <v>64</v>
      </c>
      <c r="G73" s="147" t="s">
        <v>166</v>
      </c>
      <c r="H73" s="148" t="s">
        <v>251</v>
      </c>
      <c r="I73" s="12" t="s">
        <v>839</v>
      </c>
      <c r="J73" s="147" t="s">
        <v>166</v>
      </c>
      <c r="K73" s="148" t="s">
        <v>251</v>
      </c>
      <c r="L73" s="147" t="s">
        <v>823</v>
      </c>
      <c r="M73" s="147" t="s">
        <v>166</v>
      </c>
      <c r="N73" s="147" t="s">
        <v>251</v>
      </c>
      <c r="O73" s="248" t="s">
        <v>310</v>
      </c>
      <c r="P73" s="147" t="s">
        <v>166</v>
      </c>
      <c r="Q73" s="148" t="s">
        <v>251</v>
      </c>
      <c r="R73" s="147" t="s">
        <v>310</v>
      </c>
      <c r="S73" s="147" t="s">
        <v>166</v>
      </c>
      <c r="T73" s="148" t="s">
        <v>251</v>
      </c>
      <c r="U73" s="51" t="s">
        <v>306</v>
      </c>
      <c r="V73" s="147" t="s">
        <v>166</v>
      </c>
      <c r="W73" s="760" t="s">
        <v>251</v>
      </c>
      <c r="Y73" s="65"/>
      <c r="Z73" s="900"/>
      <c r="AA73" s="65"/>
    </row>
    <row r="74" spans="2:35" ht="12" customHeight="1">
      <c r="B74" s="37" t="s">
        <v>152</v>
      </c>
      <c r="C74" s="137">
        <f>A!B700</f>
        <v>12197.02</v>
      </c>
      <c r="D74" s="251">
        <f>A!C700</f>
        <v>37695</v>
      </c>
      <c r="E74" s="137">
        <f>A!D700</f>
        <v>17</v>
      </c>
      <c r="F74" s="157">
        <f>A!E700</f>
        <v>12163.7</v>
      </c>
      <c r="G74" s="252" t="str">
        <f>A!F700</f>
        <v>15-Mar</v>
      </c>
      <c r="H74" s="253">
        <f>A!G700</f>
        <v>17</v>
      </c>
      <c r="I74" s="158">
        <f>A!H700</f>
        <v>12254.123533924099</v>
      </c>
      <c r="J74" s="252">
        <f>A!I700</f>
        <v>39156</v>
      </c>
      <c r="K74" s="253">
        <f>A!J700</f>
        <v>17</v>
      </c>
      <c r="L74" s="137">
        <f>A!N700</f>
        <v>12586</v>
      </c>
      <c r="M74" s="251" t="str">
        <f>A!O700</f>
        <v>15-Mar</v>
      </c>
      <c r="N74" s="137">
        <f>A!P700</f>
        <v>17</v>
      </c>
      <c r="O74" s="157">
        <f>A!Q700</f>
        <v>12838</v>
      </c>
      <c r="P74" s="252">
        <f>A!R700</f>
        <v>38432</v>
      </c>
      <c r="Q74" s="253">
        <f>A!S700</f>
        <v>17</v>
      </c>
      <c r="R74" s="137">
        <f>A!T700</f>
        <v>12838</v>
      </c>
      <c r="S74" s="251">
        <f>A!U700</f>
        <v>38432</v>
      </c>
      <c r="T74" s="137">
        <f>A!V700</f>
        <v>17</v>
      </c>
      <c r="U74" s="157">
        <f>A!W700</f>
        <v>12608.62946415775</v>
      </c>
      <c r="V74" s="252" t="str">
        <f>A!X700</f>
        <v>03/15</v>
      </c>
      <c r="W74" s="761" t="str">
        <f>A!Y700</f>
        <v>17:00</v>
      </c>
      <c r="Y74" s="65">
        <f>A!AI700</f>
        <v>0</v>
      </c>
      <c r="Z74" s="900">
        <f>A!AJ700</f>
        <v>0</v>
      </c>
      <c r="AA74" s="65">
        <f>A!AK700</f>
        <v>0</v>
      </c>
    </row>
    <row r="75" spans="2:35" ht="12" customHeight="1">
      <c r="B75" s="37" t="s">
        <v>153</v>
      </c>
      <c r="C75" s="137"/>
      <c r="D75" s="251"/>
      <c r="E75" s="137"/>
      <c r="F75" s="157">
        <f>A!E701</f>
        <v>11983</v>
      </c>
      <c r="G75" s="252" t="str">
        <f>A!F701</f>
        <v>15-Mar</v>
      </c>
      <c r="H75" s="253">
        <f>A!G701</f>
        <v>17</v>
      </c>
      <c r="I75" s="158"/>
      <c r="J75" s="252"/>
      <c r="K75" s="253"/>
      <c r="L75" s="137"/>
      <c r="M75" s="251"/>
      <c r="N75" s="137"/>
      <c r="O75" s="157">
        <f>A!Q701</f>
        <v>12535</v>
      </c>
      <c r="P75" s="252">
        <f>A!R701</f>
        <v>38432</v>
      </c>
      <c r="Q75" s="253">
        <f>A!S701</f>
        <v>17</v>
      </c>
      <c r="R75" s="137">
        <f>A!T701</f>
        <v>12182</v>
      </c>
      <c r="S75" s="251">
        <f>A!U701</f>
        <v>38461</v>
      </c>
      <c r="T75" s="137">
        <f>A!V701</f>
        <v>17</v>
      </c>
      <c r="U75" s="157"/>
      <c r="V75" s="252"/>
      <c r="W75" s="761"/>
      <c r="Y75" s="65">
        <f>A!AI701</f>
        <v>0</v>
      </c>
      <c r="Z75" s="900">
        <f>A!AJ701</f>
        <v>0</v>
      </c>
      <c r="AA75" s="65">
        <f>A!AK701</f>
        <v>0</v>
      </c>
      <c r="AI75" s="901"/>
    </row>
    <row r="76" spans="2:35" ht="12" customHeight="1">
      <c r="B76" s="37" t="s">
        <v>154</v>
      </c>
      <c r="C76" s="137"/>
      <c r="D76" s="251"/>
      <c r="E76" s="137"/>
      <c r="F76" s="157"/>
      <c r="G76" s="252"/>
      <c r="H76" s="253"/>
      <c r="I76" s="158"/>
      <c r="J76" s="252"/>
      <c r="K76" s="253"/>
      <c r="L76" s="137"/>
      <c r="M76" s="251"/>
      <c r="N76" s="137"/>
      <c r="O76" s="157"/>
      <c r="P76" s="252"/>
      <c r="Q76" s="253"/>
      <c r="R76" s="137"/>
      <c r="S76" s="251"/>
      <c r="T76" s="137"/>
      <c r="U76" s="157">
        <f>A!W702</f>
        <v>12400.666947395361</v>
      </c>
      <c r="V76" s="252" t="str">
        <f>A!X702</f>
        <v>03/15</v>
      </c>
      <c r="W76" s="761" t="str">
        <f>A!Y702</f>
        <v>17:00</v>
      </c>
      <c r="Y76" s="65">
        <f>A!AI702</f>
        <v>0</v>
      </c>
      <c r="Z76" s="900">
        <f>A!AJ702</f>
        <v>0</v>
      </c>
      <c r="AA76" s="65">
        <f>A!AK702</f>
        <v>0</v>
      </c>
    </row>
    <row r="77" spans="2:35" ht="12" customHeight="1">
      <c r="B77" s="37" t="s">
        <v>155</v>
      </c>
      <c r="C77" s="158"/>
      <c r="D77" s="252"/>
      <c r="E77" s="158"/>
      <c r="F77" s="157"/>
      <c r="G77" s="252"/>
      <c r="H77" s="253"/>
      <c r="I77" s="158">
        <f>A!H703</f>
        <v>12058.637275482701</v>
      </c>
      <c r="J77" s="252">
        <f>A!I703</f>
        <v>39156</v>
      </c>
      <c r="K77" s="253">
        <f>A!J703</f>
        <v>17</v>
      </c>
      <c r="L77" s="158">
        <f>A!N703</f>
        <v>11118</v>
      </c>
      <c r="M77" s="252" t="str">
        <f>A!O703</f>
        <v>15-Mar</v>
      </c>
      <c r="N77" s="158">
        <f>A!P703</f>
        <v>17</v>
      </c>
      <c r="O77" s="157"/>
      <c r="P77" s="252"/>
      <c r="Q77" s="253"/>
      <c r="R77" s="158"/>
      <c r="S77" s="252"/>
      <c r="T77" s="158"/>
      <c r="U77" s="157">
        <f>A!W703</f>
        <v>12400.666947395361</v>
      </c>
      <c r="V77" s="252" t="str">
        <f>A!X703</f>
        <v>03/15</v>
      </c>
      <c r="W77" s="761" t="str">
        <f>A!Y703</f>
        <v>17:00</v>
      </c>
      <c r="Y77" s="65">
        <f>A!AI703</f>
        <v>0</v>
      </c>
      <c r="Z77" s="900">
        <f>A!AJ703</f>
        <v>0</v>
      </c>
      <c r="AA77" s="65">
        <f>A!AK703</f>
        <v>0</v>
      </c>
    </row>
    <row r="78" spans="2:35" ht="12" customHeight="1">
      <c r="B78" s="37" t="s">
        <v>156</v>
      </c>
      <c r="C78" s="158">
        <f>A!B704</f>
        <v>12018.81</v>
      </c>
      <c r="D78" s="252">
        <f>A!C704</f>
        <v>37695</v>
      </c>
      <c r="E78" s="158">
        <f>A!D704</f>
        <v>17</v>
      </c>
      <c r="F78" s="157"/>
      <c r="G78" s="252"/>
      <c r="H78" s="253"/>
      <c r="I78" s="158"/>
      <c r="J78" s="252"/>
      <c r="K78" s="253"/>
      <c r="L78" s="158"/>
      <c r="M78" s="252"/>
      <c r="N78" s="158"/>
      <c r="O78" s="157"/>
      <c r="P78" s="252"/>
      <c r="Q78" s="253"/>
      <c r="R78" s="158"/>
      <c r="S78" s="252"/>
      <c r="T78" s="158"/>
      <c r="U78" s="157">
        <f>A!W704</f>
        <v>12400.666947395361</v>
      </c>
      <c r="V78" s="252" t="str">
        <f>A!X704</f>
        <v>03/15</v>
      </c>
      <c r="W78" s="761" t="str">
        <f>A!Y704</f>
        <v>17:00</v>
      </c>
      <c r="Y78" s="65">
        <f>A!AI704</f>
        <v>0</v>
      </c>
      <c r="Z78" s="900">
        <f>A!AJ704</f>
        <v>0</v>
      </c>
      <c r="AA78" s="65">
        <f>A!AK704</f>
        <v>0</v>
      </c>
    </row>
    <row r="79" spans="2:35" ht="12" customHeight="1" thickBot="1">
      <c r="B79" s="38" t="s">
        <v>157</v>
      </c>
      <c r="C79" s="139" t="str">
        <f>A!B705</f>
        <v>n/a</v>
      </c>
      <c r="D79" s="255" t="str">
        <f>A!C705</f>
        <v>n/a</v>
      </c>
      <c r="E79" s="139" t="str">
        <f>A!D705</f>
        <v>n/a</v>
      </c>
      <c r="F79" s="254" t="str">
        <f>A!E705</f>
        <v>n/a</v>
      </c>
      <c r="G79" s="255" t="str">
        <f>A!F705</f>
        <v>n/a</v>
      </c>
      <c r="H79" s="256" t="str">
        <f>A!G705</f>
        <v>n/a</v>
      </c>
      <c r="I79" s="139" t="str">
        <f>A!H705</f>
        <v>n/a</v>
      </c>
      <c r="J79" s="255" t="str">
        <f>A!I705</f>
        <v>n/a</v>
      </c>
      <c r="K79" s="256" t="str">
        <f>A!J705</f>
        <v>n/a</v>
      </c>
      <c r="L79" s="139" t="str">
        <f>A!N705</f>
        <v>n/a</v>
      </c>
      <c r="M79" s="255" t="str">
        <f>A!O705</f>
        <v>n/a</v>
      </c>
      <c r="N79" s="139" t="str">
        <f>A!P705</f>
        <v>n/a</v>
      </c>
      <c r="O79" s="254" t="str">
        <f>A!Q705</f>
        <v>n/a</v>
      </c>
      <c r="P79" s="255" t="str">
        <f>A!R705</f>
        <v>n/a</v>
      </c>
      <c r="Q79" s="256" t="str">
        <f>A!S705</f>
        <v>n/a</v>
      </c>
      <c r="R79" s="139" t="str">
        <f>A!T705</f>
        <v>n/a</v>
      </c>
      <c r="S79" s="255" t="str">
        <f>A!U705</f>
        <v>n/a</v>
      </c>
      <c r="T79" s="139" t="str">
        <f>A!V705</f>
        <v>n/a</v>
      </c>
      <c r="U79" s="254" t="str">
        <f>A!W705</f>
        <v>n/a</v>
      </c>
      <c r="V79" s="255" t="str">
        <f>A!X705</f>
        <v>n/a</v>
      </c>
      <c r="W79" s="762" t="str">
        <f>A!Y705</f>
        <v>n/a</v>
      </c>
      <c r="Y79" s="65"/>
      <c r="Z79" s="65"/>
      <c r="AA79" s="65"/>
    </row>
    <row r="80" spans="2:35" ht="6" customHeight="1" thickTop="1">
      <c r="P80" s="42"/>
      <c r="Q80" s="42"/>
      <c r="Y80" s="65"/>
      <c r="Z80" s="65"/>
      <c r="AA80" s="65"/>
    </row>
    <row r="81" spans="16:42" ht="17.25" customHeight="1" thickBot="1">
      <c r="P81" s="42"/>
      <c r="Q81" s="42"/>
      <c r="Y81" s="65"/>
      <c r="Z81" s="65"/>
      <c r="AA81" s="65"/>
      <c r="AC81" s="21" t="s">
        <v>864</v>
      </c>
    </row>
    <row r="82" spans="16:42" ht="17.25" customHeight="1" thickTop="1">
      <c r="P82" s="42"/>
      <c r="Q82" s="42"/>
      <c r="Y82" s="65"/>
      <c r="Z82" s="65"/>
      <c r="AA82" s="65"/>
      <c r="AC82" s="434" t="s">
        <v>863</v>
      </c>
      <c r="AD82" s="145"/>
      <c r="AE82" s="145"/>
      <c r="AF82" s="145"/>
      <c r="AG82" s="435"/>
      <c r="AH82" s="753"/>
      <c r="AI82" s="753"/>
      <c r="AJ82" s="753"/>
      <c r="AK82" s="754" t="s">
        <v>62</v>
      </c>
      <c r="AL82" s="755"/>
      <c r="AM82" s="28"/>
    </row>
    <row r="83" spans="16:42" ht="12" customHeight="1">
      <c r="P83" s="42"/>
      <c r="Q83" s="42"/>
      <c r="Y83" s="65"/>
      <c r="Z83" s="65"/>
      <c r="AA83" s="65"/>
      <c r="AC83" s="263"/>
      <c r="AD83" s="247" t="s">
        <v>83</v>
      </c>
      <c r="AE83" s="146" t="s">
        <v>72</v>
      </c>
      <c r="AF83" s="146" t="s">
        <v>819</v>
      </c>
      <c r="AG83" s="55" t="s">
        <v>96</v>
      </c>
      <c r="AH83" s="756" t="s">
        <v>825</v>
      </c>
      <c r="AI83" s="756" t="s">
        <v>824</v>
      </c>
      <c r="AJ83" s="756" t="s">
        <v>292</v>
      </c>
      <c r="AK83" s="155"/>
      <c r="AL83" s="134"/>
      <c r="AM83" s="307" t="s">
        <v>63</v>
      </c>
      <c r="AO83" s="79" t="s">
        <v>954</v>
      </c>
    </row>
    <row r="84" spans="16:42" ht="12" customHeight="1">
      <c r="P84" s="42"/>
      <c r="Q84" s="42"/>
      <c r="Y84" s="65"/>
      <c r="Z84" s="65"/>
      <c r="AA84" s="65"/>
      <c r="AC84" s="439"/>
      <c r="AD84" s="31" t="s">
        <v>108</v>
      </c>
      <c r="AE84" s="12" t="s">
        <v>64</v>
      </c>
      <c r="AF84" s="12" t="s">
        <v>822</v>
      </c>
      <c r="AG84" s="51" t="s">
        <v>823</v>
      </c>
      <c r="AH84" s="757" t="s">
        <v>310</v>
      </c>
      <c r="AI84" s="757" t="s">
        <v>310</v>
      </c>
      <c r="AJ84" s="757" t="s">
        <v>306</v>
      </c>
      <c r="AK84" s="739" t="s">
        <v>65</v>
      </c>
      <c r="AL84" s="151" t="s">
        <v>66</v>
      </c>
      <c r="AM84" s="310" t="s">
        <v>69</v>
      </c>
      <c r="AO84" s="147" t="s">
        <v>951</v>
      </c>
    </row>
    <row r="85" spans="16:42" ht="12" customHeight="1">
      <c r="P85" s="42"/>
      <c r="Q85" s="42"/>
      <c r="Y85" s="65"/>
      <c r="Z85" s="706"/>
      <c r="AA85" s="706"/>
      <c r="AC85" s="436" t="s">
        <v>858</v>
      </c>
      <c r="AD85" s="440">
        <f>C29</f>
        <v>12197.03</v>
      </c>
      <c r="AE85" s="445">
        <f>F29</f>
        <v>12163.7</v>
      </c>
      <c r="AF85" s="445">
        <f>I29</f>
        <v>12254.123533924099</v>
      </c>
      <c r="AG85" s="445">
        <f>L29</f>
        <v>12586</v>
      </c>
      <c r="AH85" s="153">
        <f>O29</f>
        <v>12839</v>
      </c>
      <c r="AI85" s="153">
        <f>R29</f>
        <v>12839</v>
      </c>
      <c r="AJ85" s="153">
        <f>U29</f>
        <v>12608.629464157973</v>
      </c>
      <c r="AK85" s="155">
        <f t="shared" ref="AK85:AK91" si="0">MINA(AD85:AJ85)</f>
        <v>12163.7</v>
      </c>
      <c r="AL85" s="156">
        <f t="shared" ref="AL85:AL91" si="1">MAXA(AD85:AJ85)</f>
        <v>12839</v>
      </c>
      <c r="AM85" s="14">
        <f t="shared" ref="AM85:AM91" si="2">(AL85-AK85)/AVERAGE(AD85:AJ85)</f>
        <v>5.4031729317251281E-2</v>
      </c>
      <c r="AO85" s="66">
        <f>Y29</f>
        <v>0</v>
      </c>
    </row>
    <row r="86" spans="16:42" ht="12" customHeight="1">
      <c r="P86" s="42"/>
      <c r="Q86" s="42"/>
      <c r="Y86" s="65"/>
      <c r="Z86" s="706"/>
      <c r="AA86" s="706"/>
      <c r="AC86" s="436" t="s">
        <v>826</v>
      </c>
      <c r="AD86" s="32">
        <f>C42</f>
        <v>11014.51</v>
      </c>
      <c r="AE86" s="42">
        <f>F39</f>
        <v>11555.9</v>
      </c>
      <c r="AF86" s="42">
        <f>I41</f>
        <v>11652.320466807399</v>
      </c>
      <c r="AG86" s="42">
        <f>L41</f>
        <v>11413</v>
      </c>
      <c r="AH86" s="156">
        <f>O39</f>
        <v>12550</v>
      </c>
      <c r="AI86" s="156">
        <f>R39</f>
        <v>12242</v>
      </c>
      <c r="AJ86" s="156">
        <f>U42</f>
        <v>12000.645907676251</v>
      </c>
      <c r="AK86" s="155">
        <f t="shared" si="0"/>
        <v>11014.51</v>
      </c>
      <c r="AL86" s="156">
        <f t="shared" si="1"/>
        <v>12550</v>
      </c>
      <c r="AM86" s="14">
        <f t="shared" si="2"/>
        <v>0.13039720631119039</v>
      </c>
      <c r="AO86" s="158" t="s">
        <v>560</v>
      </c>
    </row>
    <row r="87" spans="16:42" ht="12" customHeight="1">
      <c r="P87" s="42"/>
      <c r="Q87" s="42"/>
      <c r="Y87" s="65"/>
      <c r="Z87" s="706"/>
      <c r="AA87" s="706"/>
      <c r="AC87" s="436" t="s">
        <v>827</v>
      </c>
      <c r="AD87" s="32">
        <f>C69</f>
        <v>11020.13</v>
      </c>
      <c r="AE87" s="42">
        <f>F66</f>
        <v>11572.2</v>
      </c>
      <c r="AF87" s="42">
        <f>I68</f>
        <v>11652.320466807399</v>
      </c>
      <c r="AG87" s="42">
        <f>L68</f>
        <v>11483</v>
      </c>
      <c r="AH87" s="156">
        <f>O66</f>
        <v>12556</v>
      </c>
      <c r="AI87" s="156">
        <f>R66</f>
        <v>12256</v>
      </c>
      <c r="AJ87" s="156">
        <f>U69</f>
        <v>12003.557435710973</v>
      </c>
      <c r="AK87" s="155">
        <f t="shared" si="0"/>
        <v>11020.13</v>
      </c>
      <c r="AL87" s="156">
        <f t="shared" si="1"/>
        <v>12556</v>
      </c>
      <c r="AM87" s="14">
        <f t="shared" si="2"/>
        <v>0.13024802734462168</v>
      </c>
      <c r="AO87" s="158" t="s">
        <v>560</v>
      </c>
    </row>
    <row r="88" spans="16:42" ht="12" customHeight="1">
      <c r="P88" s="42"/>
      <c r="Q88" s="42"/>
      <c r="Y88" s="65"/>
      <c r="Z88" s="706"/>
      <c r="AA88" s="706"/>
      <c r="AC88" s="436" t="s">
        <v>828</v>
      </c>
      <c r="AD88" s="32">
        <f>C33</f>
        <v>11657.55</v>
      </c>
      <c r="AE88" s="42">
        <f>F30</f>
        <v>11632.9</v>
      </c>
      <c r="AF88" s="42">
        <f>I32</f>
        <v>12133.520544808</v>
      </c>
      <c r="AG88" s="42">
        <f>L32</f>
        <v>12005</v>
      </c>
      <c r="AH88" s="156">
        <f>O30</f>
        <v>12654</v>
      </c>
      <c r="AI88" s="156">
        <f>R30</f>
        <v>12427</v>
      </c>
      <c r="AJ88" s="156">
        <f>U32</f>
        <v>12394.565591819304</v>
      </c>
      <c r="AK88" s="155">
        <f t="shared" si="0"/>
        <v>11632.9</v>
      </c>
      <c r="AL88" s="156">
        <f t="shared" si="1"/>
        <v>12654</v>
      </c>
      <c r="AM88" s="14">
        <f t="shared" si="2"/>
        <v>8.4185136922460949E-2</v>
      </c>
      <c r="AO88" s="158" t="s">
        <v>560</v>
      </c>
    </row>
    <row r="89" spans="16:42" ht="12" customHeight="1">
      <c r="P89" s="42"/>
      <c r="Q89" s="42"/>
      <c r="Y89" s="65"/>
      <c r="Z89" s="706"/>
      <c r="AA89" s="706"/>
      <c r="AC89" s="436" t="s">
        <v>829</v>
      </c>
      <c r="AD89" s="32">
        <f>C60</f>
        <v>11666.26</v>
      </c>
      <c r="AE89" s="42">
        <f>F57</f>
        <v>11641.8</v>
      </c>
      <c r="AF89" s="42">
        <f>I59</f>
        <v>12142.281219803901</v>
      </c>
      <c r="AG89" s="42">
        <f>L59</f>
        <v>12020</v>
      </c>
      <c r="AH89" s="156">
        <f>O57</f>
        <v>12666</v>
      </c>
      <c r="AI89" s="156">
        <f>R57</f>
        <v>12453</v>
      </c>
      <c r="AJ89" s="156">
        <f>U60</f>
        <v>12399.088066585557</v>
      </c>
      <c r="AK89" s="155">
        <f t="shared" si="0"/>
        <v>11641.8</v>
      </c>
      <c r="AL89" s="156">
        <f t="shared" si="1"/>
        <v>12666</v>
      </c>
      <c r="AM89" s="14">
        <f t="shared" si="2"/>
        <v>8.4357365587272415E-2</v>
      </c>
      <c r="AO89" s="158" t="s">
        <v>560</v>
      </c>
    </row>
    <row r="90" spans="16:42" ht="12" customHeight="1">
      <c r="P90" s="42"/>
      <c r="Q90" s="42"/>
      <c r="Y90" s="65"/>
      <c r="Z90" s="706"/>
      <c r="AA90" s="706"/>
      <c r="AC90" s="436" t="s">
        <v>830</v>
      </c>
      <c r="AD90" s="32">
        <f>C51</f>
        <v>12016.65</v>
      </c>
      <c r="AE90" s="42">
        <f>F48</f>
        <v>11980.8</v>
      </c>
      <c r="AF90" s="42">
        <f>I50</f>
        <v>12056.1143379281</v>
      </c>
      <c r="AG90" s="42">
        <f>L50</f>
        <v>11111</v>
      </c>
      <c r="AH90" s="156">
        <f>O48</f>
        <v>12532</v>
      </c>
      <c r="AI90" s="156">
        <f>R48</f>
        <v>12176</v>
      </c>
      <c r="AJ90" s="156">
        <f>U51</f>
        <v>12399.544129332528</v>
      </c>
      <c r="AK90" s="155">
        <f t="shared" si="0"/>
        <v>11111</v>
      </c>
      <c r="AL90" s="156">
        <f t="shared" si="1"/>
        <v>12532</v>
      </c>
      <c r="AM90" s="14">
        <f t="shared" si="2"/>
        <v>0.11803430792127824</v>
      </c>
      <c r="AO90" s="158" t="s">
        <v>560</v>
      </c>
    </row>
    <row r="91" spans="16:42" ht="12" customHeight="1">
      <c r="P91" s="42"/>
      <c r="Q91" s="42"/>
      <c r="Y91" s="65"/>
      <c r="Z91" s="706"/>
      <c r="AA91" s="706"/>
      <c r="AC91" s="436" t="s">
        <v>831</v>
      </c>
      <c r="AD91" s="32">
        <f>C78</f>
        <v>12018.81</v>
      </c>
      <c r="AE91" s="42">
        <f>F75</f>
        <v>11983</v>
      </c>
      <c r="AF91" s="42">
        <f>I77</f>
        <v>12058.637275482701</v>
      </c>
      <c r="AG91" s="42">
        <f>L77</f>
        <v>11118</v>
      </c>
      <c r="AH91" s="156">
        <f>O75</f>
        <v>12535</v>
      </c>
      <c r="AI91" s="156">
        <f>R75</f>
        <v>12182</v>
      </c>
      <c r="AJ91" s="156">
        <f>U78</f>
        <v>12400.666947395361</v>
      </c>
      <c r="AK91" s="155">
        <f t="shared" si="0"/>
        <v>11118</v>
      </c>
      <c r="AL91" s="156">
        <f t="shared" si="1"/>
        <v>12535</v>
      </c>
      <c r="AM91" s="14">
        <f t="shared" si="2"/>
        <v>0.11766853183498192</v>
      </c>
      <c r="AO91" s="158" t="s">
        <v>560</v>
      </c>
      <c r="AP91" s="899" t="s">
        <v>953</v>
      </c>
    </row>
    <row r="92" spans="16:42" ht="12" customHeight="1">
      <c r="P92" s="42"/>
      <c r="Q92" s="42"/>
      <c r="Y92" s="65"/>
      <c r="Z92" s="706"/>
      <c r="AA92" s="706"/>
      <c r="AC92" s="740" t="s">
        <v>832</v>
      </c>
      <c r="AD92" s="743"/>
      <c r="AE92" s="154"/>
      <c r="AF92" s="154"/>
      <c r="AG92" s="154"/>
      <c r="AH92" s="153">
        <f>O43</f>
        <v>12550</v>
      </c>
      <c r="AI92" s="153">
        <f>R43</f>
        <v>12241</v>
      </c>
      <c r="AJ92" s="153">
        <f>U43</f>
        <v>12000.645907676251</v>
      </c>
      <c r="AK92" s="152">
        <f t="shared" ref="AK92:AK98" si="3">MINA(AD92:AJ92)</f>
        <v>12000.645907676251</v>
      </c>
      <c r="AL92" s="153">
        <f t="shared" ref="AL92:AL98" si="4">MAXA(AD92:AJ92)</f>
        <v>12550</v>
      </c>
      <c r="AM92" s="308">
        <f t="shared" ref="AM92:AM98" si="5">(AL92-AK92)/AVERAGE(AD92:AJ92)</f>
        <v>4.4794469948608431E-2</v>
      </c>
      <c r="AO92" s="153">
        <f>Y43</f>
        <v>0</v>
      </c>
    </row>
    <row r="93" spans="16:42" ht="12" customHeight="1">
      <c r="P93" s="42"/>
      <c r="Q93" s="42"/>
      <c r="Y93" s="65"/>
      <c r="Z93" s="706"/>
      <c r="AA93" s="706"/>
      <c r="AC93" s="436" t="s">
        <v>833</v>
      </c>
      <c r="AD93" s="39"/>
      <c r="AE93" s="46"/>
      <c r="AF93" s="46"/>
      <c r="AG93" s="46"/>
      <c r="AH93" s="156">
        <f>O70</f>
        <v>12556</v>
      </c>
      <c r="AI93" s="156">
        <f>R70</f>
        <v>12256</v>
      </c>
      <c r="AJ93" s="156">
        <f>U70</f>
        <v>12003.557435710973</v>
      </c>
      <c r="AK93" s="155">
        <f t="shared" si="3"/>
        <v>12003.557435710973</v>
      </c>
      <c r="AL93" s="156">
        <f t="shared" si="4"/>
        <v>12556</v>
      </c>
      <c r="AM93" s="14">
        <f t="shared" si="5"/>
        <v>4.5017047365402088E-2</v>
      </c>
      <c r="AO93" s="156">
        <f>Y70</f>
        <v>0</v>
      </c>
    </row>
    <row r="94" spans="16:42" ht="12" customHeight="1">
      <c r="P94" s="42"/>
      <c r="Q94" s="42"/>
      <c r="Y94" s="65"/>
      <c r="Z94" s="706"/>
      <c r="AA94" s="706"/>
      <c r="AC94" s="436" t="s">
        <v>834</v>
      </c>
      <c r="AD94" s="39"/>
      <c r="AE94" s="46"/>
      <c r="AF94" s="46"/>
      <c r="AG94" s="46"/>
      <c r="AH94" s="156">
        <f>O34</f>
        <v>12654</v>
      </c>
      <c r="AI94" s="156">
        <f>R34</f>
        <v>12427</v>
      </c>
      <c r="AJ94" s="156">
        <f>U34</f>
        <v>12394.565591819304</v>
      </c>
      <c r="AK94" s="155">
        <f t="shared" si="3"/>
        <v>12394.565591819304</v>
      </c>
      <c r="AL94" s="156">
        <f t="shared" si="4"/>
        <v>12654</v>
      </c>
      <c r="AM94" s="14">
        <f t="shared" si="5"/>
        <v>2.07682849411614E-2</v>
      </c>
      <c r="AO94" s="156">
        <f>Y34</f>
        <v>0</v>
      </c>
    </row>
    <row r="95" spans="16:42" ht="12" customHeight="1">
      <c r="P95" s="42"/>
      <c r="Q95" s="42"/>
      <c r="Y95" s="65"/>
      <c r="Z95" s="706"/>
      <c r="AA95" s="706"/>
      <c r="AC95" s="769" t="s">
        <v>835</v>
      </c>
      <c r="AD95" s="82"/>
      <c r="AE95" s="81"/>
      <c r="AF95" s="81"/>
      <c r="AG95" s="81"/>
      <c r="AH95" s="135">
        <f>O61</f>
        <v>12666</v>
      </c>
      <c r="AI95" s="135">
        <f>R61</f>
        <v>12453</v>
      </c>
      <c r="AJ95" s="135">
        <f>U61</f>
        <v>12399.088066585557</v>
      </c>
      <c r="AK95" s="741">
        <f t="shared" si="3"/>
        <v>12399.088066585557</v>
      </c>
      <c r="AL95" s="135">
        <f t="shared" si="4"/>
        <v>12666</v>
      </c>
      <c r="AM95" s="53">
        <f t="shared" si="5"/>
        <v>2.1342660074314485E-2</v>
      </c>
      <c r="AO95" s="135">
        <f>Y61</f>
        <v>0</v>
      </c>
    </row>
    <row r="96" spans="16:42" ht="12" customHeight="1">
      <c r="P96" s="42"/>
      <c r="Q96" s="42"/>
      <c r="Y96" s="65"/>
      <c r="Z96" s="706"/>
      <c r="AA96" s="706"/>
      <c r="AC96" s="789" t="s">
        <v>860</v>
      </c>
      <c r="AD96" s="703">
        <f>C20</f>
        <v>73182.2</v>
      </c>
      <c r="AE96" s="705">
        <f>F20</f>
        <v>72981.899999999994</v>
      </c>
      <c r="AF96" s="705">
        <f>I20</f>
        <v>73525.036261824906</v>
      </c>
      <c r="AG96" s="705">
        <f>L20</f>
        <v>75516</v>
      </c>
      <c r="AH96" s="705">
        <f>O20</f>
        <v>77028</v>
      </c>
      <c r="AI96" s="705">
        <f>R20</f>
        <v>77028</v>
      </c>
      <c r="AJ96" s="705">
        <f>U20</f>
        <v>75651.776784947491</v>
      </c>
      <c r="AK96" s="155">
        <f t="shared" si="3"/>
        <v>72981.899999999994</v>
      </c>
      <c r="AL96" s="156">
        <f t="shared" si="4"/>
        <v>77028</v>
      </c>
      <c r="AM96" s="14">
        <f t="shared" si="5"/>
        <v>5.3956950374121099E-2</v>
      </c>
      <c r="AO96" s="66">
        <f>Y20</f>
        <v>0</v>
      </c>
    </row>
    <row r="97" spans="2:41" ht="12" customHeight="1">
      <c r="P97" s="42"/>
      <c r="Q97" s="42"/>
      <c r="Y97" s="65"/>
      <c r="Z97" s="706"/>
      <c r="AA97" s="706"/>
      <c r="AC97" s="789" t="s">
        <v>861</v>
      </c>
      <c r="AD97" s="703">
        <f>C24</f>
        <v>67052.92</v>
      </c>
      <c r="AE97" s="705">
        <f>F21</f>
        <v>69095.199999999997</v>
      </c>
      <c r="AF97" s="705">
        <f>I23</f>
        <v>70006.309063255598</v>
      </c>
      <c r="AG97" s="705">
        <f>L23</f>
        <v>67652</v>
      </c>
      <c r="AH97" s="705">
        <f>O21</f>
        <v>75426</v>
      </c>
      <c r="AI97" s="705">
        <f>R21</f>
        <v>73737</v>
      </c>
      <c r="AJ97" s="705">
        <f>U22</f>
        <v>71277.520691450831</v>
      </c>
      <c r="AK97" s="155">
        <f t="shared" si="3"/>
        <v>67052.92</v>
      </c>
      <c r="AL97" s="156">
        <f t="shared" si="4"/>
        <v>75426</v>
      </c>
      <c r="AM97" s="14">
        <f t="shared" si="5"/>
        <v>0.11858760085234474</v>
      </c>
      <c r="AO97" s="905" t="s">
        <v>953</v>
      </c>
    </row>
    <row r="98" spans="2:41" ht="12" customHeight="1" thickBot="1">
      <c r="P98" s="42"/>
      <c r="Q98" s="42"/>
      <c r="Y98" s="65"/>
      <c r="Z98" s="706"/>
      <c r="AA98" s="706"/>
      <c r="AC98" s="791" t="s">
        <v>862</v>
      </c>
      <c r="AD98" s="793"/>
      <c r="AE98" s="772"/>
      <c r="AF98" s="772"/>
      <c r="AG98" s="772"/>
      <c r="AH98" s="772">
        <f>O25</f>
        <v>50424</v>
      </c>
      <c r="AI98" s="772">
        <f>R25</f>
        <v>49378</v>
      </c>
      <c r="AJ98" s="772">
        <f>U25</f>
        <v>48156.212044505548</v>
      </c>
      <c r="AK98" s="246">
        <f t="shared" si="3"/>
        <v>48156.212044505548</v>
      </c>
      <c r="AL98" s="140">
        <f t="shared" si="4"/>
        <v>50424</v>
      </c>
      <c r="AM98" s="16">
        <f t="shared" si="5"/>
        <v>4.5981657742909986E-2</v>
      </c>
      <c r="AO98" s="66">
        <f>Y25</f>
        <v>0</v>
      </c>
    </row>
    <row r="99" spans="2:41" ht="12" customHeight="1" thickTop="1">
      <c r="P99" s="42"/>
      <c r="Q99" s="42"/>
      <c r="Y99" s="65"/>
      <c r="Z99" s="706"/>
      <c r="AA99" s="706"/>
      <c r="AO99" s="65"/>
    </row>
    <row r="100" spans="2:41" ht="12" customHeight="1">
      <c r="P100" s="42"/>
      <c r="Q100" s="42"/>
      <c r="Y100" s="65"/>
      <c r="Z100" s="706"/>
      <c r="AA100" s="706"/>
      <c r="AO100" s="65"/>
    </row>
    <row r="101" spans="2:41" ht="12" customHeight="1">
      <c r="P101" s="42"/>
      <c r="Q101" s="42"/>
      <c r="Y101" s="65"/>
      <c r="Z101" s="706"/>
      <c r="AA101" s="706"/>
      <c r="AO101" s="65"/>
    </row>
    <row r="102" spans="2:41" ht="16.5" customHeight="1" thickBot="1">
      <c r="B102" s="41" t="s">
        <v>882</v>
      </c>
      <c r="P102" s="42"/>
      <c r="Q102" s="42"/>
      <c r="Y102" s="65"/>
      <c r="Z102" s="706"/>
      <c r="AA102" s="706"/>
      <c r="AO102" s="65"/>
    </row>
    <row r="103" spans="2:41" ht="14.25" customHeight="1" thickTop="1">
      <c r="B103" s="159" t="s">
        <v>700</v>
      </c>
      <c r="C103" s="149"/>
      <c r="D103" s="150"/>
      <c r="E103" s="150"/>
      <c r="F103" s="149"/>
      <c r="G103" s="150"/>
      <c r="H103" s="150"/>
      <c r="I103" s="149"/>
      <c r="J103" s="150"/>
      <c r="K103" s="150"/>
      <c r="L103" s="162"/>
      <c r="M103" s="150"/>
      <c r="N103" s="150"/>
      <c r="O103" s="162"/>
      <c r="P103" s="150"/>
      <c r="Q103" s="150"/>
      <c r="R103" s="162"/>
      <c r="S103" s="150"/>
      <c r="T103" s="150"/>
      <c r="U103" s="261"/>
      <c r="V103" s="150"/>
      <c r="W103" s="758"/>
      <c r="Y103" s="65"/>
      <c r="Z103" s="65"/>
      <c r="AA103" s="65"/>
      <c r="AO103" s="65"/>
    </row>
    <row r="104" spans="2:41" ht="12" customHeight="1">
      <c r="B104" s="36"/>
      <c r="C104" s="300" t="s">
        <v>83</v>
      </c>
      <c r="D104" s="301"/>
      <c r="E104" s="301"/>
      <c r="F104" s="748" t="s">
        <v>72</v>
      </c>
      <c r="G104" s="301"/>
      <c r="H104" s="303"/>
      <c r="I104" s="300" t="s">
        <v>819</v>
      </c>
      <c r="J104" s="301"/>
      <c r="K104" s="303"/>
      <c r="L104" s="304" t="s">
        <v>96</v>
      </c>
      <c r="M104" s="301"/>
      <c r="N104" s="301"/>
      <c r="O104" s="305" t="s">
        <v>840</v>
      </c>
      <c r="P104" s="301"/>
      <c r="Q104" s="303"/>
      <c r="R104" s="304" t="s">
        <v>824</v>
      </c>
      <c r="S104" s="301"/>
      <c r="T104" s="303"/>
      <c r="U104" s="306" t="s">
        <v>292</v>
      </c>
      <c r="V104" s="301"/>
      <c r="W104" s="759"/>
      <c r="Y104" s="767" t="s">
        <v>954</v>
      </c>
      <c r="Z104" s="767"/>
      <c r="AA104" s="767"/>
      <c r="AO104" s="65"/>
    </row>
    <row r="105" spans="2:41" ht="12" customHeight="1">
      <c r="B105" s="77"/>
      <c r="C105" s="12" t="s">
        <v>108</v>
      </c>
      <c r="D105" s="147" t="s">
        <v>166</v>
      </c>
      <c r="E105" s="147" t="s">
        <v>251</v>
      </c>
      <c r="F105" s="31" t="s">
        <v>64</v>
      </c>
      <c r="G105" s="147" t="s">
        <v>166</v>
      </c>
      <c r="H105" s="148" t="s">
        <v>251</v>
      </c>
      <c r="I105" s="12" t="s">
        <v>839</v>
      </c>
      <c r="J105" s="147" t="s">
        <v>166</v>
      </c>
      <c r="K105" s="148" t="s">
        <v>251</v>
      </c>
      <c r="L105" s="147" t="s">
        <v>823</v>
      </c>
      <c r="M105" s="147" t="s">
        <v>166</v>
      </c>
      <c r="N105" s="147" t="s">
        <v>251</v>
      </c>
      <c r="O105" s="248" t="s">
        <v>310</v>
      </c>
      <c r="P105" s="147" t="s">
        <v>166</v>
      </c>
      <c r="Q105" s="148" t="s">
        <v>251</v>
      </c>
      <c r="R105" s="147" t="s">
        <v>310</v>
      </c>
      <c r="S105" s="147" t="s">
        <v>166</v>
      </c>
      <c r="T105" s="148" t="s">
        <v>251</v>
      </c>
      <c r="U105" s="51" t="s">
        <v>306</v>
      </c>
      <c r="V105" s="147" t="s">
        <v>166</v>
      </c>
      <c r="W105" s="760" t="s">
        <v>251</v>
      </c>
      <c r="Y105" s="801" t="s">
        <v>951</v>
      </c>
      <c r="Z105" s="801" t="s">
        <v>166</v>
      </c>
      <c r="AA105" s="801" t="s">
        <v>251</v>
      </c>
      <c r="AO105" s="65"/>
    </row>
    <row r="106" spans="2:41" ht="12" customHeight="1">
      <c r="B106" s="37" t="s">
        <v>152</v>
      </c>
      <c r="C106" s="141">
        <f>A!B710</f>
        <v>20</v>
      </c>
      <c r="D106" s="251">
        <f>A!C710</f>
        <v>37622</v>
      </c>
      <c r="E106" s="137">
        <f>A!D710</f>
        <v>1</v>
      </c>
      <c r="F106" s="257">
        <f>A!E710</f>
        <v>20</v>
      </c>
      <c r="G106" s="252">
        <f>A!F710</f>
        <v>38718</v>
      </c>
      <c r="H106" s="258">
        <f>A!G710</f>
        <v>1</v>
      </c>
      <c r="I106" s="423">
        <f>A!H710</f>
        <v>20</v>
      </c>
      <c r="J106" s="252">
        <f>A!I710</f>
        <v>39083</v>
      </c>
      <c r="K106" s="253">
        <f>A!J710</f>
        <v>1</v>
      </c>
      <c r="L106" s="141">
        <f>A!N710</f>
        <v>20</v>
      </c>
      <c r="M106" s="251" t="str">
        <f>A!O710</f>
        <v>1-Jan</v>
      </c>
      <c r="N106" s="137">
        <f>A!P710</f>
        <v>1</v>
      </c>
      <c r="O106" s="257">
        <f>A!Q710</f>
        <v>20</v>
      </c>
      <c r="P106" s="251">
        <f>A!R710</f>
        <v>38353</v>
      </c>
      <c r="Q106" s="258">
        <f>A!S710</f>
        <v>15</v>
      </c>
      <c r="R106" s="141">
        <f>A!T710</f>
        <v>20</v>
      </c>
      <c r="S106" s="251">
        <f>A!U710</f>
        <v>38353</v>
      </c>
      <c r="T106" s="137">
        <f>A!V710</f>
        <v>15</v>
      </c>
      <c r="U106" s="257">
        <f>A!W710</f>
        <v>20.000120699101402</v>
      </c>
      <c r="V106" s="251" t="str">
        <f>A!X710</f>
        <v>06/12</v>
      </c>
      <c r="W106" s="761" t="str">
        <f>A!Y710</f>
        <v>20:00</v>
      </c>
      <c r="Y106" s="65">
        <f>A!AI710</f>
        <v>0</v>
      </c>
      <c r="Z106" s="900">
        <f>A!AJ710</f>
        <v>0</v>
      </c>
      <c r="AA106" s="65">
        <f>A!AK710</f>
        <v>0</v>
      </c>
      <c r="AO106" s="65"/>
    </row>
    <row r="107" spans="2:41" ht="12" customHeight="1">
      <c r="B107" s="37" t="s">
        <v>153</v>
      </c>
      <c r="C107" s="141"/>
      <c r="D107" s="251"/>
      <c r="E107" s="137"/>
      <c r="F107" s="259">
        <f>A!E711</f>
        <v>20</v>
      </c>
      <c r="G107" s="252">
        <f>A!F711</f>
        <v>38718</v>
      </c>
      <c r="H107" s="253">
        <f>A!G711</f>
        <v>1</v>
      </c>
      <c r="I107" s="423"/>
      <c r="J107" s="252"/>
      <c r="K107" s="253"/>
      <c r="L107" s="141"/>
      <c r="M107" s="251"/>
      <c r="N107" s="137"/>
      <c r="O107" s="259">
        <f>A!Q711</f>
        <v>20</v>
      </c>
      <c r="P107" s="251">
        <f>A!R711</f>
        <v>38354</v>
      </c>
      <c r="Q107" s="253">
        <f>A!S711</f>
        <v>8</v>
      </c>
      <c r="R107" s="141">
        <f>A!T711</f>
        <v>20</v>
      </c>
      <c r="S107" s="251">
        <f>A!U711</f>
        <v>38354</v>
      </c>
      <c r="T107" s="137">
        <f>A!V711</f>
        <v>8</v>
      </c>
      <c r="U107" s="259"/>
      <c r="V107" s="251"/>
      <c r="W107" s="761"/>
      <c r="Y107" s="65">
        <f>A!AI711</f>
        <v>0</v>
      </c>
      <c r="Z107" s="900">
        <f>A!AJ711</f>
        <v>0</v>
      </c>
      <c r="AA107" s="65">
        <f>A!AK711</f>
        <v>0</v>
      </c>
      <c r="AO107" s="65"/>
    </row>
    <row r="108" spans="2:41" ht="12" customHeight="1">
      <c r="B108" s="37" t="s">
        <v>154</v>
      </c>
      <c r="C108" s="141"/>
      <c r="D108" s="251"/>
      <c r="E108" s="137"/>
      <c r="F108" s="259"/>
      <c r="G108" s="252"/>
      <c r="H108" s="253"/>
      <c r="I108" s="423"/>
      <c r="J108" s="252"/>
      <c r="K108" s="253"/>
      <c r="L108" s="141"/>
      <c r="M108" s="251"/>
      <c r="N108" s="137"/>
      <c r="O108" s="259"/>
      <c r="P108" s="251"/>
      <c r="Q108" s="253"/>
      <c r="R108" s="141"/>
      <c r="S108" s="251"/>
      <c r="T108" s="137"/>
      <c r="U108" s="259">
        <f>A!W712</f>
        <v>20.000126565047299</v>
      </c>
      <c r="V108" s="251" t="str">
        <f>A!X712</f>
        <v>05/22</v>
      </c>
      <c r="W108" s="761" t="str">
        <f>A!Y712</f>
        <v>20:00</v>
      </c>
      <c r="Y108" s="65">
        <f>A!AI712</f>
        <v>0</v>
      </c>
      <c r="Z108" s="900">
        <f>A!AJ712</f>
        <v>0</v>
      </c>
      <c r="AA108" s="65">
        <f>A!AK712</f>
        <v>0</v>
      </c>
      <c r="AO108" s="65"/>
    </row>
    <row r="109" spans="2:41" ht="12" customHeight="1">
      <c r="B109" s="37" t="s">
        <v>155</v>
      </c>
      <c r="C109" s="141"/>
      <c r="D109" s="251"/>
      <c r="E109" s="137"/>
      <c r="F109" s="259"/>
      <c r="G109" s="252"/>
      <c r="H109" s="253"/>
      <c r="I109" s="423">
        <f>A!H713</f>
        <v>20</v>
      </c>
      <c r="J109" s="252">
        <f>A!I713</f>
        <v>39083</v>
      </c>
      <c r="K109" s="253">
        <f>A!J713</f>
        <v>1</v>
      </c>
      <c r="L109" s="141">
        <f>A!N713</f>
        <v>20</v>
      </c>
      <c r="M109" s="251" t="str">
        <f>A!O713</f>
        <v>1-Jan</v>
      </c>
      <c r="N109" s="137">
        <f>A!P713</f>
        <v>1</v>
      </c>
      <c r="O109" s="259"/>
      <c r="P109" s="251"/>
      <c r="Q109" s="253"/>
      <c r="R109" s="141"/>
      <c r="S109" s="251"/>
      <c r="T109" s="137"/>
      <c r="U109" s="259">
        <f>A!W713</f>
        <v>20.000126565047299</v>
      </c>
      <c r="V109" s="251" t="str">
        <f>A!X713</f>
        <v>05/22</v>
      </c>
      <c r="W109" s="761" t="str">
        <f>A!Y713</f>
        <v>20:00</v>
      </c>
      <c r="Y109" s="65">
        <f>A!AI713</f>
        <v>0</v>
      </c>
      <c r="Z109" s="900">
        <f>A!AJ713</f>
        <v>0</v>
      </c>
      <c r="AA109" s="65">
        <f>A!AK713</f>
        <v>0</v>
      </c>
      <c r="AO109" s="65"/>
    </row>
    <row r="110" spans="2:41" ht="12" customHeight="1">
      <c r="B110" s="37" t="s">
        <v>156</v>
      </c>
      <c r="C110" s="141">
        <f>A!B714</f>
        <v>20</v>
      </c>
      <c r="D110" s="251">
        <f>A!C714</f>
        <v>37622</v>
      </c>
      <c r="E110" s="137">
        <f>A!D714</f>
        <v>1</v>
      </c>
      <c r="F110" s="259"/>
      <c r="G110" s="252"/>
      <c r="H110" s="253"/>
      <c r="I110" s="423"/>
      <c r="J110" s="252"/>
      <c r="K110" s="253"/>
      <c r="L110" s="141"/>
      <c r="M110" s="251"/>
      <c r="N110" s="137"/>
      <c r="O110" s="259"/>
      <c r="P110" s="251"/>
      <c r="Q110" s="253"/>
      <c r="R110" s="141"/>
      <c r="S110" s="251"/>
      <c r="T110" s="137"/>
      <c r="U110" s="259">
        <f>A!W714</f>
        <v>20.000126565047299</v>
      </c>
      <c r="V110" s="251" t="str">
        <f>A!X714</f>
        <v>05/22</v>
      </c>
      <c r="W110" s="761" t="str">
        <f>A!Y714</f>
        <v>20:00</v>
      </c>
      <c r="Y110" s="65">
        <f>A!AI714</f>
        <v>0</v>
      </c>
      <c r="Z110" s="900">
        <f>A!AJ714</f>
        <v>0</v>
      </c>
      <c r="AA110" s="65">
        <f>A!AK714</f>
        <v>0</v>
      </c>
      <c r="AO110" s="65"/>
    </row>
    <row r="111" spans="2:41" ht="12" customHeight="1" thickBot="1">
      <c r="B111" s="37" t="s">
        <v>157</v>
      </c>
      <c r="C111" s="141"/>
      <c r="D111" s="251"/>
      <c r="E111" s="137"/>
      <c r="F111" s="260"/>
      <c r="G111" s="255"/>
      <c r="H111" s="256"/>
      <c r="I111" s="142"/>
      <c r="J111" s="255"/>
      <c r="K111" s="256"/>
      <c r="L111" s="141"/>
      <c r="M111" s="251"/>
      <c r="N111" s="137"/>
      <c r="O111" s="259">
        <f>A!Q715</f>
        <v>20</v>
      </c>
      <c r="P111" s="251">
        <f>A!R715</f>
        <v>38353</v>
      </c>
      <c r="Q111" s="253">
        <f>A!S715</f>
        <v>8</v>
      </c>
      <c r="R111" s="141">
        <f>A!T715</f>
        <v>20</v>
      </c>
      <c r="S111" s="251">
        <f>A!U715</f>
        <v>38353</v>
      </c>
      <c r="T111" s="137">
        <f>A!V715</f>
        <v>8</v>
      </c>
      <c r="U111" s="259">
        <f>A!W715</f>
        <v>20.000126565047299</v>
      </c>
      <c r="V111" s="251" t="str">
        <f>A!X715</f>
        <v>05/22</v>
      </c>
      <c r="W111" s="761" t="str">
        <f>A!Y715</f>
        <v>20:00</v>
      </c>
      <c r="Y111" s="65">
        <f>A!AI715</f>
        <v>0</v>
      </c>
      <c r="Z111" s="900">
        <f>A!AJ715</f>
        <v>0</v>
      </c>
      <c r="AA111" s="65">
        <f>A!AK715</f>
        <v>0</v>
      </c>
      <c r="AO111" s="65"/>
    </row>
    <row r="112" spans="2:41" ht="14.25" customHeight="1" thickTop="1">
      <c r="B112" s="159" t="s">
        <v>701</v>
      </c>
      <c r="C112" s="149"/>
      <c r="D112" s="150"/>
      <c r="E112" s="150"/>
      <c r="F112" s="149"/>
      <c r="G112" s="150"/>
      <c r="H112" s="150"/>
      <c r="I112" s="149"/>
      <c r="J112" s="150"/>
      <c r="K112" s="150"/>
      <c r="L112" s="162"/>
      <c r="M112" s="150"/>
      <c r="N112" s="150"/>
      <c r="O112" s="162"/>
      <c r="P112" s="150"/>
      <c r="Q112" s="150"/>
      <c r="R112" s="162"/>
      <c r="S112" s="150"/>
      <c r="T112" s="150"/>
      <c r="U112" s="261"/>
      <c r="V112" s="150"/>
      <c r="W112" s="758"/>
      <c r="Y112" s="65"/>
      <c r="Z112" s="900"/>
      <c r="AA112" s="65"/>
      <c r="AO112" s="65"/>
    </row>
    <row r="113" spans="2:41" ht="12" customHeight="1">
      <c r="B113" s="36"/>
      <c r="C113" s="300" t="s">
        <v>83</v>
      </c>
      <c r="D113" s="301"/>
      <c r="E113" s="301"/>
      <c r="F113" s="748" t="s">
        <v>72</v>
      </c>
      <c r="G113" s="301"/>
      <c r="H113" s="303"/>
      <c r="I113" s="300" t="s">
        <v>819</v>
      </c>
      <c r="J113" s="301"/>
      <c r="K113" s="303"/>
      <c r="L113" s="304" t="s">
        <v>96</v>
      </c>
      <c r="M113" s="301"/>
      <c r="N113" s="301"/>
      <c r="O113" s="305" t="s">
        <v>840</v>
      </c>
      <c r="P113" s="301"/>
      <c r="Q113" s="303"/>
      <c r="R113" s="304" t="s">
        <v>824</v>
      </c>
      <c r="S113" s="301"/>
      <c r="T113" s="303"/>
      <c r="U113" s="306" t="s">
        <v>292</v>
      </c>
      <c r="V113" s="301"/>
      <c r="W113" s="759"/>
      <c r="Y113" s="65"/>
      <c r="Z113" s="900"/>
      <c r="AA113" s="65"/>
      <c r="AO113" s="65"/>
    </row>
    <row r="114" spans="2:41" ht="12" customHeight="1">
      <c r="B114" s="77"/>
      <c r="C114" s="12" t="s">
        <v>108</v>
      </c>
      <c r="D114" s="147" t="s">
        <v>166</v>
      </c>
      <c r="E114" s="147" t="s">
        <v>251</v>
      </c>
      <c r="F114" s="31" t="s">
        <v>64</v>
      </c>
      <c r="G114" s="147" t="s">
        <v>166</v>
      </c>
      <c r="H114" s="148" t="s">
        <v>251</v>
      </c>
      <c r="I114" s="12" t="s">
        <v>839</v>
      </c>
      <c r="J114" s="147" t="s">
        <v>166</v>
      </c>
      <c r="K114" s="148" t="s">
        <v>251</v>
      </c>
      <c r="L114" s="147" t="s">
        <v>823</v>
      </c>
      <c r="M114" s="147" t="s">
        <v>166</v>
      </c>
      <c r="N114" s="147" t="s">
        <v>251</v>
      </c>
      <c r="O114" s="248" t="s">
        <v>310</v>
      </c>
      <c r="P114" s="147" t="s">
        <v>166</v>
      </c>
      <c r="Q114" s="148" t="s">
        <v>251</v>
      </c>
      <c r="R114" s="147" t="s">
        <v>310</v>
      </c>
      <c r="S114" s="147" t="s">
        <v>166</v>
      </c>
      <c r="T114" s="148" t="s">
        <v>251</v>
      </c>
      <c r="U114" s="51" t="s">
        <v>306</v>
      </c>
      <c r="V114" s="147" t="s">
        <v>166</v>
      </c>
      <c r="W114" s="760" t="s">
        <v>251</v>
      </c>
      <c r="Y114" s="65"/>
      <c r="Z114" s="900"/>
      <c r="AA114" s="65"/>
      <c r="AO114" s="65"/>
    </row>
    <row r="115" spans="2:41" ht="12" customHeight="1">
      <c r="B115" s="37" t="s">
        <v>152</v>
      </c>
      <c r="C115" s="141">
        <f>A!B720</f>
        <v>20</v>
      </c>
      <c r="D115" s="251">
        <f>A!C720</f>
        <v>37622</v>
      </c>
      <c r="E115" s="137">
        <f>A!D720</f>
        <v>1</v>
      </c>
      <c r="F115" s="257">
        <f>A!E720</f>
        <v>20</v>
      </c>
      <c r="G115" s="252">
        <f>A!F720</f>
        <v>38718</v>
      </c>
      <c r="H115" s="258">
        <f>A!G720</f>
        <v>1</v>
      </c>
      <c r="I115" s="423">
        <f>A!H720</f>
        <v>20</v>
      </c>
      <c r="J115" s="252">
        <f>A!I720</f>
        <v>39083</v>
      </c>
      <c r="K115" s="253">
        <f>A!J720</f>
        <v>1</v>
      </c>
      <c r="L115" s="141">
        <f>A!N720</f>
        <v>20</v>
      </c>
      <c r="M115" s="251" t="str">
        <f>A!O720</f>
        <v>1-Jan</v>
      </c>
      <c r="N115" s="137">
        <f>A!P720</f>
        <v>1</v>
      </c>
      <c r="O115" s="257">
        <f>A!Q720</f>
        <v>20</v>
      </c>
      <c r="P115" s="251">
        <f>A!R720</f>
        <v>38353</v>
      </c>
      <c r="Q115" s="258">
        <f>A!S720</f>
        <v>12</v>
      </c>
      <c r="R115" s="141">
        <f>A!T720</f>
        <v>20</v>
      </c>
      <c r="S115" s="251">
        <f>A!U720</f>
        <v>38353</v>
      </c>
      <c r="T115" s="137">
        <f>A!V720</f>
        <v>12</v>
      </c>
      <c r="U115" s="257">
        <f>A!W720</f>
        <v>20.000120699101402</v>
      </c>
      <c r="V115" s="251" t="str">
        <f>A!X720</f>
        <v>06/12</v>
      </c>
      <c r="W115" s="761" t="str">
        <f>A!Y720</f>
        <v>20:00</v>
      </c>
      <c r="Y115" s="65">
        <f>A!AI720</f>
        <v>0</v>
      </c>
      <c r="Z115" s="900">
        <f>A!AJ720</f>
        <v>0</v>
      </c>
      <c r="AA115" s="65">
        <f>A!AK720</f>
        <v>0</v>
      </c>
      <c r="AO115" s="65"/>
    </row>
    <row r="116" spans="2:41" ht="12" customHeight="1">
      <c r="B116" s="37" t="s">
        <v>153</v>
      </c>
      <c r="C116" s="141"/>
      <c r="D116" s="251"/>
      <c r="E116" s="137"/>
      <c r="F116" s="259">
        <f>A!E721</f>
        <v>20</v>
      </c>
      <c r="G116" s="252">
        <f>A!F721</f>
        <v>38718</v>
      </c>
      <c r="H116" s="253">
        <f>A!G721</f>
        <v>1</v>
      </c>
      <c r="I116" s="423"/>
      <c r="J116" s="252"/>
      <c r="K116" s="253"/>
      <c r="L116" s="141"/>
      <c r="M116" s="251"/>
      <c r="N116" s="137"/>
      <c r="O116" s="259">
        <f>A!Q721</f>
        <v>20</v>
      </c>
      <c r="P116" s="251">
        <f>A!R721</f>
        <v>38353</v>
      </c>
      <c r="Q116" s="253">
        <f>A!S721</f>
        <v>9</v>
      </c>
      <c r="R116" s="141">
        <f>A!T721</f>
        <v>20</v>
      </c>
      <c r="S116" s="251">
        <f>A!U721</f>
        <v>38353</v>
      </c>
      <c r="T116" s="137">
        <f>A!V721</f>
        <v>9</v>
      </c>
      <c r="U116" s="259"/>
      <c r="V116" s="251"/>
      <c r="W116" s="761"/>
      <c r="Y116" s="65">
        <f>A!AI721</f>
        <v>0</v>
      </c>
      <c r="Z116" s="900">
        <f>A!AJ721</f>
        <v>0</v>
      </c>
      <c r="AA116" s="65">
        <f>A!AK721</f>
        <v>0</v>
      </c>
      <c r="AO116" s="65"/>
    </row>
    <row r="117" spans="2:41" ht="12" customHeight="1">
      <c r="B117" s="37" t="s">
        <v>154</v>
      </c>
      <c r="C117" s="141"/>
      <c r="D117" s="251"/>
      <c r="E117" s="137"/>
      <c r="F117" s="259"/>
      <c r="G117" s="252"/>
      <c r="H117" s="253"/>
      <c r="I117" s="423"/>
      <c r="J117" s="252"/>
      <c r="K117" s="253"/>
      <c r="L117" s="141"/>
      <c r="M117" s="251"/>
      <c r="N117" s="137"/>
      <c r="O117" s="259"/>
      <c r="P117" s="251"/>
      <c r="Q117" s="253"/>
      <c r="R117" s="141"/>
      <c r="S117" s="251"/>
      <c r="T117" s="137"/>
      <c r="U117" s="259">
        <f>A!W722</f>
        <v>20.000117858501799</v>
      </c>
      <c r="V117" s="251" t="str">
        <f>A!X722</f>
        <v>06/28</v>
      </c>
      <c r="W117" s="761" t="str">
        <f>A!Y722</f>
        <v>20:00</v>
      </c>
      <c r="Y117" s="65">
        <f>A!AI722</f>
        <v>0</v>
      </c>
      <c r="Z117" s="900">
        <f>A!AJ722</f>
        <v>0</v>
      </c>
      <c r="AA117" s="65">
        <f>A!AK722</f>
        <v>0</v>
      </c>
      <c r="AO117" s="65"/>
    </row>
    <row r="118" spans="2:41" ht="12" customHeight="1">
      <c r="B118" s="37" t="s">
        <v>155</v>
      </c>
      <c r="C118" s="141"/>
      <c r="D118" s="251"/>
      <c r="E118" s="137"/>
      <c r="F118" s="259"/>
      <c r="G118" s="252"/>
      <c r="H118" s="253"/>
      <c r="I118" s="423">
        <f>A!H723</f>
        <v>20</v>
      </c>
      <c r="J118" s="252">
        <f>A!I723</f>
        <v>39083</v>
      </c>
      <c r="K118" s="253">
        <f>A!J723</f>
        <v>1</v>
      </c>
      <c r="L118" s="141">
        <f>A!N723</f>
        <v>20</v>
      </c>
      <c r="M118" s="251" t="str">
        <f>A!O723</f>
        <v>1-Jan</v>
      </c>
      <c r="N118" s="137">
        <f>A!P723</f>
        <v>1</v>
      </c>
      <c r="O118" s="259"/>
      <c r="P118" s="251"/>
      <c r="Q118" s="253"/>
      <c r="R118" s="141"/>
      <c r="S118" s="251"/>
      <c r="T118" s="137"/>
      <c r="U118" s="259">
        <f>A!W723</f>
        <v>20.000117858501799</v>
      </c>
      <c r="V118" s="251" t="str">
        <f>A!X723</f>
        <v>06/28</v>
      </c>
      <c r="W118" s="761" t="str">
        <f>A!Y723</f>
        <v>20:00</v>
      </c>
      <c r="Y118" s="65">
        <f>A!AI723</f>
        <v>0</v>
      </c>
      <c r="Z118" s="900">
        <f>A!AJ723</f>
        <v>0</v>
      </c>
      <c r="AA118" s="65">
        <f>A!AK723</f>
        <v>0</v>
      </c>
      <c r="AO118" s="65"/>
    </row>
    <row r="119" spans="2:41" ht="12" customHeight="1">
      <c r="B119" s="37" t="s">
        <v>156</v>
      </c>
      <c r="C119" s="141">
        <f>A!B724</f>
        <v>20</v>
      </c>
      <c r="D119" s="251">
        <f>A!C724</f>
        <v>37622</v>
      </c>
      <c r="E119" s="137">
        <f>A!D724</f>
        <v>1</v>
      </c>
      <c r="F119" s="259"/>
      <c r="G119" s="252"/>
      <c r="H119" s="253"/>
      <c r="I119" s="423"/>
      <c r="J119" s="252"/>
      <c r="K119" s="253"/>
      <c r="L119" s="141"/>
      <c r="M119" s="251"/>
      <c r="N119" s="137"/>
      <c r="O119" s="259"/>
      <c r="P119" s="251"/>
      <c r="Q119" s="253"/>
      <c r="R119" s="141"/>
      <c r="S119" s="251"/>
      <c r="T119" s="137"/>
      <c r="U119" s="259">
        <f>A!W724</f>
        <v>20.000117858501799</v>
      </c>
      <c r="V119" s="251" t="str">
        <f>A!X724</f>
        <v>06/28</v>
      </c>
      <c r="W119" s="761" t="str">
        <f>A!Y724</f>
        <v>20:00</v>
      </c>
      <c r="Y119" s="65">
        <f>A!AI724</f>
        <v>0</v>
      </c>
      <c r="Z119" s="900">
        <f>A!AJ724</f>
        <v>0</v>
      </c>
      <c r="AA119" s="65">
        <f>A!AK724</f>
        <v>0</v>
      </c>
      <c r="AO119" s="65"/>
    </row>
    <row r="120" spans="2:41" ht="12" customHeight="1" thickBot="1">
      <c r="B120" s="37" t="s">
        <v>157</v>
      </c>
      <c r="C120" s="141"/>
      <c r="D120" s="251"/>
      <c r="E120" s="137"/>
      <c r="F120" s="260"/>
      <c r="G120" s="255"/>
      <c r="H120" s="256"/>
      <c r="I120" s="142"/>
      <c r="J120" s="255"/>
      <c r="K120" s="256"/>
      <c r="L120" s="141"/>
      <c r="M120" s="251"/>
      <c r="N120" s="137"/>
      <c r="O120" s="259">
        <f>A!Q725</f>
        <v>20</v>
      </c>
      <c r="P120" s="251">
        <f>A!R725</f>
        <v>38353</v>
      </c>
      <c r="Q120" s="253">
        <f>A!S725</f>
        <v>9</v>
      </c>
      <c r="R120" s="141">
        <f>A!T725</f>
        <v>20</v>
      </c>
      <c r="S120" s="251">
        <f>A!U725</f>
        <v>38353</v>
      </c>
      <c r="T120" s="137">
        <f>A!V725</f>
        <v>9</v>
      </c>
      <c r="U120" s="259">
        <f>A!W725</f>
        <v>20.000117858501799</v>
      </c>
      <c r="V120" s="251" t="str">
        <f>A!X725</f>
        <v>06/28</v>
      </c>
      <c r="W120" s="761" t="str">
        <f>A!Y725</f>
        <v>20:00</v>
      </c>
      <c r="Y120" s="65">
        <f>A!AI725</f>
        <v>0</v>
      </c>
      <c r="Z120" s="900">
        <f>A!AJ725</f>
        <v>0</v>
      </c>
      <c r="AA120" s="65">
        <f>A!AK725</f>
        <v>0</v>
      </c>
      <c r="AO120" s="65"/>
    </row>
    <row r="121" spans="2:41" ht="14.25" customHeight="1" thickTop="1">
      <c r="B121" s="159" t="s">
        <v>702</v>
      </c>
      <c r="C121" s="149"/>
      <c r="D121" s="150"/>
      <c r="E121" s="150"/>
      <c r="F121" s="22"/>
      <c r="G121" s="250"/>
      <c r="H121" s="250"/>
      <c r="I121" s="22"/>
      <c r="J121" s="250"/>
      <c r="K121" s="250"/>
      <c r="L121" s="162"/>
      <c r="M121" s="150"/>
      <c r="N121" s="150"/>
      <c r="O121" s="162"/>
      <c r="P121" s="150"/>
      <c r="Q121" s="150"/>
      <c r="R121" s="162"/>
      <c r="S121" s="150"/>
      <c r="T121" s="150"/>
      <c r="U121" s="261"/>
      <c r="V121" s="150"/>
      <c r="W121" s="758"/>
      <c r="Y121" s="65"/>
      <c r="Z121" s="900"/>
      <c r="AA121" s="65"/>
      <c r="AO121" s="65"/>
    </row>
    <row r="122" spans="2:41" ht="12" customHeight="1">
      <c r="B122" s="36"/>
      <c r="C122" s="300" t="s">
        <v>83</v>
      </c>
      <c r="D122" s="301"/>
      <c r="E122" s="301"/>
      <c r="F122" s="748" t="s">
        <v>72</v>
      </c>
      <c r="G122" s="301"/>
      <c r="H122" s="303"/>
      <c r="I122" s="300" t="s">
        <v>819</v>
      </c>
      <c r="J122" s="301"/>
      <c r="K122" s="303"/>
      <c r="L122" s="304" t="s">
        <v>96</v>
      </c>
      <c r="M122" s="301"/>
      <c r="N122" s="301"/>
      <c r="O122" s="305" t="s">
        <v>840</v>
      </c>
      <c r="P122" s="301"/>
      <c r="Q122" s="303"/>
      <c r="R122" s="304" t="s">
        <v>824</v>
      </c>
      <c r="S122" s="301"/>
      <c r="T122" s="303"/>
      <c r="U122" s="306" t="s">
        <v>292</v>
      </c>
      <c r="V122" s="301"/>
      <c r="W122" s="759"/>
      <c r="Y122" s="65"/>
      <c r="Z122" s="900"/>
      <c r="AA122" s="65"/>
      <c r="AO122" s="65"/>
    </row>
    <row r="123" spans="2:41" ht="12" customHeight="1">
      <c r="B123" s="77"/>
      <c r="C123" s="12" t="s">
        <v>108</v>
      </c>
      <c r="D123" s="147" t="s">
        <v>166</v>
      </c>
      <c r="E123" s="147" t="s">
        <v>251</v>
      </c>
      <c r="F123" s="31" t="s">
        <v>64</v>
      </c>
      <c r="G123" s="147" t="s">
        <v>166</v>
      </c>
      <c r="H123" s="148" t="s">
        <v>251</v>
      </c>
      <c r="I123" s="12" t="s">
        <v>839</v>
      </c>
      <c r="J123" s="147" t="s">
        <v>166</v>
      </c>
      <c r="K123" s="148" t="s">
        <v>251</v>
      </c>
      <c r="L123" s="147" t="s">
        <v>823</v>
      </c>
      <c r="M123" s="147" t="s">
        <v>166</v>
      </c>
      <c r="N123" s="147" t="s">
        <v>251</v>
      </c>
      <c r="O123" s="248" t="s">
        <v>310</v>
      </c>
      <c r="P123" s="147" t="s">
        <v>166</v>
      </c>
      <c r="Q123" s="148" t="s">
        <v>251</v>
      </c>
      <c r="R123" s="147" t="s">
        <v>310</v>
      </c>
      <c r="S123" s="147" t="s">
        <v>166</v>
      </c>
      <c r="T123" s="148" t="s">
        <v>251</v>
      </c>
      <c r="U123" s="51" t="s">
        <v>306</v>
      </c>
      <c r="V123" s="147" t="s">
        <v>166</v>
      </c>
      <c r="W123" s="760" t="s">
        <v>251</v>
      </c>
      <c r="Y123" s="65"/>
      <c r="Z123" s="900"/>
      <c r="AA123" s="65"/>
      <c r="AO123" s="65"/>
    </row>
    <row r="124" spans="2:41" ht="12" customHeight="1">
      <c r="B124" s="37" t="s">
        <v>152</v>
      </c>
      <c r="C124" s="141">
        <f>A!B730</f>
        <v>20</v>
      </c>
      <c r="D124" s="251">
        <f>A!C730</f>
        <v>37622</v>
      </c>
      <c r="E124" s="137">
        <f>A!D730</f>
        <v>1</v>
      </c>
      <c r="F124" s="257">
        <f>A!E730</f>
        <v>20</v>
      </c>
      <c r="G124" s="252">
        <f>A!F730</f>
        <v>38718</v>
      </c>
      <c r="H124" s="258">
        <f>A!G730</f>
        <v>1</v>
      </c>
      <c r="I124" s="423">
        <f>A!H730</f>
        <v>20</v>
      </c>
      <c r="J124" s="252">
        <f>A!I730</f>
        <v>39083</v>
      </c>
      <c r="K124" s="253">
        <f>A!J730</f>
        <v>1</v>
      </c>
      <c r="L124" s="141">
        <f>A!N730</f>
        <v>20</v>
      </c>
      <c r="M124" s="251" t="str">
        <f>A!O730</f>
        <v>1-Jan</v>
      </c>
      <c r="N124" s="137">
        <f>A!P730</f>
        <v>1</v>
      </c>
      <c r="O124" s="257">
        <f>A!Q730</f>
        <v>20</v>
      </c>
      <c r="P124" s="251">
        <f>A!R730</f>
        <v>38353</v>
      </c>
      <c r="Q124" s="258">
        <f>A!S730</f>
        <v>11</v>
      </c>
      <c r="R124" s="141">
        <f>A!T730</f>
        <v>20</v>
      </c>
      <c r="S124" s="251">
        <f>A!U730</f>
        <v>38353</v>
      </c>
      <c r="T124" s="137">
        <f>A!V730</f>
        <v>11</v>
      </c>
      <c r="U124" s="257">
        <f>A!W730</f>
        <v>20.000120699101402</v>
      </c>
      <c r="V124" s="251" t="str">
        <f>A!X730</f>
        <v>06/12</v>
      </c>
      <c r="W124" s="761" t="str">
        <f>A!Y730</f>
        <v>20:00</v>
      </c>
      <c r="Y124" s="65">
        <f>A!AI730</f>
        <v>0</v>
      </c>
      <c r="Z124" s="900">
        <f>A!AJ730</f>
        <v>0</v>
      </c>
      <c r="AA124" s="65">
        <f>A!AK730</f>
        <v>0</v>
      </c>
      <c r="AO124" s="65"/>
    </row>
    <row r="125" spans="2:41" ht="12" customHeight="1">
      <c r="B125" s="37" t="s">
        <v>153</v>
      </c>
      <c r="C125" s="141"/>
      <c r="D125" s="251"/>
      <c r="E125" s="137"/>
      <c r="F125" s="259">
        <f>A!E731</f>
        <v>20</v>
      </c>
      <c r="G125" s="252">
        <f>A!F731</f>
        <v>38718</v>
      </c>
      <c r="H125" s="253">
        <f>A!G731</f>
        <v>1</v>
      </c>
      <c r="I125" s="423"/>
      <c r="J125" s="252"/>
      <c r="K125" s="253"/>
      <c r="L125" s="141"/>
      <c r="M125" s="251"/>
      <c r="N125" s="137"/>
      <c r="O125" s="259">
        <f>A!Q731</f>
        <v>20</v>
      </c>
      <c r="P125" s="251">
        <f>A!R731</f>
        <v>38353</v>
      </c>
      <c r="Q125" s="253">
        <f>A!S731</f>
        <v>11</v>
      </c>
      <c r="R125" s="141">
        <f>A!T731</f>
        <v>20</v>
      </c>
      <c r="S125" s="251">
        <f>A!U731</f>
        <v>38353</v>
      </c>
      <c r="T125" s="137">
        <f>A!V731</f>
        <v>11</v>
      </c>
      <c r="U125" s="259"/>
      <c r="V125" s="251"/>
      <c r="W125" s="761"/>
      <c r="Y125" s="65">
        <f>A!AI731</f>
        <v>0</v>
      </c>
      <c r="Z125" s="900">
        <f>A!AJ731</f>
        <v>0</v>
      </c>
      <c r="AA125" s="65">
        <f>A!AK731</f>
        <v>0</v>
      </c>
      <c r="AO125" s="65"/>
    </row>
    <row r="126" spans="2:41" ht="12" customHeight="1">
      <c r="B126" s="37" t="s">
        <v>154</v>
      </c>
      <c r="C126" s="141"/>
      <c r="D126" s="251"/>
      <c r="E126" s="137"/>
      <c r="F126" s="259"/>
      <c r="G126" s="252"/>
      <c r="H126" s="253"/>
      <c r="I126" s="423"/>
      <c r="J126" s="252"/>
      <c r="K126" s="253"/>
      <c r="L126" s="141"/>
      <c r="M126" s="251"/>
      <c r="N126" s="137"/>
      <c r="O126" s="259"/>
      <c r="P126" s="251"/>
      <c r="Q126" s="253"/>
      <c r="R126" s="141"/>
      <c r="S126" s="251"/>
      <c r="T126" s="137"/>
      <c r="U126" s="259">
        <f>A!W732</f>
        <v>20.0001240062495</v>
      </c>
      <c r="V126" s="251" t="str">
        <f>A!X732</f>
        <v>08/16</v>
      </c>
      <c r="W126" s="761" t="str">
        <f>A!Y732</f>
        <v>20:00</v>
      </c>
      <c r="Y126" s="65">
        <f>A!AI732</f>
        <v>0</v>
      </c>
      <c r="Z126" s="900">
        <f>A!AJ732</f>
        <v>0</v>
      </c>
      <c r="AA126" s="65">
        <f>A!AK732</f>
        <v>0</v>
      </c>
      <c r="AO126" s="65"/>
    </row>
    <row r="127" spans="2:41" ht="12" customHeight="1">
      <c r="B127" s="37" t="s">
        <v>155</v>
      </c>
      <c r="C127" s="141"/>
      <c r="D127" s="251"/>
      <c r="E127" s="137"/>
      <c r="F127" s="259"/>
      <c r="G127" s="252"/>
      <c r="H127" s="253"/>
      <c r="I127" s="423">
        <f>A!H733</f>
        <v>20</v>
      </c>
      <c r="J127" s="252">
        <f>A!I733</f>
        <v>39083</v>
      </c>
      <c r="K127" s="253">
        <f>A!J733</f>
        <v>1</v>
      </c>
      <c r="L127" s="141">
        <f>A!N733</f>
        <v>20</v>
      </c>
      <c r="M127" s="251" t="str">
        <f>A!O733</f>
        <v>1-Jan</v>
      </c>
      <c r="N127" s="137">
        <f>A!P733</f>
        <v>1</v>
      </c>
      <c r="O127" s="259"/>
      <c r="P127" s="251"/>
      <c r="Q127" s="253"/>
      <c r="R127" s="141"/>
      <c r="S127" s="251"/>
      <c r="T127" s="137"/>
      <c r="U127" s="259">
        <f>A!W733</f>
        <v>20.0001240062495</v>
      </c>
      <c r="V127" s="251" t="str">
        <f>A!X733</f>
        <v>08/16</v>
      </c>
      <c r="W127" s="761" t="str">
        <f>A!Y733</f>
        <v>20:00</v>
      </c>
      <c r="Y127" s="65">
        <f>A!AI733</f>
        <v>0</v>
      </c>
      <c r="Z127" s="900">
        <f>A!AJ733</f>
        <v>0</v>
      </c>
      <c r="AA127" s="65">
        <f>A!AK733</f>
        <v>0</v>
      </c>
      <c r="AO127" s="65"/>
    </row>
    <row r="128" spans="2:41" ht="12" customHeight="1">
      <c r="B128" s="37" t="s">
        <v>156</v>
      </c>
      <c r="C128" s="141">
        <f>A!B734</f>
        <v>20</v>
      </c>
      <c r="D128" s="251">
        <f>A!C734</f>
        <v>37622</v>
      </c>
      <c r="E128" s="137">
        <f>A!D734</f>
        <v>1</v>
      </c>
      <c r="F128" s="259"/>
      <c r="G128" s="252"/>
      <c r="H128" s="253"/>
      <c r="I128" s="423"/>
      <c r="J128" s="252"/>
      <c r="K128" s="253"/>
      <c r="L128" s="141"/>
      <c r="M128" s="251"/>
      <c r="N128" s="137"/>
      <c r="O128" s="259"/>
      <c r="P128" s="251"/>
      <c r="Q128" s="253"/>
      <c r="R128" s="141"/>
      <c r="S128" s="251"/>
      <c r="T128" s="137"/>
      <c r="U128" s="259">
        <f>A!W734</f>
        <v>20.0001240062495</v>
      </c>
      <c r="V128" s="251" t="str">
        <f>A!X734</f>
        <v>08/16</v>
      </c>
      <c r="W128" s="761" t="str">
        <f>A!Y734</f>
        <v>20:00</v>
      </c>
      <c r="Y128" s="65">
        <f>A!AI734</f>
        <v>0</v>
      </c>
      <c r="Z128" s="900">
        <f>A!AJ734</f>
        <v>0</v>
      </c>
      <c r="AA128" s="65">
        <f>A!AK734</f>
        <v>0</v>
      </c>
      <c r="AO128" s="65"/>
    </row>
    <row r="129" spans="2:41" ht="12" customHeight="1" thickBot="1">
      <c r="B129" s="37" t="s">
        <v>157</v>
      </c>
      <c r="C129" s="141" t="str">
        <f>A!B735</f>
        <v>n/a</v>
      </c>
      <c r="D129" s="251" t="str">
        <f>A!C735</f>
        <v>n/a</v>
      </c>
      <c r="E129" s="137" t="str">
        <f>A!D735</f>
        <v>n/a</v>
      </c>
      <c r="F129" s="260" t="str">
        <f>A!E735</f>
        <v>n/a</v>
      </c>
      <c r="G129" s="255" t="str">
        <f>A!F735</f>
        <v>n/a</v>
      </c>
      <c r="H129" s="256" t="str">
        <f>A!G735</f>
        <v>n/a</v>
      </c>
      <c r="I129" s="142" t="str">
        <f>A!H735</f>
        <v>n/a</v>
      </c>
      <c r="J129" s="255" t="str">
        <f>A!I735</f>
        <v>n/a</v>
      </c>
      <c r="K129" s="256" t="str">
        <f>A!J735</f>
        <v>n/a</v>
      </c>
      <c r="L129" s="141" t="str">
        <f>A!N735</f>
        <v>n/a</v>
      </c>
      <c r="M129" s="251" t="str">
        <f>A!O735</f>
        <v>n/a</v>
      </c>
      <c r="N129" s="137" t="str">
        <f>A!P735</f>
        <v>n/a</v>
      </c>
      <c r="O129" s="259" t="str">
        <f>A!Q735</f>
        <v>n/a</v>
      </c>
      <c r="P129" s="251" t="str">
        <f>A!R735</f>
        <v>n/a</v>
      </c>
      <c r="Q129" s="253" t="str">
        <f>A!S735</f>
        <v>n/a</v>
      </c>
      <c r="R129" s="141" t="str">
        <f>A!T735</f>
        <v>n/a</v>
      </c>
      <c r="S129" s="251" t="str">
        <f>A!U735</f>
        <v>n/a</v>
      </c>
      <c r="T129" s="137" t="str">
        <f>A!V735</f>
        <v>n/a</v>
      </c>
      <c r="U129" s="259" t="str">
        <f>A!W735</f>
        <v>n/a</v>
      </c>
      <c r="V129" s="251" t="str">
        <f>A!X735</f>
        <v>n/a</v>
      </c>
      <c r="W129" s="761" t="str">
        <f>A!Y735</f>
        <v>n/a</v>
      </c>
      <c r="Y129" s="65"/>
      <c r="Z129" s="900"/>
      <c r="AA129" s="65"/>
      <c r="AO129" s="65"/>
    </row>
    <row r="130" spans="2:41" ht="14.25" customHeight="1" thickTop="1">
      <c r="B130" s="159" t="s">
        <v>703</v>
      </c>
      <c r="C130" s="149"/>
      <c r="D130" s="150"/>
      <c r="E130" s="150"/>
      <c r="F130" s="149"/>
      <c r="G130" s="150"/>
      <c r="H130" s="150"/>
      <c r="I130" s="149"/>
      <c r="J130" s="150"/>
      <c r="K130" s="150"/>
      <c r="L130" s="162"/>
      <c r="M130" s="150"/>
      <c r="N130" s="150"/>
      <c r="O130" s="162"/>
      <c r="P130" s="150"/>
      <c r="Q130" s="150"/>
      <c r="R130" s="162"/>
      <c r="S130" s="150"/>
      <c r="T130" s="150"/>
      <c r="U130" s="261"/>
      <c r="V130" s="150"/>
      <c r="W130" s="758"/>
      <c r="Y130" s="65"/>
      <c r="Z130" s="900"/>
      <c r="AA130" s="65"/>
      <c r="AO130" s="65"/>
    </row>
    <row r="131" spans="2:41" ht="12" customHeight="1">
      <c r="B131" s="36"/>
      <c r="C131" s="300" t="s">
        <v>83</v>
      </c>
      <c r="D131" s="301"/>
      <c r="E131" s="301"/>
      <c r="F131" s="748" t="s">
        <v>72</v>
      </c>
      <c r="G131" s="301"/>
      <c r="H131" s="303"/>
      <c r="I131" s="300" t="s">
        <v>819</v>
      </c>
      <c r="J131" s="301"/>
      <c r="K131" s="303"/>
      <c r="L131" s="304" t="s">
        <v>96</v>
      </c>
      <c r="M131" s="301"/>
      <c r="N131" s="301"/>
      <c r="O131" s="305" t="s">
        <v>840</v>
      </c>
      <c r="P131" s="301"/>
      <c r="Q131" s="303"/>
      <c r="R131" s="304" t="s">
        <v>824</v>
      </c>
      <c r="S131" s="301"/>
      <c r="T131" s="303"/>
      <c r="U131" s="306" t="s">
        <v>292</v>
      </c>
      <c r="V131" s="301"/>
      <c r="W131" s="759"/>
      <c r="Y131" s="65"/>
      <c r="Z131" s="900"/>
      <c r="AA131" s="65"/>
      <c r="AO131" s="65"/>
    </row>
    <row r="132" spans="2:41" ht="12" customHeight="1">
      <c r="B132" s="77"/>
      <c r="C132" s="12" t="s">
        <v>108</v>
      </c>
      <c r="D132" s="147" t="s">
        <v>166</v>
      </c>
      <c r="E132" s="147" t="s">
        <v>251</v>
      </c>
      <c r="F132" s="31" t="s">
        <v>64</v>
      </c>
      <c r="G132" s="147" t="s">
        <v>166</v>
      </c>
      <c r="H132" s="148" t="s">
        <v>251</v>
      </c>
      <c r="I132" s="12" t="s">
        <v>839</v>
      </c>
      <c r="J132" s="147" t="s">
        <v>166</v>
      </c>
      <c r="K132" s="148" t="s">
        <v>251</v>
      </c>
      <c r="L132" s="147" t="s">
        <v>823</v>
      </c>
      <c r="M132" s="147" t="s">
        <v>166</v>
      </c>
      <c r="N132" s="147" t="s">
        <v>251</v>
      </c>
      <c r="O132" s="248" t="s">
        <v>310</v>
      </c>
      <c r="P132" s="147" t="s">
        <v>166</v>
      </c>
      <c r="Q132" s="148" t="s">
        <v>251</v>
      </c>
      <c r="R132" s="147" t="s">
        <v>310</v>
      </c>
      <c r="S132" s="147" t="s">
        <v>166</v>
      </c>
      <c r="T132" s="148" t="s">
        <v>251</v>
      </c>
      <c r="U132" s="51" t="s">
        <v>306</v>
      </c>
      <c r="V132" s="147" t="s">
        <v>166</v>
      </c>
      <c r="W132" s="760" t="s">
        <v>251</v>
      </c>
      <c r="Y132" s="65"/>
      <c r="Z132" s="900"/>
      <c r="AA132" s="65"/>
      <c r="AO132" s="65"/>
    </row>
    <row r="133" spans="2:41" ht="12" customHeight="1">
      <c r="B133" s="37" t="s">
        <v>152</v>
      </c>
      <c r="C133" s="141">
        <f>A!B740</f>
        <v>20</v>
      </c>
      <c r="D133" s="251">
        <f>A!C740</f>
        <v>37622</v>
      </c>
      <c r="E133" s="137">
        <f>A!D740</f>
        <v>1</v>
      </c>
      <c r="F133" s="257">
        <f>A!E740</f>
        <v>20</v>
      </c>
      <c r="G133" s="252">
        <f>A!F740</f>
        <v>38718</v>
      </c>
      <c r="H133" s="258">
        <f>A!G740</f>
        <v>1</v>
      </c>
      <c r="I133" s="423">
        <f>A!H740</f>
        <v>20</v>
      </c>
      <c r="J133" s="252">
        <f>A!I740</f>
        <v>39083</v>
      </c>
      <c r="K133" s="253">
        <f>A!J740</f>
        <v>1</v>
      </c>
      <c r="L133" s="141">
        <f>A!N740</f>
        <v>20</v>
      </c>
      <c r="M133" s="251" t="str">
        <f>A!O740</f>
        <v>1-Jan</v>
      </c>
      <c r="N133" s="137">
        <f>A!P740</f>
        <v>1</v>
      </c>
      <c r="O133" s="257">
        <f>A!Q740</f>
        <v>20</v>
      </c>
      <c r="P133" s="251">
        <f>A!R740</f>
        <v>38354</v>
      </c>
      <c r="Q133" s="258">
        <f>A!S740</f>
        <v>10</v>
      </c>
      <c r="R133" s="141">
        <f>A!T740</f>
        <v>20</v>
      </c>
      <c r="S133" s="251">
        <f>A!U740</f>
        <v>38354</v>
      </c>
      <c r="T133" s="137">
        <f>A!V740</f>
        <v>10</v>
      </c>
      <c r="U133" s="257">
        <f>A!W740</f>
        <v>20.000120699101402</v>
      </c>
      <c r="V133" s="251" t="str">
        <f>A!X740</f>
        <v>06/12</v>
      </c>
      <c r="W133" s="761" t="str">
        <f>A!Y740</f>
        <v>20:00</v>
      </c>
      <c r="Y133" s="65">
        <f>A!AI740</f>
        <v>0</v>
      </c>
      <c r="Z133" s="900">
        <f>A!AJ740</f>
        <v>0</v>
      </c>
      <c r="AA133" s="65">
        <f>A!AK740</f>
        <v>0</v>
      </c>
      <c r="AO133" s="65"/>
    </row>
    <row r="134" spans="2:41" ht="12" customHeight="1">
      <c r="B134" s="37" t="s">
        <v>153</v>
      </c>
      <c r="C134" s="141"/>
      <c r="D134" s="251"/>
      <c r="E134" s="137"/>
      <c r="F134" s="259">
        <f>A!E741</f>
        <v>20</v>
      </c>
      <c r="G134" s="252">
        <f>A!F741</f>
        <v>38718</v>
      </c>
      <c r="H134" s="253">
        <f>A!G741</f>
        <v>1</v>
      </c>
      <c r="I134" s="423"/>
      <c r="J134" s="252"/>
      <c r="K134" s="253"/>
      <c r="L134" s="141"/>
      <c r="M134" s="251"/>
      <c r="N134" s="137"/>
      <c r="O134" s="259">
        <f>A!Q741</f>
        <v>20</v>
      </c>
      <c r="P134" s="251">
        <f>A!R741</f>
        <v>38353</v>
      </c>
      <c r="Q134" s="253">
        <f>A!S741</f>
        <v>13</v>
      </c>
      <c r="R134" s="141">
        <f>A!T741</f>
        <v>20</v>
      </c>
      <c r="S134" s="251">
        <f>A!U741</f>
        <v>38353</v>
      </c>
      <c r="T134" s="137">
        <f>A!V741</f>
        <v>13</v>
      </c>
      <c r="U134" s="259"/>
      <c r="V134" s="251"/>
      <c r="W134" s="761"/>
      <c r="Y134" s="65">
        <f>A!AI741</f>
        <v>0</v>
      </c>
      <c r="Z134" s="900">
        <f>A!AJ741</f>
        <v>0</v>
      </c>
      <c r="AA134" s="65">
        <f>A!AK741</f>
        <v>0</v>
      </c>
      <c r="AO134" s="65"/>
    </row>
    <row r="135" spans="2:41" ht="12" customHeight="1">
      <c r="B135" s="37" t="s">
        <v>154</v>
      </c>
      <c r="C135" s="141"/>
      <c r="D135" s="251"/>
      <c r="E135" s="137"/>
      <c r="F135" s="259"/>
      <c r="G135" s="252"/>
      <c r="H135" s="253"/>
      <c r="I135" s="423"/>
      <c r="J135" s="252"/>
      <c r="K135" s="253"/>
      <c r="L135" s="141"/>
      <c r="M135" s="251"/>
      <c r="N135" s="137"/>
      <c r="O135" s="259"/>
      <c r="P135" s="251"/>
      <c r="Q135" s="253"/>
      <c r="R135" s="141"/>
      <c r="S135" s="251"/>
      <c r="T135" s="137"/>
      <c r="U135" s="259">
        <f>A!W742</f>
        <v>20.000124687100001</v>
      </c>
      <c r="V135" s="251" t="str">
        <f>A!X742</f>
        <v>06/28</v>
      </c>
      <c r="W135" s="761" t="str">
        <f>A!Y742</f>
        <v>20:00</v>
      </c>
      <c r="Y135" s="65">
        <f>A!AI742</f>
        <v>0</v>
      </c>
      <c r="Z135" s="900">
        <f>A!AJ742</f>
        <v>0</v>
      </c>
      <c r="AA135" s="65">
        <f>A!AK742</f>
        <v>0</v>
      </c>
      <c r="AO135" s="65"/>
    </row>
    <row r="136" spans="2:41" ht="12" customHeight="1">
      <c r="B136" s="37" t="s">
        <v>155</v>
      </c>
      <c r="C136" s="141"/>
      <c r="D136" s="251"/>
      <c r="E136" s="137"/>
      <c r="F136" s="259"/>
      <c r="G136" s="252"/>
      <c r="H136" s="253"/>
      <c r="I136" s="423">
        <f>A!H743</f>
        <v>20</v>
      </c>
      <c r="J136" s="252">
        <f>A!I743</f>
        <v>39083</v>
      </c>
      <c r="K136" s="253">
        <f>A!J743</f>
        <v>1</v>
      </c>
      <c r="L136" s="141">
        <f>A!N743</f>
        <v>20</v>
      </c>
      <c r="M136" s="251" t="str">
        <f>A!O743</f>
        <v>1-Jan</v>
      </c>
      <c r="N136" s="137">
        <f>A!P743</f>
        <v>1</v>
      </c>
      <c r="O136" s="259"/>
      <c r="P136" s="251"/>
      <c r="Q136" s="253"/>
      <c r="R136" s="141"/>
      <c r="S136" s="251"/>
      <c r="T136" s="137"/>
      <c r="U136" s="259">
        <f>A!W743</f>
        <v>20.000124687100001</v>
      </c>
      <c r="V136" s="251" t="str">
        <f>A!X743</f>
        <v>06/28</v>
      </c>
      <c r="W136" s="761" t="str">
        <f>A!Y743</f>
        <v>20:00</v>
      </c>
      <c r="Y136" s="65">
        <f>A!AI743</f>
        <v>0</v>
      </c>
      <c r="Z136" s="900">
        <f>A!AJ743</f>
        <v>0</v>
      </c>
      <c r="AA136" s="65">
        <f>A!AK743</f>
        <v>0</v>
      </c>
      <c r="AO136" s="65"/>
    </row>
    <row r="137" spans="2:41" ht="12" customHeight="1">
      <c r="B137" s="37" t="s">
        <v>156</v>
      </c>
      <c r="C137" s="141">
        <f>A!B744</f>
        <v>20</v>
      </c>
      <c r="D137" s="251">
        <f>A!C744</f>
        <v>37622</v>
      </c>
      <c r="E137" s="137">
        <f>A!D744</f>
        <v>1</v>
      </c>
      <c r="F137" s="259"/>
      <c r="G137" s="252"/>
      <c r="H137" s="253"/>
      <c r="I137" s="423"/>
      <c r="J137" s="252"/>
      <c r="K137" s="253"/>
      <c r="L137" s="141"/>
      <c r="M137" s="251"/>
      <c r="N137" s="137"/>
      <c r="O137" s="259"/>
      <c r="P137" s="251"/>
      <c r="Q137" s="253"/>
      <c r="R137" s="141"/>
      <c r="S137" s="251"/>
      <c r="T137" s="137"/>
      <c r="U137" s="259">
        <f>A!W744</f>
        <v>20.000124687100001</v>
      </c>
      <c r="V137" s="251" t="str">
        <f>A!X744</f>
        <v>06/28</v>
      </c>
      <c r="W137" s="761" t="str">
        <f>A!Y744</f>
        <v>20:00</v>
      </c>
      <c r="Y137" s="65">
        <f>A!AI744</f>
        <v>0</v>
      </c>
      <c r="Z137" s="900">
        <f>A!AJ744</f>
        <v>0</v>
      </c>
      <c r="AA137" s="65">
        <f>A!AK744</f>
        <v>0</v>
      </c>
      <c r="AO137" s="65"/>
    </row>
    <row r="138" spans="2:41" ht="12" customHeight="1" thickBot="1">
      <c r="B138" s="37" t="s">
        <v>157</v>
      </c>
      <c r="C138" s="141"/>
      <c r="D138" s="251"/>
      <c r="E138" s="137"/>
      <c r="F138" s="260"/>
      <c r="G138" s="255"/>
      <c r="H138" s="256"/>
      <c r="I138" s="142"/>
      <c r="J138" s="255"/>
      <c r="K138" s="256"/>
      <c r="L138" s="141"/>
      <c r="M138" s="251"/>
      <c r="N138" s="137"/>
      <c r="O138" s="259">
        <f>A!Q745</f>
        <v>20</v>
      </c>
      <c r="P138" s="251">
        <f>A!R745</f>
        <v>38354</v>
      </c>
      <c r="Q138" s="253">
        <f>A!S745</f>
        <v>13</v>
      </c>
      <c r="R138" s="141">
        <f>A!T745</f>
        <v>20</v>
      </c>
      <c r="S138" s="251">
        <f>A!U745</f>
        <v>38354</v>
      </c>
      <c r="T138" s="137">
        <f>A!V745</f>
        <v>13</v>
      </c>
      <c r="U138" s="259">
        <f>A!W745</f>
        <v>20.000124687100001</v>
      </c>
      <c r="V138" s="251" t="str">
        <f>A!X745</f>
        <v>06/28</v>
      </c>
      <c r="W138" s="761" t="str">
        <f>A!Y745</f>
        <v>20:00</v>
      </c>
      <c r="Y138" s="65">
        <f>A!AI745</f>
        <v>0</v>
      </c>
      <c r="Z138" s="900">
        <f>A!AJ745</f>
        <v>0</v>
      </c>
      <c r="AA138" s="65">
        <f>A!AK745</f>
        <v>0</v>
      </c>
      <c r="AO138" s="65"/>
    </row>
    <row r="139" spans="2:41" ht="14.25" customHeight="1" thickTop="1">
      <c r="B139" s="159" t="s">
        <v>704</v>
      </c>
      <c r="C139" s="149"/>
      <c r="D139" s="150"/>
      <c r="E139" s="150"/>
      <c r="F139" s="149"/>
      <c r="G139" s="150"/>
      <c r="H139" s="150"/>
      <c r="I139" s="149"/>
      <c r="J139" s="150"/>
      <c r="K139" s="150"/>
      <c r="L139" s="162"/>
      <c r="M139" s="150"/>
      <c r="N139" s="150"/>
      <c r="O139" s="162"/>
      <c r="P139" s="150"/>
      <c r="Q139" s="150"/>
      <c r="R139" s="162"/>
      <c r="S139" s="150"/>
      <c r="T139" s="150"/>
      <c r="U139" s="261"/>
      <c r="V139" s="150"/>
      <c r="W139" s="758"/>
      <c r="Y139" s="65"/>
      <c r="Z139" s="900"/>
      <c r="AA139" s="65"/>
      <c r="AO139" s="65"/>
    </row>
    <row r="140" spans="2:41" ht="12" customHeight="1">
      <c r="B140" s="36"/>
      <c r="C140" s="300" t="s">
        <v>83</v>
      </c>
      <c r="D140" s="301"/>
      <c r="E140" s="301"/>
      <c r="F140" s="748" t="s">
        <v>72</v>
      </c>
      <c r="G140" s="301"/>
      <c r="H140" s="303"/>
      <c r="I140" s="300" t="s">
        <v>819</v>
      </c>
      <c r="J140" s="301"/>
      <c r="K140" s="303"/>
      <c r="L140" s="304" t="s">
        <v>96</v>
      </c>
      <c r="M140" s="301"/>
      <c r="N140" s="301"/>
      <c r="O140" s="305" t="s">
        <v>840</v>
      </c>
      <c r="P140" s="301"/>
      <c r="Q140" s="303"/>
      <c r="R140" s="304" t="s">
        <v>824</v>
      </c>
      <c r="S140" s="301"/>
      <c r="T140" s="303"/>
      <c r="U140" s="306" t="s">
        <v>292</v>
      </c>
      <c r="V140" s="301"/>
      <c r="W140" s="759"/>
      <c r="Y140" s="65"/>
      <c r="Z140" s="900"/>
      <c r="AA140" s="65"/>
      <c r="AO140" s="65"/>
    </row>
    <row r="141" spans="2:41" ht="12" customHeight="1">
      <c r="B141" s="77"/>
      <c r="C141" s="12" t="s">
        <v>108</v>
      </c>
      <c r="D141" s="147" t="s">
        <v>166</v>
      </c>
      <c r="E141" s="147" t="s">
        <v>251</v>
      </c>
      <c r="F141" s="31" t="s">
        <v>64</v>
      </c>
      <c r="G141" s="147" t="s">
        <v>166</v>
      </c>
      <c r="H141" s="148" t="s">
        <v>251</v>
      </c>
      <c r="I141" s="12" t="s">
        <v>839</v>
      </c>
      <c r="J141" s="147" t="s">
        <v>166</v>
      </c>
      <c r="K141" s="148" t="s">
        <v>251</v>
      </c>
      <c r="L141" s="147" t="s">
        <v>823</v>
      </c>
      <c r="M141" s="147" t="s">
        <v>166</v>
      </c>
      <c r="N141" s="147" t="s">
        <v>251</v>
      </c>
      <c r="O141" s="248" t="s">
        <v>310</v>
      </c>
      <c r="P141" s="147" t="s">
        <v>166</v>
      </c>
      <c r="Q141" s="148" t="s">
        <v>251</v>
      </c>
      <c r="R141" s="147" t="s">
        <v>310</v>
      </c>
      <c r="S141" s="147" t="s">
        <v>166</v>
      </c>
      <c r="T141" s="148" t="s">
        <v>251</v>
      </c>
      <c r="U141" s="51" t="s">
        <v>306</v>
      </c>
      <c r="V141" s="147" t="s">
        <v>166</v>
      </c>
      <c r="W141" s="760" t="s">
        <v>251</v>
      </c>
      <c r="Y141" s="65"/>
      <c r="Z141" s="900"/>
      <c r="AA141" s="65"/>
      <c r="AO141" s="65"/>
    </row>
    <row r="142" spans="2:41" ht="12" customHeight="1">
      <c r="B142" s="37" t="s">
        <v>152</v>
      </c>
      <c r="C142" s="141">
        <f>A!B750</f>
        <v>20</v>
      </c>
      <c r="D142" s="251">
        <f>A!C750</f>
        <v>37622</v>
      </c>
      <c r="E142" s="137">
        <f>A!D750</f>
        <v>1</v>
      </c>
      <c r="F142" s="257">
        <f>A!E750</f>
        <v>20</v>
      </c>
      <c r="G142" s="252">
        <f>A!F750</f>
        <v>38718</v>
      </c>
      <c r="H142" s="258">
        <f>A!G750</f>
        <v>1</v>
      </c>
      <c r="I142" s="423">
        <f>A!H750</f>
        <v>20</v>
      </c>
      <c r="J142" s="252">
        <f>A!I750</f>
        <v>39083</v>
      </c>
      <c r="K142" s="253">
        <f>A!J750</f>
        <v>1</v>
      </c>
      <c r="L142" s="141">
        <f>A!N750</f>
        <v>20</v>
      </c>
      <c r="M142" s="251" t="str">
        <f>A!O750</f>
        <v>1-Jan</v>
      </c>
      <c r="N142" s="137">
        <f>A!P750</f>
        <v>1</v>
      </c>
      <c r="O142" s="257">
        <f>A!Q750</f>
        <v>20</v>
      </c>
      <c r="P142" s="251">
        <f>A!R750</f>
        <v>38353</v>
      </c>
      <c r="Q142" s="258">
        <f>A!S750</f>
        <v>12</v>
      </c>
      <c r="R142" s="141">
        <f>A!T750</f>
        <v>20</v>
      </c>
      <c r="S142" s="251">
        <f>A!U750</f>
        <v>38353</v>
      </c>
      <c r="T142" s="137">
        <f>A!V750</f>
        <v>12</v>
      </c>
      <c r="U142" s="257">
        <f>A!W750</f>
        <v>20.000120699101402</v>
      </c>
      <c r="V142" s="251" t="str">
        <f>A!X750</f>
        <v>06/12</v>
      </c>
      <c r="W142" s="761" t="str">
        <f>A!Y750</f>
        <v>20:00</v>
      </c>
      <c r="Y142" s="65">
        <f>A!AI750</f>
        <v>0</v>
      </c>
      <c r="Z142" s="900">
        <f>A!AJ750</f>
        <v>0</v>
      </c>
      <c r="AA142" s="65">
        <f>A!AK750</f>
        <v>0</v>
      </c>
      <c r="AO142" s="65"/>
    </row>
    <row r="143" spans="2:41" ht="12" customHeight="1">
      <c r="B143" s="37" t="s">
        <v>153</v>
      </c>
      <c r="C143" s="141"/>
      <c r="D143" s="251"/>
      <c r="E143" s="137"/>
      <c r="F143" s="259">
        <f>A!E751</f>
        <v>20</v>
      </c>
      <c r="G143" s="252">
        <f>A!F751</f>
        <v>38718</v>
      </c>
      <c r="H143" s="253">
        <f>A!G751</f>
        <v>1</v>
      </c>
      <c r="I143" s="423"/>
      <c r="J143" s="252"/>
      <c r="K143" s="253"/>
      <c r="L143" s="141"/>
      <c r="M143" s="251"/>
      <c r="N143" s="137"/>
      <c r="O143" s="259">
        <f>A!Q751</f>
        <v>20</v>
      </c>
      <c r="P143" s="251">
        <f>A!R751</f>
        <v>38353</v>
      </c>
      <c r="Q143" s="253">
        <f>A!S751</f>
        <v>16</v>
      </c>
      <c r="R143" s="141">
        <f>A!T751</f>
        <v>20</v>
      </c>
      <c r="S143" s="251">
        <f>A!U751</f>
        <v>38353</v>
      </c>
      <c r="T143" s="137">
        <f>A!V751</f>
        <v>16</v>
      </c>
      <c r="U143" s="259"/>
      <c r="V143" s="251"/>
      <c r="W143" s="761"/>
      <c r="Y143" s="65">
        <f>A!AI751</f>
        <v>0</v>
      </c>
      <c r="Z143" s="900">
        <f>A!AJ751</f>
        <v>0</v>
      </c>
      <c r="AA143" s="65">
        <f>A!AK751</f>
        <v>0</v>
      </c>
      <c r="AO143" s="65"/>
    </row>
    <row r="144" spans="2:41" ht="12" customHeight="1">
      <c r="B144" s="37" t="s">
        <v>154</v>
      </c>
      <c r="C144" s="141"/>
      <c r="D144" s="251"/>
      <c r="E144" s="137"/>
      <c r="F144" s="259"/>
      <c r="G144" s="252"/>
      <c r="H144" s="253"/>
      <c r="I144" s="423"/>
      <c r="J144" s="252"/>
      <c r="K144" s="253"/>
      <c r="L144" s="141"/>
      <c r="M144" s="251"/>
      <c r="N144" s="137"/>
      <c r="O144" s="259"/>
      <c r="P144" s="251"/>
      <c r="Q144" s="253"/>
      <c r="R144" s="141"/>
      <c r="S144" s="251"/>
      <c r="T144" s="137"/>
      <c r="U144" s="259">
        <f>A!W752</f>
        <v>20.000118353370599</v>
      </c>
      <c r="V144" s="251" t="str">
        <f>A!X752</f>
        <v>06/28</v>
      </c>
      <c r="W144" s="761" t="str">
        <f>A!Y752</f>
        <v>20:00</v>
      </c>
      <c r="Y144" s="65">
        <f>A!AI752</f>
        <v>0</v>
      </c>
      <c r="Z144" s="900">
        <f>A!AJ752</f>
        <v>0</v>
      </c>
      <c r="AA144" s="65">
        <f>A!AK752</f>
        <v>0</v>
      </c>
      <c r="AO144" s="65"/>
    </row>
    <row r="145" spans="2:41" ht="12" customHeight="1">
      <c r="B145" s="37" t="s">
        <v>155</v>
      </c>
      <c r="C145" s="141"/>
      <c r="D145" s="251"/>
      <c r="E145" s="137"/>
      <c r="F145" s="259"/>
      <c r="G145" s="252"/>
      <c r="H145" s="253"/>
      <c r="I145" s="423">
        <f>A!H753</f>
        <v>20</v>
      </c>
      <c r="J145" s="252">
        <f>A!I753</f>
        <v>39083</v>
      </c>
      <c r="K145" s="253">
        <f>A!J753</f>
        <v>1</v>
      </c>
      <c r="L145" s="141">
        <f>A!N753</f>
        <v>20</v>
      </c>
      <c r="M145" s="251" t="str">
        <f>A!O753</f>
        <v>1-Jan</v>
      </c>
      <c r="N145" s="137">
        <f>A!P753</f>
        <v>1</v>
      </c>
      <c r="O145" s="259"/>
      <c r="P145" s="251"/>
      <c r="Q145" s="253"/>
      <c r="R145" s="141"/>
      <c r="S145" s="251"/>
      <c r="T145" s="137"/>
      <c r="U145" s="259">
        <f>A!W753</f>
        <v>20.000118353370599</v>
      </c>
      <c r="V145" s="251" t="str">
        <f>A!X753</f>
        <v>06/28</v>
      </c>
      <c r="W145" s="761" t="str">
        <f>A!Y753</f>
        <v>20:00</v>
      </c>
      <c r="Y145" s="65">
        <f>A!AI753</f>
        <v>0</v>
      </c>
      <c r="Z145" s="900">
        <f>A!AJ753</f>
        <v>0</v>
      </c>
      <c r="AA145" s="65">
        <f>A!AK753</f>
        <v>0</v>
      </c>
      <c r="AO145" s="65"/>
    </row>
    <row r="146" spans="2:41" ht="12" customHeight="1">
      <c r="B146" s="37" t="s">
        <v>156</v>
      </c>
      <c r="C146" s="141">
        <f>A!B754</f>
        <v>20</v>
      </c>
      <c r="D146" s="251">
        <f>A!C754</f>
        <v>37622</v>
      </c>
      <c r="E146" s="137">
        <f>A!D754</f>
        <v>1</v>
      </c>
      <c r="F146" s="259"/>
      <c r="G146" s="252"/>
      <c r="H146" s="253"/>
      <c r="I146" s="423"/>
      <c r="J146" s="252"/>
      <c r="K146" s="253"/>
      <c r="L146" s="141"/>
      <c r="M146" s="251"/>
      <c r="N146" s="137"/>
      <c r="O146" s="259"/>
      <c r="P146" s="251"/>
      <c r="Q146" s="253"/>
      <c r="R146" s="141"/>
      <c r="S146" s="251"/>
      <c r="T146" s="137"/>
      <c r="U146" s="259">
        <f>A!W754</f>
        <v>20.000118353370599</v>
      </c>
      <c r="V146" s="251" t="str">
        <f>A!X754</f>
        <v>06/28</v>
      </c>
      <c r="W146" s="761" t="str">
        <f>A!Y754</f>
        <v>20:00</v>
      </c>
      <c r="Y146" s="65">
        <f>A!AI754</f>
        <v>0</v>
      </c>
      <c r="Z146" s="900">
        <f>A!AJ754</f>
        <v>0</v>
      </c>
      <c r="AA146" s="65">
        <f>A!AK754</f>
        <v>0</v>
      </c>
      <c r="AO146" s="65"/>
    </row>
    <row r="147" spans="2:41" ht="12" customHeight="1" thickBot="1">
      <c r="B147" s="37" t="s">
        <v>157</v>
      </c>
      <c r="C147" s="141"/>
      <c r="D147" s="251"/>
      <c r="E147" s="137"/>
      <c r="F147" s="260"/>
      <c r="G147" s="255"/>
      <c r="H147" s="256"/>
      <c r="I147" s="142"/>
      <c r="J147" s="255"/>
      <c r="K147" s="256"/>
      <c r="L147" s="141"/>
      <c r="M147" s="251"/>
      <c r="N147" s="137"/>
      <c r="O147" s="259">
        <f>A!Q755</f>
        <v>20</v>
      </c>
      <c r="P147" s="251">
        <f>A!R755</f>
        <v>38353</v>
      </c>
      <c r="Q147" s="253">
        <f>A!S755</f>
        <v>15</v>
      </c>
      <c r="R147" s="141">
        <f>A!T755</f>
        <v>20</v>
      </c>
      <c r="S147" s="251">
        <f>A!U755</f>
        <v>38353</v>
      </c>
      <c r="T147" s="137">
        <f>A!V755</f>
        <v>15</v>
      </c>
      <c r="U147" s="259">
        <f>A!W755</f>
        <v>20.000118353370599</v>
      </c>
      <c r="V147" s="251" t="str">
        <f>A!X755</f>
        <v>06/28</v>
      </c>
      <c r="W147" s="761" t="str">
        <f>A!Y755</f>
        <v>20:00</v>
      </c>
      <c r="Y147" s="65">
        <f>A!AI755</f>
        <v>0</v>
      </c>
      <c r="Z147" s="900">
        <f>A!AJ755</f>
        <v>0</v>
      </c>
      <c r="AA147" s="65">
        <f>A!AK755</f>
        <v>0</v>
      </c>
      <c r="AO147" s="65"/>
    </row>
    <row r="148" spans="2:41" ht="14.25" customHeight="1" thickTop="1">
      <c r="B148" s="159" t="s">
        <v>705</v>
      </c>
      <c r="C148" s="149"/>
      <c r="D148" s="150"/>
      <c r="E148" s="150"/>
      <c r="F148" s="149"/>
      <c r="G148" s="150"/>
      <c r="H148" s="150"/>
      <c r="I148" s="149"/>
      <c r="J148" s="150"/>
      <c r="K148" s="150"/>
      <c r="L148" s="162"/>
      <c r="M148" s="150"/>
      <c r="N148" s="150"/>
      <c r="O148" s="162"/>
      <c r="P148" s="150"/>
      <c r="Q148" s="150"/>
      <c r="R148" s="162"/>
      <c r="S148" s="150"/>
      <c r="T148" s="150"/>
      <c r="U148" s="261"/>
      <c r="V148" s="150"/>
      <c r="W148" s="758"/>
      <c r="Y148" s="65"/>
      <c r="Z148" s="900"/>
      <c r="AA148" s="65"/>
      <c r="AO148" s="65"/>
    </row>
    <row r="149" spans="2:41" ht="12" customHeight="1">
      <c r="B149" s="36"/>
      <c r="C149" s="300" t="s">
        <v>83</v>
      </c>
      <c r="D149" s="301"/>
      <c r="E149" s="301"/>
      <c r="F149" s="748" t="s">
        <v>72</v>
      </c>
      <c r="G149" s="301"/>
      <c r="H149" s="303"/>
      <c r="I149" s="300" t="s">
        <v>819</v>
      </c>
      <c r="J149" s="301"/>
      <c r="K149" s="303"/>
      <c r="L149" s="304" t="s">
        <v>96</v>
      </c>
      <c r="M149" s="301"/>
      <c r="N149" s="301"/>
      <c r="O149" s="305" t="s">
        <v>840</v>
      </c>
      <c r="P149" s="301"/>
      <c r="Q149" s="303"/>
      <c r="R149" s="304" t="s">
        <v>824</v>
      </c>
      <c r="S149" s="301"/>
      <c r="T149" s="303"/>
      <c r="U149" s="306" t="s">
        <v>292</v>
      </c>
      <c r="V149" s="301"/>
      <c r="W149" s="759"/>
      <c r="Y149" s="65"/>
      <c r="Z149" s="900"/>
      <c r="AA149" s="65"/>
      <c r="AO149" s="65"/>
    </row>
    <row r="150" spans="2:41" ht="12" customHeight="1">
      <c r="B150" s="77"/>
      <c r="C150" s="12" t="s">
        <v>108</v>
      </c>
      <c r="D150" s="147" t="s">
        <v>166</v>
      </c>
      <c r="E150" s="147" t="s">
        <v>251</v>
      </c>
      <c r="F150" s="31" t="s">
        <v>64</v>
      </c>
      <c r="G150" s="147" t="s">
        <v>166</v>
      </c>
      <c r="H150" s="148" t="s">
        <v>251</v>
      </c>
      <c r="I150" s="12" t="s">
        <v>839</v>
      </c>
      <c r="J150" s="147" t="s">
        <v>166</v>
      </c>
      <c r="K150" s="148" t="s">
        <v>251</v>
      </c>
      <c r="L150" s="147" t="s">
        <v>823</v>
      </c>
      <c r="M150" s="147" t="s">
        <v>166</v>
      </c>
      <c r="N150" s="147" t="s">
        <v>251</v>
      </c>
      <c r="O150" s="248" t="s">
        <v>310</v>
      </c>
      <c r="P150" s="147" t="s">
        <v>166</v>
      </c>
      <c r="Q150" s="148" t="s">
        <v>251</v>
      </c>
      <c r="R150" s="147" t="s">
        <v>310</v>
      </c>
      <c r="S150" s="147" t="s">
        <v>166</v>
      </c>
      <c r="T150" s="148" t="s">
        <v>251</v>
      </c>
      <c r="U150" s="51" t="s">
        <v>306</v>
      </c>
      <c r="V150" s="147" t="s">
        <v>166</v>
      </c>
      <c r="W150" s="760" t="s">
        <v>251</v>
      </c>
      <c r="Y150" s="65"/>
      <c r="Z150" s="900"/>
      <c r="AA150" s="65"/>
      <c r="AO150" s="65"/>
    </row>
    <row r="151" spans="2:41" ht="12" customHeight="1">
      <c r="B151" s="37" t="s">
        <v>152</v>
      </c>
      <c r="C151" s="141">
        <f>A!B760</f>
        <v>20</v>
      </c>
      <c r="D151" s="251">
        <f>A!C760</f>
        <v>37622</v>
      </c>
      <c r="E151" s="137">
        <f>A!D760</f>
        <v>1</v>
      </c>
      <c r="F151" s="257">
        <f>A!E760</f>
        <v>20</v>
      </c>
      <c r="G151" s="252">
        <f>A!F760</f>
        <v>38718</v>
      </c>
      <c r="H151" s="258">
        <f>A!G760</f>
        <v>1</v>
      </c>
      <c r="I151" s="423">
        <f>A!H760</f>
        <v>20</v>
      </c>
      <c r="J151" s="252">
        <f>A!I760</f>
        <v>39083</v>
      </c>
      <c r="K151" s="253">
        <f>A!J760</f>
        <v>1</v>
      </c>
      <c r="L151" s="141">
        <f>A!N760</f>
        <v>20</v>
      </c>
      <c r="M151" s="251" t="str">
        <f>A!O760</f>
        <v>1-Jan</v>
      </c>
      <c r="N151" s="137">
        <f>A!P760</f>
        <v>1</v>
      </c>
      <c r="O151" s="257">
        <f>A!Q760</f>
        <v>20</v>
      </c>
      <c r="P151" s="251">
        <f>A!R760</f>
        <v>38354</v>
      </c>
      <c r="Q151" s="258">
        <f>A!S760</f>
        <v>15</v>
      </c>
      <c r="R151" s="141">
        <f>A!T760</f>
        <v>20</v>
      </c>
      <c r="S151" s="251">
        <f>A!U760</f>
        <v>38354</v>
      </c>
      <c r="T151" s="137">
        <f>A!V760</f>
        <v>15</v>
      </c>
      <c r="U151" s="257">
        <f>A!W760</f>
        <v>20.000120699101402</v>
      </c>
      <c r="V151" s="251" t="str">
        <f>A!X760</f>
        <v>06/12</v>
      </c>
      <c r="W151" s="761" t="str">
        <f>A!Y760</f>
        <v>20:00</v>
      </c>
      <c r="Y151" s="65">
        <f>A!AI760</f>
        <v>0</v>
      </c>
      <c r="Z151" s="900">
        <f>A!AJ760</f>
        <v>0</v>
      </c>
      <c r="AA151" s="65">
        <f>A!AK760</f>
        <v>0</v>
      </c>
      <c r="AO151" s="65"/>
    </row>
    <row r="152" spans="2:41" ht="12" customHeight="1">
      <c r="B152" s="37" t="s">
        <v>153</v>
      </c>
      <c r="C152" s="141"/>
      <c r="D152" s="251"/>
      <c r="E152" s="137"/>
      <c r="F152" s="259">
        <f>A!E761</f>
        <v>20</v>
      </c>
      <c r="G152" s="252">
        <f>A!F761</f>
        <v>38718</v>
      </c>
      <c r="H152" s="253">
        <f>A!G761</f>
        <v>1</v>
      </c>
      <c r="I152" s="423"/>
      <c r="J152" s="252"/>
      <c r="K152" s="253"/>
      <c r="L152" s="141"/>
      <c r="M152" s="251"/>
      <c r="N152" s="137"/>
      <c r="O152" s="259">
        <f>A!Q761</f>
        <v>20</v>
      </c>
      <c r="P152" s="251">
        <f>A!R761</f>
        <v>38353</v>
      </c>
      <c r="Q152" s="253">
        <f>A!S761</f>
        <v>15</v>
      </c>
      <c r="R152" s="141">
        <f>A!T761</f>
        <v>20</v>
      </c>
      <c r="S152" s="251">
        <f>A!U761</f>
        <v>38353</v>
      </c>
      <c r="T152" s="137">
        <f>A!V761</f>
        <v>15</v>
      </c>
      <c r="U152" s="259"/>
      <c r="V152" s="251"/>
      <c r="W152" s="761"/>
      <c r="Y152" s="65">
        <f>A!AI761</f>
        <v>0</v>
      </c>
      <c r="Z152" s="900">
        <f>A!AJ761</f>
        <v>0</v>
      </c>
      <c r="AA152" s="65">
        <f>A!AK761</f>
        <v>0</v>
      </c>
      <c r="AO152" s="65"/>
    </row>
    <row r="153" spans="2:41" ht="12.75" customHeight="1">
      <c r="B153" s="37" t="s">
        <v>154</v>
      </c>
      <c r="C153" s="423"/>
      <c r="D153" s="252"/>
      <c r="E153" s="158"/>
      <c r="F153" s="259"/>
      <c r="G153" s="252"/>
      <c r="H153" s="253"/>
      <c r="I153" s="423"/>
      <c r="J153" s="252"/>
      <c r="K153" s="253"/>
      <c r="L153" s="423"/>
      <c r="M153" s="252"/>
      <c r="N153" s="158"/>
      <c r="O153" s="259"/>
      <c r="P153" s="252"/>
      <c r="Q153" s="253"/>
      <c r="R153" s="423"/>
      <c r="S153" s="252"/>
      <c r="T153" s="158"/>
      <c r="U153" s="259">
        <f>A!W762</f>
        <v>20.000122894186401</v>
      </c>
      <c r="V153" s="252" t="str">
        <f>A!X762</f>
        <v>01/21</v>
      </c>
      <c r="W153" s="761" t="str">
        <f>A!Y762</f>
        <v>19:00</v>
      </c>
      <c r="Y153" s="65">
        <f>A!AI762</f>
        <v>0</v>
      </c>
      <c r="Z153" s="900">
        <f>A!AJ762</f>
        <v>0</v>
      </c>
      <c r="AA153" s="65">
        <f>A!AK762</f>
        <v>0</v>
      </c>
      <c r="AO153" s="65"/>
    </row>
    <row r="154" spans="2:41" ht="12" customHeight="1">
      <c r="B154" s="37" t="s">
        <v>155</v>
      </c>
      <c r="C154" s="423"/>
      <c r="D154" s="252"/>
      <c r="E154" s="158"/>
      <c r="F154" s="259"/>
      <c r="G154" s="252"/>
      <c r="H154" s="253"/>
      <c r="I154" s="423">
        <f>A!H763</f>
        <v>20</v>
      </c>
      <c r="J154" s="252">
        <f>A!I763</f>
        <v>39083</v>
      </c>
      <c r="K154" s="253">
        <f>A!J763</f>
        <v>1</v>
      </c>
      <c r="L154" s="423">
        <f>A!N763</f>
        <v>20</v>
      </c>
      <c r="M154" s="252" t="str">
        <f>A!O763</f>
        <v>1-Jan</v>
      </c>
      <c r="N154" s="158">
        <f>A!P763</f>
        <v>1</v>
      </c>
      <c r="O154" s="259"/>
      <c r="P154" s="252"/>
      <c r="Q154" s="253"/>
      <c r="R154" s="423"/>
      <c r="S154" s="252"/>
      <c r="T154" s="158"/>
      <c r="U154" s="259">
        <f>A!W763</f>
        <v>20.000122894186401</v>
      </c>
      <c r="V154" s="252" t="str">
        <f>A!X763</f>
        <v>01/21</v>
      </c>
      <c r="W154" s="761" t="str">
        <f>A!Y763</f>
        <v>19:00</v>
      </c>
      <c r="Y154" s="65">
        <f>A!AI763</f>
        <v>0</v>
      </c>
      <c r="Z154" s="900">
        <f>A!AJ763</f>
        <v>0</v>
      </c>
      <c r="AA154" s="65">
        <f>A!AK763</f>
        <v>0</v>
      </c>
      <c r="AO154" s="65"/>
    </row>
    <row r="155" spans="2:41" ht="12" customHeight="1">
      <c r="B155" s="37" t="s">
        <v>156</v>
      </c>
      <c r="C155" s="423">
        <f>A!B764</f>
        <v>20</v>
      </c>
      <c r="D155" s="252">
        <f>A!C764</f>
        <v>37622</v>
      </c>
      <c r="E155" s="158">
        <f>A!D764</f>
        <v>1</v>
      </c>
      <c r="F155" s="259"/>
      <c r="G155" s="252"/>
      <c r="H155" s="253"/>
      <c r="I155" s="423"/>
      <c r="J155" s="252"/>
      <c r="K155" s="253"/>
      <c r="L155" s="423"/>
      <c r="M155" s="252"/>
      <c r="N155" s="158"/>
      <c r="O155" s="259"/>
      <c r="P155" s="252"/>
      <c r="Q155" s="253"/>
      <c r="R155" s="423"/>
      <c r="S155" s="252"/>
      <c r="T155" s="158"/>
      <c r="U155" s="259">
        <f>A!W764</f>
        <v>20.000122894186401</v>
      </c>
      <c r="V155" s="252" t="str">
        <f>A!X764</f>
        <v>01/21</v>
      </c>
      <c r="W155" s="761" t="str">
        <f>A!Y764</f>
        <v>19:00</v>
      </c>
      <c r="Y155" s="65">
        <f>A!AI764</f>
        <v>0</v>
      </c>
      <c r="Z155" s="900">
        <f>A!AJ764</f>
        <v>0</v>
      </c>
      <c r="AA155" s="65">
        <f>A!AK764</f>
        <v>0</v>
      </c>
      <c r="AO155" s="65"/>
    </row>
    <row r="156" spans="2:41" ht="12" customHeight="1" thickBot="1">
      <c r="B156" s="38" t="s">
        <v>157</v>
      </c>
      <c r="C156" s="142" t="str">
        <f>A!B765</f>
        <v>n/a</v>
      </c>
      <c r="D156" s="255" t="str">
        <f>A!C765</f>
        <v>n/a</v>
      </c>
      <c r="E156" s="139" t="str">
        <f>A!D765</f>
        <v>n/a</v>
      </c>
      <c r="F156" s="260" t="str">
        <f>A!E765</f>
        <v>n/a</v>
      </c>
      <c r="G156" s="255" t="str">
        <f>A!F765</f>
        <v>n/a</v>
      </c>
      <c r="H156" s="256" t="str">
        <f>A!G765</f>
        <v>n/a</v>
      </c>
      <c r="I156" s="142" t="str">
        <f>A!H765</f>
        <v>n/a</v>
      </c>
      <c r="J156" s="255" t="str">
        <f>A!I765</f>
        <v>n/a</v>
      </c>
      <c r="K156" s="256" t="str">
        <f>A!J765</f>
        <v>n/a</v>
      </c>
      <c r="L156" s="142" t="str">
        <f>A!N765</f>
        <v>n/a</v>
      </c>
      <c r="M156" s="255" t="str">
        <f>A!O765</f>
        <v>n/a</v>
      </c>
      <c r="N156" s="139" t="str">
        <f>A!P765</f>
        <v>n/a</v>
      </c>
      <c r="O156" s="260" t="str">
        <f>A!Q765</f>
        <v>n/a</v>
      </c>
      <c r="P156" s="255" t="str">
        <f>A!R765</f>
        <v>n/a</v>
      </c>
      <c r="Q156" s="256" t="str">
        <f>A!S765</f>
        <v>n/a</v>
      </c>
      <c r="R156" s="142" t="str">
        <f>A!T765</f>
        <v>n/a</v>
      </c>
      <c r="S156" s="255" t="str">
        <f>A!U765</f>
        <v>n/a</v>
      </c>
      <c r="T156" s="139" t="str">
        <f>A!V765</f>
        <v>n/a</v>
      </c>
      <c r="U156" s="260" t="str">
        <f>A!W765</f>
        <v>n/a</v>
      </c>
      <c r="V156" s="255" t="str">
        <f>A!X765</f>
        <v>n/a</v>
      </c>
      <c r="W156" s="762" t="str">
        <f>A!Y765</f>
        <v>n/a</v>
      </c>
      <c r="Y156" s="65"/>
      <c r="Z156" s="900"/>
      <c r="AA156" s="65"/>
      <c r="AO156" s="65"/>
    </row>
    <row r="157" spans="2:41" ht="12" customHeight="1" thickTop="1">
      <c r="Q157" s="42"/>
      <c r="Y157" s="65"/>
      <c r="Z157" s="900"/>
      <c r="AA157" s="65"/>
      <c r="AO157" s="65"/>
    </row>
    <row r="158" spans="2:41" ht="17.25" customHeight="1" thickBot="1">
      <c r="Q158" s="42"/>
      <c r="Y158" s="65"/>
      <c r="Z158" s="900"/>
      <c r="AA158" s="65"/>
      <c r="AC158" s="21" t="s">
        <v>842</v>
      </c>
      <c r="AO158" s="65"/>
    </row>
    <row r="159" spans="2:41" ht="17.25" customHeight="1" thickTop="1">
      <c r="Q159" s="42"/>
      <c r="Y159" s="65"/>
      <c r="Z159" s="900"/>
      <c r="AA159" s="65"/>
      <c r="AC159" s="434" t="s">
        <v>878</v>
      </c>
      <c r="AD159" s="145"/>
      <c r="AE159" s="145"/>
      <c r="AF159" s="145"/>
      <c r="AG159" s="435"/>
      <c r="AH159" s="753"/>
      <c r="AI159" s="753"/>
      <c r="AJ159" s="753"/>
      <c r="AK159" s="754" t="s">
        <v>62</v>
      </c>
      <c r="AL159" s="755"/>
      <c r="AM159" s="28"/>
      <c r="AO159" s="65"/>
    </row>
    <row r="160" spans="2:41" ht="12" customHeight="1">
      <c r="Q160" s="42"/>
      <c r="Y160" s="65"/>
      <c r="Z160" s="65"/>
      <c r="AA160" s="65"/>
      <c r="AC160" s="263"/>
      <c r="AD160" s="247" t="s">
        <v>83</v>
      </c>
      <c r="AE160" s="146" t="s">
        <v>72</v>
      </c>
      <c r="AF160" s="146" t="s">
        <v>819</v>
      </c>
      <c r="AG160" s="55" t="s">
        <v>96</v>
      </c>
      <c r="AH160" s="756" t="s">
        <v>825</v>
      </c>
      <c r="AI160" s="756" t="s">
        <v>824</v>
      </c>
      <c r="AJ160" s="756" t="s">
        <v>292</v>
      </c>
      <c r="AK160" s="155"/>
      <c r="AL160" s="134"/>
      <c r="AM160" s="307" t="s">
        <v>63</v>
      </c>
      <c r="AO160" s="79" t="s">
        <v>954</v>
      </c>
    </row>
    <row r="161" spans="17:42" ht="12" customHeight="1">
      <c r="Q161" s="42"/>
      <c r="Y161" s="65"/>
      <c r="Z161" s="65"/>
      <c r="AA161" s="65"/>
      <c r="AC161" s="439"/>
      <c r="AD161" s="31" t="s">
        <v>108</v>
      </c>
      <c r="AE161" s="12" t="s">
        <v>64</v>
      </c>
      <c r="AF161" s="12" t="s">
        <v>822</v>
      </c>
      <c r="AG161" s="51" t="s">
        <v>823</v>
      </c>
      <c r="AH161" s="757" t="s">
        <v>310</v>
      </c>
      <c r="AI161" s="757" t="s">
        <v>310</v>
      </c>
      <c r="AJ161" s="757" t="s">
        <v>306</v>
      </c>
      <c r="AK161" s="739" t="s">
        <v>65</v>
      </c>
      <c r="AL161" s="151" t="s">
        <v>66</v>
      </c>
      <c r="AM161" s="310" t="s">
        <v>69</v>
      </c>
      <c r="AO161" s="147" t="s">
        <v>951</v>
      </c>
    </row>
    <row r="162" spans="17:42" ht="12" customHeight="1">
      <c r="Q162" s="42"/>
      <c r="Y162" s="65"/>
      <c r="Z162" s="65"/>
      <c r="AA162" s="65"/>
      <c r="AC162" s="436" t="s">
        <v>152</v>
      </c>
      <c r="AD162" s="743">
        <f>C106</f>
        <v>20</v>
      </c>
      <c r="AE162" s="154">
        <f>F106</f>
        <v>20</v>
      </c>
      <c r="AF162" s="154">
        <f>I106</f>
        <v>20</v>
      </c>
      <c r="AG162" s="154">
        <f>L106</f>
        <v>20</v>
      </c>
      <c r="AH162" s="154">
        <f>O106</f>
        <v>20</v>
      </c>
      <c r="AI162" s="154">
        <f>R106</f>
        <v>20</v>
      </c>
      <c r="AJ162" s="154">
        <f>U106</f>
        <v>20.000120699101402</v>
      </c>
      <c r="AK162" s="39">
        <f t="shared" ref="AK162:AK172" si="6">MINA(AD162:AJ162)</f>
        <v>20</v>
      </c>
      <c r="AL162" s="46">
        <f t="shared" ref="AL162:AL172" si="7">MAXA(AD162:AJ162)</f>
        <v>20.000120699101402</v>
      </c>
      <c r="AM162" s="14">
        <f t="shared" ref="AM162:AM172" si="8">(AL162-AK162)/AVERAGE(AD162:AJ162)</f>
        <v>6.0349498671276006E-6</v>
      </c>
      <c r="AO162" s="60">
        <f>Y106</f>
        <v>0</v>
      </c>
    </row>
    <row r="163" spans="17:42" ht="12" customHeight="1">
      <c r="Q163" s="42"/>
      <c r="Y163" s="65"/>
      <c r="Z163" s="65"/>
      <c r="AA163" s="65"/>
      <c r="AC163" s="436" t="s">
        <v>826</v>
      </c>
      <c r="AD163" s="39">
        <f>C119</f>
        <v>20</v>
      </c>
      <c r="AE163" s="46">
        <f>F116</f>
        <v>20</v>
      </c>
      <c r="AF163" s="46">
        <f>I118</f>
        <v>20</v>
      </c>
      <c r="AG163" s="46">
        <f>L118</f>
        <v>20</v>
      </c>
      <c r="AH163" s="46">
        <f>O116</f>
        <v>20</v>
      </c>
      <c r="AI163" s="46">
        <f>R116</f>
        <v>20</v>
      </c>
      <c r="AJ163" s="46">
        <f>U119</f>
        <v>20.000117858501799</v>
      </c>
      <c r="AK163" s="39">
        <f t="shared" si="6"/>
        <v>20</v>
      </c>
      <c r="AL163" s="46">
        <f t="shared" si="7"/>
        <v>20.000117858501799</v>
      </c>
      <c r="AM163" s="14">
        <f t="shared" si="8"/>
        <v>5.892920129011482E-6</v>
      </c>
      <c r="AO163" s="895" t="s">
        <v>560</v>
      </c>
    </row>
    <row r="164" spans="17:42" ht="12" customHeight="1">
      <c r="Q164" s="42"/>
      <c r="Y164" s="65"/>
      <c r="Z164" s="65"/>
      <c r="AA164" s="65"/>
      <c r="AC164" s="436" t="s">
        <v>827</v>
      </c>
      <c r="AD164" s="39">
        <f>C146</f>
        <v>20</v>
      </c>
      <c r="AE164" s="46">
        <f>F143</f>
        <v>20</v>
      </c>
      <c r="AF164" s="46">
        <f>I145</f>
        <v>20</v>
      </c>
      <c r="AG164" s="46">
        <f>L145</f>
        <v>20</v>
      </c>
      <c r="AH164" s="46">
        <f>O143</f>
        <v>20</v>
      </c>
      <c r="AI164" s="46">
        <f>R143</f>
        <v>20</v>
      </c>
      <c r="AJ164" s="46">
        <f>U146</f>
        <v>20.000118353370599</v>
      </c>
      <c r="AK164" s="39">
        <f t="shared" si="6"/>
        <v>20</v>
      </c>
      <c r="AL164" s="46">
        <f t="shared" si="7"/>
        <v>20.000118353370599</v>
      </c>
      <c r="AM164" s="14">
        <f t="shared" si="8"/>
        <v>5.9176635272717422E-6</v>
      </c>
      <c r="AO164" s="895" t="s">
        <v>560</v>
      </c>
    </row>
    <row r="165" spans="17:42" ht="12" customHeight="1">
      <c r="Q165" s="42"/>
      <c r="Y165" s="65"/>
      <c r="Z165" s="65"/>
      <c r="AA165" s="65"/>
      <c r="AC165" s="436" t="s">
        <v>828</v>
      </c>
      <c r="AD165" s="39">
        <f>C110</f>
        <v>20</v>
      </c>
      <c r="AE165" s="46">
        <f>F107</f>
        <v>20</v>
      </c>
      <c r="AF165" s="46">
        <f>I109</f>
        <v>20</v>
      </c>
      <c r="AG165" s="46">
        <f>L109</f>
        <v>20</v>
      </c>
      <c r="AH165" s="46">
        <f>O107</f>
        <v>20</v>
      </c>
      <c r="AI165" s="46">
        <f>R107</f>
        <v>20</v>
      </c>
      <c r="AJ165" s="46">
        <f>U109</f>
        <v>20.000126565047299</v>
      </c>
      <c r="AK165" s="39">
        <f t="shared" si="6"/>
        <v>20</v>
      </c>
      <c r="AL165" s="46">
        <f t="shared" si="7"/>
        <v>20.000126565047299</v>
      </c>
      <c r="AM165" s="14">
        <f t="shared" si="8"/>
        <v>6.328246644010139E-6</v>
      </c>
      <c r="AO165" s="895" t="s">
        <v>560</v>
      </c>
    </row>
    <row r="166" spans="17:42" ht="12" customHeight="1">
      <c r="Q166" s="42"/>
      <c r="Y166" s="65"/>
      <c r="Z166" s="65"/>
      <c r="AA166" s="65"/>
      <c r="AC166" s="436" t="s">
        <v>829</v>
      </c>
      <c r="AD166" s="39">
        <f>C137</f>
        <v>20</v>
      </c>
      <c r="AE166" s="46">
        <f>F134</f>
        <v>20</v>
      </c>
      <c r="AF166" s="46">
        <f>I136</f>
        <v>20</v>
      </c>
      <c r="AG166" s="46">
        <f>L136</f>
        <v>20</v>
      </c>
      <c r="AH166" s="46">
        <f>O134</f>
        <v>20</v>
      </c>
      <c r="AI166" s="46">
        <f>R134</f>
        <v>20</v>
      </c>
      <c r="AJ166" s="46">
        <f>U137</f>
        <v>20.000124687100001</v>
      </c>
      <c r="AK166" s="39">
        <f t="shared" si="6"/>
        <v>20</v>
      </c>
      <c r="AL166" s="46">
        <f t="shared" si="7"/>
        <v>20.000124687100001</v>
      </c>
      <c r="AM166" s="14">
        <f t="shared" si="8"/>
        <v>6.2343494476179733E-6</v>
      </c>
      <c r="AO166" s="895" t="s">
        <v>560</v>
      </c>
    </row>
    <row r="167" spans="17:42" ht="12" customHeight="1">
      <c r="Q167" s="42"/>
      <c r="Y167" s="65"/>
      <c r="Z167" s="65"/>
      <c r="AA167" s="65"/>
      <c r="AC167" s="436" t="s">
        <v>830</v>
      </c>
      <c r="AD167" s="39">
        <f>C128</f>
        <v>20</v>
      </c>
      <c r="AE167" s="46">
        <f>F125</f>
        <v>20</v>
      </c>
      <c r="AF167" s="46">
        <f>I127</f>
        <v>20</v>
      </c>
      <c r="AG167" s="46">
        <f>L127</f>
        <v>20</v>
      </c>
      <c r="AH167" s="46">
        <f>O125</f>
        <v>20</v>
      </c>
      <c r="AI167" s="46">
        <f>R125</f>
        <v>20</v>
      </c>
      <c r="AJ167" s="46">
        <f>U128</f>
        <v>20.0001240062495</v>
      </c>
      <c r="AK167" s="39">
        <f t="shared" si="6"/>
        <v>20</v>
      </c>
      <c r="AL167" s="46">
        <f t="shared" si="7"/>
        <v>20.0001240062495</v>
      </c>
      <c r="AM167" s="14">
        <f t="shared" si="8"/>
        <v>6.200306983024831E-6</v>
      </c>
      <c r="AO167" s="895" t="s">
        <v>560</v>
      </c>
    </row>
    <row r="168" spans="17:42" ht="12.75" customHeight="1">
      <c r="Q168" s="42"/>
      <c r="Y168" s="65"/>
      <c r="Z168" s="65"/>
      <c r="AA168" s="65"/>
      <c r="AC168" s="436" t="s">
        <v>831</v>
      </c>
      <c r="AD168" s="39">
        <f>C155</f>
        <v>20</v>
      </c>
      <c r="AE168" s="46">
        <f>F152</f>
        <v>20</v>
      </c>
      <c r="AF168" s="46">
        <f>I154</f>
        <v>20</v>
      </c>
      <c r="AG168" s="46">
        <f>L154</f>
        <v>20</v>
      </c>
      <c r="AH168" s="46">
        <f>O152</f>
        <v>20</v>
      </c>
      <c r="AI168" s="46">
        <f>R152</f>
        <v>20</v>
      </c>
      <c r="AJ168" s="46">
        <f>U155</f>
        <v>20.000122894186401</v>
      </c>
      <c r="AK168" s="39">
        <f t="shared" si="6"/>
        <v>20</v>
      </c>
      <c r="AL168" s="46">
        <f t="shared" si="7"/>
        <v>20.000122894186401</v>
      </c>
      <c r="AM168" s="14">
        <f t="shared" si="8"/>
        <v>6.1447039261157901E-6</v>
      </c>
      <c r="AO168" s="895" t="s">
        <v>560</v>
      </c>
      <c r="AP168" s="899" t="s">
        <v>953</v>
      </c>
    </row>
    <row r="169" spans="17:42" ht="12" customHeight="1">
      <c r="Q169" s="42"/>
      <c r="Y169" s="65"/>
      <c r="Z169" s="65"/>
      <c r="AA169" s="65"/>
      <c r="AC169" s="740" t="s">
        <v>832</v>
      </c>
      <c r="AD169" s="743"/>
      <c r="AE169" s="154"/>
      <c r="AF169" s="154"/>
      <c r="AG169" s="154"/>
      <c r="AH169" s="154">
        <f>O120</f>
        <v>20</v>
      </c>
      <c r="AI169" s="154">
        <f>R120</f>
        <v>20</v>
      </c>
      <c r="AJ169" s="154">
        <f>U120</f>
        <v>20.000117858501799</v>
      </c>
      <c r="AK169" s="743">
        <f t="shared" si="6"/>
        <v>20</v>
      </c>
      <c r="AL169" s="154">
        <f t="shared" si="7"/>
        <v>20.000117858501799</v>
      </c>
      <c r="AM169" s="308">
        <f t="shared" si="8"/>
        <v>5.8929135144460218E-6</v>
      </c>
      <c r="AO169" s="154">
        <f>Y120</f>
        <v>0</v>
      </c>
    </row>
    <row r="170" spans="17:42" ht="12" customHeight="1">
      <c r="Q170" s="42"/>
      <c r="Y170" s="65"/>
      <c r="Z170" s="65"/>
      <c r="AA170" s="65"/>
      <c r="AC170" s="436" t="s">
        <v>833</v>
      </c>
      <c r="AD170" s="39"/>
      <c r="AE170" s="46"/>
      <c r="AF170" s="46"/>
      <c r="AG170" s="46"/>
      <c r="AH170" s="46">
        <f>O147</f>
        <v>20</v>
      </c>
      <c r="AI170" s="46">
        <f>R147</f>
        <v>20</v>
      </c>
      <c r="AJ170" s="46">
        <f>U147</f>
        <v>20.000118353370599</v>
      </c>
      <c r="AK170" s="39">
        <f t="shared" si="6"/>
        <v>20</v>
      </c>
      <c r="AL170" s="46">
        <f t="shared" si="7"/>
        <v>20.000118353370599</v>
      </c>
      <c r="AM170" s="14">
        <f t="shared" si="8"/>
        <v>5.9176568570427622E-6</v>
      </c>
      <c r="AO170" s="46">
        <f>Y147</f>
        <v>0</v>
      </c>
    </row>
    <row r="171" spans="17:42" ht="12" customHeight="1">
      <c r="Q171" s="42"/>
      <c r="Y171" s="65"/>
      <c r="Z171" s="65"/>
      <c r="AA171" s="65"/>
      <c r="AC171" s="436" t="s">
        <v>834</v>
      </c>
      <c r="AD171" s="39"/>
      <c r="AE171" s="46"/>
      <c r="AF171" s="46"/>
      <c r="AG171" s="46"/>
      <c r="AH171" s="46">
        <f>O111</f>
        <v>20</v>
      </c>
      <c r="AI171" s="46">
        <f>R111</f>
        <v>20</v>
      </c>
      <c r="AJ171" s="46">
        <f>U111</f>
        <v>20.000126565047299</v>
      </c>
      <c r="AK171" s="39">
        <f t="shared" si="6"/>
        <v>20</v>
      </c>
      <c r="AL171" s="46">
        <f t="shared" si="7"/>
        <v>20.000126565047299</v>
      </c>
      <c r="AM171" s="14">
        <f t="shared" si="8"/>
        <v>6.3282390160754129E-6</v>
      </c>
      <c r="AO171" s="46">
        <f>Y111</f>
        <v>0</v>
      </c>
    </row>
    <row r="172" spans="17:42" ht="12" customHeight="1" thickBot="1">
      <c r="Q172" s="42"/>
      <c r="Y172" s="65"/>
      <c r="Z172" s="65"/>
      <c r="AA172" s="65"/>
      <c r="AC172" s="438" t="s">
        <v>835</v>
      </c>
      <c r="AD172" s="40"/>
      <c r="AE172" s="35"/>
      <c r="AF172" s="35"/>
      <c r="AG172" s="35"/>
      <c r="AH172" s="35">
        <f>O138</f>
        <v>20</v>
      </c>
      <c r="AI172" s="35">
        <f>R138</f>
        <v>20</v>
      </c>
      <c r="AJ172" s="35">
        <f>U138</f>
        <v>20.000124687100001</v>
      </c>
      <c r="AK172" s="40">
        <f t="shared" si="6"/>
        <v>20</v>
      </c>
      <c r="AL172" s="35">
        <f t="shared" si="7"/>
        <v>20.000124687100001</v>
      </c>
      <c r="AM172" s="16">
        <f t="shared" si="8"/>
        <v>6.234342044367139E-6</v>
      </c>
      <c r="AO172" s="35">
        <f>Y138</f>
        <v>0</v>
      </c>
    </row>
    <row r="173" spans="17:42" ht="12" customHeight="1" thickTop="1">
      <c r="Q173" s="42"/>
      <c r="Y173" s="65"/>
      <c r="Z173" s="65"/>
      <c r="AA173" s="65"/>
      <c r="AO173" s="65"/>
    </row>
    <row r="174" spans="17:42" ht="12" customHeight="1">
      <c r="Q174" s="42"/>
      <c r="Y174" s="65"/>
      <c r="Z174" s="65"/>
      <c r="AA174" s="65"/>
      <c r="AO174" s="65"/>
    </row>
    <row r="175" spans="17:42" ht="12" customHeight="1">
      <c r="Q175" s="42"/>
    </row>
    <row r="176" spans="17:42" ht="15" customHeight="1">
      <c r="Q176" s="42"/>
    </row>
    <row r="177" spans="17:17" ht="12" customHeight="1">
      <c r="Q177" s="42"/>
    </row>
    <row r="178" spans="17:17" ht="12" customHeight="1">
      <c r="Q178" s="42"/>
    </row>
    <row r="179" spans="17:17" ht="12" customHeight="1">
      <c r="Q179" s="42"/>
    </row>
    <row r="180" spans="17:17" ht="12" customHeight="1"/>
    <row r="181" spans="17:17" ht="12" customHeight="1"/>
    <row r="182" spans="17:17" ht="12" customHeight="1"/>
    <row r="183" spans="17:17" ht="12" customHeight="1"/>
    <row r="184" spans="17:17" ht="12" customHeight="1"/>
    <row r="185" spans="17:17" ht="12" customHeight="1"/>
    <row r="186" spans="17:17" ht="16.5" customHeight="1"/>
    <row r="187" spans="17:17" ht="12" customHeight="1"/>
    <row r="188" spans="17:17" ht="12" customHeight="1"/>
    <row r="189" spans="17:17" ht="12" customHeight="1"/>
    <row r="190" spans="17:17" ht="15" customHeight="1"/>
    <row r="191" spans="17:17" ht="12" customHeight="1"/>
  </sheetData>
  <phoneticPr fontId="0" type="noConversion"/>
  <pageMargins left="0.75" right="0.5" top="0.8" bottom="0.55000000000000004" header="0.5" footer="0.5"/>
  <pageSetup scale="21" orientation="landscape" horizontalDpi="4294967292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AC191"/>
  <sheetViews>
    <sheetView defaultGridColor="0" topLeftCell="A113" colorId="22" zoomScale="87" workbookViewId="0">
      <selection activeCell="L160" sqref="L160"/>
    </sheetView>
  </sheetViews>
  <sheetFormatPr defaultColWidth="9.6640625" defaultRowHeight="15"/>
  <cols>
    <col min="1" max="1" width="0.77734375" customWidth="1"/>
    <col min="2" max="2" width="16.109375" customWidth="1"/>
    <col min="3" max="3" width="4.44140625" customWidth="1"/>
    <col min="4" max="4" width="5.5546875" customWidth="1"/>
    <col min="5" max="5" width="5.6640625" customWidth="1"/>
    <col min="6" max="6" width="5.44140625" customWidth="1"/>
    <col min="7" max="7" width="4.6640625" customWidth="1"/>
    <col min="8" max="8" width="7" customWidth="1"/>
    <col min="9" max="9" width="5.77734375" customWidth="1"/>
    <col min="10" max="11" width="5.44140625" customWidth="1"/>
    <col min="12" max="12" width="5.109375" customWidth="1"/>
    <col min="13" max="13" width="1.109375" customWidth="1"/>
    <col min="14" max="14" width="6.88671875" customWidth="1"/>
    <col min="15" max="15" width="9.88671875" customWidth="1"/>
    <col min="16" max="16" width="6" customWidth="1"/>
    <col min="18" max="18" width="5.6640625" customWidth="1"/>
    <col min="19" max="19" width="2.88671875" customWidth="1"/>
    <col min="21" max="29" width="6.77734375" customWidth="1"/>
  </cols>
  <sheetData>
    <row r="1" spans="2:8">
      <c r="B1" t="s">
        <v>485</v>
      </c>
      <c r="F1" t="s">
        <v>67</v>
      </c>
    </row>
    <row r="4" spans="2:8" ht="15.75">
      <c r="B4" s="1"/>
      <c r="C4" s="2"/>
      <c r="D4" s="2"/>
      <c r="E4" s="2"/>
      <c r="F4" s="2"/>
      <c r="G4" s="2"/>
      <c r="H4" s="2"/>
    </row>
    <row r="6" spans="2:8" ht="15" customHeight="1"/>
    <row r="7" spans="2:8" ht="12" customHeight="1"/>
    <row r="8" spans="2:8" ht="12" customHeight="1"/>
    <row r="9" spans="2:8" ht="12" customHeight="1"/>
    <row r="10" spans="2:8" ht="12" customHeight="1"/>
    <row r="11" spans="2:8" ht="12" customHeight="1"/>
    <row r="12" spans="2:8" ht="12" customHeight="1"/>
    <row r="13" spans="2:8" ht="12" customHeight="1"/>
    <row r="14" spans="2:8" ht="12" customHeight="1"/>
    <row r="15" spans="2:8" ht="12" customHeight="1">
      <c r="B15" s="63"/>
      <c r="C15" s="42"/>
      <c r="D15" s="42"/>
      <c r="E15" s="42"/>
      <c r="F15" s="42"/>
      <c r="G15" s="42"/>
      <c r="H15" s="65"/>
    </row>
    <row r="16" spans="2:8" ht="16.5" customHeight="1" thickBot="1">
      <c r="B16" s="41" t="s">
        <v>484</v>
      </c>
      <c r="C16" s="6"/>
      <c r="D16" s="6"/>
      <c r="E16" s="6"/>
      <c r="F16" s="6"/>
      <c r="G16" s="6"/>
      <c r="H16" s="6"/>
    </row>
    <row r="17" spans="2:19" ht="15" customHeight="1" thickTop="1">
      <c r="B17" s="159" t="s">
        <v>693</v>
      </c>
      <c r="C17" s="149"/>
      <c r="D17" s="149"/>
      <c r="E17" s="149"/>
      <c r="F17" s="162"/>
      <c r="G17" s="162"/>
      <c r="H17" s="162"/>
      <c r="I17" s="162"/>
      <c r="J17" s="261"/>
    </row>
    <row r="18" spans="2:19" ht="12" customHeight="1">
      <c r="B18" s="36"/>
      <c r="C18" s="10" t="s">
        <v>83</v>
      </c>
      <c r="D18" s="10" t="s">
        <v>72</v>
      </c>
      <c r="E18" s="10" t="s">
        <v>305</v>
      </c>
      <c r="F18" s="54" t="s">
        <v>102</v>
      </c>
      <c r="G18" s="54" t="s">
        <v>796</v>
      </c>
      <c r="H18" s="54" t="s">
        <v>795</v>
      </c>
      <c r="I18" s="54" t="s">
        <v>292</v>
      </c>
      <c r="N18" s="79"/>
    </row>
    <row r="19" spans="2:19" ht="12" customHeight="1">
      <c r="B19" s="77"/>
      <c r="C19" s="10" t="s">
        <v>113</v>
      </c>
      <c r="D19" s="10" t="s">
        <v>80</v>
      </c>
      <c r="E19" s="10" t="s">
        <v>797</v>
      </c>
      <c r="F19" s="54" t="s">
        <v>792</v>
      </c>
      <c r="G19" s="54" t="s">
        <v>814</v>
      </c>
      <c r="H19" s="54" t="s">
        <v>815</v>
      </c>
      <c r="I19" s="54" t="s">
        <v>998</v>
      </c>
      <c r="N19" s="147" t="s">
        <v>952</v>
      </c>
      <c r="Q19" s="144"/>
      <c r="R19" s="143"/>
      <c r="S19" s="144"/>
    </row>
    <row r="20" spans="2:19" ht="12" customHeight="1">
      <c r="B20" s="37" t="s">
        <v>152</v>
      </c>
      <c r="C20" s="137">
        <f>A!B640</f>
        <v>73182.2</v>
      </c>
      <c r="D20" s="158">
        <f>A!E640</f>
        <v>72981.899999999994</v>
      </c>
      <c r="E20" s="158">
        <f>A!H640</f>
        <v>73525.036261824906</v>
      </c>
      <c r="F20" s="158">
        <f>A!N640</f>
        <v>75516</v>
      </c>
      <c r="G20" s="158">
        <f>A!Q640</f>
        <v>77028</v>
      </c>
      <c r="H20" s="158">
        <f>A!T640</f>
        <v>77028</v>
      </c>
      <c r="I20" s="158">
        <f>A!W640</f>
        <v>75651.776784947491</v>
      </c>
      <c r="N20" s="66">
        <f>A!AI640</f>
        <v>0</v>
      </c>
    </row>
    <row r="21" spans="2:19" ht="12" customHeight="1">
      <c r="B21" s="37" t="s">
        <v>153</v>
      </c>
      <c r="C21" s="137">
        <f>A!B641</f>
        <v>0</v>
      </c>
      <c r="D21" s="158">
        <f>A!E641</f>
        <v>69095.199999999997</v>
      </c>
      <c r="E21" s="158"/>
      <c r="F21" s="158"/>
      <c r="G21" s="158">
        <f>A!Q641</f>
        <v>75426</v>
      </c>
      <c r="H21" s="158">
        <f>A!T641</f>
        <v>73737</v>
      </c>
      <c r="I21" s="158">
        <f>A!W641</f>
        <v>71277.520691450831</v>
      </c>
      <c r="N21" s="66">
        <f>A!AI641</f>
        <v>0</v>
      </c>
    </row>
    <row r="22" spans="2:19" ht="12" customHeight="1">
      <c r="B22" s="37" t="s">
        <v>154</v>
      </c>
      <c r="C22" s="137">
        <f>A!B642</f>
        <v>0</v>
      </c>
      <c r="D22" s="158">
        <f>A!E642</f>
        <v>0</v>
      </c>
      <c r="E22" s="158"/>
      <c r="F22" s="158"/>
      <c r="G22" s="158"/>
      <c r="H22" s="158">
        <f>A!T642</f>
        <v>0</v>
      </c>
      <c r="I22" s="158">
        <f>A!W642</f>
        <v>71277.520691450831</v>
      </c>
      <c r="N22" s="66">
        <f>A!AI642</f>
        <v>0</v>
      </c>
    </row>
    <row r="23" spans="2:19" ht="12" customHeight="1">
      <c r="B23" s="37" t="s">
        <v>155</v>
      </c>
      <c r="C23" s="137">
        <f>A!B643</f>
        <v>0</v>
      </c>
      <c r="D23" s="158">
        <f>A!E643</f>
        <v>0</v>
      </c>
      <c r="E23" s="158">
        <f>A!H643</f>
        <v>70006.309063255598</v>
      </c>
      <c r="F23" s="158">
        <f>A!N643</f>
        <v>67652</v>
      </c>
      <c r="G23" s="158">
        <f>A!Q643</f>
        <v>0</v>
      </c>
      <c r="H23" s="158">
        <f>A!T643</f>
        <v>0</v>
      </c>
      <c r="I23" s="158">
        <f>A!W643</f>
        <v>71277.520691450831</v>
      </c>
      <c r="N23" s="66">
        <f>A!AI643</f>
        <v>0</v>
      </c>
    </row>
    <row r="24" spans="2:19" ht="12" customHeight="1">
      <c r="B24" s="37" t="s">
        <v>156</v>
      </c>
      <c r="C24" s="137">
        <f>A!B644</f>
        <v>67052.92</v>
      </c>
      <c r="D24" s="158">
        <f>A!E644</f>
        <v>0</v>
      </c>
      <c r="E24" s="158"/>
      <c r="F24" s="158"/>
      <c r="G24" s="158"/>
      <c r="H24" s="158">
        <f>A!T644</f>
        <v>0</v>
      </c>
      <c r="I24" s="158">
        <f>A!W644</f>
        <v>71277.520691450831</v>
      </c>
      <c r="N24" s="66">
        <f>A!AI644</f>
        <v>0</v>
      </c>
    </row>
    <row r="25" spans="2:19" ht="12" customHeight="1" thickBot="1">
      <c r="B25" s="37" t="s">
        <v>157</v>
      </c>
      <c r="C25" s="137">
        <f>A!B645</f>
        <v>0</v>
      </c>
      <c r="D25" s="158">
        <f>A!E645</f>
        <v>0</v>
      </c>
      <c r="E25" s="158"/>
      <c r="F25" s="158"/>
      <c r="G25" s="158">
        <f>A!Q645</f>
        <v>50424</v>
      </c>
      <c r="H25" s="158">
        <f>A!T645</f>
        <v>49378</v>
      </c>
      <c r="I25" s="158">
        <f>A!W645</f>
        <v>48156.212044505548</v>
      </c>
      <c r="N25" s="66">
        <f>A!AI645</f>
        <v>0</v>
      </c>
    </row>
    <row r="26" spans="2:19" ht="14.25" customHeight="1" thickTop="1">
      <c r="B26" s="159" t="s">
        <v>695</v>
      </c>
      <c r="C26" s="149"/>
      <c r="D26" s="149"/>
      <c r="E26" s="149"/>
      <c r="F26" s="162"/>
      <c r="G26" s="162"/>
      <c r="H26" s="162"/>
      <c r="I26" s="261"/>
      <c r="N26" s="66"/>
    </row>
    <row r="27" spans="2:19" ht="12" customHeight="1">
      <c r="B27" s="36"/>
      <c r="C27" s="10" t="s">
        <v>83</v>
      </c>
      <c r="D27" s="146" t="s">
        <v>72</v>
      </c>
      <c r="E27" s="146" t="s">
        <v>305</v>
      </c>
      <c r="F27" s="55" t="s">
        <v>102</v>
      </c>
      <c r="G27" s="55" t="s">
        <v>796</v>
      </c>
      <c r="H27" s="55" t="s">
        <v>795</v>
      </c>
      <c r="I27" s="54" t="s">
        <v>292</v>
      </c>
      <c r="N27" s="66"/>
    </row>
    <row r="28" spans="2:19" ht="12" customHeight="1">
      <c r="B28" s="77"/>
      <c r="C28" s="10" t="s">
        <v>113</v>
      </c>
      <c r="D28" s="146" t="s">
        <v>80</v>
      </c>
      <c r="E28" s="146" t="s">
        <v>797</v>
      </c>
      <c r="F28" s="55" t="s">
        <v>792</v>
      </c>
      <c r="G28" s="55" t="s">
        <v>814</v>
      </c>
      <c r="H28" s="55" t="s">
        <v>815</v>
      </c>
      <c r="I28" s="54" t="s">
        <v>998</v>
      </c>
      <c r="N28" s="66"/>
    </row>
    <row r="29" spans="2:19" ht="12" customHeight="1">
      <c r="B29" s="37" t="s">
        <v>152</v>
      </c>
      <c r="C29" s="137">
        <f>A!B650</f>
        <v>12197.03</v>
      </c>
      <c r="D29" s="158">
        <f>A!E650</f>
        <v>12163.7</v>
      </c>
      <c r="E29" s="158">
        <f>A!H650</f>
        <v>12254.123533924099</v>
      </c>
      <c r="F29" s="158">
        <f>A!N650</f>
        <v>12586</v>
      </c>
      <c r="G29" s="158">
        <f>A!Q650</f>
        <v>12839</v>
      </c>
      <c r="H29" s="158">
        <f>A!T650</f>
        <v>12839</v>
      </c>
      <c r="I29" s="158">
        <f>A!W650</f>
        <v>12608.629464157973</v>
      </c>
      <c r="N29" s="66">
        <f>A!AI650</f>
        <v>0</v>
      </c>
    </row>
    <row r="30" spans="2:19" ht="12" customHeight="1">
      <c r="B30" s="37" t="s">
        <v>153</v>
      </c>
      <c r="C30" s="137">
        <f>A!B651</f>
        <v>0</v>
      </c>
      <c r="D30" s="158">
        <f>A!E651</f>
        <v>11632.9</v>
      </c>
      <c r="E30" s="158">
        <f>A!H651</f>
        <v>0</v>
      </c>
      <c r="F30" s="158">
        <f>A!N651</f>
        <v>0</v>
      </c>
      <c r="G30" s="158">
        <f>A!Q651</f>
        <v>12654</v>
      </c>
      <c r="H30" s="158">
        <f>A!T651</f>
        <v>12427</v>
      </c>
      <c r="I30" s="158">
        <f>A!W651</f>
        <v>12394.565591819304</v>
      </c>
      <c r="N30" s="66">
        <f>A!AI651</f>
        <v>0</v>
      </c>
    </row>
    <row r="31" spans="2:19" ht="12" customHeight="1">
      <c r="B31" s="37" t="s">
        <v>154</v>
      </c>
      <c r="C31" s="137">
        <f>A!B652</f>
        <v>0</v>
      </c>
      <c r="D31" s="158">
        <f>A!E652</f>
        <v>0</v>
      </c>
      <c r="E31" s="158">
        <f>A!H652</f>
        <v>0</v>
      </c>
      <c r="F31" s="158">
        <f>A!N652</f>
        <v>0</v>
      </c>
      <c r="G31" s="158">
        <f>A!Q652</f>
        <v>0</v>
      </c>
      <c r="H31" s="158">
        <f>A!T652</f>
        <v>0</v>
      </c>
      <c r="I31" s="158">
        <f>A!W652</f>
        <v>12394.565591819304</v>
      </c>
      <c r="N31" s="66">
        <f>A!AI652</f>
        <v>0</v>
      </c>
    </row>
    <row r="32" spans="2:19" ht="12" customHeight="1">
      <c r="B32" s="37" t="s">
        <v>155</v>
      </c>
      <c r="C32" s="137">
        <f>A!B653</f>
        <v>0</v>
      </c>
      <c r="D32" s="158">
        <f>A!E653</f>
        <v>0</v>
      </c>
      <c r="E32" s="158">
        <f>A!H653</f>
        <v>12133.520544808</v>
      </c>
      <c r="F32" s="158">
        <f>A!N653</f>
        <v>12005</v>
      </c>
      <c r="G32" s="158">
        <f>A!Q653</f>
        <v>0</v>
      </c>
      <c r="H32" s="158">
        <f>A!T653</f>
        <v>0</v>
      </c>
      <c r="I32" s="158">
        <f>A!W653</f>
        <v>12394.565591819304</v>
      </c>
      <c r="N32" s="66">
        <f>A!AI653</f>
        <v>0</v>
      </c>
    </row>
    <row r="33" spans="2:14" ht="12" customHeight="1">
      <c r="B33" s="37" t="s">
        <v>156</v>
      </c>
      <c r="C33" s="137">
        <f>A!B654</f>
        <v>11657.55</v>
      </c>
      <c r="D33" s="158">
        <f>A!E654</f>
        <v>0</v>
      </c>
      <c r="E33" s="158">
        <f>A!H654</f>
        <v>0</v>
      </c>
      <c r="F33" s="158">
        <f>A!N654</f>
        <v>0</v>
      </c>
      <c r="G33" s="158">
        <f>A!Q654</f>
        <v>0</v>
      </c>
      <c r="H33" s="158">
        <f>A!T654</f>
        <v>0</v>
      </c>
      <c r="I33" s="158">
        <f>A!W654</f>
        <v>12394.565591819304</v>
      </c>
      <c r="N33" s="66">
        <f>A!AI654</f>
        <v>0</v>
      </c>
    </row>
    <row r="34" spans="2:14" ht="12" customHeight="1" thickBot="1">
      <c r="B34" s="37" t="s">
        <v>157</v>
      </c>
      <c r="C34" s="137">
        <f>A!B655</f>
        <v>0</v>
      </c>
      <c r="D34" s="158">
        <f>A!E655</f>
        <v>0</v>
      </c>
      <c r="E34" s="158">
        <f>A!H655</f>
        <v>0</v>
      </c>
      <c r="F34" s="158">
        <f>A!N655</f>
        <v>0</v>
      </c>
      <c r="G34" s="158">
        <f>A!Q655</f>
        <v>12654</v>
      </c>
      <c r="H34" s="158">
        <f>A!T655</f>
        <v>12427</v>
      </c>
      <c r="I34" s="158">
        <f>A!W655</f>
        <v>12394.565591819304</v>
      </c>
      <c r="N34" s="66">
        <f>A!AI655</f>
        <v>0</v>
      </c>
    </row>
    <row r="35" spans="2:14" ht="14.25" customHeight="1" thickTop="1">
      <c r="B35" s="159" t="s">
        <v>696</v>
      </c>
      <c r="C35" s="149"/>
      <c r="D35" s="149"/>
      <c r="E35" s="149"/>
      <c r="F35" s="162"/>
      <c r="G35" s="162"/>
      <c r="H35" s="162"/>
      <c r="I35" s="261"/>
      <c r="N35" s="66"/>
    </row>
    <row r="36" spans="2:14" ht="12" customHeight="1">
      <c r="B36" s="36"/>
      <c r="C36" s="10" t="s">
        <v>83</v>
      </c>
      <c r="D36" s="146" t="s">
        <v>72</v>
      </c>
      <c r="E36" s="146" t="s">
        <v>305</v>
      </c>
      <c r="F36" s="55" t="s">
        <v>102</v>
      </c>
      <c r="G36" s="55" t="s">
        <v>796</v>
      </c>
      <c r="H36" s="55" t="s">
        <v>795</v>
      </c>
      <c r="I36" s="54" t="s">
        <v>292</v>
      </c>
      <c r="N36" s="66"/>
    </row>
    <row r="37" spans="2:14" ht="12" customHeight="1">
      <c r="B37" s="77"/>
      <c r="C37" s="10" t="s">
        <v>113</v>
      </c>
      <c r="D37" s="146" t="s">
        <v>80</v>
      </c>
      <c r="E37" s="146" t="s">
        <v>797</v>
      </c>
      <c r="F37" s="55" t="s">
        <v>792</v>
      </c>
      <c r="G37" s="55" t="s">
        <v>814</v>
      </c>
      <c r="H37" s="55" t="s">
        <v>815</v>
      </c>
      <c r="I37" s="54" t="s">
        <v>998</v>
      </c>
      <c r="N37" s="66"/>
    </row>
    <row r="38" spans="2:14" ht="12" customHeight="1">
      <c r="B38" s="37" t="s">
        <v>152</v>
      </c>
      <c r="C38" s="137">
        <f>A!B660</f>
        <v>12197.05</v>
      </c>
      <c r="D38" s="158">
        <f>A!E660</f>
        <v>12163.7</v>
      </c>
      <c r="E38" s="158">
        <f>A!H660</f>
        <v>12254.123533924099</v>
      </c>
      <c r="F38" s="158">
        <f>A!N660</f>
        <v>12586</v>
      </c>
      <c r="G38" s="158">
        <f>A!Q660</f>
        <v>12839</v>
      </c>
      <c r="H38" s="158">
        <f>A!T660</f>
        <v>12839</v>
      </c>
      <c r="I38" s="158">
        <f>A!W660</f>
        <v>12608.629464157973</v>
      </c>
      <c r="N38" s="66">
        <f>A!AI660</f>
        <v>0</v>
      </c>
    </row>
    <row r="39" spans="2:14" ht="12" customHeight="1">
      <c r="B39" s="37" t="s">
        <v>153</v>
      </c>
      <c r="C39" s="137">
        <f>A!B661</f>
        <v>0</v>
      </c>
      <c r="D39" s="158">
        <f>A!E661</f>
        <v>11555.9</v>
      </c>
      <c r="E39" s="158">
        <f>A!H661</f>
        <v>0</v>
      </c>
      <c r="F39" s="158">
        <f>A!N661</f>
        <v>0</v>
      </c>
      <c r="G39" s="158">
        <f>A!Q661</f>
        <v>12550</v>
      </c>
      <c r="H39" s="158">
        <f>A!T661</f>
        <v>12242</v>
      </c>
      <c r="I39" s="158">
        <f>A!W661</f>
        <v>12000.645907676251</v>
      </c>
      <c r="N39" s="66">
        <f>A!AI661</f>
        <v>0</v>
      </c>
    </row>
    <row r="40" spans="2:14" ht="12" customHeight="1">
      <c r="B40" s="37" t="s">
        <v>154</v>
      </c>
      <c r="C40" s="137">
        <f>A!B662</f>
        <v>0</v>
      </c>
      <c r="D40" s="158">
        <f>A!E662</f>
        <v>0</v>
      </c>
      <c r="E40" s="158">
        <f>A!H662</f>
        <v>0</v>
      </c>
      <c r="F40" s="158">
        <f>A!N662</f>
        <v>0</v>
      </c>
      <c r="G40" s="158">
        <f>A!Q662</f>
        <v>0</v>
      </c>
      <c r="H40" s="158">
        <f>A!T662</f>
        <v>0</v>
      </c>
      <c r="I40" s="158">
        <f>A!W662</f>
        <v>12000.645907676251</v>
      </c>
      <c r="N40" s="66">
        <f>A!AI662</f>
        <v>0</v>
      </c>
    </row>
    <row r="41" spans="2:14" ht="12" customHeight="1">
      <c r="B41" s="37" t="s">
        <v>155</v>
      </c>
      <c r="C41" s="137">
        <f>A!B663</f>
        <v>0</v>
      </c>
      <c r="D41" s="158">
        <f>A!E663</f>
        <v>0</v>
      </c>
      <c r="E41" s="158">
        <f>A!H663</f>
        <v>11652.320466807399</v>
      </c>
      <c r="F41" s="158">
        <f>A!N663</f>
        <v>11413</v>
      </c>
      <c r="G41" s="158">
        <f>A!Q663</f>
        <v>0</v>
      </c>
      <c r="H41" s="158">
        <f>A!T663</f>
        <v>0</v>
      </c>
      <c r="I41" s="158">
        <f>A!W663</f>
        <v>12000.645907676251</v>
      </c>
      <c r="N41" s="66">
        <f>A!AI663</f>
        <v>0</v>
      </c>
    </row>
    <row r="42" spans="2:14" ht="12" customHeight="1">
      <c r="B42" s="37" t="s">
        <v>156</v>
      </c>
      <c r="C42" s="137">
        <f>A!B664</f>
        <v>11014.51</v>
      </c>
      <c r="D42" s="158">
        <f>A!E664</f>
        <v>0</v>
      </c>
      <c r="E42" s="158">
        <f>A!H664</f>
        <v>0</v>
      </c>
      <c r="F42" s="158">
        <f>A!N664</f>
        <v>0</v>
      </c>
      <c r="G42" s="158">
        <f>A!Q664</f>
        <v>0</v>
      </c>
      <c r="H42" s="158">
        <f>A!T664</f>
        <v>0</v>
      </c>
      <c r="I42" s="158">
        <f>A!W664</f>
        <v>12000.645907676251</v>
      </c>
      <c r="N42" s="66">
        <f>A!AI664</f>
        <v>0</v>
      </c>
    </row>
    <row r="43" spans="2:14" ht="12" customHeight="1" thickBot="1">
      <c r="B43" s="37" t="s">
        <v>157</v>
      </c>
      <c r="C43" s="137">
        <f>A!B665</f>
        <v>0</v>
      </c>
      <c r="D43" s="158">
        <f>A!E665</f>
        <v>0</v>
      </c>
      <c r="E43" s="158">
        <f>A!H665</f>
        <v>0</v>
      </c>
      <c r="F43" s="158">
        <f>A!N665</f>
        <v>0</v>
      </c>
      <c r="G43" s="158">
        <f>A!Q665</f>
        <v>12550</v>
      </c>
      <c r="H43" s="158">
        <f>A!T665</f>
        <v>12241</v>
      </c>
      <c r="I43" s="158">
        <f>A!W665</f>
        <v>12000.645907676251</v>
      </c>
      <c r="N43" s="66">
        <f>A!AI665</f>
        <v>0</v>
      </c>
    </row>
    <row r="44" spans="2:14" ht="14.25" customHeight="1" thickTop="1">
      <c r="B44" s="159" t="s">
        <v>694</v>
      </c>
      <c r="C44" s="149"/>
      <c r="D44" s="149"/>
      <c r="E44" s="149"/>
      <c r="F44" s="162"/>
      <c r="G44" s="162"/>
      <c r="H44" s="162"/>
      <c r="I44" s="261"/>
      <c r="N44" s="66"/>
    </row>
    <row r="45" spans="2:14" ht="12" customHeight="1">
      <c r="B45" s="36"/>
      <c r="C45" s="10" t="s">
        <v>83</v>
      </c>
      <c r="D45" s="146" t="s">
        <v>72</v>
      </c>
      <c r="E45" s="146" t="s">
        <v>305</v>
      </c>
      <c r="F45" s="55" t="s">
        <v>102</v>
      </c>
      <c r="G45" s="55" t="s">
        <v>796</v>
      </c>
      <c r="H45" s="55" t="s">
        <v>795</v>
      </c>
      <c r="I45" s="54" t="s">
        <v>292</v>
      </c>
      <c r="N45" s="66"/>
    </row>
    <row r="46" spans="2:14" ht="12" customHeight="1">
      <c r="B46" s="77"/>
      <c r="C46" s="10" t="s">
        <v>113</v>
      </c>
      <c r="D46" s="146" t="s">
        <v>80</v>
      </c>
      <c r="E46" s="146" t="s">
        <v>797</v>
      </c>
      <c r="F46" s="55" t="s">
        <v>792</v>
      </c>
      <c r="G46" s="55" t="s">
        <v>814</v>
      </c>
      <c r="H46" s="55" t="s">
        <v>815</v>
      </c>
      <c r="I46" s="54" t="s">
        <v>998</v>
      </c>
      <c r="N46" s="66"/>
    </row>
    <row r="47" spans="2:14" ht="12" customHeight="1">
      <c r="B47" s="37" t="s">
        <v>152</v>
      </c>
      <c r="C47" s="137">
        <f>A!B670</f>
        <v>12197.03</v>
      </c>
      <c r="D47" s="158">
        <f>A!E670</f>
        <v>12163.7</v>
      </c>
      <c r="E47" s="158">
        <f>A!H670</f>
        <v>12254.123533924099</v>
      </c>
      <c r="F47" s="158">
        <f>A!N670</f>
        <v>12586</v>
      </c>
      <c r="G47" s="158">
        <f>A!Q670</f>
        <v>12839</v>
      </c>
      <c r="H47" s="158">
        <f>A!T670</f>
        <v>12838</v>
      </c>
      <c r="I47" s="158">
        <f>A!W670</f>
        <v>12608.62946415775</v>
      </c>
      <c r="N47" s="66">
        <f>A!AI670</f>
        <v>0</v>
      </c>
    </row>
    <row r="48" spans="2:14" ht="12" customHeight="1">
      <c r="B48" s="37" t="s">
        <v>153</v>
      </c>
      <c r="C48" s="137">
        <f>A!B671</f>
        <v>0</v>
      </c>
      <c r="D48" s="158">
        <f>A!E671</f>
        <v>11980.8</v>
      </c>
      <c r="E48" s="158">
        <f>A!H671</f>
        <v>0</v>
      </c>
      <c r="F48" s="158">
        <f>A!N671</f>
        <v>0</v>
      </c>
      <c r="G48" s="158">
        <f>A!Q671</f>
        <v>12532</v>
      </c>
      <c r="H48" s="158">
        <f>A!T671</f>
        <v>12176</v>
      </c>
      <c r="I48" s="158">
        <f>A!W671</f>
        <v>12399.544129332528</v>
      </c>
      <c r="N48" s="66">
        <f>A!AI671</f>
        <v>0</v>
      </c>
    </row>
    <row r="49" spans="2:14" ht="12" customHeight="1">
      <c r="B49" s="37" t="s">
        <v>154</v>
      </c>
      <c r="C49" s="137">
        <f>A!B672</f>
        <v>0</v>
      </c>
      <c r="D49" s="158">
        <f>A!E672</f>
        <v>0</v>
      </c>
      <c r="E49" s="158">
        <f>A!H672</f>
        <v>0</v>
      </c>
      <c r="F49" s="158">
        <f>A!N672</f>
        <v>0</v>
      </c>
      <c r="G49" s="158">
        <f>A!Q672</f>
        <v>0</v>
      </c>
      <c r="H49" s="158">
        <f>A!T672</f>
        <v>0</v>
      </c>
      <c r="I49" s="158">
        <f>A!W672</f>
        <v>12399.544129332528</v>
      </c>
      <c r="N49" s="66">
        <f>A!AI672</f>
        <v>0</v>
      </c>
    </row>
    <row r="50" spans="2:14" ht="12" customHeight="1">
      <c r="B50" s="37" t="s">
        <v>155</v>
      </c>
      <c r="C50" s="137">
        <f>A!B673</f>
        <v>0</v>
      </c>
      <c r="D50" s="158">
        <f>A!E673</f>
        <v>0</v>
      </c>
      <c r="E50" s="158">
        <f>A!H673</f>
        <v>12056.1143379281</v>
      </c>
      <c r="F50" s="158">
        <f>A!N673</f>
        <v>11111</v>
      </c>
      <c r="G50" s="158">
        <f>A!Q673</f>
        <v>0</v>
      </c>
      <c r="H50" s="158">
        <f>A!T673</f>
        <v>0</v>
      </c>
      <c r="I50" s="158">
        <f>A!W673</f>
        <v>12399.544129332528</v>
      </c>
      <c r="N50" s="66">
        <f>A!AI673</f>
        <v>0</v>
      </c>
    </row>
    <row r="51" spans="2:14" ht="12" customHeight="1">
      <c r="B51" s="37" t="s">
        <v>156</v>
      </c>
      <c r="C51" s="137">
        <f>A!B674</f>
        <v>12016.65</v>
      </c>
      <c r="D51" s="158">
        <f>A!E674</f>
        <v>0</v>
      </c>
      <c r="E51" s="158">
        <f>A!H674</f>
        <v>0</v>
      </c>
      <c r="F51" s="158">
        <f>A!N674</f>
        <v>0</v>
      </c>
      <c r="G51" s="158">
        <f>A!Q674</f>
        <v>0</v>
      </c>
      <c r="H51" s="158">
        <f>A!T674</f>
        <v>0</v>
      </c>
      <c r="I51" s="158">
        <f>A!W674</f>
        <v>12399.544129332528</v>
      </c>
      <c r="N51" s="66">
        <f>A!AI674</f>
        <v>0</v>
      </c>
    </row>
    <row r="52" spans="2:14" ht="12" customHeight="1" thickBot="1">
      <c r="B52" s="37" t="s">
        <v>157</v>
      </c>
      <c r="C52" s="137" t="str">
        <f>A!B675</f>
        <v>n/a</v>
      </c>
      <c r="D52" s="158" t="str">
        <f>A!E675</f>
        <v>n/a</v>
      </c>
      <c r="E52" s="158" t="str">
        <f>A!H675</f>
        <v>n/a</v>
      </c>
      <c r="F52" s="158" t="str">
        <f>A!N675</f>
        <v>n/a</v>
      </c>
      <c r="G52" s="158" t="str">
        <f>A!Q675</f>
        <v>n/a</v>
      </c>
      <c r="H52" s="158" t="str">
        <f>A!T675</f>
        <v>n/a</v>
      </c>
      <c r="I52" s="158" t="str">
        <f>A!W675</f>
        <v>n/a</v>
      </c>
      <c r="N52" s="66"/>
    </row>
    <row r="53" spans="2:14" ht="14.25" customHeight="1" thickTop="1">
      <c r="B53" s="159" t="s">
        <v>697</v>
      </c>
      <c r="C53" s="149"/>
      <c r="D53" s="149"/>
      <c r="E53" s="149"/>
      <c r="F53" s="162"/>
      <c r="G53" s="162"/>
      <c r="H53" s="162"/>
      <c r="I53" s="261"/>
      <c r="N53" s="66"/>
    </row>
    <row r="54" spans="2:14" ht="12" customHeight="1">
      <c r="B54" s="36"/>
      <c r="C54" s="10" t="s">
        <v>83</v>
      </c>
      <c r="D54" s="146" t="s">
        <v>72</v>
      </c>
      <c r="E54" s="146" t="s">
        <v>305</v>
      </c>
      <c r="F54" s="55" t="s">
        <v>102</v>
      </c>
      <c r="G54" s="55" t="s">
        <v>796</v>
      </c>
      <c r="H54" s="55" t="s">
        <v>795</v>
      </c>
      <c r="I54" s="54" t="s">
        <v>292</v>
      </c>
      <c r="N54" s="66"/>
    </row>
    <row r="55" spans="2:14" ht="12" customHeight="1">
      <c r="B55" s="77"/>
      <c r="C55" s="10" t="s">
        <v>113</v>
      </c>
      <c r="D55" s="146" t="s">
        <v>80</v>
      </c>
      <c r="E55" s="146" t="s">
        <v>797</v>
      </c>
      <c r="F55" s="55" t="s">
        <v>792</v>
      </c>
      <c r="G55" s="55" t="s">
        <v>814</v>
      </c>
      <c r="H55" s="55" t="s">
        <v>815</v>
      </c>
      <c r="I55" s="54" t="s">
        <v>998</v>
      </c>
      <c r="N55" s="66"/>
    </row>
    <row r="56" spans="2:14" ht="12" customHeight="1">
      <c r="B56" s="37" t="s">
        <v>152</v>
      </c>
      <c r="C56" s="137">
        <f>A!B680</f>
        <v>12197.02</v>
      </c>
      <c r="D56" s="158">
        <f>A!E680</f>
        <v>12163.7</v>
      </c>
      <c r="E56" s="158">
        <f>A!H680</f>
        <v>12254.123533924099</v>
      </c>
      <c r="F56" s="158">
        <f>A!N680</f>
        <v>12586</v>
      </c>
      <c r="G56" s="158">
        <f>A!Q680</f>
        <v>12838</v>
      </c>
      <c r="H56" s="158">
        <f>A!T680</f>
        <v>12838</v>
      </c>
      <c r="I56" s="158">
        <f>A!W680</f>
        <v>12608.629464157973</v>
      </c>
      <c r="N56" s="66">
        <f>A!AI680</f>
        <v>0</v>
      </c>
    </row>
    <row r="57" spans="2:14" ht="12" customHeight="1">
      <c r="B57" s="37" t="s">
        <v>153</v>
      </c>
      <c r="C57" s="137">
        <f>A!B681</f>
        <v>0</v>
      </c>
      <c r="D57" s="158">
        <f>A!E681</f>
        <v>11641.8</v>
      </c>
      <c r="E57" s="158">
        <f>A!H681</f>
        <v>0</v>
      </c>
      <c r="F57" s="158">
        <f>A!N681</f>
        <v>0</v>
      </c>
      <c r="G57" s="158">
        <f>A!Q681</f>
        <v>12666</v>
      </c>
      <c r="H57" s="158">
        <f>A!T681</f>
        <v>12453</v>
      </c>
      <c r="I57" s="158">
        <f>A!W681</f>
        <v>12399.088066585557</v>
      </c>
      <c r="N57" s="66">
        <f>A!AI681</f>
        <v>0</v>
      </c>
    </row>
    <row r="58" spans="2:14" ht="12" customHeight="1">
      <c r="B58" s="37" t="s">
        <v>154</v>
      </c>
      <c r="C58" s="137">
        <f>A!B682</f>
        <v>0</v>
      </c>
      <c r="D58" s="158">
        <f>A!E682</f>
        <v>0</v>
      </c>
      <c r="E58" s="158">
        <f>A!H682</f>
        <v>0</v>
      </c>
      <c r="F58" s="158">
        <f>A!N682</f>
        <v>0</v>
      </c>
      <c r="G58" s="158">
        <f>A!Q682</f>
        <v>0</v>
      </c>
      <c r="H58" s="158">
        <f>A!T682</f>
        <v>0</v>
      </c>
      <c r="I58" s="158">
        <f>A!W682</f>
        <v>12399.088066585557</v>
      </c>
      <c r="N58" s="66">
        <f>A!AI682</f>
        <v>0</v>
      </c>
    </row>
    <row r="59" spans="2:14" ht="12" customHeight="1">
      <c r="B59" s="37" t="s">
        <v>155</v>
      </c>
      <c r="C59" s="137">
        <f>A!B683</f>
        <v>0</v>
      </c>
      <c r="D59" s="158">
        <f>A!E683</f>
        <v>0</v>
      </c>
      <c r="E59" s="158">
        <f>A!H683</f>
        <v>12142.281219803901</v>
      </c>
      <c r="F59" s="158">
        <f>A!N683</f>
        <v>12020</v>
      </c>
      <c r="G59" s="158">
        <f>A!Q683</f>
        <v>0</v>
      </c>
      <c r="H59" s="158">
        <f>A!T683</f>
        <v>0</v>
      </c>
      <c r="I59" s="158">
        <f>A!W683</f>
        <v>12399.088066585557</v>
      </c>
      <c r="N59" s="66">
        <f>A!AI683</f>
        <v>0</v>
      </c>
    </row>
    <row r="60" spans="2:14" ht="12" customHeight="1">
      <c r="B60" s="37" t="s">
        <v>156</v>
      </c>
      <c r="C60" s="137">
        <f>A!B684</f>
        <v>11666.26</v>
      </c>
      <c r="D60" s="158">
        <f>A!E684</f>
        <v>0</v>
      </c>
      <c r="E60" s="158">
        <f>A!H684</f>
        <v>0</v>
      </c>
      <c r="F60" s="158">
        <f>A!N684</f>
        <v>0</v>
      </c>
      <c r="G60" s="158">
        <f>A!Q684</f>
        <v>0</v>
      </c>
      <c r="H60" s="158">
        <f>A!T684</f>
        <v>0</v>
      </c>
      <c r="I60" s="158">
        <f>A!W684</f>
        <v>12399.088066585557</v>
      </c>
      <c r="N60" s="66">
        <f>A!AI684</f>
        <v>0</v>
      </c>
    </row>
    <row r="61" spans="2:14" ht="12" customHeight="1" thickBot="1">
      <c r="B61" s="37" t="s">
        <v>157</v>
      </c>
      <c r="C61" s="137">
        <f>A!B685</f>
        <v>0</v>
      </c>
      <c r="D61" s="158">
        <f>A!E685</f>
        <v>0</v>
      </c>
      <c r="E61" s="158">
        <f>A!H685</f>
        <v>0</v>
      </c>
      <c r="F61" s="158">
        <f>A!N685</f>
        <v>0</v>
      </c>
      <c r="G61" s="158">
        <f>A!Q685</f>
        <v>12666</v>
      </c>
      <c r="H61" s="158">
        <f>A!T685</f>
        <v>12453</v>
      </c>
      <c r="I61" s="158">
        <f>A!W685</f>
        <v>12399.088066585557</v>
      </c>
      <c r="N61" s="66">
        <f>A!AI685</f>
        <v>0</v>
      </c>
    </row>
    <row r="62" spans="2:14" ht="14.25" customHeight="1" thickTop="1">
      <c r="B62" s="159" t="s">
        <v>698</v>
      </c>
      <c r="C62" s="149"/>
      <c r="D62" s="149"/>
      <c r="E62" s="149"/>
      <c r="F62" s="162"/>
      <c r="G62" s="162"/>
      <c r="H62" s="162"/>
      <c r="I62" s="261"/>
      <c r="N62" s="66"/>
    </row>
    <row r="63" spans="2:14" ht="12" customHeight="1">
      <c r="B63" s="36"/>
      <c r="C63" s="10" t="s">
        <v>83</v>
      </c>
      <c r="D63" s="146" t="s">
        <v>72</v>
      </c>
      <c r="E63" s="146" t="s">
        <v>305</v>
      </c>
      <c r="F63" s="55" t="s">
        <v>102</v>
      </c>
      <c r="G63" s="55" t="s">
        <v>796</v>
      </c>
      <c r="H63" s="55" t="s">
        <v>795</v>
      </c>
      <c r="I63" s="54" t="s">
        <v>292</v>
      </c>
      <c r="N63" s="66"/>
    </row>
    <row r="64" spans="2:14" ht="12" customHeight="1">
      <c r="B64" s="77"/>
      <c r="C64" s="10" t="s">
        <v>113</v>
      </c>
      <c r="D64" s="146" t="s">
        <v>80</v>
      </c>
      <c r="E64" s="146" t="s">
        <v>797</v>
      </c>
      <c r="F64" s="55" t="s">
        <v>792</v>
      </c>
      <c r="G64" s="55" t="s">
        <v>814</v>
      </c>
      <c r="H64" s="55" t="s">
        <v>815</v>
      </c>
      <c r="I64" s="54" t="s">
        <v>998</v>
      </c>
      <c r="N64" s="66"/>
    </row>
    <row r="65" spans="2:14" ht="12" customHeight="1">
      <c r="B65" s="37" t="s">
        <v>152</v>
      </c>
      <c r="C65" s="137">
        <f>A!B690</f>
        <v>12197.05</v>
      </c>
      <c r="D65" s="158">
        <f>A!E690</f>
        <v>12163.7</v>
      </c>
      <c r="E65" s="158">
        <f>A!H690</f>
        <v>12254.123533924099</v>
      </c>
      <c r="F65" s="158">
        <f>A!N690</f>
        <v>12586</v>
      </c>
      <c r="G65" s="158">
        <f>A!Q690</f>
        <v>12838</v>
      </c>
      <c r="H65" s="158">
        <f>A!T690</f>
        <v>12838</v>
      </c>
      <c r="I65" s="158">
        <f>A!W690</f>
        <v>12608.629464157973</v>
      </c>
      <c r="N65" s="66">
        <f>A!AI690</f>
        <v>0</v>
      </c>
    </row>
    <row r="66" spans="2:14" ht="12" customHeight="1">
      <c r="B66" s="37" t="s">
        <v>153</v>
      </c>
      <c r="C66" s="137">
        <f>A!B691</f>
        <v>0</v>
      </c>
      <c r="D66" s="158">
        <f>A!E691</f>
        <v>11572.2</v>
      </c>
      <c r="E66" s="158">
        <f>A!H691</f>
        <v>0</v>
      </c>
      <c r="F66" s="158">
        <f>A!N691</f>
        <v>0</v>
      </c>
      <c r="G66" s="158">
        <f>A!Q691</f>
        <v>12556</v>
      </c>
      <c r="H66" s="158">
        <f>A!T691</f>
        <v>12256</v>
      </c>
      <c r="I66" s="158">
        <f>A!W691</f>
        <v>12003.557435710973</v>
      </c>
      <c r="N66" s="66">
        <f>A!AI691</f>
        <v>0</v>
      </c>
    </row>
    <row r="67" spans="2:14" ht="12" customHeight="1">
      <c r="B67" s="37" t="s">
        <v>154</v>
      </c>
      <c r="C67" s="137">
        <f>A!B692</f>
        <v>0</v>
      </c>
      <c r="D67" s="158">
        <f>A!E692</f>
        <v>0</v>
      </c>
      <c r="E67" s="158">
        <f>A!H692</f>
        <v>0</v>
      </c>
      <c r="F67" s="158">
        <f>A!N692</f>
        <v>0</v>
      </c>
      <c r="G67" s="158">
        <f>A!Q692</f>
        <v>0</v>
      </c>
      <c r="H67" s="158">
        <f>A!T692</f>
        <v>0</v>
      </c>
      <c r="I67" s="158">
        <f>A!W692</f>
        <v>12003.557435710973</v>
      </c>
      <c r="N67" s="66">
        <f>A!AI692</f>
        <v>0</v>
      </c>
    </row>
    <row r="68" spans="2:14" ht="12" customHeight="1">
      <c r="B68" s="37" t="s">
        <v>155</v>
      </c>
      <c r="C68" s="137">
        <f>A!B693</f>
        <v>0</v>
      </c>
      <c r="D68" s="158">
        <f>A!E693</f>
        <v>0</v>
      </c>
      <c r="E68" s="158">
        <f>A!H693</f>
        <v>11652.320466807399</v>
      </c>
      <c r="F68" s="158">
        <f>A!N693</f>
        <v>11483</v>
      </c>
      <c r="G68" s="158">
        <f>A!Q693</f>
        <v>0</v>
      </c>
      <c r="H68" s="158">
        <f>A!T693</f>
        <v>0</v>
      </c>
      <c r="I68" s="158">
        <f>A!W693</f>
        <v>12003.557435710973</v>
      </c>
      <c r="N68" s="66">
        <f>A!AI693</f>
        <v>0</v>
      </c>
    </row>
    <row r="69" spans="2:14" ht="12" customHeight="1">
      <c r="B69" s="37" t="s">
        <v>156</v>
      </c>
      <c r="C69" s="137">
        <f>A!B694</f>
        <v>11020.13</v>
      </c>
      <c r="D69" s="158">
        <f>A!E694</f>
        <v>0</v>
      </c>
      <c r="E69" s="158">
        <f>A!H694</f>
        <v>0</v>
      </c>
      <c r="F69" s="158">
        <f>A!N694</f>
        <v>0</v>
      </c>
      <c r="G69" s="158">
        <f>A!Q694</f>
        <v>0</v>
      </c>
      <c r="H69" s="158">
        <f>A!T694</f>
        <v>0</v>
      </c>
      <c r="I69" s="158">
        <f>A!W694</f>
        <v>12003.557435710973</v>
      </c>
      <c r="N69" s="66">
        <f>A!AI694</f>
        <v>0</v>
      </c>
    </row>
    <row r="70" spans="2:14" ht="12" customHeight="1" thickBot="1">
      <c r="B70" s="37" t="s">
        <v>157</v>
      </c>
      <c r="C70" s="137">
        <f>A!B695</f>
        <v>0</v>
      </c>
      <c r="D70" s="158">
        <f>A!E695</f>
        <v>0</v>
      </c>
      <c r="E70" s="158">
        <f>A!H695</f>
        <v>0</v>
      </c>
      <c r="F70" s="158">
        <f>A!N695</f>
        <v>0</v>
      </c>
      <c r="G70" s="158">
        <f>A!Q695</f>
        <v>12556</v>
      </c>
      <c r="H70" s="158">
        <f>A!T695</f>
        <v>12256</v>
      </c>
      <c r="I70" s="158">
        <f>A!W695</f>
        <v>12003.557435710973</v>
      </c>
      <c r="N70" s="66">
        <f>A!AI695</f>
        <v>0</v>
      </c>
    </row>
    <row r="71" spans="2:14" ht="14.25" customHeight="1" thickTop="1">
      <c r="B71" s="159" t="s">
        <v>699</v>
      </c>
      <c r="C71" s="149"/>
      <c r="D71" s="149"/>
      <c r="E71" s="149"/>
      <c r="F71" s="162"/>
      <c r="G71" s="162"/>
      <c r="H71" s="162"/>
      <c r="I71" s="261"/>
      <c r="N71" s="66"/>
    </row>
    <row r="72" spans="2:14" ht="12" customHeight="1">
      <c r="B72" s="36"/>
      <c r="C72" s="10" t="s">
        <v>83</v>
      </c>
      <c r="D72" s="146" t="s">
        <v>72</v>
      </c>
      <c r="E72" s="146" t="s">
        <v>305</v>
      </c>
      <c r="F72" s="55" t="s">
        <v>102</v>
      </c>
      <c r="G72" s="55" t="s">
        <v>796</v>
      </c>
      <c r="H72" s="55" t="s">
        <v>795</v>
      </c>
      <c r="I72" s="54" t="s">
        <v>292</v>
      </c>
      <c r="N72" s="66"/>
    </row>
    <row r="73" spans="2:14" ht="12" customHeight="1">
      <c r="B73" s="77"/>
      <c r="C73" s="10" t="s">
        <v>113</v>
      </c>
      <c r="D73" s="146" t="s">
        <v>80</v>
      </c>
      <c r="E73" s="146" t="s">
        <v>797</v>
      </c>
      <c r="F73" s="55" t="s">
        <v>792</v>
      </c>
      <c r="G73" s="55" t="s">
        <v>814</v>
      </c>
      <c r="H73" s="55" t="s">
        <v>815</v>
      </c>
      <c r="I73" s="54" t="s">
        <v>998</v>
      </c>
      <c r="N73" s="66"/>
    </row>
    <row r="74" spans="2:14" ht="12" customHeight="1">
      <c r="B74" s="37" t="s">
        <v>152</v>
      </c>
      <c r="C74" s="137">
        <f>A!B700</f>
        <v>12197.02</v>
      </c>
      <c r="D74" s="158">
        <f>A!E700</f>
        <v>12163.7</v>
      </c>
      <c r="E74" s="158">
        <f>A!H700</f>
        <v>12254.123533924099</v>
      </c>
      <c r="F74" s="158">
        <f>A!N700</f>
        <v>12586</v>
      </c>
      <c r="G74" s="158">
        <f>A!Q700</f>
        <v>12838</v>
      </c>
      <c r="H74" s="158">
        <f>A!T700</f>
        <v>12838</v>
      </c>
      <c r="I74" s="158">
        <f>A!W700</f>
        <v>12608.62946415775</v>
      </c>
      <c r="N74" s="66">
        <f>A!AI700</f>
        <v>0</v>
      </c>
    </row>
    <row r="75" spans="2:14" ht="12" customHeight="1">
      <c r="B75" s="37" t="s">
        <v>153</v>
      </c>
      <c r="C75" s="137">
        <f>A!B701</f>
        <v>0</v>
      </c>
      <c r="D75" s="158">
        <f>A!E701</f>
        <v>11983</v>
      </c>
      <c r="E75" s="158">
        <f>A!H701</f>
        <v>0</v>
      </c>
      <c r="F75" s="158">
        <f>A!N701</f>
        <v>0</v>
      </c>
      <c r="G75" s="158">
        <f>A!Q701</f>
        <v>12535</v>
      </c>
      <c r="H75" s="158">
        <f>A!T701</f>
        <v>12182</v>
      </c>
      <c r="I75" s="158">
        <f>A!W701</f>
        <v>12400.666947395361</v>
      </c>
      <c r="N75" s="66">
        <f>A!AI701</f>
        <v>0</v>
      </c>
    </row>
    <row r="76" spans="2:14" ht="12" customHeight="1">
      <c r="B76" s="37" t="s">
        <v>154</v>
      </c>
      <c r="C76" s="137">
        <f>A!B702</f>
        <v>0</v>
      </c>
      <c r="D76" s="158">
        <f>A!E702</f>
        <v>0</v>
      </c>
      <c r="E76" s="158">
        <f>A!H702</f>
        <v>0</v>
      </c>
      <c r="F76" s="158">
        <f>A!N702</f>
        <v>0</v>
      </c>
      <c r="G76" s="158">
        <f>A!Q702</f>
        <v>0</v>
      </c>
      <c r="H76" s="158">
        <f>A!T702</f>
        <v>0</v>
      </c>
      <c r="I76" s="158">
        <f>A!W702</f>
        <v>12400.666947395361</v>
      </c>
      <c r="N76" s="66">
        <f>A!AI702</f>
        <v>0</v>
      </c>
    </row>
    <row r="77" spans="2:14" ht="12" customHeight="1">
      <c r="B77" s="37" t="s">
        <v>155</v>
      </c>
      <c r="C77" s="158">
        <f>A!B703</f>
        <v>0</v>
      </c>
      <c r="D77" s="158">
        <f>A!E703</f>
        <v>0</v>
      </c>
      <c r="E77" s="158">
        <f>A!H703</f>
        <v>12058.637275482701</v>
      </c>
      <c r="F77" s="158">
        <f>A!N703</f>
        <v>11118</v>
      </c>
      <c r="G77" s="158">
        <f>A!Q703</f>
        <v>0</v>
      </c>
      <c r="H77" s="158">
        <f>A!T703</f>
        <v>0</v>
      </c>
      <c r="I77" s="158">
        <f>A!W703</f>
        <v>12400.666947395361</v>
      </c>
      <c r="N77" s="66">
        <f>A!AI703</f>
        <v>0</v>
      </c>
    </row>
    <row r="78" spans="2:14" ht="12" customHeight="1">
      <c r="B78" s="37" t="s">
        <v>156</v>
      </c>
      <c r="C78" s="158">
        <f>A!B704</f>
        <v>12018.81</v>
      </c>
      <c r="D78" s="158">
        <f>A!E704</f>
        <v>0</v>
      </c>
      <c r="E78" s="158">
        <f>A!H704</f>
        <v>0</v>
      </c>
      <c r="F78" s="158">
        <f>A!N704</f>
        <v>0</v>
      </c>
      <c r="G78" s="158">
        <f>A!Q704</f>
        <v>0</v>
      </c>
      <c r="H78" s="158">
        <f>A!T704</f>
        <v>0</v>
      </c>
      <c r="I78" s="158">
        <f>A!W704</f>
        <v>12400.666947395361</v>
      </c>
      <c r="N78" s="66">
        <f>A!AI704</f>
        <v>0</v>
      </c>
    </row>
    <row r="79" spans="2:14" ht="12" customHeight="1" thickBot="1">
      <c r="B79" s="38" t="s">
        <v>157</v>
      </c>
      <c r="C79" s="139" t="str">
        <f>A!B705</f>
        <v>n/a</v>
      </c>
      <c r="D79" s="139" t="str">
        <f>A!E705</f>
        <v>n/a</v>
      </c>
      <c r="E79" s="139" t="str">
        <f>A!H705</f>
        <v>n/a</v>
      </c>
      <c r="F79" s="139" t="str">
        <f>A!N705</f>
        <v>n/a</v>
      </c>
      <c r="G79" s="139" t="str">
        <f>A!Q705</f>
        <v>n/a</v>
      </c>
      <c r="H79" s="139" t="str">
        <f>A!T705</f>
        <v>n/a</v>
      </c>
      <c r="I79" s="139" t="str">
        <f>A!W705</f>
        <v>n/a</v>
      </c>
      <c r="N79" s="66"/>
    </row>
    <row r="80" spans="2:14" ht="12" customHeight="1" thickTop="1" thickBot="1">
      <c r="N80" s="66"/>
    </row>
    <row r="81" spans="2:29" ht="16.5" customHeight="1" thickTop="1">
      <c r="B81" s="434" t="s">
        <v>841</v>
      </c>
      <c r="C81" s="145"/>
      <c r="D81" s="145"/>
      <c r="E81" s="145"/>
      <c r="F81" s="435" t="s">
        <v>522</v>
      </c>
      <c r="G81" s="145"/>
      <c r="H81" s="145"/>
      <c r="I81" s="145"/>
      <c r="J81" s="697" t="s">
        <v>157</v>
      </c>
      <c r="N81" s="66"/>
      <c r="AC81" s="145"/>
    </row>
    <row r="82" spans="2:29" ht="12" customHeight="1">
      <c r="B82" s="263"/>
      <c r="C82" s="10" t="s">
        <v>83</v>
      </c>
      <c r="D82" s="10" t="s">
        <v>72</v>
      </c>
      <c r="E82" s="10" t="s">
        <v>305</v>
      </c>
      <c r="F82" s="54" t="s">
        <v>102</v>
      </c>
      <c r="G82" s="54" t="s">
        <v>796</v>
      </c>
      <c r="H82" s="54" t="s">
        <v>795</v>
      </c>
      <c r="I82" s="54" t="s">
        <v>292</v>
      </c>
      <c r="J82" s="249" t="s">
        <v>796</v>
      </c>
      <c r="K82" s="54" t="s">
        <v>795</v>
      </c>
      <c r="L82" s="54" t="s">
        <v>292</v>
      </c>
      <c r="N82" s="893"/>
      <c r="O82" s="143"/>
    </row>
    <row r="83" spans="2:29" ht="12" customHeight="1">
      <c r="B83" s="439"/>
      <c r="C83" s="10" t="s">
        <v>113</v>
      </c>
      <c r="D83" s="10" t="s">
        <v>80</v>
      </c>
      <c r="E83" s="10" t="s">
        <v>797</v>
      </c>
      <c r="F83" s="54" t="s">
        <v>792</v>
      </c>
      <c r="G83" s="54" t="s">
        <v>814</v>
      </c>
      <c r="H83" s="54" t="s">
        <v>815</v>
      </c>
      <c r="I83" s="54" t="s">
        <v>998</v>
      </c>
      <c r="J83" s="249" t="s">
        <v>816</v>
      </c>
      <c r="K83" s="54" t="s">
        <v>817</v>
      </c>
      <c r="L83" s="54" t="s">
        <v>980</v>
      </c>
      <c r="N83" s="906" t="s">
        <v>952</v>
      </c>
      <c r="O83" s="147" t="s">
        <v>956</v>
      </c>
    </row>
    <row r="84" spans="2:29" ht="12" customHeight="1">
      <c r="B84" s="740" t="s">
        <v>152</v>
      </c>
      <c r="C84" s="440">
        <f t="shared" ref="C84:I84" si="0">C29</f>
        <v>12197.03</v>
      </c>
      <c r="D84" s="445">
        <f t="shared" si="0"/>
        <v>12163.7</v>
      </c>
      <c r="E84" s="445">
        <f t="shared" si="0"/>
        <v>12254.123533924099</v>
      </c>
      <c r="F84" s="445">
        <f t="shared" si="0"/>
        <v>12586</v>
      </c>
      <c r="G84" s="445">
        <f t="shared" si="0"/>
        <v>12839</v>
      </c>
      <c r="H84" s="445">
        <f t="shared" si="0"/>
        <v>12839</v>
      </c>
      <c r="I84" s="774">
        <f t="shared" si="0"/>
        <v>12608.629464157973</v>
      </c>
      <c r="N84" s="66">
        <f>N29</f>
        <v>0</v>
      </c>
    </row>
    <row r="85" spans="2:29" ht="12" customHeight="1">
      <c r="B85" s="436" t="s">
        <v>798</v>
      </c>
      <c r="C85" s="32">
        <f>C42</f>
        <v>11014.51</v>
      </c>
      <c r="D85" s="42">
        <f>D39</f>
        <v>11555.9</v>
      </c>
      <c r="E85" s="42">
        <f>E41</f>
        <v>11652.320466807399</v>
      </c>
      <c r="F85" s="42">
        <f>F41</f>
        <v>11413</v>
      </c>
      <c r="G85" s="42">
        <f>G39</f>
        <v>12550</v>
      </c>
      <c r="H85" s="42">
        <f>H39</f>
        <v>12242</v>
      </c>
      <c r="I85" s="58">
        <f>I42</f>
        <v>12000.645907676251</v>
      </c>
      <c r="J85" s="705">
        <f>G43</f>
        <v>12550</v>
      </c>
      <c r="K85" s="66">
        <f>H43</f>
        <v>12241</v>
      </c>
      <c r="L85" s="66">
        <f>I43</f>
        <v>12000.645907676251</v>
      </c>
      <c r="N85" s="158" t="s">
        <v>560</v>
      </c>
      <c r="O85" s="66">
        <f>N43</f>
        <v>0</v>
      </c>
    </row>
    <row r="86" spans="2:29" ht="12" customHeight="1">
      <c r="B86" s="436" t="s">
        <v>799</v>
      </c>
      <c r="C86" s="32">
        <f>C69</f>
        <v>11020.13</v>
      </c>
      <c r="D86" s="42">
        <f>D66</f>
        <v>11572.2</v>
      </c>
      <c r="E86" s="42">
        <f>E68</f>
        <v>11652.320466807399</v>
      </c>
      <c r="F86" s="42">
        <f>F68</f>
        <v>11483</v>
      </c>
      <c r="G86" s="42">
        <f>G66</f>
        <v>12556</v>
      </c>
      <c r="H86" s="42">
        <f>H66</f>
        <v>12256</v>
      </c>
      <c r="I86" s="58">
        <f>I69</f>
        <v>12003.557435710973</v>
      </c>
      <c r="J86" s="705">
        <f>G70</f>
        <v>12556</v>
      </c>
      <c r="K86" s="66">
        <f>H70</f>
        <v>12256</v>
      </c>
      <c r="L86" s="66">
        <f>I70</f>
        <v>12003.557435710973</v>
      </c>
      <c r="N86" s="158" t="s">
        <v>560</v>
      </c>
      <c r="O86" s="66">
        <f>N70</f>
        <v>0</v>
      </c>
    </row>
    <row r="87" spans="2:29" ht="12" customHeight="1">
      <c r="B87" s="436" t="s">
        <v>800</v>
      </c>
      <c r="C87" s="32">
        <f>C33</f>
        <v>11657.55</v>
      </c>
      <c r="D87" s="42">
        <f>D30</f>
        <v>11632.9</v>
      </c>
      <c r="E87" s="42">
        <f>E32</f>
        <v>12133.520544808</v>
      </c>
      <c r="F87" s="42">
        <f>F32</f>
        <v>12005</v>
      </c>
      <c r="G87" s="42">
        <f>G30</f>
        <v>12654</v>
      </c>
      <c r="H87" s="42">
        <f>H30</f>
        <v>12427</v>
      </c>
      <c r="I87" s="58">
        <f>I32</f>
        <v>12394.565591819304</v>
      </c>
      <c r="J87" s="705">
        <f>G34</f>
        <v>12654</v>
      </c>
      <c r="K87" s="66">
        <f>H34</f>
        <v>12427</v>
      </c>
      <c r="L87" s="66">
        <f>I34</f>
        <v>12394.565591819304</v>
      </c>
      <c r="N87" s="158" t="s">
        <v>560</v>
      </c>
      <c r="O87" s="66">
        <f>N34</f>
        <v>0</v>
      </c>
    </row>
    <row r="88" spans="2:29" ht="12" customHeight="1">
      <c r="B88" s="436" t="s">
        <v>801</v>
      </c>
      <c r="C88" s="32">
        <f>C60</f>
        <v>11666.26</v>
      </c>
      <c r="D88" s="42">
        <f>D57</f>
        <v>11641.8</v>
      </c>
      <c r="E88" s="42">
        <f>E59</f>
        <v>12142.281219803901</v>
      </c>
      <c r="F88" s="42">
        <f>F59</f>
        <v>12020</v>
      </c>
      <c r="G88" s="42">
        <f>G57</f>
        <v>12666</v>
      </c>
      <c r="H88" s="42">
        <f>H57</f>
        <v>12453</v>
      </c>
      <c r="I88" s="58">
        <f>I60</f>
        <v>12399.088066585557</v>
      </c>
      <c r="J88" s="705">
        <f>G61</f>
        <v>12666</v>
      </c>
      <c r="K88" s="66">
        <f>H61</f>
        <v>12453</v>
      </c>
      <c r="L88" s="66">
        <f>I61</f>
        <v>12399.088066585557</v>
      </c>
      <c r="N88" s="158" t="s">
        <v>560</v>
      </c>
      <c r="O88" s="66">
        <f>N61</f>
        <v>0</v>
      </c>
    </row>
    <row r="89" spans="2:29" ht="12" customHeight="1">
      <c r="B89" s="436" t="s">
        <v>802</v>
      </c>
      <c r="C89" s="32">
        <f>C51</f>
        <v>12016.65</v>
      </c>
      <c r="D89" s="42">
        <f>D48</f>
        <v>11980.8</v>
      </c>
      <c r="E89" s="42">
        <f>E50</f>
        <v>12056.1143379281</v>
      </c>
      <c r="F89" s="42">
        <f>F50</f>
        <v>11111</v>
      </c>
      <c r="G89" s="42">
        <f>G48</f>
        <v>12532</v>
      </c>
      <c r="H89" s="42">
        <f>H48</f>
        <v>12176</v>
      </c>
      <c r="I89" s="58">
        <f>I51</f>
        <v>12399.544129332528</v>
      </c>
      <c r="J89" s="65"/>
      <c r="K89" s="65"/>
      <c r="L89" s="65"/>
      <c r="N89" s="158" t="s">
        <v>560</v>
      </c>
    </row>
    <row r="90" spans="2:29" ht="12" customHeight="1" thickBot="1">
      <c r="B90" s="438" t="s">
        <v>803</v>
      </c>
      <c r="C90" s="33">
        <f>C78</f>
        <v>12018.81</v>
      </c>
      <c r="D90" s="15">
        <f>D75</f>
        <v>11983</v>
      </c>
      <c r="E90" s="15">
        <f>E77</f>
        <v>12058.637275482701</v>
      </c>
      <c r="F90" s="15">
        <f>F77</f>
        <v>11118</v>
      </c>
      <c r="G90" s="15">
        <f>G75</f>
        <v>12535</v>
      </c>
      <c r="H90" s="15">
        <f>H75</f>
        <v>12182</v>
      </c>
      <c r="I90" s="913">
        <f>I78</f>
        <v>12400.666947395361</v>
      </c>
      <c r="N90" s="158" t="s">
        <v>560</v>
      </c>
    </row>
    <row r="91" spans="2:29" ht="12" customHeight="1" thickTop="1">
      <c r="N91" s="905" t="s">
        <v>953</v>
      </c>
    </row>
    <row r="92" spans="2:29" ht="12" customHeight="1">
      <c r="N92" s="66"/>
    </row>
    <row r="93" spans="2:29" ht="12" customHeight="1">
      <c r="N93" s="66"/>
    </row>
    <row r="94" spans="2:29" ht="12" customHeight="1">
      <c r="N94" s="66"/>
    </row>
    <row r="95" spans="2:29" ht="12" customHeight="1">
      <c r="N95" s="66"/>
    </row>
    <row r="96" spans="2:29" ht="12" customHeight="1">
      <c r="N96" s="65"/>
    </row>
    <row r="97" spans="2:14" ht="12" customHeight="1">
      <c r="N97" s="65"/>
    </row>
    <row r="98" spans="2:14" ht="12" customHeight="1">
      <c r="N98" s="65"/>
    </row>
    <row r="99" spans="2:14" ht="12" customHeight="1">
      <c r="N99" s="65"/>
    </row>
    <row r="100" spans="2:14" ht="12" customHeight="1">
      <c r="N100" s="65"/>
    </row>
    <row r="101" spans="2:14" ht="12" customHeight="1">
      <c r="N101" s="65"/>
    </row>
    <row r="102" spans="2:14" ht="16.5" customHeight="1" thickBot="1">
      <c r="B102" s="41" t="s">
        <v>486</v>
      </c>
      <c r="N102" s="65"/>
    </row>
    <row r="103" spans="2:14" ht="14.25" customHeight="1" thickTop="1">
      <c r="B103" s="159" t="s">
        <v>700</v>
      </c>
      <c r="C103" s="149"/>
      <c r="D103" s="149"/>
      <c r="E103" s="149"/>
      <c r="F103" s="162"/>
      <c r="G103" s="162"/>
      <c r="H103" s="162"/>
      <c r="I103" s="261"/>
      <c r="N103" s="65"/>
    </row>
    <row r="104" spans="2:14" ht="12" customHeight="1">
      <c r="B104" s="36"/>
      <c r="C104" s="10" t="s">
        <v>83</v>
      </c>
      <c r="D104" s="10" t="s">
        <v>72</v>
      </c>
      <c r="E104" s="10" t="s">
        <v>305</v>
      </c>
      <c r="F104" s="54" t="s">
        <v>102</v>
      </c>
      <c r="G104" s="54" t="s">
        <v>796</v>
      </c>
      <c r="H104" s="54" t="s">
        <v>795</v>
      </c>
      <c r="I104" s="54" t="s">
        <v>292</v>
      </c>
      <c r="N104" s="79"/>
    </row>
    <row r="105" spans="2:14" ht="12" customHeight="1">
      <c r="B105" s="77"/>
      <c r="C105" s="10" t="s">
        <v>113</v>
      </c>
      <c r="D105" s="10" t="s">
        <v>80</v>
      </c>
      <c r="E105" s="10" t="s">
        <v>797</v>
      </c>
      <c r="F105" s="54" t="s">
        <v>792</v>
      </c>
      <c r="G105" s="54" t="s">
        <v>814</v>
      </c>
      <c r="H105" s="54" t="s">
        <v>815</v>
      </c>
      <c r="I105" s="54" t="s">
        <v>998</v>
      </c>
      <c r="N105" s="147" t="s">
        <v>952</v>
      </c>
    </row>
    <row r="106" spans="2:14" ht="12" customHeight="1">
      <c r="B106" s="37" t="s">
        <v>152</v>
      </c>
      <c r="C106" s="257">
        <f>A!B710</f>
        <v>20</v>
      </c>
      <c r="D106" s="897">
        <f>A!E710</f>
        <v>20</v>
      </c>
      <c r="E106" s="897">
        <f>A!H710</f>
        <v>20</v>
      </c>
      <c r="F106" s="897">
        <f>A!N710</f>
        <v>20</v>
      </c>
      <c r="G106" s="897">
        <f>A!Q710</f>
        <v>20</v>
      </c>
      <c r="H106" s="897">
        <f>A!T710</f>
        <v>20</v>
      </c>
      <c r="I106" s="897">
        <f>A!W710</f>
        <v>20.000120699101402</v>
      </c>
      <c r="N106" s="60">
        <f>A!AI710</f>
        <v>0</v>
      </c>
    </row>
    <row r="107" spans="2:14" ht="12" customHeight="1">
      <c r="B107" s="37" t="s">
        <v>153</v>
      </c>
      <c r="C107" s="259">
        <f>A!B711</f>
        <v>0</v>
      </c>
      <c r="D107" s="423">
        <f>A!E711</f>
        <v>20</v>
      </c>
      <c r="E107" s="423">
        <f>A!H711</f>
        <v>0</v>
      </c>
      <c r="F107" s="423">
        <f>A!N711</f>
        <v>0</v>
      </c>
      <c r="G107" s="423">
        <f>A!Q711</f>
        <v>20</v>
      </c>
      <c r="H107" s="423">
        <f>A!T711</f>
        <v>20</v>
      </c>
      <c r="I107" s="423">
        <f>A!W711</f>
        <v>20.000126565047299</v>
      </c>
      <c r="N107" s="60">
        <f>A!AI711</f>
        <v>0</v>
      </c>
    </row>
    <row r="108" spans="2:14" ht="12" customHeight="1">
      <c r="B108" s="37" t="s">
        <v>154</v>
      </c>
      <c r="C108" s="259">
        <f>A!B712</f>
        <v>0</v>
      </c>
      <c r="D108" s="423">
        <f>A!E712</f>
        <v>0</v>
      </c>
      <c r="E108" s="423">
        <f>A!H712</f>
        <v>0</v>
      </c>
      <c r="F108" s="423">
        <f>A!N712</f>
        <v>0</v>
      </c>
      <c r="G108" s="423" t="str">
        <f>A!Q712</f>
        <v xml:space="preserve"> </v>
      </c>
      <c r="H108" s="423" t="str">
        <f>A!T712</f>
        <v xml:space="preserve"> </v>
      </c>
      <c r="I108" s="423">
        <f>A!W712</f>
        <v>20.000126565047299</v>
      </c>
      <c r="N108" s="60">
        <f>A!AI712</f>
        <v>0</v>
      </c>
    </row>
    <row r="109" spans="2:14" ht="12" customHeight="1">
      <c r="B109" s="37" t="s">
        <v>155</v>
      </c>
      <c r="C109" s="259">
        <f>A!B713</f>
        <v>0</v>
      </c>
      <c r="D109" s="423">
        <f>A!E713</f>
        <v>0</v>
      </c>
      <c r="E109" s="423">
        <f>A!H713</f>
        <v>20</v>
      </c>
      <c r="F109" s="423">
        <f>A!N713</f>
        <v>20</v>
      </c>
      <c r="G109" s="423">
        <f>A!Q713</f>
        <v>0</v>
      </c>
      <c r="H109" s="423">
        <f>A!T713</f>
        <v>0</v>
      </c>
      <c r="I109" s="423">
        <f>A!W713</f>
        <v>20.000126565047299</v>
      </c>
      <c r="N109" s="60">
        <f>A!AI713</f>
        <v>0</v>
      </c>
    </row>
    <row r="110" spans="2:14" ht="12" customHeight="1">
      <c r="B110" s="37" t="s">
        <v>156</v>
      </c>
      <c r="C110" s="259">
        <f>A!B714</f>
        <v>20</v>
      </c>
      <c r="D110" s="423">
        <f>A!E714</f>
        <v>0</v>
      </c>
      <c r="E110" s="423">
        <f>A!H714</f>
        <v>0</v>
      </c>
      <c r="F110" s="423">
        <f>A!N714</f>
        <v>0</v>
      </c>
      <c r="G110" s="423" t="str">
        <f>A!Q714</f>
        <v xml:space="preserve"> </v>
      </c>
      <c r="H110" s="423" t="str">
        <f>A!T714</f>
        <v xml:space="preserve"> </v>
      </c>
      <c r="I110" s="423">
        <f>A!W714</f>
        <v>20.000126565047299</v>
      </c>
      <c r="N110" s="60">
        <f>A!AI714</f>
        <v>0</v>
      </c>
    </row>
    <row r="111" spans="2:14" ht="12" customHeight="1" thickBot="1">
      <c r="B111" s="37" t="s">
        <v>157</v>
      </c>
      <c r="C111" s="259">
        <f>A!B715</f>
        <v>0</v>
      </c>
      <c r="D111" s="423">
        <f>A!E715</f>
        <v>0</v>
      </c>
      <c r="E111" s="423">
        <f>A!H715</f>
        <v>0</v>
      </c>
      <c r="F111" s="423">
        <f>A!N715</f>
        <v>0</v>
      </c>
      <c r="G111" s="423">
        <f>A!Q715</f>
        <v>20</v>
      </c>
      <c r="H111" s="423">
        <f>A!T715</f>
        <v>20</v>
      </c>
      <c r="I111" s="423">
        <f>A!W715</f>
        <v>20.000126565047299</v>
      </c>
      <c r="N111" s="60">
        <f>A!AI715</f>
        <v>0</v>
      </c>
    </row>
    <row r="112" spans="2:14" ht="14.25" customHeight="1" thickTop="1">
      <c r="B112" s="159" t="s">
        <v>701</v>
      </c>
      <c r="C112" s="165"/>
      <c r="D112" s="149"/>
      <c r="E112" s="149"/>
      <c r="F112" s="162"/>
      <c r="G112" s="162"/>
      <c r="H112" s="162"/>
      <c r="I112" s="261"/>
      <c r="N112" s="60"/>
    </row>
    <row r="113" spans="2:14" ht="12" customHeight="1">
      <c r="B113" s="36"/>
      <c r="C113" s="247" t="s">
        <v>83</v>
      </c>
      <c r="D113" s="146" t="s">
        <v>72</v>
      </c>
      <c r="E113" s="146" t="s">
        <v>305</v>
      </c>
      <c r="F113" s="55" t="s">
        <v>102</v>
      </c>
      <c r="G113" s="55" t="s">
        <v>796</v>
      </c>
      <c r="H113" s="55" t="s">
        <v>795</v>
      </c>
      <c r="I113" s="54" t="s">
        <v>292</v>
      </c>
      <c r="N113" s="60"/>
    </row>
    <row r="114" spans="2:14" ht="12" customHeight="1">
      <c r="B114" s="77"/>
      <c r="C114" s="914" t="s">
        <v>113</v>
      </c>
      <c r="D114" s="911" t="s">
        <v>80</v>
      </c>
      <c r="E114" s="911" t="s">
        <v>797</v>
      </c>
      <c r="F114" s="915" t="s">
        <v>792</v>
      </c>
      <c r="G114" s="915" t="s">
        <v>814</v>
      </c>
      <c r="H114" s="915" t="s">
        <v>815</v>
      </c>
      <c r="I114" s="54" t="s">
        <v>998</v>
      </c>
      <c r="N114" s="60"/>
    </row>
    <row r="115" spans="2:14" ht="12" customHeight="1">
      <c r="B115" s="37" t="s">
        <v>152</v>
      </c>
      <c r="C115" s="141">
        <f>A!B720</f>
        <v>20</v>
      </c>
      <c r="D115" s="423">
        <f>A!E720</f>
        <v>20</v>
      </c>
      <c r="E115" s="423">
        <f>A!H720</f>
        <v>20</v>
      </c>
      <c r="F115" s="423">
        <f>A!N720</f>
        <v>20</v>
      </c>
      <c r="G115" s="423">
        <f>A!Q720</f>
        <v>20</v>
      </c>
      <c r="H115" s="423">
        <f>A!T720</f>
        <v>20</v>
      </c>
      <c r="I115" s="897">
        <f>A!W720</f>
        <v>20.000120699101402</v>
      </c>
      <c r="N115" s="60">
        <f>A!AI720</f>
        <v>0</v>
      </c>
    </row>
    <row r="116" spans="2:14" ht="12" customHeight="1">
      <c r="B116" s="37" t="s">
        <v>153</v>
      </c>
      <c r="C116" s="141">
        <f>A!B721</f>
        <v>0</v>
      </c>
      <c r="D116" s="423">
        <f>A!E721</f>
        <v>20</v>
      </c>
      <c r="E116" s="423">
        <f>A!H721</f>
        <v>0</v>
      </c>
      <c r="F116" s="423">
        <f>A!N721</f>
        <v>0</v>
      </c>
      <c r="G116" s="423">
        <f>A!Q721</f>
        <v>20</v>
      </c>
      <c r="H116" s="423">
        <f>A!T721</f>
        <v>20</v>
      </c>
      <c r="I116" s="423">
        <f>A!W721</f>
        <v>20.000117858501799</v>
      </c>
      <c r="N116" s="60">
        <f>A!AI721</f>
        <v>0</v>
      </c>
    </row>
    <row r="117" spans="2:14" ht="12" customHeight="1">
      <c r="B117" s="37" t="s">
        <v>154</v>
      </c>
      <c r="C117" s="141">
        <f>A!B722</f>
        <v>0</v>
      </c>
      <c r="D117" s="423">
        <f>A!E722</f>
        <v>0</v>
      </c>
      <c r="E117" s="423">
        <f>A!H722</f>
        <v>0</v>
      </c>
      <c r="F117" s="423">
        <f>A!N722</f>
        <v>0</v>
      </c>
      <c r="G117" s="423" t="str">
        <f>A!Q722</f>
        <v xml:space="preserve"> </v>
      </c>
      <c r="H117" s="423" t="str">
        <f>A!T722</f>
        <v xml:space="preserve"> </v>
      </c>
      <c r="I117" s="423">
        <f>A!W722</f>
        <v>20.000117858501799</v>
      </c>
      <c r="N117" s="60">
        <f>A!AI722</f>
        <v>0</v>
      </c>
    </row>
    <row r="118" spans="2:14" ht="12" customHeight="1">
      <c r="B118" s="37" t="s">
        <v>155</v>
      </c>
      <c r="C118" s="141">
        <f>A!B723</f>
        <v>0</v>
      </c>
      <c r="D118" s="423">
        <f>A!E723</f>
        <v>0</v>
      </c>
      <c r="E118" s="423">
        <f>A!H723</f>
        <v>20</v>
      </c>
      <c r="F118" s="423">
        <f>A!N723</f>
        <v>20</v>
      </c>
      <c r="G118" s="423">
        <f>A!Q723</f>
        <v>0</v>
      </c>
      <c r="H118" s="423">
        <f>A!T723</f>
        <v>0</v>
      </c>
      <c r="I118" s="423">
        <f>A!W723</f>
        <v>20.000117858501799</v>
      </c>
      <c r="N118" s="60">
        <f>A!AI723</f>
        <v>0</v>
      </c>
    </row>
    <row r="119" spans="2:14" ht="12" customHeight="1">
      <c r="B119" s="37" t="s">
        <v>156</v>
      </c>
      <c r="C119" s="141">
        <f>A!B724</f>
        <v>20</v>
      </c>
      <c r="D119" s="423">
        <f>A!E724</f>
        <v>0</v>
      </c>
      <c r="E119" s="423">
        <f>A!H724</f>
        <v>0</v>
      </c>
      <c r="F119" s="423">
        <f>A!N724</f>
        <v>0</v>
      </c>
      <c r="G119" s="423" t="str">
        <f>A!Q724</f>
        <v xml:space="preserve"> </v>
      </c>
      <c r="H119" s="423" t="str">
        <f>A!T724</f>
        <v xml:space="preserve"> </v>
      </c>
      <c r="I119" s="423">
        <f>A!W724</f>
        <v>20.000117858501799</v>
      </c>
      <c r="N119" s="60">
        <f>A!AI724</f>
        <v>0</v>
      </c>
    </row>
    <row r="120" spans="2:14" ht="12" customHeight="1" thickBot="1">
      <c r="B120" s="37" t="s">
        <v>157</v>
      </c>
      <c r="C120" s="141">
        <f>A!B725</f>
        <v>0</v>
      </c>
      <c r="D120" s="423">
        <f>A!E725</f>
        <v>0</v>
      </c>
      <c r="E120" s="423">
        <f>A!H725</f>
        <v>0</v>
      </c>
      <c r="F120" s="423">
        <f>A!N725</f>
        <v>0</v>
      </c>
      <c r="G120" s="423">
        <f>A!Q725</f>
        <v>20</v>
      </c>
      <c r="H120" s="423">
        <f>A!T725</f>
        <v>20</v>
      </c>
      <c r="I120" s="423">
        <f>A!W725</f>
        <v>20.000117858501799</v>
      </c>
      <c r="N120" s="60">
        <f>A!AI725</f>
        <v>0</v>
      </c>
    </row>
    <row r="121" spans="2:14" ht="14.25" customHeight="1" thickTop="1">
      <c r="B121" s="159" t="s">
        <v>702</v>
      </c>
      <c r="C121" s="149"/>
      <c r="D121" s="149"/>
      <c r="E121" s="149"/>
      <c r="F121" s="162"/>
      <c r="G121" s="162"/>
      <c r="H121" s="162"/>
      <c r="I121" s="261"/>
      <c r="N121" s="60"/>
    </row>
    <row r="122" spans="2:14" ht="12" customHeight="1">
      <c r="B122" s="36"/>
      <c r="C122" s="10" t="s">
        <v>83</v>
      </c>
      <c r="D122" s="146" t="s">
        <v>72</v>
      </c>
      <c r="E122" s="146" t="s">
        <v>305</v>
      </c>
      <c r="F122" s="55" t="s">
        <v>102</v>
      </c>
      <c r="G122" s="55" t="s">
        <v>796</v>
      </c>
      <c r="H122" s="55" t="s">
        <v>795</v>
      </c>
      <c r="I122" s="54" t="s">
        <v>292</v>
      </c>
      <c r="N122" s="60"/>
    </row>
    <row r="123" spans="2:14" ht="12" customHeight="1">
      <c r="B123" s="77"/>
      <c r="C123" s="10" t="s">
        <v>113</v>
      </c>
      <c r="D123" s="146" t="s">
        <v>80</v>
      </c>
      <c r="E123" s="146" t="s">
        <v>797</v>
      </c>
      <c r="F123" s="55" t="s">
        <v>792</v>
      </c>
      <c r="G123" s="55" t="s">
        <v>814</v>
      </c>
      <c r="H123" s="55" t="s">
        <v>815</v>
      </c>
      <c r="I123" s="54" t="s">
        <v>998</v>
      </c>
      <c r="N123" s="60"/>
    </row>
    <row r="124" spans="2:14" ht="12" customHeight="1">
      <c r="B124" s="37" t="s">
        <v>152</v>
      </c>
      <c r="C124" s="257">
        <f>A!B730</f>
        <v>20</v>
      </c>
      <c r="D124" s="897">
        <f>A!E730</f>
        <v>20</v>
      </c>
      <c r="E124" s="897">
        <f>A!H730</f>
        <v>20</v>
      </c>
      <c r="F124" s="897">
        <f>A!N730</f>
        <v>20</v>
      </c>
      <c r="G124" s="897">
        <f>A!Q730</f>
        <v>20</v>
      </c>
      <c r="H124" s="897">
        <f>A!T730</f>
        <v>20</v>
      </c>
      <c r="I124" s="897">
        <f>A!W730</f>
        <v>20.000120699101402</v>
      </c>
      <c r="N124" s="60">
        <f>A!AI730</f>
        <v>0</v>
      </c>
    </row>
    <row r="125" spans="2:14" ht="12" customHeight="1">
      <c r="B125" s="37" t="s">
        <v>153</v>
      </c>
      <c r="C125" s="259">
        <f>A!B731</f>
        <v>0</v>
      </c>
      <c r="D125" s="423">
        <f>A!E731</f>
        <v>20</v>
      </c>
      <c r="E125" s="423">
        <f>A!H731</f>
        <v>0</v>
      </c>
      <c r="F125" s="423">
        <f>A!N731</f>
        <v>0</v>
      </c>
      <c r="G125" s="423">
        <f>A!Q731</f>
        <v>20</v>
      </c>
      <c r="H125" s="423">
        <f>A!T731</f>
        <v>20</v>
      </c>
      <c r="I125" s="423">
        <f>A!W731</f>
        <v>20.0001240062495</v>
      </c>
      <c r="N125" s="60">
        <f>A!AI731</f>
        <v>0</v>
      </c>
    </row>
    <row r="126" spans="2:14" ht="12" customHeight="1">
      <c r="B126" s="37" t="s">
        <v>154</v>
      </c>
      <c r="C126" s="259">
        <f>A!B732</f>
        <v>0</v>
      </c>
      <c r="D126" s="423">
        <f>A!E732</f>
        <v>0</v>
      </c>
      <c r="E126" s="423">
        <f>A!H732</f>
        <v>0</v>
      </c>
      <c r="F126" s="423">
        <f>A!N732</f>
        <v>0</v>
      </c>
      <c r="G126" s="423" t="str">
        <f>A!Q732</f>
        <v xml:space="preserve"> </v>
      </c>
      <c r="H126" s="423" t="str">
        <f>A!T732</f>
        <v xml:space="preserve"> </v>
      </c>
      <c r="I126" s="423">
        <f>A!W732</f>
        <v>20.0001240062495</v>
      </c>
      <c r="N126" s="60">
        <f>A!AI732</f>
        <v>0</v>
      </c>
    </row>
    <row r="127" spans="2:14" ht="12" customHeight="1">
      <c r="B127" s="37" t="s">
        <v>155</v>
      </c>
      <c r="C127" s="259">
        <f>A!B733</f>
        <v>0</v>
      </c>
      <c r="D127" s="423">
        <f>A!E733</f>
        <v>0</v>
      </c>
      <c r="E127" s="423">
        <f>A!H733</f>
        <v>20</v>
      </c>
      <c r="F127" s="423">
        <f>A!N733</f>
        <v>20</v>
      </c>
      <c r="G127" s="423">
        <f>A!Q733</f>
        <v>0</v>
      </c>
      <c r="H127" s="423">
        <f>A!T733</f>
        <v>0</v>
      </c>
      <c r="I127" s="423">
        <f>A!W733</f>
        <v>20.0001240062495</v>
      </c>
      <c r="N127" s="60">
        <f>A!AI733</f>
        <v>0</v>
      </c>
    </row>
    <row r="128" spans="2:14" ht="12" customHeight="1">
      <c r="B128" s="37" t="s">
        <v>156</v>
      </c>
      <c r="C128" s="259">
        <f>A!B734</f>
        <v>20</v>
      </c>
      <c r="D128" s="423">
        <f>A!E734</f>
        <v>0</v>
      </c>
      <c r="E128" s="423">
        <f>A!H734</f>
        <v>0</v>
      </c>
      <c r="F128" s="423">
        <f>A!N734</f>
        <v>0</v>
      </c>
      <c r="G128" s="423" t="str">
        <f>A!Q734</f>
        <v xml:space="preserve"> </v>
      </c>
      <c r="H128" s="423" t="str">
        <f>A!T734</f>
        <v xml:space="preserve"> </v>
      </c>
      <c r="I128" s="423">
        <f>A!W734</f>
        <v>20.0001240062495</v>
      </c>
      <c r="N128" s="60">
        <f>A!AI734</f>
        <v>0</v>
      </c>
    </row>
    <row r="129" spans="2:14" ht="12" customHeight="1" thickBot="1">
      <c r="B129" s="37" t="s">
        <v>157</v>
      </c>
      <c r="C129" s="259" t="str">
        <f>A!B735</f>
        <v>n/a</v>
      </c>
      <c r="D129" s="423" t="str">
        <f>A!E735</f>
        <v>n/a</v>
      </c>
      <c r="E129" s="423" t="str">
        <f>A!H735</f>
        <v>n/a</v>
      </c>
      <c r="F129" s="423" t="str">
        <f>A!N735</f>
        <v>n/a</v>
      </c>
      <c r="G129" s="423" t="str">
        <f>A!Q735</f>
        <v>n/a</v>
      </c>
      <c r="H129" s="423" t="str">
        <f>A!T735</f>
        <v>n/a</v>
      </c>
      <c r="I129" s="423" t="str">
        <f>A!W735</f>
        <v>n/a</v>
      </c>
      <c r="N129" s="60"/>
    </row>
    <row r="130" spans="2:14" ht="14.25" customHeight="1" thickTop="1">
      <c r="B130" s="159" t="s">
        <v>703</v>
      </c>
      <c r="C130" s="165"/>
      <c r="D130" s="149"/>
      <c r="E130" s="149"/>
      <c r="F130" s="162"/>
      <c r="G130" s="162"/>
      <c r="H130" s="162"/>
      <c r="I130" s="261"/>
      <c r="N130" s="60"/>
    </row>
    <row r="131" spans="2:14" ht="12" customHeight="1">
      <c r="B131" s="36"/>
      <c r="C131" s="247" t="s">
        <v>83</v>
      </c>
      <c r="D131" s="146" t="s">
        <v>72</v>
      </c>
      <c r="E131" s="146" t="s">
        <v>305</v>
      </c>
      <c r="F131" s="55" t="s">
        <v>102</v>
      </c>
      <c r="G131" s="55" t="s">
        <v>796</v>
      </c>
      <c r="H131" s="55" t="s">
        <v>795</v>
      </c>
      <c r="I131" s="54" t="s">
        <v>292</v>
      </c>
      <c r="N131" s="60"/>
    </row>
    <row r="132" spans="2:14" ht="12" customHeight="1">
      <c r="B132" s="77"/>
      <c r="C132" s="914" t="s">
        <v>113</v>
      </c>
      <c r="D132" s="911" t="s">
        <v>80</v>
      </c>
      <c r="E132" s="911" t="s">
        <v>797</v>
      </c>
      <c r="F132" s="915" t="s">
        <v>792</v>
      </c>
      <c r="G132" s="915" t="s">
        <v>814</v>
      </c>
      <c r="H132" s="915" t="s">
        <v>815</v>
      </c>
      <c r="I132" s="54" t="s">
        <v>998</v>
      </c>
      <c r="N132" s="60"/>
    </row>
    <row r="133" spans="2:14" ht="12" customHeight="1">
      <c r="B133" s="37" t="s">
        <v>152</v>
      </c>
      <c r="C133" s="141">
        <f>A!B740</f>
        <v>20</v>
      </c>
      <c r="D133" s="423">
        <f>A!E740</f>
        <v>20</v>
      </c>
      <c r="E133" s="423">
        <f>A!H740</f>
        <v>20</v>
      </c>
      <c r="F133" s="423">
        <f>A!N740</f>
        <v>20</v>
      </c>
      <c r="G133" s="423">
        <f>A!Q740</f>
        <v>20</v>
      </c>
      <c r="H133" s="423">
        <f>A!T740</f>
        <v>20</v>
      </c>
      <c r="I133" s="897">
        <f>A!W740</f>
        <v>20.000120699101402</v>
      </c>
      <c r="N133" s="60">
        <f>A!AI740</f>
        <v>0</v>
      </c>
    </row>
    <row r="134" spans="2:14" ht="12" customHeight="1">
      <c r="B134" s="37" t="s">
        <v>153</v>
      </c>
      <c r="C134" s="141">
        <f>A!B741</f>
        <v>0</v>
      </c>
      <c r="D134" s="423">
        <f>A!E741</f>
        <v>20</v>
      </c>
      <c r="E134" s="423">
        <f>A!H741</f>
        <v>0</v>
      </c>
      <c r="F134" s="423">
        <f>A!N741</f>
        <v>0</v>
      </c>
      <c r="G134" s="423">
        <f>A!Q741</f>
        <v>20</v>
      </c>
      <c r="H134" s="423">
        <f>A!T741</f>
        <v>20</v>
      </c>
      <c r="I134" s="423">
        <f>A!W741</f>
        <v>20.000124687100001</v>
      </c>
      <c r="N134" s="60">
        <f>A!AI741</f>
        <v>0</v>
      </c>
    </row>
    <row r="135" spans="2:14" ht="12" customHeight="1">
      <c r="B135" s="37" t="s">
        <v>154</v>
      </c>
      <c r="C135" s="141">
        <f>A!B742</f>
        <v>0</v>
      </c>
      <c r="D135" s="423">
        <f>A!E742</f>
        <v>0</v>
      </c>
      <c r="E135" s="423">
        <f>A!H742</f>
        <v>0</v>
      </c>
      <c r="F135" s="423">
        <f>A!N742</f>
        <v>0</v>
      </c>
      <c r="G135" s="423" t="str">
        <f>A!Q742</f>
        <v xml:space="preserve"> </v>
      </c>
      <c r="H135" s="423" t="str">
        <f>A!T742</f>
        <v xml:space="preserve"> </v>
      </c>
      <c r="I135" s="423">
        <f>A!W742</f>
        <v>20.000124687100001</v>
      </c>
      <c r="N135" s="60">
        <f>A!AI742</f>
        <v>0</v>
      </c>
    </row>
    <row r="136" spans="2:14" ht="12" customHeight="1">
      <c r="B136" s="37" t="s">
        <v>155</v>
      </c>
      <c r="C136" s="141">
        <f>A!B743</f>
        <v>0</v>
      </c>
      <c r="D136" s="423">
        <f>A!E743</f>
        <v>0</v>
      </c>
      <c r="E136" s="423">
        <f>A!H743</f>
        <v>20</v>
      </c>
      <c r="F136" s="423">
        <f>A!N743</f>
        <v>20</v>
      </c>
      <c r="G136" s="423">
        <f>A!Q743</f>
        <v>0</v>
      </c>
      <c r="H136" s="423">
        <f>A!T743</f>
        <v>0</v>
      </c>
      <c r="I136" s="423">
        <f>A!W743</f>
        <v>20.000124687100001</v>
      </c>
      <c r="N136" s="60">
        <f>A!AI743</f>
        <v>0</v>
      </c>
    </row>
    <row r="137" spans="2:14" ht="12" customHeight="1">
      <c r="B137" s="37" t="s">
        <v>156</v>
      </c>
      <c r="C137" s="141">
        <f>A!B744</f>
        <v>20</v>
      </c>
      <c r="D137" s="423">
        <f>A!E744</f>
        <v>0</v>
      </c>
      <c r="E137" s="423">
        <f>A!H744</f>
        <v>0</v>
      </c>
      <c r="F137" s="423">
        <f>A!N744</f>
        <v>0</v>
      </c>
      <c r="G137" s="423" t="str">
        <f>A!Q744</f>
        <v xml:space="preserve"> </v>
      </c>
      <c r="H137" s="423" t="str">
        <f>A!T744</f>
        <v xml:space="preserve"> </v>
      </c>
      <c r="I137" s="423">
        <f>A!W744</f>
        <v>20.000124687100001</v>
      </c>
      <c r="N137" s="60">
        <f>A!AI744</f>
        <v>0</v>
      </c>
    </row>
    <row r="138" spans="2:14" ht="12" customHeight="1" thickBot="1">
      <c r="B138" s="37" t="s">
        <v>157</v>
      </c>
      <c r="C138" s="141">
        <f>A!B745</f>
        <v>0</v>
      </c>
      <c r="D138" s="423">
        <f>A!E745</f>
        <v>0</v>
      </c>
      <c r="E138" s="423">
        <f>A!H745</f>
        <v>0</v>
      </c>
      <c r="F138" s="423">
        <f>A!N745</f>
        <v>0</v>
      </c>
      <c r="G138" s="423">
        <f>A!Q745</f>
        <v>20</v>
      </c>
      <c r="H138" s="423">
        <f>A!T745</f>
        <v>20</v>
      </c>
      <c r="I138" s="423">
        <f>A!W745</f>
        <v>20.000124687100001</v>
      </c>
      <c r="N138" s="60">
        <f>A!AI745</f>
        <v>0</v>
      </c>
    </row>
    <row r="139" spans="2:14" ht="14.25" customHeight="1" thickTop="1">
      <c r="B139" s="159" t="s">
        <v>704</v>
      </c>
      <c r="C139" s="149"/>
      <c r="D139" s="149"/>
      <c r="E139" s="149"/>
      <c r="F139" s="162"/>
      <c r="G139" s="162"/>
      <c r="H139" s="162"/>
      <c r="I139" s="261"/>
      <c r="N139" s="60"/>
    </row>
    <row r="140" spans="2:14" ht="12" customHeight="1">
      <c r="B140" s="36"/>
      <c r="C140" s="10" t="s">
        <v>83</v>
      </c>
      <c r="D140" s="146" t="s">
        <v>72</v>
      </c>
      <c r="E140" s="146" t="s">
        <v>305</v>
      </c>
      <c r="F140" s="55" t="s">
        <v>102</v>
      </c>
      <c r="G140" s="55" t="s">
        <v>796</v>
      </c>
      <c r="H140" s="55" t="s">
        <v>795</v>
      </c>
      <c r="I140" s="54" t="s">
        <v>292</v>
      </c>
      <c r="N140" s="60"/>
    </row>
    <row r="141" spans="2:14" ht="12" customHeight="1">
      <c r="B141" s="77"/>
      <c r="C141" s="10" t="s">
        <v>113</v>
      </c>
      <c r="D141" s="146" t="s">
        <v>80</v>
      </c>
      <c r="E141" s="146" t="s">
        <v>797</v>
      </c>
      <c r="F141" s="55" t="s">
        <v>792</v>
      </c>
      <c r="G141" s="55" t="s">
        <v>814</v>
      </c>
      <c r="H141" s="55" t="s">
        <v>815</v>
      </c>
      <c r="I141" s="54" t="s">
        <v>998</v>
      </c>
      <c r="N141" s="60"/>
    </row>
    <row r="142" spans="2:14" ht="12" customHeight="1">
      <c r="B142" s="37" t="s">
        <v>152</v>
      </c>
      <c r="C142" s="257">
        <f>A!B750</f>
        <v>20</v>
      </c>
      <c r="D142" s="897">
        <f>A!E750</f>
        <v>20</v>
      </c>
      <c r="E142" s="897">
        <f>A!H750</f>
        <v>20</v>
      </c>
      <c r="F142" s="897">
        <f>A!N750</f>
        <v>20</v>
      </c>
      <c r="G142" s="897">
        <f>A!Q750</f>
        <v>20</v>
      </c>
      <c r="H142" s="897">
        <f>A!T750</f>
        <v>20</v>
      </c>
      <c r="I142" s="897">
        <f>A!W750</f>
        <v>20.000120699101402</v>
      </c>
      <c r="N142" s="60">
        <f>A!AI750</f>
        <v>0</v>
      </c>
    </row>
    <row r="143" spans="2:14" ht="12" customHeight="1">
      <c r="B143" s="37" t="s">
        <v>153</v>
      </c>
      <c r="C143" s="259">
        <f>A!B751</f>
        <v>0</v>
      </c>
      <c r="D143" s="423">
        <f>A!E751</f>
        <v>20</v>
      </c>
      <c r="E143" s="423">
        <f>A!H751</f>
        <v>0</v>
      </c>
      <c r="F143" s="423">
        <f>A!N751</f>
        <v>0</v>
      </c>
      <c r="G143" s="423">
        <f>A!Q751</f>
        <v>20</v>
      </c>
      <c r="H143" s="423">
        <f>A!T751</f>
        <v>20</v>
      </c>
      <c r="I143" s="423">
        <f>A!W751</f>
        <v>20.000118353370599</v>
      </c>
      <c r="N143" s="60">
        <f>A!AI751</f>
        <v>0</v>
      </c>
    </row>
    <row r="144" spans="2:14" ht="12" customHeight="1">
      <c r="B144" s="37" t="s">
        <v>154</v>
      </c>
      <c r="C144" s="259">
        <f>A!B752</f>
        <v>0</v>
      </c>
      <c r="D144" s="423">
        <f>A!E752</f>
        <v>0</v>
      </c>
      <c r="E144" s="423">
        <f>A!H752</f>
        <v>0</v>
      </c>
      <c r="F144" s="423">
        <f>A!N752</f>
        <v>0</v>
      </c>
      <c r="G144" s="423" t="str">
        <f>A!Q752</f>
        <v xml:space="preserve"> </v>
      </c>
      <c r="H144" s="423" t="str">
        <f>A!T752</f>
        <v xml:space="preserve"> </v>
      </c>
      <c r="I144" s="423">
        <f>A!W752</f>
        <v>20.000118353370599</v>
      </c>
      <c r="N144" s="60">
        <f>A!AI752</f>
        <v>0</v>
      </c>
    </row>
    <row r="145" spans="2:15" ht="12" customHeight="1">
      <c r="B145" s="37" t="s">
        <v>155</v>
      </c>
      <c r="C145" s="259">
        <f>A!B753</f>
        <v>0</v>
      </c>
      <c r="D145" s="423">
        <f>A!E753</f>
        <v>0</v>
      </c>
      <c r="E145" s="423">
        <f>A!H753</f>
        <v>20</v>
      </c>
      <c r="F145" s="423">
        <f>A!N753</f>
        <v>20</v>
      </c>
      <c r="G145" s="423">
        <f>A!Q753</f>
        <v>0</v>
      </c>
      <c r="H145" s="423">
        <f>A!T753</f>
        <v>0</v>
      </c>
      <c r="I145" s="423">
        <f>A!W753</f>
        <v>20.000118353370599</v>
      </c>
      <c r="N145" s="60">
        <f>A!AI753</f>
        <v>0</v>
      </c>
    </row>
    <row r="146" spans="2:15" ht="15" customHeight="1">
      <c r="B146" s="37" t="s">
        <v>156</v>
      </c>
      <c r="C146" s="259">
        <f>A!B754</f>
        <v>20</v>
      </c>
      <c r="D146" s="423">
        <f>A!E754</f>
        <v>0</v>
      </c>
      <c r="E146" s="423">
        <f>A!H754</f>
        <v>0</v>
      </c>
      <c r="F146" s="423">
        <f>A!N754</f>
        <v>0</v>
      </c>
      <c r="G146" s="423" t="str">
        <f>A!Q754</f>
        <v xml:space="preserve"> </v>
      </c>
      <c r="H146" s="423" t="str">
        <f>A!T754</f>
        <v xml:space="preserve"> </v>
      </c>
      <c r="I146" s="423">
        <f>A!W754</f>
        <v>20.000118353370599</v>
      </c>
      <c r="N146" s="60">
        <f>A!AI754</f>
        <v>0</v>
      </c>
    </row>
    <row r="147" spans="2:15" ht="12" customHeight="1" thickBot="1">
      <c r="B147" s="37" t="s">
        <v>157</v>
      </c>
      <c r="C147" s="259">
        <f>A!B755</f>
        <v>0</v>
      </c>
      <c r="D147" s="423">
        <f>A!E755</f>
        <v>0</v>
      </c>
      <c r="E147" s="423">
        <f>A!H755</f>
        <v>0</v>
      </c>
      <c r="F147" s="423">
        <f>A!N755</f>
        <v>0</v>
      </c>
      <c r="G147" s="423">
        <f>A!Q755</f>
        <v>20</v>
      </c>
      <c r="H147" s="423">
        <f>A!T755</f>
        <v>20</v>
      </c>
      <c r="I147" s="423">
        <f>A!W755</f>
        <v>20.000118353370599</v>
      </c>
      <c r="N147" s="60">
        <f>A!AI755</f>
        <v>0</v>
      </c>
    </row>
    <row r="148" spans="2:15" ht="14.25" customHeight="1" thickTop="1">
      <c r="B148" s="159" t="s">
        <v>705</v>
      </c>
      <c r="C148" s="165"/>
      <c r="D148" s="149"/>
      <c r="E148" s="149"/>
      <c r="F148" s="162"/>
      <c r="G148" s="162"/>
      <c r="H148" s="162"/>
      <c r="I148" s="261"/>
      <c r="N148" s="60"/>
    </row>
    <row r="149" spans="2:15" ht="12" customHeight="1">
      <c r="B149" s="36"/>
      <c r="C149" s="247" t="s">
        <v>83</v>
      </c>
      <c r="D149" s="146" t="s">
        <v>72</v>
      </c>
      <c r="E149" s="146" t="s">
        <v>305</v>
      </c>
      <c r="F149" s="55" t="s">
        <v>102</v>
      </c>
      <c r="G149" s="55" t="s">
        <v>796</v>
      </c>
      <c r="H149" s="55" t="s">
        <v>795</v>
      </c>
      <c r="I149" s="54" t="s">
        <v>292</v>
      </c>
      <c r="N149" s="60"/>
    </row>
    <row r="150" spans="2:15" ht="12" customHeight="1">
      <c r="B150" s="77"/>
      <c r="C150" s="914" t="s">
        <v>113</v>
      </c>
      <c r="D150" s="911" t="s">
        <v>80</v>
      </c>
      <c r="E150" s="911" t="s">
        <v>797</v>
      </c>
      <c r="F150" s="915" t="s">
        <v>792</v>
      </c>
      <c r="G150" s="915" t="s">
        <v>814</v>
      </c>
      <c r="H150" s="915" t="s">
        <v>815</v>
      </c>
      <c r="I150" s="54" t="s">
        <v>998</v>
      </c>
      <c r="N150" s="60"/>
    </row>
    <row r="151" spans="2:15" ht="12" customHeight="1">
      <c r="B151" s="37" t="s">
        <v>152</v>
      </c>
      <c r="C151" s="141">
        <f>A!B760</f>
        <v>20</v>
      </c>
      <c r="D151" s="423">
        <f>A!E760</f>
        <v>20</v>
      </c>
      <c r="E151" s="423">
        <f>A!H760</f>
        <v>20</v>
      </c>
      <c r="F151" s="423">
        <f>A!N760</f>
        <v>20</v>
      </c>
      <c r="G151" s="423">
        <f>A!Q760</f>
        <v>20</v>
      </c>
      <c r="H151" s="423">
        <f>A!T760</f>
        <v>20</v>
      </c>
      <c r="I151" s="897">
        <f>A!W760</f>
        <v>20.000120699101402</v>
      </c>
      <c r="N151" s="60">
        <f>A!AI760</f>
        <v>0</v>
      </c>
    </row>
    <row r="152" spans="2:15" ht="12" customHeight="1">
      <c r="B152" s="37" t="s">
        <v>153</v>
      </c>
      <c r="C152" s="141">
        <f>A!B761</f>
        <v>0</v>
      </c>
      <c r="D152" s="423">
        <f>A!E761</f>
        <v>20</v>
      </c>
      <c r="E152" s="423">
        <f>A!H761</f>
        <v>0</v>
      </c>
      <c r="F152" s="423">
        <f>A!N761</f>
        <v>0</v>
      </c>
      <c r="G152" s="423">
        <f>A!Q761</f>
        <v>20</v>
      </c>
      <c r="H152" s="423">
        <f>A!T761</f>
        <v>20</v>
      </c>
      <c r="I152" s="423">
        <f>A!W761</f>
        <v>20.000122894186401</v>
      </c>
      <c r="N152" s="60">
        <f>A!AI761</f>
        <v>0</v>
      </c>
    </row>
    <row r="153" spans="2:15" ht="15" customHeight="1">
      <c r="B153" s="37" t="s">
        <v>154</v>
      </c>
      <c r="C153" s="423">
        <f>A!B762</f>
        <v>0</v>
      </c>
      <c r="D153" s="423">
        <f>A!E762</f>
        <v>0</v>
      </c>
      <c r="E153" s="423">
        <f>A!H762</f>
        <v>0</v>
      </c>
      <c r="F153" s="423">
        <f>A!N762</f>
        <v>0</v>
      </c>
      <c r="G153" s="423" t="str">
        <f>A!Q762</f>
        <v xml:space="preserve"> </v>
      </c>
      <c r="H153" s="423" t="str">
        <f>A!T762</f>
        <v xml:space="preserve"> </v>
      </c>
      <c r="I153" s="423">
        <f>A!W762</f>
        <v>20.000122894186401</v>
      </c>
      <c r="N153" s="60">
        <f>A!AI762</f>
        <v>0</v>
      </c>
    </row>
    <row r="154" spans="2:15" ht="12" customHeight="1">
      <c r="B154" s="37" t="s">
        <v>155</v>
      </c>
      <c r="C154" s="423">
        <f>A!B763</f>
        <v>0</v>
      </c>
      <c r="D154" s="423">
        <f>A!E763</f>
        <v>0</v>
      </c>
      <c r="E154" s="423">
        <f>A!H763</f>
        <v>20</v>
      </c>
      <c r="F154" s="423">
        <f>A!N763</f>
        <v>20</v>
      </c>
      <c r="G154" s="423">
        <f>A!Q763</f>
        <v>0</v>
      </c>
      <c r="H154" s="423">
        <f>A!T763</f>
        <v>0</v>
      </c>
      <c r="I154" s="423">
        <f>A!W763</f>
        <v>20.000122894186401</v>
      </c>
      <c r="N154" s="60">
        <f>A!AI763</f>
        <v>0</v>
      </c>
    </row>
    <row r="155" spans="2:15" ht="12" customHeight="1">
      <c r="B155" s="37" t="s">
        <v>156</v>
      </c>
      <c r="C155" s="423">
        <f>A!B764</f>
        <v>20</v>
      </c>
      <c r="D155" s="423">
        <f>A!E764</f>
        <v>0</v>
      </c>
      <c r="E155" s="423">
        <f>A!H764</f>
        <v>0</v>
      </c>
      <c r="F155" s="423">
        <f>A!N764</f>
        <v>0</v>
      </c>
      <c r="G155" s="423" t="str">
        <f>A!Q764</f>
        <v xml:space="preserve"> </v>
      </c>
      <c r="H155" s="423" t="str">
        <f>A!T764</f>
        <v xml:space="preserve"> </v>
      </c>
      <c r="I155" s="423">
        <f>A!W764</f>
        <v>20.000122894186401</v>
      </c>
      <c r="N155" s="60">
        <f>A!AI764</f>
        <v>0</v>
      </c>
    </row>
    <row r="156" spans="2:15" ht="12" customHeight="1" thickBot="1">
      <c r="B156" s="38" t="s">
        <v>157</v>
      </c>
      <c r="C156" s="142" t="str">
        <f>A!B765</f>
        <v>n/a</v>
      </c>
      <c r="D156" s="142" t="str">
        <f>A!E765</f>
        <v>n/a</v>
      </c>
      <c r="E156" s="142" t="str">
        <f>A!H765</f>
        <v>n/a</v>
      </c>
      <c r="F156" s="142" t="str">
        <f>A!N765</f>
        <v>n/a</v>
      </c>
      <c r="G156" s="142" t="str">
        <f>A!Q765</f>
        <v>n/a</v>
      </c>
      <c r="H156" s="142" t="str">
        <f>A!T765</f>
        <v>n/a</v>
      </c>
      <c r="I156" s="142" t="str">
        <f>A!W765</f>
        <v>n/a</v>
      </c>
      <c r="N156" s="60"/>
    </row>
    <row r="157" spans="2:15" ht="12" customHeight="1" thickTop="1" thickBot="1">
      <c r="N157" s="65"/>
    </row>
    <row r="158" spans="2:15" ht="15.75" customHeight="1" thickTop="1">
      <c r="B158" s="434" t="s">
        <v>531</v>
      </c>
      <c r="C158" s="145"/>
      <c r="D158" s="145"/>
      <c r="E158" s="145"/>
      <c r="F158" s="435"/>
      <c r="G158" s="145"/>
      <c r="H158" s="435" t="s">
        <v>532</v>
      </c>
      <c r="I158" s="145"/>
      <c r="J158" s="697" t="s">
        <v>157</v>
      </c>
      <c r="N158" s="65"/>
    </row>
    <row r="159" spans="2:15" ht="12" customHeight="1">
      <c r="B159" s="263"/>
      <c r="C159" s="10" t="s">
        <v>83</v>
      </c>
      <c r="D159" s="10" t="s">
        <v>72</v>
      </c>
      <c r="E159" s="10" t="s">
        <v>305</v>
      </c>
      <c r="F159" s="54" t="s">
        <v>102</v>
      </c>
      <c r="G159" s="54" t="s">
        <v>796</v>
      </c>
      <c r="H159" s="54" t="s">
        <v>795</v>
      </c>
      <c r="I159" s="54" t="s">
        <v>292</v>
      </c>
      <c r="J159" s="249" t="s">
        <v>796</v>
      </c>
      <c r="K159" s="54" t="s">
        <v>795</v>
      </c>
      <c r="L159" s="54" t="s">
        <v>292</v>
      </c>
      <c r="N159" s="143"/>
      <c r="O159" s="143"/>
    </row>
    <row r="160" spans="2:15" ht="15" customHeight="1">
      <c r="B160" s="439"/>
      <c r="C160" s="146" t="s">
        <v>113</v>
      </c>
      <c r="D160" s="146" t="s">
        <v>80</v>
      </c>
      <c r="E160" s="146" t="s">
        <v>797</v>
      </c>
      <c r="F160" s="55" t="s">
        <v>792</v>
      </c>
      <c r="G160" s="55" t="s">
        <v>814</v>
      </c>
      <c r="H160" s="55" t="s">
        <v>815</v>
      </c>
      <c r="I160" s="56" t="s">
        <v>998</v>
      </c>
      <c r="J160" s="55" t="s">
        <v>816</v>
      </c>
      <c r="K160" s="54" t="s">
        <v>817</v>
      </c>
      <c r="L160" s="54" t="s">
        <v>980</v>
      </c>
      <c r="N160" s="147" t="s">
        <v>952</v>
      </c>
      <c r="O160" s="147" t="s">
        <v>956</v>
      </c>
    </row>
    <row r="161" spans="2:17" ht="12" customHeight="1">
      <c r="B161" s="436" t="s">
        <v>152</v>
      </c>
      <c r="C161" s="440">
        <f t="shared" ref="C161:I161" si="1">C106</f>
        <v>20</v>
      </c>
      <c r="D161" s="445">
        <f t="shared" si="1"/>
        <v>20</v>
      </c>
      <c r="E161" s="445">
        <f t="shared" si="1"/>
        <v>20</v>
      </c>
      <c r="F161" s="445">
        <f t="shared" si="1"/>
        <v>20</v>
      </c>
      <c r="G161" s="445">
        <f t="shared" si="1"/>
        <v>20</v>
      </c>
      <c r="H161" s="445">
        <f t="shared" si="1"/>
        <v>20</v>
      </c>
      <c r="I161" s="774">
        <f t="shared" si="1"/>
        <v>20.000120699101402</v>
      </c>
      <c r="N161" s="60">
        <f>N106</f>
        <v>0</v>
      </c>
      <c r="O161" s="96"/>
    </row>
    <row r="162" spans="2:17" ht="12" customHeight="1">
      <c r="B162" s="436" t="s">
        <v>798</v>
      </c>
      <c r="C162" s="32">
        <f>C119</f>
        <v>20</v>
      </c>
      <c r="D162" s="42">
        <f>D116</f>
        <v>20</v>
      </c>
      <c r="E162" s="42">
        <f>E118</f>
        <v>20</v>
      </c>
      <c r="F162" s="42">
        <f>F118</f>
        <v>20</v>
      </c>
      <c r="G162" s="42">
        <f>G116</f>
        <v>20</v>
      </c>
      <c r="H162" s="42">
        <f>H116</f>
        <v>20</v>
      </c>
      <c r="I162" s="58">
        <f>I119</f>
        <v>20.000117858501799</v>
      </c>
      <c r="J162" s="705">
        <f>G120</f>
        <v>20</v>
      </c>
      <c r="K162" s="66">
        <f>H120</f>
        <v>20</v>
      </c>
      <c r="L162" s="66">
        <f>I120</f>
        <v>20.000117858501799</v>
      </c>
      <c r="N162" s="423" t="s">
        <v>560</v>
      </c>
      <c r="O162" s="60">
        <f>N120</f>
        <v>0</v>
      </c>
    </row>
    <row r="163" spans="2:17" ht="12" customHeight="1">
      <c r="B163" s="436" t="s">
        <v>799</v>
      </c>
      <c r="C163" s="32">
        <f>C146</f>
        <v>20</v>
      </c>
      <c r="D163" s="42">
        <f>D143</f>
        <v>20</v>
      </c>
      <c r="E163" s="42">
        <f>E145</f>
        <v>20</v>
      </c>
      <c r="F163" s="42">
        <f>F145</f>
        <v>20</v>
      </c>
      <c r="G163" s="42">
        <f>G143</f>
        <v>20</v>
      </c>
      <c r="H163" s="42">
        <f>H143</f>
        <v>20</v>
      </c>
      <c r="I163" s="58">
        <f>I146</f>
        <v>20.000118353370599</v>
      </c>
      <c r="J163" s="705">
        <f>G147</f>
        <v>20</v>
      </c>
      <c r="K163" s="66">
        <f>H147</f>
        <v>20</v>
      </c>
      <c r="L163" s="66">
        <f>I147</f>
        <v>20.000118353370599</v>
      </c>
      <c r="N163" s="423" t="s">
        <v>560</v>
      </c>
      <c r="O163" s="60">
        <f>N147</f>
        <v>0</v>
      </c>
    </row>
    <row r="164" spans="2:17" ht="12" customHeight="1">
      <c r="B164" s="436" t="s">
        <v>800</v>
      </c>
      <c r="C164" s="32">
        <f>C110</f>
        <v>20</v>
      </c>
      <c r="D164" s="42">
        <f>D107</f>
        <v>20</v>
      </c>
      <c r="E164" s="42">
        <f>E109</f>
        <v>20</v>
      </c>
      <c r="F164" s="42">
        <f>F109</f>
        <v>20</v>
      </c>
      <c r="G164" s="42">
        <f>G107</f>
        <v>20</v>
      </c>
      <c r="H164" s="42">
        <f>H107</f>
        <v>20</v>
      </c>
      <c r="I164" s="58">
        <f>I109</f>
        <v>20.000126565047299</v>
      </c>
      <c r="J164" s="705">
        <f>G111</f>
        <v>20</v>
      </c>
      <c r="K164" s="66">
        <f>H111</f>
        <v>20</v>
      </c>
      <c r="L164" s="66">
        <f>I111</f>
        <v>20.000126565047299</v>
      </c>
      <c r="N164" s="423" t="s">
        <v>560</v>
      </c>
      <c r="O164" s="60">
        <f>N111</f>
        <v>0</v>
      </c>
    </row>
    <row r="165" spans="2:17" ht="12" customHeight="1">
      <c r="B165" s="436" t="s">
        <v>801</v>
      </c>
      <c r="C165" s="32">
        <f>C137</f>
        <v>20</v>
      </c>
      <c r="D165" s="42">
        <f>D134</f>
        <v>20</v>
      </c>
      <c r="E165" s="42">
        <f>E136</f>
        <v>20</v>
      </c>
      <c r="F165" s="42">
        <f>F136</f>
        <v>20</v>
      </c>
      <c r="G165" s="42">
        <f>G134</f>
        <v>20</v>
      </c>
      <c r="H165" s="42">
        <f>H134</f>
        <v>20</v>
      </c>
      <c r="I165" s="58">
        <f>I137</f>
        <v>20.000124687100001</v>
      </c>
      <c r="J165" s="705">
        <f>G138</f>
        <v>20</v>
      </c>
      <c r="K165" s="66">
        <f>H138</f>
        <v>20</v>
      </c>
      <c r="L165" s="66">
        <f>I138</f>
        <v>20.000124687100001</v>
      </c>
      <c r="N165" s="423" t="s">
        <v>560</v>
      </c>
      <c r="O165" s="60">
        <f>N138</f>
        <v>0</v>
      </c>
    </row>
    <row r="166" spans="2:17" ht="12" customHeight="1">
      <c r="B166" s="436" t="s">
        <v>802</v>
      </c>
      <c r="C166" s="32">
        <f>C128</f>
        <v>20</v>
      </c>
      <c r="D166" s="42">
        <f>D125</f>
        <v>20</v>
      </c>
      <c r="E166" s="42">
        <f>E127</f>
        <v>20</v>
      </c>
      <c r="F166" s="42">
        <f>F127</f>
        <v>20</v>
      </c>
      <c r="G166" s="42">
        <f>G125</f>
        <v>20</v>
      </c>
      <c r="H166" s="42">
        <f>H125</f>
        <v>20</v>
      </c>
      <c r="I166" s="58">
        <f>I128</f>
        <v>20.0001240062495</v>
      </c>
      <c r="N166" s="895" t="s">
        <v>560</v>
      </c>
    </row>
    <row r="167" spans="2:17" ht="12" customHeight="1" thickBot="1">
      <c r="B167" s="438" t="s">
        <v>803</v>
      </c>
      <c r="C167" s="33">
        <f>C155</f>
        <v>20</v>
      </c>
      <c r="D167" s="15">
        <f>D152</f>
        <v>20</v>
      </c>
      <c r="E167" s="15">
        <f>E154</f>
        <v>20</v>
      </c>
      <c r="F167" s="15">
        <f>F154</f>
        <v>20</v>
      </c>
      <c r="G167" s="15">
        <f>G152</f>
        <v>20</v>
      </c>
      <c r="H167" s="15">
        <f>H152</f>
        <v>20</v>
      </c>
      <c r="I167" s="913">
        <f>I155</f>
        <v>20.000122894186401</v>
      </c>
      <c r="N167" s="895" t="s">
        <v>560</v>
      </c>
    </row>
    <row r="168" spans="2:17" ht="15" customHeight="1" thickTop="1">
      <c r="N168" s="899" t="s">
        <v>953</v>
      </c>
      <c r="Q168" s="311"/>
    </row>
    <row r="169" spans="2:17" ht="12" customHeight="1">
      <c r="C169" s="441"/>
      <c r="D169" s="441"/>
      <c r="E169" s="441"/>
      <c r="F169" s="441"/>
      <c r="G169" s="441"/>
      <c r="N169" s="65"/>
      <c r="Q169" s="311"/>
    </row>
    <row r="170" spans="2:17" ht="12" customHeight="1">
      <c r="C170" s="441"/>
      <c r="D170" s="441"/>
      <c r="E170" s="441"/>
      <c r="F170" s="441"/>
      <c r="G170" s="441"/>
      <c r="N170" s="65"/>
      <c r="Q170" s="311"/>
    </row>
    <row r="171" spans="2:17" ht="12" customHeight="1">
      <c r="B171" s="41"/>
      <c r="C171" s="441"/>
      <c r="D171" s="441"/>
      <c r="E171" s="441"/>
      <c r="F171" s="441"/>
      <c r="G171" s="441"/>
      <c r="N171" s="65"/>
      <c r="Q171" s="311"/>
    </row>
    <row r="172" spans="2:17" ht="12" customHeight="1">
      <c r="C172" s="441"/>
      <c r="D172" s="441"/>
      <c r="E172" s="441"/>
      <c r="F172" s="441"/>
      <c r="G172" s="441"/>
      <c r="N172" s="65"/>
      <c r="Q172" s="311"/>
    </row>
    <row r="173" spans="2:17" ht="12" customHeight="1">
      <c r="N173" s="65"/>
    </row>
    <row r="174" spans="2:17" ht="12" customHeight="1">
      <c r="N174" s="65"/>
    </row>
    <row r="175" spans="2:17" ht="12" customHeight="1">
      <c r="N175" s="65"/>
    </row>
    <row r="176" spans="2:17" ht="15" customHeight="1">
      <c r="N176" s="65"/>
    </row>
    <row r="177" spans="14:14" ht="12" customHeight="1">
      <c r="N177" s="65"/>
    </row>
    <row r="178" spans="14:14" ht="12" customHeight="1">
      <c r="N178" s="65"/>
    </row>
    <row r="179" spans="14:14" ht="12" customHeight="1">
      <c r="N179" s="65"/>
    </row>
    <row r="180" spans="14:14" ht="12" customHeight="1"/>
    <row r="181" spans="14:14" ht="12" customHeight="1"/>
    <row r="182" spans="14:14" ht="12" customHeight="1"/>
    <row r="183" spans="14:14" ht="12" customHeight="1"/>
    <row r="184" spans="14:14" ht="12" customHeight="1"/>
    <row r="185" spans="14:14" ht="12" customHeight="1"/>
    <row r="186" spans="14:14" ht="16.5" customHeight="1"/>
    <row r="187" spans="14:14" ht="12" customHeight="1"/>
    <row r="188" spans="14:14" ht="12" customHeight="1"/>
    <row r="189" spans="14:14" ht="12" customHeight="1"/>
    <row r="190" spans="14:14" ht="15" customHeight="1"/>
    <row r="191" spans="14:14" ht="12" customHeight="1"/>
  </sheetData>
  <phoneticPr fontId="0" type="noConversion"/>
  <pageMargins left="0.75" right="0.5" top="0.8" bottom="0.55000000000000004" header="0.5" footer="0.5"/>
  <pageSetup scale="21" orientation="landscape" horizontalDpi="4294967292" verticalDpi="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AB423"/>
  <sheetViews>
    <sheetView defaultGridColor="0" colorId="22" zoomScale="85" workbookViewId="0"/>
  </sheetViews>
  <sheetFormatPr defaultColWidth="9.6640625" defaultRowHeight="15"/>
  <cols>
    <col min="1" max="1" width="0.77734375" customWidth="1"/>
    <col min="2" max="2" width="15.88671875" customWidth="1"/>
    <col min="3" max="3" width="6" customWidth="1"/>
    <col min="4" max="4" width="9.33203125" customWidth="1"/>
    <col min="5" max="5" width="8.21875" customWidth="1"/>
    <col min="6" max="6" width="6" customWidth="1"/>
    <col min="7" max="7" width="9.44140625" customWidth="1"/>
    <col min="8" max="8" width="8.5546875" customWidth="1"/>
    <col min="9" max="9" width="7.77734375" customWidth="1"/>
    <col min="10" max="12" width="6.109375" customWidth="1"/>
    <col min="13" max="13" width="0.88671875" customWidth="1"/>
    <col min="14" max="14" width="6" customWidth="1"/>
    <col min="15" max="15" width="7.21875" customWidth="1"/>
    <col min="16" max="16" width="0.77734375" customWidth="1"/>
    <col min="17" max="17" width="9.21875" customWidth="1"/>
    <col min="18" max="21" width="6.88671875" customWidth="1"/>
    <col min="22" max="22" width="8" customWidth="1"/>
    <col min="23" max="23" width="7.21875" customWidth="1"/>
    <col min="24" max="24" width="2.109375" customWidth="1"/>
    <col min="25" max="25" width="6.33203125" customWidth="1"/>
    <col min="26" max="26" width="5.6640625" customWidth="1"/>
    <col min="27" max="27" width="7.109375" customWidth="1"/>
    <col min="28" max="28" width="1.21875" customWidth="1"/>
  </cols>
  <sheetData>
    <row r="1" spans="2:28">
      <c r="B1" t="s">
        <v>843</v>
      </c>
    </row>
    <row r="4" spans="2:28" ht="15.7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6" spans="2:28" ht="16.5" customHeight="1" thickBot="1">
      <c r="B6" s="41" t="s">
        <v>884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28" ht="15" customHeight="1" thickTop="1">
      <c r="B7" s="159" t="s">
        <v>901</v>
      </c>
      <c r="C7" s="149"/>
      <c r="D7" s="149"/>
      <c r="E7" s="149"/>
      <c r="F7" s="162"/>
      <c r="G7" s="162"/>
      <c r="H7" s="162"/>
      <c r="I7" s="763"/>
      <c r="P7" s="17"/>
      <c r="AB7" s="2"/>
    </row>
    <row r="8" spans="2:28" ht="12" customHeight="1">
      <c r="B8" s="36"/>
      <c r="C8" s="10" t="s">
        <v>83</v>
      </c>
      <c r="D8" s="10" t="s">
        <v>72</v>
      </c>
      <c r="E8" s="10" t="s">
        <v>819</v>
      </c>
      <c r="F8" s="54" t="s">
        <v>96</v>
      </c>
      <c r="G8" s="54" t="s">
        <v>825</v>
      </c>
      <c r="H8" s="54" t="s">
        <v>824</v>
      </c>
      <c r="I8" s="749" t="s">
        <v>292</v>
      </c>
      <c r="N8" s="143" t="s">
        <v>77</v>
      </c>
      <c r="O8" s="65" t="s">
        <v>958</v>
      </c>
      <c r="P8" s="17"/>
      <c r="AB8" s="2"/>
    </row>
    <row r="9" spans="2:28" ht="12" customHeight="1">
      <c r="B9" s="77"/>
      <c r="C9" s="12" t="s">
        <v>108</v>
      </c>
      <c r="D9" s="12" t="s">
        <v>64</v>
      </c>
      <c r="E9" s="12" t="s">
        <v>822</v>
      </c>
      <c r="F9" s="51" t="s">
        <v>823</v>
      </c>
      <c r="G9" s="51" t="s">
        <v>310</v>
      </c>
      <c r="H9" s="51" t="s">
        <v>310</v>
      </c>
      <c r="I9" s="750" t="s">
        <v>306</v>
      </c>
      <c r="N9" s="147" t="s">
        <v>951</v>
      </c>
      <c r="P9" s="907" t="s">
        <v>959</v>
      </c>
      <c r="AB9" s="2"/>
    </row>
    <row r="10" spans="2:28" ht="12" customHeight="1">
      <c r="B10" s="44" t="s">
        <v>253</v>
      </c>
      <c r="C10" s="42"/>
      <c r="D10" s="42">
        <f>A!C796</f>
        <v>-27475.899999999994</v>
      </c>
      <c r="E10" s="42"/>
      <c r="F10" s="42"/>
      <c r="G10" s="42">
        <f>A!G796</f>
        <v>-27460</v>
      </c>
      <c r="H10" s="42">
        <f>A!H796</f>
        <v>-27875</v>
      </c>
      <c r="I10" s="751"/>
      <c r="N10" s="893">
        <f>A!M796</f>
        <v>0</v>
      </c>
      <c r="P10" s="18"/>
      <c r="Q10" s="66"/>
      <c r="AB10" s="5"/>
    </row>
    <row r="11" spans="2:28" ht="12" customHeight="1">
      <c r="B11" s="44" t="s">
        <v>254</v>
      </c>
      <c r="C11" s="42"/>
      <c r="D11" s="42"/>
      <c r="E11" s="42"/>
      <c r="F11" s="42"/>
      <c r="G11" s="42"/>
      <c r="H11" s="42"/>
      <c r="I11" s="751">
        <f>A!I797</f>
        <v>-26884.367591216105</v>
      </c>
      <c r="N11" s="893">
        <f>A!M797</f>
        <v>0</v>
      </c>
      <c r="P11" s="18"/>
      <c r="Q11" s="66"/>
      <c r="AB11" s="5"/>
    </row>
    <row r="12" spans="2:28" ht="12" customHeight="1">
      <c r="B12" s="44" t="s">
        <v>255</v>
      </c>
      <c r="C12" s="42"/>
      <c r="D12" s="42"/>
      <c r="E12" s="42">
        <f>A!D798</f>
        <v>-27736.819198309167</v>
      </c>
      <c r="F12" s="42">
        <f>A!F798</f>
        <v>-28294</v>
      </c>
      <c r="G12" s="42"/>
      <c r="H12" s="42"/>
      <c r="I12" s="751">
        <f>A!I798</f>
        <v>-26884.367591216105</v>
      </c>
      <c r="N12" s="893">
        <f>A!M798</f>
        <v>0</v>
      </c>
      <c r="P12" s="18"/>
      <c r="Q12" s="66"/>
      <c r="AB12" s="5"/>
    </row>
    <row r="13" spans="2:28" ht="12" customHeight="1">
      <c r="B13" s="44" t="s">
        <v>256</v>
      </c>
      <c r="C13" s="42">
        <f>A!B799</f>
        <v>-27164.229999999996</v>
      </c>
      <c r="D13" s="42"/>
      <c r="E13" s="42"/>
      <c r="F13" s="42"/>
      <c r="G13" s="42"/>
      <c r="H13" s="42"/>
      <c r="I13" s="751">
        <f>A!I799</f>
        <v>-26884.367591216105</v>
      </c>
      <c r="N13" s="893">
        <f>A!M799</f>
        <v>0</v>
      </c>
      <c r="P13" s="18"/>
      <c r="Q13" s="66"/>
      <c r="AB13" s="5"/>
    </row>
    <row r="14" spans="2:28" ht="12" customHeight="1" thickBot="1">
      <c r="B14" s="44" t="s">
        <v>257</v>
      </c>
      <c r="C14" s="42"/>
      <c r="D14" s="42"/>
      <c r="E14" s="42"/>
      <c r="F14" s="42"/>
      <c r="G14" s="42">
        <f>A!G800</f>
        <v>-46277</v>
      </c>
      <c r="H14" s="42">
        <f>A!H800</f>
        <v>-45655</v>
      </c>
      <c r="I14" s="751">
        <f>A!I800</f>
        <v>-45340.530873024443</v>
      </c>
      <c r="N14" s="893">
        <f>A!M800</f>
        <v>0</v>
      </c>
      <c r="P14" s="18"/>
      <c r="Q14" s="66"/>
      <c r="AB14" s="5"/>
    </row>
    <row r="15" spans="2:28" ht="15" customHeight="1" thickTop="1">
      <c r="B15" s="159" t="s">
        <v>902</v>
      </c>
      <c r="C15" s="149"/>
      <c r="D15" s="149"/>
      <c r="E15" s="149"/>
      <c r="F15" s="162"/>
      <c r="G15" s="162"/>
      <c r="H15" s="162"/>
      <c r="I15" s="763"/>
      <c r="N15" s="143"/>
      <c r="AB15" s="5"/>
    </row>
    <row r="16" spans="2:28" ht="12" customHeight="1">
      <c r="B16" s="36"/>
      <c r="C16" s="10" t="s">
        <v>83</v>
      </c>
      <c r="D16" s="10" t="s">
        <v>72</v>
      </c>
      <c r="E16" s="10" t="s">
        <v>819</v>
      </c>
      <c r="F16" s="54" t="s">
        <v>96</v>
      </c>
      <c r="G16" s="54" t="s">
        <v>825</v>
      </c>
      <c r="H16" s="54" t="s">
        <v>824</v>
      </c>
      <c r="I16" s="749" t="s">
        <v>292</v>
      </c>
      <c r="N16" s="143"/>
      <c r="AB16" s="5"/>
    </row>
    <row r="17" spans="2:28" ht="12" customHeight="1">
      <c r="B17" s="77"/>
      <c r="C17" s="12" t="s">
        <v>108</v>
      </c>
      <c r="D17" s="12" t="s">
        <v>64</v>
      </c>
      <c r="E17" s="12" t="s">
        <v>822</v>
      </c>
      <c r="F17" s="51" t="s">
        <v>823</v>
      </c>
      <c r="G17" s="51" t="s">
        <v>310</v>
      </c>
      <c r="H17" s="51" t="s">
        <v>310</v>
      </c>
      <c r="I17" s="750" t="s">
        <v>306</v>
      </c>
      <c r="N17" s="143"/>
      <c r="AB17" s="5"/>
    </row>
    <row r="18" spans="2:28" ht="12" customHeight="1">
      <c r="B18" s="44" t="s">
        <v>253</v>
      </c>
      <c r="C18" s="42"/>
      <c r="D18" s="42">
        <f>A!C806</f>
        <v>-4115.66</v>
      </c>
      <c r="E18" s="42"/>
      <c r="F18" s="42"/>
      <c r="G18" s="42">
        <f>A!G806</f>
        <v>-4221</v>
      </c>
      <c r="H18" s="42">
        <f>A!H806</f>
        <v>-4119</v>
      </c>
      <c r="I18" s="751"/>
      <c r="N18" s="893">
        <f>A!M806</f>
        <v>0</v>
      </c>
      <c r="AB18" s="5"/>
    </row>
    <row r="19" spans="2:28" ht="12" customHeight="1">
      <c r="B19" s="44" t="s">
        <v>254</v>
      </c>
      <c r="C19" s="42"/>
      <c r="D19" s="42"/>
      <c r="E19" s="42"/>
      <c r="F19" s="42"/>
      <c r="G19" s="42"/>
      <c r="H19" s="42"/>
      <c r="I19" s="751">
        <f>A!I807</f>
        <v>-4172.6163559778761</v>
      </c>
      <c r="N19" s="893">
        <f>A!M807</f>
        <v>0</v>
      </c>
      <c r="AB19" s="5"/>
    </row>
    <row r="20" spans="2:28" ht="12" customHeight="1">
      <c r="B20" s="44" t="s">
        <v>255</v>
      </c>
      <c r="C20" s="42"/>
      <c r="D20" s="42"/>
      <c r="E20" s="42">
        <f>A!D808</f>
        <v>-4177.6724474256898</v>
      </c>
      <c r="F20" s="42">
        <f>A!F808</f>
        <v>-4279</v>
      </c>
      <c r="G20" s="42"/>
      <c r="H20" s="42"/>
      <c r="I20" s="751">
        <f>A!I808</f>
        <v>-4172.6163559778761</v>
      </c>
      <c r="N20" s="893">
        <f>A!M808</f>
        <v>0</v>
      </c>
      <c r="AB20" s="5"/>
    </row>
    <row r="21" spans="2:28" ht="12" customHeight="1">
      <c r="B21" s="44" t="s">
        <v>256</v>
      </c>
      <c r="C21" s="42">
        <f>A!B809</f>
        <v>-4015.42</v>
      </c>
      <c r="D21" s="42"/>
      <c r="E21" s="42"/>
      <c r="F21" s="42"/>
      <c r="G21" s="42"/>
      <c r="H21" s="42"/>
      <c r="I21" s="751">
        <f>A!I809</f>
        <v>-4172.6163559778761</v>
      </c>
      <c r="N21" s="893">
        <f>A!M809</f>
        <v>0</v>
      </c>
      <c r="AB21" s="5"/>
    </row>
    <row r="22" spans="2:28" ht="12" customHeight="1" thickBot="1">
      <c r="B22" s="44" t="s">
        <v>257</v>
      </c>
      <c r="C22" s="42"/>
      <c r="D22" s="42"/>
      <c r="E22" s="42"/>
      <c r="F22" s="42"/>
      <c r="G22" s="42">
        <f>A!G810</f>
        <v>-4226</v>
      </c>
      <c r="H22" s="42">
        <f>A!H810</f>
        <v>-4123</v>
      </c>
      <c r="I22" s="751">
        <f>A!I810</f>
        <v>-4172.3507424879772</v>
      </c>
      <c r="N22" s="893">
        <f>A!M810</f>
        <v>0</v>
      </c>
    </row>
    <row r="23" spans="2:28" ht="15" customHeight="1" thickTop="1">
      <c r="B23" s="159" t="s">
        <v>903</v>
      </c>
      <c r="C23" s="149"/>
      <c r="D23" s="149"/>
      <c r="E23" s="149"/>
      <c r="F23" s="162"/>
      <c r="G23" s="162"/>
      <c r="H23" s="162"/>
      <c r="I23" s="763"/>
      <c r="N23" s="143"/>
    </row>
    <row r="24" spans="2:28" ht="12" customHeight="1">
      <c r="B24" s="36"/>
      <c r="C24" s="10" t="s">
        <v>83</v>
      </c>
      <c r="D24" s="10" t="s">
        <v>72</v>
      </c>
      <c r="E24" s="10" t="s">
        <v>819</v>
      </c>
      <c r="F24" s="54" t="s">
        <v>96</v>
      </c>
      <c r="G24" s="54" t="s">
        <v>825</v>
      </c>
      <c r="H24" s="54" t="s">
        <v>824</v>
      </c>
      <c r="I24" s="749" t="s">
        <v>292</v>
      </c>
      <c r="N24" s="143"/>
    </row>
    <row r="25" spans="2:28" ht="12" customHeight="1">
      <c r="B25" s="77"/>
      <c r="C25" s="12" t="s">
        <v>108</v>
      </c>
      <c r="D25" s="12" t="s">
        <v>64</v>
      </c>
      <c r="E25" s="12" t="s">
        <v>822</v>
      </c>
      <c r="F25" s="51" t="s">
        <v>823</v>
      </c>
      <c r="G25" s="51" t="s">
        <v>310</v>
      </c>
      <c r="H25" s="51" t="s">
        <v>310</v>
      </c>
      <c r="I25" s="750" t="s">
        <v>306</v>
      </c>
      <c r="N25" s="143"/>
    </row>
    <row r="26" spans="2:28" ht="12" customHeight="1">
      <c r="B26" s="44" t="s">
        <v>253</v>
      </c>
      <c r="C26" s="42"/>
      <c r="D26" s="42">
        <f>A!C816</f>
        <v>-6134.89</v>
      </c>
      <c r="E26" s="42"/>
      <c r="F26" s="42"/>
      <c r="G26" s="42">
        <f>A!G816</f>
        <v>-6422</v>
      </c>
      <c r="H26" s="42">
        <f>A!H816</f>
        <v>-6178</v>
      </c>
      <c r="I26" s="751"/>
      <c r="N26" s="893">
        <f>A!M816</f>
        <v>0</v>
      </c>
    </row>
    <row r="27" spans="2:28" ht="12" customHeight="1">
      <c r="B27" s="44" t="s">
        <v>254</v>
      </c>
      <c r="C27" s="42"/>
      <c r="D27" s="42"/>
      <c r="E27" s="42"/>
      <c r="F27" s="42"/>
      <c r="G27" s="42"/>
      <c r="H27" s="42"/>
      <c r="I27" s="751">
        <f>A!I817</f>
        <v>-6378.3729893728168</v>
      </c>
      <c r="N27" s="893">
        <f>A!M817</f>
        <v>0</v>
      </c>
    </row>
    <row r="28" spans="2:28" ht="12" customHeight="1">
      <c r="B28" s="44" t="s">
        <v>255</v>
      </c>
      <c r="C28" s="42"/>
      <c r="D28" s="42"/>
      <c r="E28" s="42">
        <f>A!D818</f>
        <v>-6184.0970944235587</v>
      </c>
      <c r="F28" s="42">
        <f>A!F818</f>
        <v>-6423</v>
      </c>
      <c r="G28" s="42"/>
      <c r="H28" s="42"/>
      <c r="I28" s="751">
        <f>A!I818</f>
        <v>-6378.3729893728168</v>
      </c>
      <c r="N28" s="893">
        <f>A!M818</f>
        <v>0</v>
      </c>
    </row>
    <row r="29" spans="2:28" ht="12" customHeight="1">
      <c r="B29" s="44" t="s">
        <v>256</v>
      </c>
      <c r="C29" s="42">
        <f>A!B819</f>
        <v>-6105.5199999999995</v>
      </c>
      <c r="D29" s="42"/>
      <c r="E29" s="42"/>
      <c r="F29" s="42"/>
      <c r="G29" s="42"/>
      <c r="H29" s="42"/>
      <c r="I29" s="751">
        <f>A!I819</f>
        <v>-6378.3729893728168</v>
      </c>
      <c r="N29" s="893">
        <f>A!M819</f>
        <v>0</v>
      </c>
    </row>
    <row r="30" spans="2:28" ht="12" customHeight="1" thickBot="1">
      <c r="B30" s="44" t="s">
        <v>257</v>
      </c>
      <c r="C30" s="42"/>
      <c r="D30" s="42"/>
      <c r="E30" s="42"/>
      <c r="F30" s="42"/>
      <c r="G30" s="42">
        <f>A!G820</f>
        <v>-6427</v>
      </c>
      <c r="H30" s="42">
        <f>A!H820</f>
        <v>-6181</v>
      </c>
      <c r="I30" s="751">
        <f>A!I820</f>
        <v>-6378.1481776938117</v>
      </c>
      <c r="N30" s="893">
        <f>A!M820</f>
        <v>0</v>
      </c>
    </row>
    <row r="31" spans="2:28" ht="15" customHeight="1" thickTop="1">
      <c r="B31" s="159" t="s">
        <v>904</v>
      </c>
      <c r="C31" s="149"/>
      <c r="D31" s="149"/>
      <c r="E31" s="149"/>
      <c r="F31" s="162"/>
      <c r="G31" s="162"/>
      <c r="H31" s="162"/>
      <c r="I31" s="763"/>
      <c r="N31" s="143"/>
    </row>
    <row r="32" spans="2:28" ht="12" customHeight="1">
      <c r="B32" s="36"/>
      <c r="C32" s="10" t="s">
        <v>83</v>
      </c>
      <c r="D32" s="10" t="s">
        <v>72</v>
      </c>
      <c r="E32" s="10" t="s">
        <v>819</v>
      </c>
      <c r="F32" s="54" t="s">
        <v>96</v>
      </c>
      <c r="G32" s="54" t="s">
        <v>825</v>
      </c>
      <c r="H32" s="54" t="s">
        <v>824</v>
      </c>
      <c r="I32" s="749" t="s">
        <v>292</v>
      </c>
      <c r="N32" s="143"/>
    </row>
    <row r="33" spans="2:14" ht="12" customHeight="1">
      <c r="B33" s="77"/>
      <c r="C33" s="12" t="s">
        <v>108</v>
      </c>
      <c r="D33" s="12" t="s">
        <v>64</v>
      </c>
      <c r="E33" s="12" t="s">
        <v>822</v>
      </c>
      <c r="F33" s="51" t="s">
        <v>823</v>
      </c>
      <c r="G33" s="51" t="s">
        <v>310</v>
      </c>
      <c r="H33" s="51" t="s">
        <v>310</v>
      </c>
      <c r="I33" s="750" t="s">
        <v>306</v>
      </c>
      <c r="N33" s="143"/>
    </row>
    <row r="34" spans="2:14" ht="12" customHeight="1">
      <c r="B34" s="44" t="s">
        <v>253</v>
      </c>
      <c r="C34" s="42"/>
      <c r="D34" s="42">
        <f>A!C826</f>
        <v>-3820.0300000000007</v>
      </c>
      <c r="E34" s="42"/>
      <c r="F34" s="42"/>
      <c r="G34" s="42">
        <f>A!G826</f>
        <v>-3458</v>
      </c>
      <c r="H34" s="42">
        <f>A!H826</f>
        <v>-3976</v>
      </c>
      <c r="I34" s="751"/>
      <c r="N34" s="893">
        <f>A!M826</f>
        <v>0</v>
      </c>
    </row>
    <row r="35" spans="2:14" ht="12" customHeight="1">
      <c r="B35" s="44" t="s">
        <v>254</v>
      </c>
      <c r="C35" s="42"/>
      <c r="D35" s="42"/>
      <c r="E35" s="42"/>
      <c r="F35" s="42"/>
      <c r="G35" s="42"/>
      <c r="H35" s="42"/>
      <c r="I35" s="751">
        <f>A!I827</f>
        <v>-3238.1135382374287</v>
      </c>
      <c r="N35" s="893">
        <f>A!M827</f>
        <v>0</v>
      </c>
    </row>
    <row r="36" spans="2:14" ht="12" customHeight="1">
      <c r="B36" s="44" t="s">
        <v>255</v>
      </c>
      <c r="C36" s="42"/>
      <c r="D36" s="42"/>
      <c r="E36" s="42">
        <f>A!D828</f>
        <v>-3834.0520058388374</v>
      </c>
      <c r="F36" s="42">
        <f>A!F828</f>
        <v>-3805</v>
      </c>
      <c r="G36" s="42"/>
      <c r="H36" s="42"/>
      <c r="I36" s="751">
        <f>A!I828</f>
        <v>-3238.1135382374287</v>
      </c>
      <c r="N36" s="893">
        <f>A!M828</f>
        <v>0</v>
      </c>
    </row>
    <row r="37" spans="2:14" ht="12" customHeight="1">
      <c r="B37" s="44" t="s">
        <v>256</v>
      </c>
      <c r="C37" s="42">
        <f>A!B829</f>
        <v>-3785.8099999999995</v>
      </c>
      <c r="D37" s="42"/>
      <c r="E37" s="42"/>
      <c r="F37" s="42"/>
      <c r="G37" s="42"/>
      <c r="H37" s="42"/>
      <c r="I37" s="751">
        <f>A!I829</f>
        <v>-3238.1135382374287</v>
      </c>
      <c r="N37" s="893">
        <f>A!M829</f>
        <v>0</v>
      </c>
    </row>
    <row r="38" spans="2:14" ht="12" customHeight="1" thickBot="1">
      <c r="B38" s="44" t="s">
        <v>257</v>
      </c>
      <c r="C38" s="42"/>
      <c r="D38" s="42"/>
      <c r="E38" s="42"/>
      <c r="F38" s="42"/>
      <c r="G38" s="42"/>
      <c r="H38" s="42"/>
      <c r="I38" s="751"/>
      <c r="N38" s="143"/>
    </row>
    <row r="39" spans="2:14" ht="15" customHeight="1" thickTop="1">
      <c r="B39" s="159" t="s">
        <v>905</v>
      </c>
      <c r="C39" s="149"/>
      <c r="D39" s="149"/>
      <c r="E39" s="149"/>
      <c r="F39" s="162"/>
      <c r="G39" s="162"/>
      <c r="H39" s="162"/>
      <c r="I39" s="763"/>
      <c r="N39" s="143"/>
    </row>
    <row r="40" spans="2:14" ht="12" customHeight="1">
      <c r="B40" s="36"/>
      <c r="C40" s="10" t="s">
        <v>83</v>
      </c>
      <c r="D40" s="10" t="s">
        <v>72</v>
      </c>
      <c r="E40" s="10" t="s">
        <v>819</v>
      </c>
      <c r="F40" s="54" t="s">
        <v>96</v>
      </c>
      <c r="G40" s="54" t="s">
        <v>825</v>
      </c>
      <c r="H40" s="54" t="s">
        <v>824</v>
      </c>
      <c r="I40" s="749" t="s">
        <v>292</v>
      </c>
      <c r="N40" s="143"/>
    </row>
    <row r="41" spans="2:14" ht="12" customHeight="1">
      <c r="B41" s="77"/>
      <c r="C41" s="12" t="s">
        <v>108</v>
      </c>
      <c r="D41" s="12" t="s">
        <v>64</v>
      </c>
      <c r="E41" s="12" t="s">
        <v>822</v>
      </c>
      <c r="F41" s="51" t="s">
        <v>823</v>
      </c>
      <c r="G41" s="51" t="s">
        <v>310</v>
      </c>
      <c r="H41" s="51" t="s">
        <v>310</v>
      </c>
      <c r="I41" s="750" t="s">
        <v>306</v>
      </c>
      <c r="N41" s="143"/>
    </row>
    <row r="42" spans="2:14" ht="12" customHeight="1">
      <c r="B42" s="44" t="s">
        <v>253</v>
      </c>
      <c r="C42" s="42"/>
      <c r="D42" s="42">
        <f>A!C836</f>
        <v>-3740.58</v>
      </c>
      <c r="E42" s="42"/>
      <c r="F42" s="42"/>
      <c r="G42" s="42">
        <f>A!G836</f>
        <v>-3802</v>
      </c>
      <c r="H42" s="42">
        <f>A!H836</f>
        <v>-3736</v>
      </c>
      <c r="I42" s="751"/>
      <c r="N42" s="893">
        <f>A!M836</f>
        <v>0</v>
      </c>
    </row>
    <row r="43" spans="2:14" ht="12" customHeight="1">
      <c r="B43" s="44" t="s">
        <v>254</v>
      </c>
      <c r="C43" s="42"/>
      <c r="D43" s="42"/>
      <c r="E43" s="42"/>
      <c r="F43" s="42"/>
      <c r="G43" s="42"/>
      <c r="H43" s="42"/>
      <c r="I43" s="751">
        <f>A!I837</f>
        <v>-3788.748686385703</v>
      </c>
      <c r="N43" s="893">
        <f>A!M837</f>
        <v>0</v>
      </c>
    </row>
    <row r="44" spans="2:14" ht="12" customHeight="1">
      <c r="B44" s="44" t="s">
        <v>255</v>
      </c>
      <c r="C44" s="42"/>
      <c r="D44" s="42"/>
      <c r="E44" s="42">
        <f>A!D838</f>
        <v>-3804.6482774139549</v>
      </c>
      <c r="F44" s="42">
        <f>A!F838</f>
        <v>-3886</v>
      </c>
      <c r="G44" s="42"/>
      <c r="H44" s="42"/>
      <c r="I44" s="751">
        <f>A!I838</f>
        <v>-3788.748686385703</v>
      </c>
      <c r="N44" s="893">
        <f>A!M838</f>
        <v>0</v>
      </c>
    </row>
    <row r="45" spans="2:14" ht="12" customHeight="1">
      <c r="B45" s="44" t="s">
        <v>256</v>
      </c>
      <c r="C45" s="42">
        <f>A!B839</f>
        <v>-3650.4699999999993</v>
      </c>
      <c r="D45" s="42"/>
      <c r="E45" s="42"/>
      <c r="F45" s="42"/>
      <c r="G45" s="42"/>
      <c r="H45" s="42"/>
      <c r="I45" s="751">
        <f>A!I839</f>
        <v>-3788.748686385703</v>
      </c>
      <c r="N45" s="893">
        <f>A!M839</f>
        <v>0</v>
      </c>
    </row>
    <row r="46" spans="2:14" ht="12" customHeight="1" thickBot="1">
      <c r="B46" s="44" t="s">
        <v>257</v>
      </c>
      <c r="C46" s="42"/>
      <c r="D46" s="42"/>
      <c r="E46" s="42"/>
      <c r="F46" s="42"/>
      <c r="G46" s="42">
        <f>A!G840</f>
        <v>-3812</v>
      </c>
      <c r="H46" s="42">
        <f>A!H840</f>
        <v>-3743</v>
      </c>
      <c r="I46" s="751">
        <f>A!I840</f>
        <v>-3788.4923744583684</v>
      </c>
      <c r="N46" s="893">
        <f>A!M840</f>
        <v>0</v>
      </c>
    </row>
    <row r="47" spans="2:14" ht="15" customHeight="1" thickTop="1">
      <c r="B47" s="159" t="s">
        <v>906</v>
      </c>
      <c r="C47" s="149"/>
      <c r="D47" s="149"/>
      <c r="E47" s="149"/>
      <c r="F47" s="162"/>
      <c r="G47" s="162"/>
      <c r="H47" s="162"/>
      <c r="I47" s="763"/>
      <c r="N47" s="143"/>
    </row>
    <row r="48" spans="2:14" ht="12" customHeight="1">
      <c r="B48" s="36"/>
      <c r="C48" s="10" t="s">
        <v>83</v>
      </c>
      <c r="D48" s="10" t="s">
        <v>72</v>
      </c>
      <c r="E48" s="10" t="s">
        <v>819</v>
      </c>
      <c r="F48" s="54" t="s">
        <v>96</v>
      </c>
      <c r="G48" s="54" t="s">
        <v>825</v>
      </c>
      <c r="H48" s="54" t="s">
        <v>824</v>
      </c>
      <c r="I48" s="749" t="s">
        <v>292</v>
      </c>
      <c r="N48" s="143"/>
    </row>
    <row r="49" spans="2:14" ht="12" customHeight="1">
      <c r="B49" s="77"/>
      <c r="C49" s="12" t="s">
        <v>108</v>
      </c>
      <c r="D49" s="12" t="s">
        <v>64</v>
      </c>
      <c r="E49" s="12" t="s">
        <v>822</v>
      </c>
      <c r="F49" s="51" t="s">
        <v>823</v>
      </c>
      <c r="G49" s="51" t="s">
        <v>310</v>
      </c>
      <c r="H49" s="51" t="s">
        <v>310</v>
      </c>
      <c r="I49" s="750" t="s">
        <v>306</v>
      </c>
      <c r="N49" s="143"/>
    </row>
    <row r="50" spans="2:14" ht="12" customHeight="1">
      <c r="B50" s="44" t="s">
        <v>253</v>
      </c>
      <c r="C50" s="42"/>
      <c r="D50" s="42">
        <f>A!C846</f>
        <v>-5918.8200000000006</v>
      </c>
      <c r="E50" s="42"/>
      <c r="F50" s="42"/>
      <c r="G50" s="42">
        <f>A!G846</f>
        <v>-6161</v>
      </c>
      <c r="H50" s="42">
        <f>A!H846</f>
        <v>-5954</v>
      </c>
      <c r="I50" s="751"/>
      <c r="N50" s="893">
        <f>A!M846</f>
        <v>0</v>
      </c>
    </row>
    <row r="51" spans="2:14" ht="12" customHeight="1">
      <c r="B51" s="44" t="s">
        <v>254</v>
      </c>
      <c r="C51" s="42"/>
      <c r="D51" s="42"/>
      <c r="E51" s="42"/>
      <c r="F51" s="42"/>
      <c r="G51" s="42"/>
      <c r="H51" s="42"/>
      <c r="I51" s="751">
        <f>A!I847</f>
        <v>-6140.0417480132755</v>
      </c>
      <c r="N51" s="893">
        <f>A!M847</f>
        <v>0</v>
      </c>
    </row>
    <row r="52" spans="2:14" ht="12" customHeight="1">
      <c r="B52" s="44" t="s">
        <v>255</v>
      </c>
      <c r="C52" s="42"/>
      <c r="D52" s="42"/>
      <c r="E52" s="42">
        <f>A!D848</f>
        <v>-5967.0181070630069</v>
      </c>
      <c r="F52" s="42">
        <f>A!F848</f>
        <v>-6192</v>
      </c>
      <c r="G52" s="42"/>
      <c r="H52" s="42"/>
      <c r="I52" s="751">
        <f>A!I848</f>
        <v>-6140.0417480132755</v>
      </c>
      <c r="N52" s="893">
        <f>A!M848</f>
        <v>0</v>
      </c>
    </row>
    <row r="53" spans="2:14" ht="12" customHeight="1">
      <c r="B53" s="44" t="s">
        <v>256</v>
      </c>
      <c r="C53" s="42">
        <f>A!B849</f>
        <v>-5892.9</v>
      </c>
      <c r="D53" s="42"/>
      <c r="E53" s="42"/>
      <c r="F53" s="42"/>
      <c r="G53" s="42"/>
      <c r="H53" s="42"/>
      <c r="I53" s="751">
        <f>A!I849</f>
        <v>-6140.0417480132755</v>
      </c>
      <c r="N53" s="893">
        <f>A!M849</f>
        <v>0</v>
      </c>
    </row>
    <row r="54" spans="2:14" ht="12" customHeight="1" thickBot="1">
      <c r="B54" s="44" t="s">
        <v>257</v>
      </c>
      <c r="C54" s="42"/>
      <c r="D54" s="42"/>
      <c r="E54" s="42"/>
      <c r="F54" s="42"/>
      <c r="G54" s="42">
        <f>A!G850</f>
        <v>-6161</v>
      </c>
      <c r="H54" s="42">
        <f>A!H850</f>
        <v>-5954</v>
      </c>
      <c r="I54" s="751">
        <f>A!I850</f>
        <v>-6139.8162222708916</v>
      </c>
      <c r="N54" s="893">
        <f>A!M850</f>
        <v>0</v>
      </c>
    </row>
    <row r="55" spans="2:14" ht="15" customHeight="1" thickTop="1">
      <c r="B55" s="159" t="s">
        <v>907</v>
      </c>
      <c r="C55" s="149"/>
      <c r="D55" s="149"/>
      <c r="E55" s="149"/>
      <c r="F55" s="162"/>
      <c r="G55" s="162"/>
      <c r="H55" s="162"/>
      <c r="I55" s="763"/>
      <c r="N55" s="143"/>
    </row>
    <row r="56" spans="2:14" ht="12" customHeight="1">
      <c r="B56" s="36"/>
      <c r="C56" s="10" t="s">
        <v>83</v>
      </c>
      <c r="D56" s="10" t="s">
        <v>72</v>
      </c>
      <c r="E56" s="10" t="s">
        <v>819</v>
      </c>
      <c r="F56" s="54" t="s">
        <v>96</v>
      </c>
      <c r="G56" s="54" t="s">
        <v>825</v>
      </c>
      <c r="H56" s="54" t="s">
        <v>824</v>
      </c>
      <c r="I56" s="749" t="s">
        <v>292</v>
      </c>
      <c r="N56" s="143"/>
    </row>
    <row r="57" spans="2:14" ht="12" customHeight="1">
      <c r="B57" s="77"/>
      <c r="C57" s="12" t="s">
        <v>108</v>
      </c>
      <c r="D57" s="12" t="s">
        <v>64</v>
      </c>
      <c r="E57" s="12" t="s">
        <v>822</v>
      </c>
      <c r="F57" s="51" t="s">
        <v>823</v>
      </c>
      <c r="G57" s="51" t="s">
        <v>310</v>
      </c>
      <c r="H57" s="51" t="s">
        <v>310</v>
      </c>
      <c r="I57" s="750" t="s">
        <v>306</v>
      </c>
      <c r="N57" s="143"/>
    </row>
    <row r="58" spans="2:14" ht="12" customHeight="1">
      <c r="B58" s="44" t="s">
        <v>253</v>
      </c>
      <c r="C58" s="42"/>
      <c r="D58" s="42">
        <f>A!C856</f>
        <v>-3745.8199999999997</v>
      </c>
      <c r="E58" s="42"/>
      <c r="F58" s="42"/>
      <c r="G58" s="42">
        <f>A!G856</f>
        <v>-3394</v>
      </c>
      <c r="H58" s="42">
        <f>A!H856</f>
        <v>-3914</v>
      </c>
      <c r="I58" s="751"/>
      <c r="N58" s="893">
        <f>A!M856</f>
        <v>0</v>
      </c>
    </row>
    <row r="59" spans="2:14" ht="12" customHeight="1">
      <c r="B59" s="44" t="s">
        <v>254</v>
      </c>
      <c r="C59" s="42"/>
      <c r="D59" s="42"/>
      <c r="E59" s="42"/>
      <c r="F59" s="42"/>
      <c r="G59" s="42"/>
      <c r="H59" s="42"/>
      <c r="I59" s="751">
        <f>A!I857</f>
        <v>-3166.4742732240375</v>
      </c>
      <c r="N59" s="893">
        <f>A!M857</f>
        <v>0</v>
      </c>
    </row>
    <row r="60" spans="2:14" ht="12" customHeight="1">
      <c r="B60" s="44" t="s">
        <v>255</v>
      </c>
      <c r="C60" s="42"/>
      <c r="D60" s="42"/>
      <c r="E60" s="42">
        <f>A!D858</f>
        <v>-3769.3312661441123</v>
      </c>
      <c r="F60" s="42">
        <f>A!F858</f>
        <v>-3708</v>
      </c>
      <c r="G60" s="42"/>
      <c r="H60" s="42"/>
      <c r="I60" s="751">
        <f>A!I858</f>
        <v>-3166.4742732240375</v>
      </c>
      <c r="N60" s="893">
        <f>A!M858</f>
        <v>0</v>
      </c>
    </row>
    <row r="61" spans="2:14" ht="12" customHeight="1">
      <c r="B61" s="44" t="s">
        <v>256</v>
      </c>
      <c r="C61" s="42">
        <f>A!B859</f>
        <v>-3714.1100000000006</v>
      </c>
      <c r="D61" s="42"/>
      <c r="E61" s="42"/>
      <c r="F61" s="42"/>
      <c r="G61" s="42"/>
      <c r="H61" s="42"/>
      <c r="I61" s="751">
        <f>A!I859</f>
        <v>-3166.4742732240375</v>
      </c>
      <c r="N61" s="893">
        <f>A!M859</f>
        <v>0</v>
      </c>
    </row>
    <row r="62" spans="2:14" ht="12" customHeight="1" thickBot="1">
      <c r="B62" s="45" t="s">
        <v>257</v>
      </c>
      <c r="C62" s="15"/>
      <c r="D62" s="15"/>
      <c r="E62" s="15"/>
      <c r="F62" s="15"/>
      <c r="G62" s="15"/>
      <c r="H62" s="15"/>
      <c r="I62" s="752"/>
      <c r="N62" s="143"/>
    </row>
    <row r="63" spans="2:14" ht="12" customHeight="1" thickTop="1">
      <c r="N63" s="143"/>
    </row>
    <row r="64" spans="2:14" ht="15.75" customHeight="1" thickBot="1">
      <c r="B64" s="21" t="s">
        <v>865</v>
      </c>
      <c r="N64" s="143"/>
    </row>
    <row r="65" spans="2:17" ht="12.75" customHeight="1" thickTop="1">
      <c r="B65" s="778" t="s">
        <v>897</v>
      </c>
      <c r="C65" s="773"/>
      <c r="D65" s="764"/>
      <c r="E65" s="764"/>
      <c r="F65" s="765"/>
      <c r="G65" s="765"/>
      <c r="H65" s="765"/>
      <c r="I65" s="766"/>
      <c r="J65" s="262" t="s">
        <v>62</v>
      </c>
      <c r="K65" s="8"/>
      <c r="L65" s="9"/>
      <c r="N65" s="143"/>
    </row>
    <row r="66" spans="2:17" ht="12" customHeight="1">
      <c r="B66" s="263"/>
      <c r="C66" s="247" t="s">
        <v>83</v>
      </c>
      <c r="D66" s="146" t="s">
        <v>72</v>
      </c>
      <c r="E66" s="146" t="s">
        <v>819</v>
      </c>
      <c r="F66" s="55" t="s">
        <v>96</v>
      </c>
      <c r="G66" s="55" t="s">
        <v>825</v>
      </c>
      <c r="H66" s="55" t="s">
        <v>824</v>
      </c>
      <c r="I66" s="56" t="s">
        <v>292</v>
      </c>
      <c r="J66" s="6"/>
      <c r="K66" s="6"/>
      <c r="L66" s="11" t="s">
        <v>63</v>
      </c>
      <c r="N66" s="143" t="s">
        <v>77</v>
      </c>
    </row>
    <row r="67" spans="2:17" ht="12" customHeight="1">
      <c r="B67" s="446"/>
      <c r="C67" s="31" t="s">
        <v>108</v>
      </c>
      <c r="D67" s="12" t="s">
        <v>64</v>
      </c>
      <c r="E67" s="12" t="s">
        <v>822</v>
      </c>
      <c r="F67" s="51" t="s">
        <v>823</v>
      </c>
      <c r="G67" s="51" t="s">
        <v>310</v>
      </c>
      <c r="H67" s="51" t="s">
        <v>310</v>
      </c>
      <c r="I67" s="57" t="s">
        <v>306</v>
      </c>
      <c r="J67" s="12" t="s">
        <v>65</v>
      </c>
      <c r="K67" s="12" t="s">
        <v>66</v>
      </c>
      <c r="L67" s="13" t="s">
        <v>69</v>
      </c>
      <c r="N67" s="147" t="s">
        <v>951</v>
      </c>
    </row>
    <row r="68" spans="2:17" ht="12" customHeight="1">
      <c r="B68" s="740" t="s">
        <v>844</v>
      </c>
      <c r="C68" s="440">
        <f>DELdata!C80</f>
        <v>-6105.5199999999995</v>
      </c>
      <c r="D68" s="445">
        <f>DELdata!D80</f>
        <v>-6134.89</v>
      </c>
      <c r="E68" s="445">
        <f>DELdata!E80</f>
        <v>-6184.0970944235587</v>
      </c>
      <c r="F68" s="445">
        <f>DELdata!F80</f>
        <v>-6423</v>
      </c>
      <c r="G68" s="445">
        <f>DELdata!G80</f>
        <v>-6422</v>
      </c>
      <c r="H68" s="445">
        <f>DELdata!H80</f>
        <v>-6178</v>
      </c>
      <c r="I68" s="774">
        <f>DELdata!I80</f>
        <v>-6378.3729893728168</v>
      </c>
      <c r="J68" s="42">
        <f>MINA(C68:I68)</f>
        <v>-6423</v>
      </c>
      <c r="K68" s="42">
        <f>MAXA(C68:I68)</f>
        <v>-6105.5199999999995</v>
      </c>
      <c r="L68" s="14">
        <f>(K68-J68)/AVERAGE(C68:I68)</f>
        <v>-5.0708850472615384E-2</v>
      </c>
      <c r="N68" s="774">
        <f>DELdata!N80</f>
        <v>0</v>
      </c>
      <c r="O68" s="902"/>
    </row>
    <row r="69" spans="2:17" ht="12" customHeight="1">
      <c r="B69" s="436" t="s">
        <v>845</v>
      </c>
      <c r="C69" s="32">
        <f>DELdata!C81</f>
        <v>-5892.9</v>
      </c>
      <c r="D69" s="42">
        <f>DELdata!D81</f>
        <v>-5918.8200000000006</v>
      </c>
      <c r="E69" s="42">
        <f>DELdata!E81</f>
        <v>-5967.0181070630069</v>
      </c>
      <c r="F69" s="42">
        <f>DELdata!F81</f>
        <v>-6192</v>
      </c>
      <c r="G69" s="42">
        <f>DELdata!G81</f>
        <v>-6161</v>
      </c>
      <c r="H69" s="42">
        <f>DELdata!H81</f>
        <v>-5954</v>
      </c>
      <c r="I69" s="58">
        <f>DELdata!I81</f>
        <v>-6140.0417480132755</v>
      </c>
      <c r="J69" s="42">
        <f t="shared" ref="J69:J77" si="0">MINA(C69:I69)</f>
        <v>-6192</v>
      </c>
      <c r="K69" s="42">
        <f t="shared" ref="K69:K77" si="1">MAXA(C69:I69)</f>
        <v>-5892.9</v>
      </c>
      <c r="L69" s="14">
        <f t="shared" ref="L69:L77" si="2">(K69-J69)/AVERAGE(C69:I69)</f>
        <v>-4.958345369075056E-2</v>
      </c>
      <c r="N69" s="58">
        <f>DELdata!N81</f>
        <v>0</v>
      </c>
    </row>
    <row r="70" spans="2:17" ht="12" customHeight="1">
      <c r="B70" s="436" t="s">
        <v>846</v>
      </c>
      <c r="C70" s="32">
        <f>DELdata!C82</f>
        <v>-4015.42</v>
      </c>
      <c r="D70" s="42">
        <f>DELdata!D82</f>
        <v>-4115.66</v>
      </c>
      <c r="E70" s="42">
        <f>DELdata!E82</f>
        <v>-4177.6724474256898</v>
      </c>
      <c r="F70" s="42">
        <f>DELdata!F82</f>
        <v>-4279</v>
      </c>
      <c r="G70" s="42">
        <f>DELdata!G82</f>
        <v>-4221</v>
      </c>
      <c r="H70" s="42">
        <f>DELdata!H82</f>
        <v>-4119</v>
      </c>
      <c r="I70" s="58">
        <f>DELdata!I82</f>
        <v>-4172.6163559778761</v>
      </c>
      <c r="J70" s="42">
        <f t="shared" si="0"/>
        <v>-4279</v>
      </c>
      <c r="K70" s="42">
        <f t="shared" si="1"/>
        <v>-4015.42</v>
      </c>
      <c r="L70" s="14">
        <f t="shared" si="2"/>
        <v>-6.3403320159440793E-2</v>
      </c>
      <c r="N70" s="58">
        <f>DELdata!N82</f>
        <v>0</v>
      </c>
    </row>
    <row r="71" spans="2:17" ht="12" customHeight="1">
      <c r="B71" s="436" t="s">
        <v>847</v>
      </c>
      <c r="C71" s="32">
        <f>DELdata!C83</f>
        <v>-3650.4699999999993</v>
      </c>
      <c r="D71" s="42">
        <f>DELdata!D83</f>
        <v>-3740.58</v>
      </c>
      <c r="E71" s="42">
        <f>DELdata!E83</f>
        <v>-3804.6482774139549</v>
      </c>
      <c r="F71" s="42">
        <f>DELdata!F83</f>
        <v>-3886</v>
      </c>
      <c r="G71" s="42">
        <f>DELdata!G83</f>
        <v>-3802</v>
      </c>
      <c r="H71" s="42">
        <f>DELdata!H83</f>
        <v>-3736</v>
      </c>
      <c r="I71" s="58">
        <f>DELdata!I83</f>
        <v>-3788.748686385703</v>
      </c>
      <c r="J71" s="42">
        <f t="shared" si="0"/>
        <v>-3886</v>
      </c>
      <c r="K71" s="42">
        <f t="shared" si="1"/>
        <v>-3650.4699999999993</v>
      </c>
      <c r="L71" s="14">
        <f t="shared" si="2"/>
        <v>-6.2431160842590781E-2</v>
      </c>
      <c r="N71" s="58">
        <f>DELdata!N83</f>
        <v>0</v>
      </c>
    </row>
    <row r="72" spans="2:17" ht="12" customHeight="1">
      <c r="B72" s="436" t="s">
        <v>848</v>
      </c>
      <c r="C72" s="32">
        <f>DELdata!C84</f>
        <v>-3785.8099999999995</v>
      </c>
      <c r="D72" s="42">
        <f>DELdata!D84</f>
        <v>-3820.0300000000007</v>
      </c>
      <c r="E72" s="42">
        <f>DELdata!E84</f>
        <v>-3834.0520058388374</v>
      </c>
      <c r="F72" s="42">
        <f>DELdata!F84</f>
        <v>-3805</v>
      </c>
      <c r="G72" s="42">
        <f>DELdata!G84</f>
        <v>-3458</v>
      </c>
      <c r="H72" s="42">
        <f>DELdata!H84</f>
        <v>-3976</v>
      </c>
      <c r="I72" s="58">
        <f>DELdata!I84</f>
        <v>-3238.1135382374287</v>
      </c>
      <c r="J72" s="42">
        <f t="shared" si="0"/>
        <v>-3976</v>
      </c>
      <c r="K72" s="42">
        <f t="shared" si="1"/>
        <v>-3238.1135382374287</v>
      </c>
      <c r="L72" s="14">
        <f t="shared" si="2"/>
        <v>-0.19929791748331771</v>
      </c>
      <c r="N72" s="58">
        <f>DELdata!N84</f>
        <v>0</v>
      </c>
      <c r="Q72" s="902"/>
    </row>
    <row r="73" spans="2:17" ht="12" customHeight="1">
      <c r="B73" s="769" t="s">
        <v>849</v>
      </c>
      <c r="C73" s="432">
        <f>DELdata!C85</f>
        <v>-3714.1100000000006</v>
      </c>
      <c r="D73" s="52">
        <f>DELdata!D85</f>
        <v>-3745.8199999999997</v>
      </c>
      <c r="E73" s="52">
        <f>DELdata!E85</f>
        <v>-3769.3312661441123</v>
      </c>
      <c r="F73" s="52">
        <f>DELdata!F85</f>
        <v>-3708</v>
      </c>
      <c r="G73" s="42">
        <f>DELdata!G85</f>
        <v>-3394</v>
      </c>
      <c r="H73" s="42">
        <f>DELdata!H85</f>
        <v>-3914</v>
      </c>
      <c r="I73" s="58">
        <f>DELdata!I85</f>
        <v>-3166.4742732240375</v>
      </c>
      <c r="J73" s="42">
        <f t="shared" si="0"/>
        <v>-3914</v>
      </c>
      <c r="K73" s="42">
        <f t="shared" si="1"/>
        <v>-3166.4742732240375</v>
      </c>
      <c r="L73" s="14">
        <f t="shared" si="2"/>
        <v>-0.20591588793001606</v>
      </c>
      <c r="N73" s="58">
        <f>DELdata!N85</f>
        <v>0</v>
      </c>
    </row>
    <row r="74" spans="2:17" ht="12" customHeight="1">
      <c r="B74" s="436" t="s">
        <v>850</v>
      </c>
      <c r="C74" s="702"/>
      <c r="D74" s="335"/>
      <c r="E74" s="335"/>
      <c r="F74" s="335"/>
      <c r="G74" s="770">
        <f>DELdata!J80</f>
        <v>-6427</v>
      </c>
      <c r="H74" s="770">
        <f>DELdata!K80</f>
        <v>-6181</v>
      </c>
      <c r="I74" s="775">
        <f>DELdata!L80</f>
        <v>-6378.1481776938117</v>
      </c>
      <c r="J74" s="445">
        <f t="shared" si="0"/>
        <v>-6427</v>
      </c>
      <c r="K74" s="445">
        <f t="shared" si="1"/>
        <v>-6181</v>
      </c>
      <c r="L74" s="308">
        <f t="shared" si="2"/>
        <v>-3.8870443498753023E-2</v>
      </c>
      <c r="N74" s="775">
        <f>DELdata!O80</f>
        <v>0</v>
      </c>
      <c r="O74" s="902"/>
    </row>
    <row r="75" spans="2:17" ht="12" customHeight="1">
      <c r="B75" s="436" t="s">
        <v>851</v>
      </c>
      <c r="C75" s="702"/>
      <c r="D75" s="335"/>
      <c r="E75" s="335"/>
      <c r="F75" s="335"/>
      <c r="G75" s="767">
        <f>DELdata!J81</f>
        <v>-6161</v>
      </c>
      <c r="H75" s="767">
        <f>DELdata!K81</f>
        <v>-5954</v>
      </c>
      <c r="I75" s="776">
        <f>DELdata!L81</f>
        <v>-6139.8162222708916</v>
      </c>
      <c r="J75" s="42">
        <f t="shared" si="0"/>
        <v>-6161</v>
      </c>
      <c r="K75" s="42">
        <f t="shared" si="1"/>
        <v>-5954</v>
      </c>
      <c r="L75" s="14">
        <f t="shared" si="2"/>
        <v>-3.4018419711198157E-2</v>
      </c>
      <c r="N75" s="776">
        <f>DELdata!O81</f>
        <v>0</v>
      </c>
      <c r="O75" s="902"/>
    </row>
    <row r="76" spans="2:17" ht="12" customHeight="1">
      <c r="B76" s="436" t="s">
        <v>852</v>
      </c>
      <c r="C76" s="702"/>
      <c r="D76" s="335"/>
      <c r="E76" s="335"/>
      <c r="F76" s="335"/>
      <c r="G76" s="767">
        <f>DELdata!J82</f>
        <v>-4226</v>
      </c>
      <c r="H76" s="767">
        <f>DELdata!K82</f>
        <v>-4123</v>
      </c>
      <c r="I76" s="776">
        <f>DELdata!L82</f>
        <v>-4172.3507424879772</v>
      </c>
      <c r="J76" s="42">
        <f t="shared" si="0"/>
        <v>-4226</v>
      </c>
      <c r="K76" s="42">
        <f t="shared" si="1"/>
        <v>-4123</v>
      </c>
      <c r="L76" s="14">
        <f t="shared" si="2"/>
        <v>-2.4677848768462983E-2</v>
      </c>
      <c r="N76" s="776">
        <f>DELdata!O82</f>
        <v>0</v>
      </c>
      <c r="O76" s="902"/>
    </row>
    <row r="77" spans="2:17" ht="12" customHeight="1">
      <c r="B77" s="769" t="s">
        <v>853</v>
      </c>
      <c r="C77" s="799"/>
      <c r="D77" s="800"/>
      <c r="E77" s="800"/>
      <c r="F77" s="800"/>
      <c r="G77" s="801">
        <f>DELdata!J83</f>
        <v>-3812</v>
      </c>
      <c r="H77" s="801">
        <f>DELdata!K83</f>
        <v>-3743</v>
      </c>
      <c r="I77" s="802">
        <f>DELdata!L83</f>
        <v>-3788.4923744583684</v>
      </c>
      <c r="J77" s="52">
        <f t="shared" si="0"/>
        <v>-3812</v>
      </c>
      <c r="K77" s="52">
        <f t="shared" si="1"/>
        <v>-3743</v>
      </c>
      <c r="L77" s="53">
        <f t="shared" si="2"/>
        <v>-1.8248348318732299E-2</v>
      </c>
      <c r="N77" s="802">
        <f>DELdata!O83</f>
        <v>0</v>
      </c>
      <c r="O77" s="902"/>
    </row>
    <row r="78" spans="2:17" ht="12" customHeight="1">
      <c r="B78" s="789" t="s">
        <v>866</v>
      </c>
      <c r="C78" s="796">
        <f>C13</f>
        <v>-27164.229999999996</v>
      </c>
      <c r="D78" s="797">
        <f>D10</f>
        <v>-27475.899999999994</v>
      </c>
      <c r="E78" s="797">
        <f>E12</f>
        <v>-27736.819198309167</v>
      </c>
      <c r="F78" s="797">
        <f>F12</f>
        <v>-28294</v>
      </c>
      <c r="G78" s="797">
        <f>G10</f>
        <v>-27460</v>
      </c>
      <c r="H78" s="797">
        <f>H10</f>
        <v>-27875</v>
      </c>
      <c r="I78" s="798">
        <f>I11</f>
        <v>-26884.367591216105</v>
      </c>
      <c r="J78" s="42">
        <f>MINA(C78:I78)</f>
        <v>-28294</v>
      </c>
      <c r="K78" s="42">
        <f>MAXA(C78:I78)</f>
        <v>-26884.367591216105</v>
      </c>
      <c r="L78" s="14">
        <f>(K78-J78)/AVERAGE(C78:I78)</f>
        <v>-5.1155636144525764E-2</v>
      </c>
      <c r="N78" s="903" t="s">
        <v>560</v>
      </c>
      <c r="O78" s="899" t="s">
        <v>953</v>
      </c>
    </row>
    <row r="79" spans="2:17" ht="12" customHeight="1" thickBot="1">
      <c r="B79" s="791" t="s">
        <v>867</v>
      </c>
      <c r="C79" s="780"/>
      <c r="D79" s="768"/>
      <c r="E79" s="768"/>
      <c r="F79" s="768"/>
      <c r="G79" s="794">
        <f>G14</f>
        <v>-46277</v>
      </c>
      <c r="H79" s="794">
        <f>H14</f>
        <v>-45655</v>
      </c>
      <c r="I79" s="795">
        <f>I14</f>
        <v>-45340.530873024443</v>
      </c>
      <c r="J79" s="15">
        <f>MINA(C79:I79)</f>
        <v>-46277</v>
      </c>
      <c r="K79" s="15">
        <f>MAXA(C79:I79)</f>
        <v>-45340.530873024443</v>
      </c>
      <c r="L79" s="16">
        <f>(K79-J79)/AVERAGE(C79:I79)</f>
        <v>-2.0465910864026694E-2</v>
      </c>
      <c r="N79" s="795">
        <f>N14</f>
        <v>0</v>
      </c>
    </row>
    <row r="80" spans="2:17" ht="12" customHeight="1" thickTop="1">
      <c r="N80" s="143"/>
    </row>
    <row r="81" spans="2:17" ht="12" customHeight="1">
      <c r="N81" s="143"/>
    </row>
    <row r="82" spans="2:17" ht="12" customHeight="1">
      <c r="N82" s="143"/>
    </row>
    <row r="83" spans="2:17" ht="12" customHeight="1">
      <c r="N83" s="143"/>
    </row>
    <row r="84" spans="2:17" ht="12" customHeight="1">
      <c r="N84" s="143"/>
    </row>
    <row r="85" spans="2:17" ht="12" customHeight="1">
      <c r="N85" s="143"/>
    </row>
    <row r="86" spans="2:17" ht="12" customHeight="1">
      <c r="N86" s="143"/>
    </row>
    <row r="87" spans="2:17" ht="12" customHeight="1">
      <c r="N87" s="143"/>
    </row>
    <row r="88" spans="2:17" ht="16.5" customHeight="1" thickBot="1">
      <c r="B88" s="41" t="s">
        <v>885</v>
      </c>
      <c r="C88" s="6"/>
      <c r="D88" s="6"/>
      <c r="E88" s="6"/>
      <c r="F88" s="6"/>
      <c r="G88" s="6"/>
      <c r="H88" s="6"/>
      <c r="I88" s="6"/>
      <c r="J88" s="6"/>
      <c r="N88" s="143"/>
      <c r="P88" s="6"/>
      <c r="Q88" s="6"/>
    </row>
    <row r="89" spans="2:17" ht="15" customHeight="1" thickTop="1">
      <c r="B89" s="159" t="s">
        <v>908</v>
      </c>
      <c r="C89" s="149"/>
      <c r="D89" s="149"/>
      <c r="E89" s="149"/>
      <c r="F89" s="162"/>
      <c r="G89" s="162"/>
      <c r="H89" s="162"/>
      <c r="I89" s="763"/>
      <c r="N89" s="143"/>
      <c r="P89" s="17"/>
    </row>
    <row r="90" spans="2:17" ht="12" customHeight="1">
      <c r="B90" s="36"/>
      <c r="C90" s="247" t="s">
        <v>83</v>
      </c>
      <c r="D90" s="146" t="s">
        <v>72</v>
      </c>
      <c r="E90" s="146" t="s">
        <v>819</v>
      </c>
      <c r="F90" s="55" t="s">
        <v>96</v>
      </c>
      <c r="G90" s="55" t="s">
        <v>825</v>
      </c>
      <c r="H90" s="55" t="s">
        <v>824</v>
      </c>
      <c r="I90" s="749" t="s">
        <v>292</v>
      </c>
      <c r="N90" s="143" t="s">
        <v>77</v>
      </c>
      <c r="O90" s="65" t="s">
        <v>958</v>
      </c>
      <c r="P90" s="17"/>
    </row>
    <row r="91" spans="2:17" ht="12" customHeight="1">
      <c r="B91" s="77"/>
      <c r="C91" s="31" t="s">
        <v>108</v>
      </c>
      <c r="D91" s="12" t="s">
        <v>64</v>
      </c>
      <c r="E91" s="12" t="s">
        <v>822</v>
      </c>
      <c r="F91" s="51" t="s">
        <v>823</v>
      </c>
      <c r="G91" s="51" t="s">
        <v>310</v>
      </c>
      <c r="H91" s="51" t="s">
        <v>310</v>
      </c>
      <c r="I91" s="750" t="s">
        <v>306</v>
      </c>
      <c r="N91" s="147" t="s">
        <v>951</v>
      </c>
      <c r="P91" s="907" t="s">
        <v>959</v>
      </c>
    </row>
    <row r="92" spans="2:17" ht="12" customHeight="1">
      <c r="B92" s="44" t="s">
        <v>253</v>
      </c>
      <c r="C92" s="42"/>
      <c r="D92" s="42">
        <f>A!C866</f>
        <v>-4115.66</v>
      </c>
      <c r="E92" s="42"/>
      <c r="F92" s="42"/>
      <c r="G92" s="42">
        <f>A!G866</f>
        <v>-4221</v>
      </c>
      <c r="H92" s="42">
        <f>A!H866</f>
        <v>-4119</v>
      </c>
      <c r="I92" s="751"/>
      <c r="N92" s="893">
        <f>A!M866</f>
        <v>0</v>
      </c>
      <c r="P92" s="18"/>
      <c r="Q92" s="66"/>
    </row>
    <row r="93" spans="2:17" ht="12" customHeight="1">
      <c r="B93" s="44" t="s">
        <v>254</v>
      </c>
      <c r="C93" s="42"/>
      <c r="D93" s="42"/>
      <c r="E93" s="42"/>
      <c r="F93" s="42"/>
      <c r="G93" s="42"/>
      <c r="H93" s="42"/>
      <c r="I93" s="751">
        <f>A!I867</f>
        <v>-4171.5563868666522</v>
      </c>
      <c r="N93" s="893">
        <f>A!M867</f>
        <v>0</v>
      </c>
      <c r="P93" s="18"/>
      <c r="Q93" s="66"/>
    </row>
    <row r="94" spans="2:17" ht="12" customHeight="1">
      <c r="B94" s="44" t="s">
        <v>255</v>
      </c>
      <c r="C94" s="42"/>
      <c r="D94" s="42"/>
      <c r="E94" s="42">
        <f>A!D868</f>
        <v>-4180.6251461892916</v>
      </c>
      <c r="F94" s="42">
        <f>A!F868</f>
        <v>-4279</v>
      </c>
      <c r="G94" s="42"/>
      <c r="H94" s="42"/>
      <c r="I94" s="751">
        <f>A!I868</f>
        <v>-4171.5563868666522</v>
      </c>
      <c r="N94" s="893">
        <f>A!M868</f>
        <v>0</v>
      </c>
      <c r="P94" s="18"/>
      <c r="Q94" s="66"/>
    </row>
    <row r="95" spans="2:17" ht="12" customHeight="1">
      <c r="B95" s="44" t="s">
        <v>256</v>
      </c>
      <c r="C95" s="42">
        <f>A!B869</f>
        <v>-4015.3924678000076</v>
      </c>
      <c r="D95" s="42"/>
      <c r="E95" s="42"/>
      <c r="F95" s="42"/>
      <c r="G95" s="42"/>
      <c r="H95" s="42"/>
      <c r="I95" s="751">
        <f>A!I869</f>
        <v>-4171.5563868666522</v>
      </c>
      <c r="N95" s="893">
        <f>A!M869</f>
        <v>0</v>
      </c>
      <c r="P95" s="18"/>
      <c r="Q95" s="66"/>
    </row>
    <row r="96" spans="2:17" ht="12" customHeight="1" thickBot="1">
      <c r="B96" s="44" t="s">
        <v>257</v>
      </c>
      <c r="C96" s="42"/>
      <c r="D96" s="42"/>
      <c r="E96" s="42"/>
      <c r="F96" s="42"/>
      <c r="G96" s="42">
        <f>A!G870</f>
        <v>-4226</v>
      </c>
      <c r="H96" s="42">
        <f>A!H870</f>
        <v>-4123</v>
      </c>
      <c r="I96" s="751">
        <f>A!I870</f>
        <v>-4171.5563868666522</v>
      </c>
      <c r="N96" s="893">
        <f>A!M870</f>
        <v>0</v>
      </c>
      <c r="P96" s="18"/>
      <c r="Q96" s="66"/>
    </row>
    <row r="97" spans="2:14" ht="15" customHeight="1" thickTop="1">
      <c r="B97" s="159" t="s">
        <v>909</v>
      </c>
      <c r="C97" s="149"/>
      <c r="D97" s="149"/>
      <c r="E97" s="149"/>
      <c r="F97" s="162"/>
      <c r="G97" s="162"/>
      <c r="H97" s="162"/>
      <c r="I97" s="763"/>
      <c r="N97" s="143"/>
    </row>
    <row r="98" spans="2:14" ht="12" customHeight="1">
      <c r="B98" s="36"/>
      <c r="C98" s="247" t="s">
        <v>83</v>
      </c>
      <c r="D98" s="146" t="s">
        <v>72</v>
      </c>
      <c r="E98" s="146" t="s">
        <v>819</v>
      </c>
      <c r="F98" s="55" t="s">
        <v>96</v>
      </c>
      <c r="G98" s="55" t="s">
        <v>825</v>
      </c>
      <c r="H98" s="55" t="s">
        <v>824</v>
      </c>
      <c r="I98" s="749" t="s">
        <v>292</v>
      </c>
      <c r="N98" s="143"/>
    </row>
    <row r="99" spans="2:14" ht="12" customHeight="1">
      <c r="B99" s="77"/>
      <c r="C99" s="31" t="s">
        <v>108</v>
      </c>
      <c r="D99" s="12" t="s">
        <v>64</v>
      </c>
      <c r="E99" s="12" t="s">
        <v>822</v>
      </c>
      <c r="F99" s="51" t="s">
        <v>823</v>
      </c>
      <c r="G99" s="51" t="s">
        <v>310</v>
      </c>
      <c r="H99" s="51" t="s">
        <v>310</v>
      </c>
      <c r="I99" s="750" t="s">
        <v>306</v>
      </c>
      <c r="N99" s="143"/>
    </row>
    <row r="100" spans="2:14" ht="12" customHeight="1">
      <c r="B100" s="44" t="s">
        <v>253</v>
      </c>
      <c r="C100" s="42"/>
      <c r="D100" s="42">
        <f>A!C896</f>
        <v>-6134.9000000000005</v>
      </c>
      <c r="E100" s="42"/>
      <c r="F100" s="42"/>
      <c r="G100" s="42">
        <f>A!G896</f>
        <v>-6421</v>
      </c>
      <c r="H100" s="42">
        <f>A!H896</f>
        <v>-6178</v>
      </c>
      <c r="I100" s="751"/>
      <c r="N100" s="893">
        <f>A!M896</f>
        <v>0</v>
      </c>
    </row>
    <row r="101" spans="2:14" ht="12" customHeight="1">
      <c r="B101" s="44" t="s">
        <v>254</v>
      </c>
      <c r="C101" s="42"/>
      <c r="D101" s="42"/>
      <c r="E101" s="42"/>
      <c r="F101" s="42"/>
      <c r="G101" s="42"/>
      <c r="H101" s="42"/>
      <c r="I101" s="751">
        <f>A!I897</f>
        <v>-6377.0749931054006</v>
      </c>
      <c r="N101" s="893">
        <f>A!M897</f>
        <v>0</v>
      </c>
    </row>
    <row r="102" spans="2:14" ht="12" customHeight="1">
      <c r="B102" s="44" t="s">
        <v>255</v>
      </c>
      <c r="C102" s="42"/>
      <c r="D102" s="42"/>
      <c r="E102" s="42">
        <f>A!D898</f>
        <v>-6187.127352538796</v>
      </c>
      <c r="F102" s="42">
        <f>A!F898</f>
        <v>-6423</v>
      </c>
      <c r="G102" s="42"/>
      <c r="H102" s="42"/>
      <c r="I102" s="751">
        <f>A!I898</f>
        <v>-6377.0749931054006</v>
      </c>
      <c r="N102" s="893">
        <f>A!M898</f>
        <v>0</v>
      </c>
    </row>
    <row r="103" spans="2:14" ht="12" customHeight="1">
      <c r="B103" s="44" t="s">
        <v>256</v>
      </c>
      <c r="C103" s="42">
        <f>A!B899</f>
        <v>-6105.5178887299999</v>
      </c>
      <c r="D103" s="42"/>
      <c r="E103" s="42"/>
      <c r="F103" s="42"/>
      <c r="G103" s="42"/>
      <c r="H103" s="42"/>
      <c r="I103" s="751">
        <f>A!I899</f>
        <v>-6377.0749931054006</v>
      </c>
      <c r="N103" s="893">
        <f>A!M899</f>
        <v>0</v>
      </c>
    </row>
    <row r="104" spans="2:14" ht="12" customHeight="1" thickBot="1">
      <c r="B104" s="44" t="s">
        <v>257</v>
      </c>
      <c r="C104" s="42"/>
      <c r="D104" s="42"/>
      <c r="E104" s="42"/>
      <c r="F104" s="42"/>
      <c r="G104" s="42">
        <f>A!G900</f>
        <v>-6426</v>
      </c>
      <c r="H104" s="42">
        <f>A!H900</f>
        <v>-6181</v>
      </c>
      <c r="I104" s="751">
        <f>A!I900</f>
        <v>-6377.0749931054006</v>
      </c>
      <c r="N104" s="893">
        <f>A!M900</f>
        <v>0</v>
      </c>
    </row>
    <row r="105" spans="2:14" ht="15" customHeight="1" thickTop="1">
      <c r="B105" s="159" t="s">
        <v>910</v>
      </c>
      <c r="C105" s="149"/>
      <c r="D105" s="149"/>
      <c r="E105" s="149"/>
      <c r="F105" s="162"/>
      <c r="G105" s="162"/>
      <c r="H105" s="162"/>
      <c r="I105" s="763"/>
      <c r="N105" s="143"/>
    </row>
    <row r="106" spans="2:14" ht="12" customHeight="1">
      <c r="B106" s="36"/>
      <c r="C106" s="247" t="s">
        <v>83</v>
      </c>
      <c r="D106" s="146" t="s">
        <v>72</v>
      </c>
      <c r="E106" s="146" t="s">
        <v>819</v>
      </c>
      <c r="F106" s="55" t="s">
        <v>96</v>
      </c>
      <c r="G106" s="55" t="s">
        <v>825</v>
      </c>
      <c r="H106" s="55" t="s">
        <v>824</v>
      </c>
      <c r="I106" s="749" t="s">
        <v>292</v>
      </c>
      <c r="N106" s="143"/>
    </row>
    <row r="107" spans="2:14" ht="12" customHeight="1">
      <c r="B107" s="77"/>
      <c r="C107" s="31" t="s">
        <v>108</v>
      </c>
      <c r="D107" s="12" t="s">
        <v>64</v>
      </c>
      <c r="E107" s="12" t="s">
        <v>822</v>
      </c>
      <c r="F107" s="51" t="s">
        <v>823</v>
      </c>
      <c r="G107" s="51" t="s">
        <v>310</v>
      </c>
      <c r="H107" s="51" t="s">
        <v>310</v>
      </c>
      <c r="I107" s="750" t="s">
        <v>306</v>
      </c>
      <c r="N107" s="143"/>
    </row>
    <row r="108" spans="2:14" ht="12" customHeight="1">
      <c r="B108" s="44" t="s">
        <v>253</v>
      </c>
      <c r="C108" s="42"/>
      <c r="D108" s="42">
        <f>A!C926</f>
        <v>-3820.0300000000007</v>
      </c>
      <c r="E108" s="42"/>
      <c r="F108" s="42"/>
      <c r="G108" s="42">
        <f>A!G926</f>
        <v>-3458</v>
      </c>
      <c r="H108" s="42">
        <f>A!H926</f>
        <v>-3976</v>
      </c>
      <c r="I108" s="751"/>
      <c r="N108" s="893">
        <f>A!M926</f>
        <v>0</v>
      </c>
    </row>
    <row r="109" spans="2:14" ht="12" customHeight="1">
      <c r="B109" s="44" t="s">
        <v>254</v>
      </c>
      <c r="C109" s="42"/>
      <c r="D109" s="42"/>
      <c r="E109" s="42"/>
      <c r="F109" s="42"/>
      <c r="G109" s="42"/>
      <c r="H109" s="42"/>
      <c r="I109" s="751">
        <f>A!I927</f>
        <v>-3236.9732926534289</v>
      </c>
      <c r="N109" s="893">
        <f>A!M927</f>
        <v>0</v>
      </c>
    </row>
    <row r="110" spans="2:14" ht="12" customHeight="1">
      <c r="B110" s="44" t="s">
        <v>255</v>
      </c>
      <c r="C110" s="42"/>
      <c r="D110" s="42"/>
      <c r="E110" s="42">
        <f>A!D928</f>
        <v>-3837.0184507051708</v>
      </c>
      <c r="F110" s="42">
        <f>A!F928</f>
        <v>-3805</v>
      </c>
      <c r="G110" s="42"/>
      <c r="H110" s="42"/>
      <c r="I110" s="751">
        <f>A!I928</f>
        <v>-3236.9732926534289</v>
      </c>
      <c r="N110" s="893">
        <f>A!M928</f>
        <v>0</v>
      </c>
    </row>
    <row r="111" spans="2:14" ht="12" customHeight="1">
      <c r="B111" s="44" t="s">
        <v>256</v>
      </c>
      <c r="C111" s="42">
        <f>A!B929</f>
        <v>-3785.7589576799819</v>
      </c>
      <c r="D111" s="42"/>
      <c r="E111" s="42"/>
      <c r="F111" s="42"/>
      <c r="G111" s="42"/>
      <c r="H111" s="42"/>
      <c r="I111" s="751">
        <f>A!I929</f>
        <v>-3236.9732926534289</v>
      </c>
      <c r="N111" s="893">
        <f>A!M929</f>
        <v>0</v>
      </c>
    </row>
    <row r="112" spans="2:14" ht="12" customHeight="1" thickBot="1">
      <c r="B112" s="44" t="s">
        <v>257</v>
      </c>
      <c r="C112" s="42" t="str">
        <f>A!B930</f>
        <v>n/a</v>
      </c>
      <c r="D112" s="42" t="str">
        <f>A!C930</f>
        <v>n/a</v>
      </c>
      <c r="E112" s="42" t="str">
        <f>A!D930</f>
        <v>n/a</v>
      </c>
      <c r="F112" s="42" t="str">
        <f>A!F930</f>
        <v>n/a</v>
      </c>
      <c r="G112" s="42" t="str">
        <f>A!G930</f>
        <v>n/a</v>
      </c>
      <c r="H112" s="42" t="str">
        <f>A!H930</f>
        <v>n/a</v>
      </c>
      <c r="I112" s="751" t="str">
        <f>A!I930</f>
        <v>n/a</v>
      </c>
      <c r="N112" s="143"/>
    </row>
    <row r="113" spans="2:14" ht="15" customHeight="1" thickTop="1">
      <c r="B113" s="159" t="s">
        <v>911</v>
      </c>
      <c r="C113" s="149"/>
      <c r="D113" s="149"/>
      <c r="E113" s="149"/>
      <c r="F113" s="162"/>
      <c r="G113" s="162"/>
      <c r="H113" s="162"/>
      <c r="I113" s="763"/>
      <c r="N113" s="143"/>
    </row>
    <row r="114" spans="2:14" ht="12" customHeight="1">
      <c r="B114" s="36"/>
      <c r="C114" s="247" t="s">
        <v>83</v>
      </c>
      <c r="D114" s="146" t="s">
        <v>72</v>
      </c>
      <c r="E114" s="146" t="s">
        <v>819</v>
      </c>
      <c r="F114" s="55" t="s">
        <v>96</v>
      </c>
      <c r="G114" s="55" t="s">
        <v>825</v>
      </c>
      <c r="H114" s="55" t="s">
        <v>824</v>
      </c>
      <c r="I114" s="749" t="s">
        <v>292</v>
      </c>
      <c r="N114" s="143"/>
    </row>
    <row r="115" spans="2:14" ht="12" customHeight="1">
      <c r="B115" s="77"/>
      <c r="C115" s="31" t="s">
        <v>108</v>
      </c>
      <c r="D115" s="12" t="s">
        <v>64</v>
      </c>
      <c r="E115" s="12" t="s">
        <v>822</v>
      </c>
      <c r="F115" s="51" t="s">
        <v>823</v>
      </c>
      <c r="G115" s="51" t="s">
        <v>310</v>
      </c>
      <c r="H115" s="51" t="s">
        <v>310</v>
      </c>
      <c r="I115" s="750" t="s">
        <v>306</v>
      </c>
      <c r="N115" s="143"/>
    </row>
    <row r="116" spans="2:14" ht="12" customHeight="1">
      <c r="B116" s="44" t="s">
        <v>253</v>
      </c>
      <c r="C116" s="42"/>
      <c r="D116" s="42">
        <f>A!C956</f>
        <v>-3740.58</v>
      </c>
      <c r="E116" s="42"/>
      <c r="F116" s="42"/>
      <c r="G116" s="42">
        <f>A!G956</f>
        <v>-3803</v>
      </c>
      <c r="H116" s="42">
        <f>A!H956</f>
        <v>-3736</v>
      </c>
      <c r="I116" s="751"/>
      <c r="N116" s="893">
        <f>A!M956</f>
        <v>0</v>
      </c>
    </row>
    <row r="117" spans="2:14" ht="12" customHeight="1">
      <c r="B117" s="44" t="s">
        <v>254</v>
      </c>
      <c r="C117" s="42"/>
      <c r="D117" s="42"/>
      <c r="E117" s="42"/>
      <c r="F117" s="42"/>
      <c r="G117" s="42"/>
      <c r="H117" s="42"/>
      <c r="I117" s="751">
        <f>A!I957</f>
        <v>-3787.7324946383869</v>
      </c>
      <c r="N117" s="893">
        <f>A!M957</f>
        <v>0</v>
      </c>
    </row>
    <row r="118" spans="2:14" ht="12" customHeight="1">
      <c r="B118" s="44" t="s">
        <v>255</v>
      </c>
      <c r="C118" s="42"/>
      <c r="D118" s="42"/>
      <c r="E118" s="42">
        <f>A!D958</f>
        <v>-3807.5826110091439</v>
      </c>
      <c r="F118" s="42">
        <f>A!F958</f>
        <v>-3886</v>
      </c>
      <c r="G118" s="42"/>
      <c r="H118" s="42"/>
      <c r="I118" s="751">
        <f>A!I958</f>
        <v>-3787.7324946383869</v>
      </c>
      <c r="N118" s="893">
        <f>A!M958</f>
        <v>0</v>
      </c>
    </row>
    <row r="119" spans="2:14" ht="12" customHeight="1">
      <c r="B119" s="44" t="s">
        <v>256</v>
      </c>
      <c r="C119" s="42">
        <f>A!B959</f>
        <v>-3650.4408296399979</v>
      </c>
      <c r="D119" s="42"/>
      <c r="E119" s="42"/>
      <c r="F119" s="42"/>
      <c r="G119" s="42"/>
      <c r="H119" s="42"/>
      <c r="I119" s="751">
        <f>A!I959</f>
        <v>-3787.7324946383869</v>
      </c>
      <c r="N119" s="893">
        <f>A!M959</f>
        <v>0</v>
      </c>
    </row>
    <row r="120" spans="2:14" ht="12" customHeight="1" thickBot="1">
      <c r="B120" s="44" t="s">
        <v>257</v>
      </c>
      <c r="C120" s="42"/>
      <c r="D120" s="42"/>
      <c r="E120" s="42"/>
      <c r="F120" s="42"/>
      <c r="G120" s="42">
        <f>A!G960</f>
        <v>-3812</v>
      </c>
      <c r="H120" s="42">
        <f>A!H960</f>
        <v>-3743</v>
      </c>
      <c r="I120" s="751">
        <f>A!I960</f>
        <v>-3787.7324946383869</v>
      </c>
      <c r="N120" s="893">
        <f>A!M960</f>
        <v>0</v>
      </c>
    </row>
    <row r="121" spans="2:14" ht="15" customHeight="1" thickTop="1">
      <c r="B121" s="159" t="s">
        <v>912</v>
      </c>
      <c r="C121" s="149"/>
      <c r="D121" s="149"/>
      <c r="E121" s="149"/>
      <c r="F121" s="162"/>
      <c r="G121" s="162"/>
      <c r="H121" s="162"/>
      <c r="I121" s="763"/>
      <c r="N121" s="143"/>
    </row>
    <row r="122" spans="2:14" ht="12" customHeight="1">
      <c r="B122" s="36"/>
      <c r="C122" s="247" t="s">
        <v>83</v>
      </c>
      <c r="D122" s="146" t="s">
        <v>72</v>
      </c>
      <c r="E122" s="146" t="s">
        <v>819</v>
      </c>
      <c r="F122" s="55" t="s">
        <v>96</v>
      </c>
      <c r="G122" s="55" t="s">
        <v>825</v>
      </c>
      <c r="H122" s="55" t="s">
        <v>824</v>
      </c>
      <c r="I122" s="749" t="s">
        <v>292</v>
      </c>
      <c r="N122" s="143"/>
    </row>
    <row r="123" spans="2:14" ht="12" customHeight="1">
      <c r="B123" s="77"/>
      <c r="C123" s="31" t="s">
        <v>108</v>
      </c>
      <c r="D123" s="12" t="s">
        <v>64</v>
      </c>
      <c r="E123" s="12" t="s">
        <v>822</v>
      </c>
      <c r="F123" s="51" t="s">
        <v>823</v>
      </c>
      <c r="G123" s="51" t="s">
        <v>310</v>
      </c>
      <c r="H123" s="51" t="s">
        <v>310</v>
      </c>
      <c r="I123" s="750" t="s">
        <v>306</v>
      </c>
      <c r="N123" s="143"/>
    </row>
    <row r="124" spans="2:14" ht="12" customHeight="1">
      <c r="B124" s="44" t="s">
        <v>253</v>
      </c>
      <c r="C124" s="42"/>
      <c r="D124" s="42">
        <f>A!C986</f>
        <v>-5918.8200000000006</v>
      </c>
      <c r="E124" s="42"/>
      <c r="F124" s="42"/>
      <c r="G124" s="42">
        <f>A!G986</f>
        <v>-6161</v>
      </c>
      <c r="H124" s="42">
        <f>A!H986</f>
        <v>-5954</v>
      </c>
      <c r="I124" s="751"/>
      <c r="N124" s="893">
        <f>A!M986</f>
        <v>0</v>
      </c>
    </row>
    <row r="125" spans="2:14" ht="12" customHeight="1">
      <c r="B125" s="44" t="s">
        <v>254</v>
      </c>
      <c r="C125" s="42"/>
      <c r="D125" s="42"/>
      <c r="E125" s="42"/>
      <c r="F125" s="42"/>
      <c r="G125" s="42"/>
      <c r="H125" s="42"/>
      <c r="I125" s="751">
        <f>A!I987</f>
        <v>-6138.7772917647362</v>
      </c>
      <c r="N125" s="893">
        <f>A!M987</f>
        <v>0</v>
      </c>
    </row>
    <row r="126" spans="2:14" ht="12" customHeight="1">
      <c r="B126" s="44" t="s">
        <v>255</v>
      </c>
      <c r="C126" s="42"/>
      <c r="D126" s="42"/>
      <c r="E126" s="42">
        <f>A!D988</f>
        <v>-5970.0386838205632</v>
      </c>
      <c r="F126" s="42">
        <f>A!F988</f>
        <v>-6192</v>
      </c>
      <c r="G126" s="42"/>
      <c r="H126" s="42"/>
      <c r="I126" s="751">
        <f>A!I988</f>
        <v>-6138.7772917647362</v>
      </c>
      <c r="N126" s="893">
        <f>A!M988</f>
        <v>0</v>
      </c>
    </row>
    <row r="127" spans="2:14" ht="12" customHeight="1">
      <c r="B127" s="44" t="s">
        <v>256</v>
      </c>
      <c r="C127" s="42">
        <f>A!B989</f>
        <v>-5892.889154859985</v>
      </c>
      <c r="D127" s="42"/>
      <c r="E127" s="42"/>
      <c r="F127" s="42"/>
      <c r="G127" s="42"/>
      <c r="H127" s="42"/>
      <c r="I127" s="751">
        <f>A!I989</f>
        <v>-6138.7772917647362</v>
      </c>
      <c r="N127" s="893">
        <f>A!M989</f>
        <v>0</v>
      </c>
    </row>
    <row r="128" spans="2:14" ht="12" customHeight="1" thickBot="1">
      <c r="B128" s="44" t="s">
        <v>257</v>
      </c>
      <c r="C128" s="42"/>
      <c r="D128" s="42"/>
      <c r="E128" s="42"/>
      <c r="F128" s="42"/>
      <c r="G128" s="42">
        <f>A!G990</f>
        <v>-6161</v>
      </c>
      <c r="H128" s="42">
        <f>A!H990</f>
        <v>-5954</v>
      </c>
      <c r="I128" s="751">
        <f>A!I990</f>
        <v>-6138.7772917647362</v>
      </c>
      <c r="N128" s="893">
        <f>A!M990</f>
        <v>0</v>
      </c>
    </row>
    <row r="129" spans="2:15" ht="15" customHeight="1" thickTop="1">
      <c r="B129" s="159" t="s">
        <v>913</v>
      </c>
      <c r="C129" s="149"/>
      <c r="D129" s="149"/>
      <c r="E129" s="149"/>
      <c r="F129" s="162"/>
      <c r="G129" s="162"/>
      <c r="H129" s="162"/>
      <c r="I129" s="763"/>
      <c r="N129" s="143"/>
    </row>
    <row r="130" spans="2:15" ht="12" customHeight="1">
      <c r="B130" s="36"/>
      <c r="C130" s="247" t="s">
        <v>83</v>
      </c>
      <c r="D130" s="146" t="s">
        <v>72</v>
      </c>
      <c r="E130" s="146" t="s">
        <v>819</v>
      </c>
      <c r="F130" s="55" t="s">
        <v>96</v>
      </c>
      <c r="G130" s="55" t="s">
        <v>825</v>
      </c>
      <c r="H130" s="55" t="s">
        <v>824</v>
      </c>
      <c r="I130" s="749" t="s">
        <v>292</v>
      </c>
      <c r="N130" s="143"/>
    </row>
    <row r="131" spans="2:15" ht="12" customHeight="1">
      <c r="B131" s="77"/>
      <c r="C131" s="31" t="s">
        <v>108</v>
      </c>
      <c r="D131" s="12" t="s">
        <v>64</v>
      </c>
      <c r="E131" s="12" t="s">
        <v>822</v>
      </c>
      <c r="F131" s="51" t="s">
        <v>823</v>
      </c>
      <c r="G131" s="51" t="s">
        <v>310</v>
      </c>
      <c r="H131" s="51" t="s">
        <v>310</v>
      </c>
      <c r="I131" s="750" t="s">
        <v>306</v>
      </c>
      <c r="N131" s="143"/>
    </row>
    <row r="132" spans="2:15" ht="12" customHeight="1">
      <c r="B132" s="44" t="s">
        <v>253</v>
      </c>
      <c r="C132" s="42"/>
      <c r="D132" s="42">
        <f>A!C1016</f>
        <v>-3745.8099999999995</v>
      </c>
      <c r="E132" s="42"/>
      <c r="F132" s="42"/>
      <c r="G132" s="42">
        <f>A!G1016</f>
        <v>-3394</v>
      </c>
      <c r="H132" s="42">
        <f>A!H1016</f>
        <v>-3915</v>
      </c>
      <c r="I132" s="751"/>
      <c r="N132" s="893">
        <f>A!M1016</f>
        <v>0</v>
      </c>
    </row>
    <row r="133" spans="2:15" ht="12" customHeight="1">
      <c r="B133" s="44" t="s">
        <v>254</v>
      </c>
      <c r="C133" s="42"/>
      <c r="D133" s="42"/>
      <c r="E133" s="42"/>
      <c r="F133" s="42"/>
      <c r="G133" s="42"/>
      <c r="H133" s="42"/>
      <c r="I133" s="751">
        <f>A!I1017</f>
        <v>-3165.3464820264835</v>
      </c>
      <c r="N133" s="893">
        <f>A!M1017</f>
        <v>0</v>
      </c>
    </row>
    <row r="134" spans="2:15" ht="12" customHeight="1">
      <c r="B134" s="44" t="s">
        <v>255</v>
      </c>
      <c r="C134" s="42"/>
      <c r="D134" s="42"/>
      <c r="E134" s="42">
        <f>A!D1018</f>
        <v>-3772.2947795734781</v>
      </c>
      <c r="F134" s="42">
        <f>A!F1018</f>
        <v>-3708</v>
      </c>
      <c r="G134" s="42"/>
      <c r="H134" s="42"/>
      <c r="I134" s="751">
        <f>A!I1018</f>
        <v>-3165.3464820264835</v>
      </c>
      <c r="N134" s="893">
        <f>A!M1018</f>
        <v>0</v>
      </c>
    </row>
    <row r="135" spans="2:15" ht="12" customHeight="1">
      <c r="B135" s="44" t="s">
        <v>256</v>
      </c>
      <c r="C135" s="42">
        <f>A!B1019</f>
        <v>-3714.0727101999983</v>
      </c>
      <c r="D135" s="42"/>
      <c r="E135" s="42"/>
      <c r="F135" s="42"/>
      <c r="G135" s="42"/>
      <c r="H135" s="42"/>
      <c r="I135" s="751">
        <f>A!I1019</f>
        <v>-3165.3464820264835</v>
      </c>
      <c r="N135" s="893">
        <f>A!M1019</f>
        <v>0</v>
      </c>
    </row>
    <row r="136" spans="2:15" ht="12" customHeight="1" thickBot="1">
      <c r="B136" s="45" t="s">
        <v>257</v>
      </c>
      <c r="C136" s="15" t="str">
        <f>A!B1020</f>
        <v>n/a</v>
      </c>
      <c r="D136" s="15" t="str">
        <f>A!C1020</f>
        <v>n/a</v>
      </c>
      <c r="E136" s="15" t="str">
        <f>A!D1020</f>
        <v>n/a</v>
      </c>
      <c r="F136" s="15" t="str">
        <f>A!F1020</f>
        <v>n/a</v>
      </c>
      <c r="G136" s="15" t="str">
        <f>A!G1020</f>
        <v>n/a</v>
      </c>
      <c r="H136" s="15" t="str">
        <f>A!H1020</f>
        <v>n/a</v>
      </c>
      <c r="I136" s="752" t="str">
        <f>A!I1020</f>
        <v>n/a</v>
      </c>
      <c r="N136" s="143"/>
    </row>
    <row r="137" spans="2:15" ht="12" customHeight="1" thickTop="1">
      <c r="N137" s="143"/>
    </row>
    <row r="138" spans="2:15" ht="16.5" customHeight="1" thickBot="1">
      <c r="B138" s="41" t="s">
        <v>899</v>
      </c>
      <c r="N138" s="143"/>
      <c r="O138" s="902"/>
    </row>
    <row r="139" spans="2:15" ht="17.25" customHeight="1" thickTop="1">
      <c r="B139" s="434" t="s">
        <v>874</v>
      </c>
      <c r="C139" s="145"/>
      <c r="D139" s="145"/>
      <c r="E139" s="145"/>
      <c r="F139" s="145"/>
      <c r="G139" s="145"/>
      <c r="H139" s="145"/>
      <c r="I139" s="145"/>
      <c r="J139" s="268" t="s">
        <v>62</v>
      </c>
      <c r="K139" s="8"/>
      <c r="L139" s="9"/>
      <c r="N139" s="143"/>
    </row>
    <row r="140" spans="2:15" ht="12" customHeight="1">
      <c r="B140" s="263"/>
      <c r="C140" s="247" t="s">
        <v>83</v>
      </c>
      <c r="D140" s="146" t="s">
        <v>72</v>
      </c>
      <c r="E140" s="146" t="s">
        <v>819</v>
      </c>
      <c r="F140" s="55" t="s">
        <v>96</v>
      </c>
      <c r="G140" s="55" t="s">
        <v>825</v>
      </c>
      <c r="H140" s="55" t="s">
        <v>824</v>
      </c>
      <c r="I140" s="56" t="s">
        <v>292</v>
      </c>
      <c r="J140" s="6"/>
      <c r="K140" s="6"/>
      <c r="L140" s="11" t="s">
        <v>63</v>
      </c>
      <c r="N140" s="143" t="s">
        <v>77</v>
      </c>
    </row>
    <row r="141" spans="2:15" ht="12" customHeight="1">
      <c r="B141" s="442"/>
      <c r="C141" s="31" t="s">
        <v>108</v>
      </c>
      <c r="D141" s="12" t="s">
        <v>64</v>
      </c>
      <c r="E141" s="12" t="s">
        <v>822</v>
      </c>
      <c r="F141" s="51" t="s">
        <v>823</v>
      </c>
      <c r="G141" s="51" t="s">
        <v>310</v>
      </c>
      <c r="H141" s="51" t="s">
        <v>310</v>
      </c>
      <c r="I141" s="57" t="s">
        <v>306</v>
      </c>
      <c r="J141" s="12" t="s">
        <v>65</v>
      </c>
      <c r="K141" s="12" t="s">
        <v>66</v>
      </c>
      <c r="L141" s="13" t="s">
        <v>69</v>
      </c>
      <c r="N141" s="147" t="s">
        <v>951</v>
      </c>
    </row>
    <row r="142" spans="2:15" ht="12" customHeight="1">
      <c r="B142" s="740" t="s">
        <v>844</v>
      </c>
      <c r="C142" s="32">
        <f>DELdata!C153</f>
        <v>-6105.5178887299999</v>
      </c>
      <c r="D142" s="42">
        <f>DELdata!D153</f>
        <v>-6134.9000000000005</v>
      </c>
      <c r="E142" s="42">
        <f>DELdata!E153</f>
        <v>-6187.127352538796</v>
      </c>
      <c r="F142" s="42">
        <f>DELdata!F153</f>
        <v>-6423</v>
      </c>
      <c r="G142" s="42">
        <f>DELdata!G153</f>
        <v>-6421</v>
      </c>
      <c r="H142" s="42">
        <f>DELdata!H153</f>
        <v>-6178</v>
      </c>
      <c r="I142" s="58">
        <f>DELdata!I153</f>
        <v>-6377.0749931054006</v>
      </c>
      <c r="J142" s="42">
        <f>MINA(C142:I142)</f>
        <v>-6423</v>
      </c>
      <c r="K142" s="42">
        <f>MAXA(C142:I142)</f>
        <v>-6105.5178887299999</v>
      </c>
      <c r="L142" s="14">
        <f>(K142-J142)/AVERAGE(C142:I142)</f>
        <v>-5.070833130652732E-2</v>
      </c>
      <c r="N142" s="774">
        <f>DELdata!N153</f>
        <v>0</v>
      </c>
    </row>
    <row r="143" spans="2:15" ht="12" customHeight="1">
      <c r="B143" s="436" t="s">
        <v>845</v>
      </c>
      <c r="C143" s="32">
        <f>DELdata!C154</f>
        <v>-5892.889154859985</v>
      </c>
      <c r="D143" s="42">
        <f>DELdata!D154</f>
        <v>-5918.8200000000006</v>
      </c>
      <c r="E143" s="42">
        <f>DELdata!E154</f>
        <v>-5970.0386838205632</v>
      </c>
      <c r="F143" s="42">
        <f>DELdata!F154</f>
        <v>-6192</v>
      </c>
      <c r="G143" s="42">
        <f>DELdata!G154</f>
        <v>-6161</v>
      </c>
      <c r="H143" s="42">
        <f>DELdata!H154</f>
        <v>-5954</v>
      </c>
      <c r="I143" s="58">
        <f>DELdata!I154</f>
        <v>-6138.7772917647362</v>
      </c>
      <c r="J143" s="42">
        <f t="shared" ref="J143:J151" si="3">MINA(C143:I143)</f>
        <v>-6192</v>
      </c>
      <c r="K143" s="42">
        <f t="shared" ref="K143:K151" si="4">MAXA(C143:I143)</f>
        <v>-5892.889154859985</v>
      </c>
      <c r="L143" s="14">
        <f t="shared" ref="L143:L151" si="5">(K143-J143)/AVERAGE(C143:I143)</f>
        <v>-4.9583202177068401E-2</v>
      </c>
      <c r="N143" s="58">
        <f>DELdata!N154</f>
        <v>0</v>
      </c>
    </row>
    <row r="144" spans="2:15" ht="12" customHeight="1">
      <c r="B144" s="436" t="s">
        <v>846</v>
      </c>
      <c r="C144" s="32">
        <f>DELdata!C155</f>
        <v>-4015.3924678000076</v>
      </c>
      <c r="D144" s="42">
        <f>DELdata!D155</f>
        <v>-4115.66</v>
      </c>
      <c r="E144" s="42">
        <f>DELdata!E155</f>
        <v>-4180.6251461892916</v>
      </c>
      <c r="F144" s="42">
        <f>DELdata!F155</f>
        <v>-4279</v>
      </c>
      <c r="G144" s="42">
        <f>DELdata!G155</f>
        <v>-4221</v>
      </c>
      <c r="H144" s="42">
        <f>DELdata!H155</f>
        <v>-4119</v>
      </c>
      <c r="I144" s="58">
        <f>DELdata!I155</f>
        <v>-4171.5563868666522</v>
      </c>
      <c r="J144" s="42">
        <f t="shared" si="3"/>
        <v>-4279</v>
      </c>
      <c r="K144" s="42">
        <f t="shared" si="4"/>
        <v>-4015.3924678000076</v>
      </c>
      <c r="L144" s="14">
        <f t="shared" si="5"/>
        <v>-6.3405878921380221E-2</v>
      </c>
      <c r="N144" s="58">
        <f>DELdata!N155</f>
        <v>0</v>
      </c>
    </row>
    <row r="145" spans="2:15" ht="12" customHeight="1">
      <c r="B145" s="436" t="s">
        <v>847</v>
      </c>
      <c r="C145" s="32">
        <f>DELdata!C156</f>
        <v>-3650.4408296399979</v>
      </c>
      <c r="D145" s="42">
        <f>DELdata!D156</f>
        <v>-3740.58</v>
      </c>
      <c r="E145" s="42">
        <f>DELdata!E156</f>
        <v>-3807.5826110091439</v>
      </c>
      <c r="F145" s="42">
        <f>DELdata!F156</f>
        <v>-3886</v>
      </c>
      <c r="G145" s="42">
        <f>DELdata!G156</f>
        <v>-3803</v>
      </c>
      <c r="H145" s="42">
        <f>DELdata!H156</f>
        <v>-3736</v>
      </c>
      <c r="I145" s="58">
        <f>DELdata!I156</f>
        <v>-3787.7324946383869</v>
      </c>
      <c r="J145" s="42">
        <f t="shared" si="3"/>
        <v>-3886</v>
      </c>
      <c r="K145" s="42">
        <f t="shared" si="4"/>
        <v>-3650.4408296399979</v>
      </c>
      <c r="L145" s="14">
        <f t="shared" si="5"/>
        <v>-6.2432063132290924E-2</v>
      </c>
      <c r="N145" s="58">
        <f>DELdata!N156</f>
        <v>0</v>
      </c>
    </row>
    <row r="146" spans="2:15" ht="12" customHeight="1">
      <c r="B146" s="436" t="s">
        <v>848</v>
      </c>
      <c r="C146" s="32">
        <f>DELdata!C157</f>
        <v>-3785.7589576799819</v>
      </c>
      <c r="D146" s="42">
        <f>DELdata!D157</f>
        <v>-3820.0300000000007</v>
      </c>
      <c r="E146" s="42">
        <f>DELdata!E157</f>
        <v>-3837.0184507051708</v>
      </c>
      <c r="F146" s="42">
        <f>DELdata!F157</f>
        <v>-3805</v>
      </c>
      <c r="G146" s="42">
        <f>DELdata!G157</f>
        <v>-3458</v>
      </c>
      <c r="H146" s="42">
        <f>DELdata!H157</f>
        <v>-3976</v>
      </c>
      <c r="I146" s="58">
        <f>DELdata!I157</f>
        <v>-3236.9732926534289</v>
      </c>
      <c r="J146" s="42">
        <f t="shared" si="3"/>
        <v>-3976</v>
      </c>
      <c r="K146" s="42">
        <f t="shared" si="4"/>
        <v>-3236.9732926534289</v>
      </c>
      <c r="L146" s="14">
        <f t="shared" si="5"/>
        <v>-0.1995922189047537</v>
      </c>
      <c r="N146" s="58">
        <f>DELdata!N157</f>
        <v>0</v>
      </c>
    </row>
    <row r="147" spans="2:15" ht="12" customHeight="1">
      <c r="B147" s="769" t="s">
        <v>849</v>
      </c>
      <c r="C147" s="32">
        <f>DELdata!C158</f>
        <v>-3714.0727101999983</v>
      </c>
      <c r="D147" s="42">
        <f>DELdata!D158</f>
        <v>-3745.8099999999995</v>
      </c>
      <c r="E147" s="42">
        <f>DELdata!E158</f>
        <v>-3772.2947795734781</v>
      </c>
      <c r="F147" s="42">
        <f>DELdata!F158</f>
        <v>-3708</v>
      </c>
      <c r="G147" s="42">
        <f>DELdata!G158</f>
        <v>-3394</v>
      </c>
      <c r="H147" s="42">
        <f>DELdata!H158</f>
        <v>-3915</v>
      </c>
      <c r="I147" s="58">
        <f>DELdata!I158</f>
        <v>-3165.3464820264835</v>
      </c>
      <c r="J147" s="42">
        <f t="shared" si="3"/>
        <v>-3915</v>
      </c>
      <c r="K147" s="42">
        <f t="shared" si="4"/>
        <v>-3165.3464820264835</v>
      </c>
      <c r="L147" s="14">
        <f t="shared" si="5"/>
        <v>-0.20647935926863481</v>
      </c>
      <c r="N147" s="58">
        <f>DELdata!N158</f>
        <v>0</v>
      </c>
    </row>
    <row r="148" spans="2:15" ht="12" customHeight="1">
      <c r="B148" s="436" t="s">
        <v>850</v>
      </c>
      <c r="C148" s="781"/>
      <c r="D148" s="770"/>
      <c r="E148" s="770"/>
      <c r="F148" s="770"/>
      <c r="G148" s="770">
        <f>DELdata!J153</f>
        <v>-6426</v>
      </c>
      <c r="H148" s="770">
        <f>DELdata!K153</f>
        <v>-6181</v>
      </c>
      <c r="I148" s="775">
        <f>DELdata!L153</f>
        <v>-6377.0749931054006</v>
      </c>
      <c r="J148" s="445">
        <f t="shared" si="3"/>
        <v>-6426</v>
      </c>
      <c r="K148" s="445">
        <f t="shared" si="4"/>
        <v>-6181</v>
      </c>
      <c r="L148" s="308">
        <f t="shared" si="5"/>
        <v>-3.8716661215620771E-2</v>
      </c>
      <c r="M148" s="65"/>
      <c r="N148" s="775">
        <f>DELdata!O153</f>
        <v>0</v>
      </c>
      <c r="O148" s="902"/>
    </row>
    <row r="149" spans="2:15" ht="12" customHeight="1">
      <c r="B149" s="436" t="s">
        <v>851</v>
      </c>
      <c r="C149" s="704"/>
      <c r="D149" s="767"/>
      <c r="E149" s="767"/>
      <c r="F149" s="767"/>
      <c r="G149" s="767">
        <f>DELdata!J154</f>
        <v>-6161</v>
      </c>
      <c r="H149" s="767">
        <f>DELdata!K154</f>
        <v>-5954</v>
      </c>
      <c r="I149" s="776">
        <f>DELdata!L154</f>
        <v>-6138.7772917647362</v>
      </c>
      <c r="J149" s="42">
        <f t="shared" si="3"/>
        <v>-6161</v>
      </c>
      <c r="K149" s="42">
        <f t="shared" si="4"/>
        <v>-5954</v>
      </c>
      <c r="L149" s="14">
        <f t="shared" si="5"/>
        <v>-3.4020355900812184E-2</v>
      </c>
      <c r="M149" s="65"/>
      <c r="N149" s="776">
        <f>DELdata!O154</f>
        <v>0</v>
      </c>
      <c r="O149" s="902"/>
    </row>
    <row r="150" spans="2:15" ht="12" customHeight="1">
      <c r="B150" s="436" t="s">
        <v>852</v>
      </c>
      <c r="C150" s="704"/>
      <c r="D150" s="767"/>
      <c r="E150" s="767"/>
      <c r="F150" s="767"/>
      <c r="G150" s="767">
        <f>DELdata!J155</f>
        <v>-4226</v>
      </c>
      <c r="H150" s="767">
        <f>DELdata!K155</f>
        <v>-4123</v>
      </c>
      <c r="I150" s="776">
        <f>DELdata!L155</f>
        <v>-4171.5563868666522</v>
      </c>
      <c r="J150" s="42">
        <f t="shared" si="3"/>
        <v>-4226</v>
      </c>
      <c r="K150" s="42">
        <f t="shared" si="4"/>
        <v>-4123</v>
      </c>
      <c r="L150" s="14">
        <f t="shared" si="5"/>
        <v>-2.4679414432742252E-2</v>
      </c>
      <c r="M150" s="65"/>
      <c r="N150" s="776">
        <f>DELdata!O155</f>
        <v>0</v>
      </c>
      <c r="O150" s="902"/>
    </row>
    <row r="151" spans="2:15" ht="13.5" customHeight="1" thickBot="1">
      <c r="B151" s="438" t="s">
        <v>853</v>
      </c>
      <c r="C151" s="780"/>
      <c r="D151" s="768"/>
      <c r="E151" s="768"/>
      <c r="F151" s="768"/>
      <c r="G151" s="768">
        <f>DELdata!J156</f>
        <v>-3812</v>
      </c>
      <c r="H151" s="768">
        <f>DELdata!K156</f>
        <v>-3743</v>
      </c>
      <c r="I151" s="777">
        <f>DELdata!L156</f>
        <v>-3787.7324946383869</v>
      </c>
      <c r="J151" s="15">
        <f t="shared" si="3"/>
        <v>-3812</v>
      </c>
      <c r="K151" s="15">
        <f t="shared" si="4"/>
        <v>-3743</v>
      </c>
      <c r="L151" s="16">
        <f t="shared" si="5"/>
        <v>-1.8249570824124359E-2</v>
      </c>
      <c r="M151" s="65"/>
      <c r="N151" s="802">
        <f>DELdata!O156</f>
        <v>0</v>
      </c>
      <c r="O151" s="902"/>
    </row>
    <row r="152" spans="2:15" ht="17.25" customHeight="1" thickTop="1">
      <c r="B152" s="434" t="s">
        <v>875</v>
      </c>
      <c r="C152" s="145"/>
      <c r="D152" s="145"/>
      <c r="E152" s="145"/>
      <c r="F152" s="145"/>
      <c r="G152" s="145"/>
      <c r="H152" s="145"/>
      <c r="I152" s="145"/>
      <c r="J152" s="268" t="s">
        <v>62</v>
      </c>
      <c r="K152" s="8"/>
      <c r="L152" s="9"/>
      <c r="N152" s="143"/>
    </row>
    <row r="153" spans="2:15" ht="12" customHeight="1">
      <c r="B153" s="263"/>
      <c r="C153" s="247" t="s">
        <v>83</v>
      </c>
      <c r="D153" s="146" t="s">
        <v>72</v>
      </c>
      <c r="E153" s="146" t="s">
        <v>819</v>
      </c>
      <c r="F153" s="55" t="s">
        <v>96</v>
      </c>
      <c r="G153" s="55" t="s">
        <v>825</v>
      </c>
      <c r="H153" s="55" t="s">
        <v>824</v>
      </c>
      <c r="I153" s="56" t="s">
        <v>292</v>
      </c>
      <c r="J153" s="6"/>
      <c r="K153" s="6"/>
      <c r="L153" s="11" t="s">
        <v>63</v>
      </c>
      <c r="N153" s="143"/>
    </row>
    <row r="154" spans="2:15" ht="12" customHeight="1">
      <c r="B154" s="442"/>
      <c r="C154" s="31" t="s">
        <v>108</v>
      </c>
      <c r="D154" s="12" t="s">
        <v>64</v>
      </c>
      <c r="E154" s="12" t="s">
        <v>822</v>
      </c>
      <c r="F154" s="51" t="s">
        <v>823</v>
      </c>
      <c r="G154" s="51" t="s">
        <v>310</v>
      </c>
      <c r="H154" s="51" t="s">
        <v>310</v>
      </c>
      <c r="I154" s="57" t="s">
        <v>306</v>
      </c>
      <c r="J154" s="12" t="s">
        <v>65</v>
      </c>
      <c r="K154" s="12" t="s">
        <v>66</v>
      </c>
      <c r="L154" s="13" t="s">
        <v>69</v>
      </c>
      <c r="N154" s="143"/>
    </row>
    <row r="155" spans="2:15" ht="12" customHeight="1">
      <c r="B155" s="740" t="s">
        <v>844</v>
      </c>
      <c r="C155" s="32">
        <f>DELdata!C227</f>
        <v>-3468.0062430000266</v>
      </c>
      <c r="D155" s="42">
        <f>DELdata!D227</f>
        <v>-3501.5680000000002</v>
      </c>
      <c r="E155" s="42">
        <f>DELdata!E227</f>
        <v>-3532.4106274416777</v>
      </c>
      <c r="F155" s="42">
        <f>DELdata!F227</f>
        <v>-3371</v>
      </c>
      <c r="G155" s="42">
        <f>DELdata!G227</f>
        <v>-3384</v>
      </c>
      <c r="H155" s="42">
        <f>DELdata!H227</f>
        <v>-3384</v>
      </c>
      <c r="I155" s="58">
        <f>DELdata!I227</f>
        <v>-3446.7475535373114</v>
      </c>
      <c r="J155" s="42">
        <f>MINA(C155:I155)</f>
        <v>-3532.4106274416777</v>
      </c>
      <c r="K155" s="42">
        <f>MAXA(C155:I155)</f>
        <v>-3371</v>
      </c>
      <c r="L155" s="14">
        <f>(K155-J155)/AVERAGE(C155:I155)</f>
        <v>-4.6906631649850483E-2</v>
      </c>
      <c r="N155" s="58">
        <f>DELdata!N227</f>
        <v>0</v>
      </c>
    </row>
    <row r="156" spans="2:15" ht="12" customHeight="1">
      <c r="B156" s="436" t="s">
        <v>845</v>
      </c>
      <c r="C156" s="32">
        <f>DELdata!C228</f>
        <v>-3319.5622180000091</v>
      </c>
      <c r="D156" s="42">
        <f>DELdata!D228</f>
        <v>-3353.8880000000004</v>
      </c>
      <c r="E156" s="42">
        <f>DELdata!E228</f>
        <v>-3384.265716915414</v>
      </c>
      <c r="F156" s="42">
        <f>DELdata!F228</f>
        <v>-3227</v>
      </c>
      <c r="G156" s="42">
        <f>DELdata!G228</f>
        <v>-3232</v>
      </c>
      <c r="H156" s="42">
        <f>DELdata!H228</f>
        <v>-3232</v>
      </c>
      <c r="I156" s="58">
        <f>DELdata!I228</f>
        <v>-3300.6346451965251</v>
      </c>
      <c r="J156" s="42">
        <f t="shared" ref="J156:J164" si="6">MINA(C156:I156)</f>
        <v>-3384.265716915414</v>
      </c>
      <c r="K156" s="42">
        <f t="shared" ref="K156:K164" si="7">MAXA(C156:I156)</f>
        <v>-3227</v>
      </c>
      <c r="L156" s="14">
        <f t="shared" ref="L156:L164" si="8">(K156-J156)/AVERAGE(C156:I156)</f>
        <v>-4.776099936445808E-2</v>
      </c>
      <c r="N156" s="58">
        <f>DELdata!N228</f>
        <v>0</v>
      </c>
    </row>
    <row r="157" spans="2:15" ht="12" customHeight="1">
      <c r="B157" s="436" t="s">
        <v>846</v>
      </c>
      <c r="C157" s="32">
        <f>DELdata!C229</f>
        <v>-2220.4018560000231</v>
      </c>
      <c r="D157" s="42">
        <f>DELdata!D229</f>
        <v>-2307.6800000000003</v>
      </c>
      <c r="E157" s="42">
        <f>DELdata!E229</f>
        <v>-2357.9472065816658</v>
      </c>
      <c r="F157" s="42">
        <f>DELdata!F229</f>
        <v>-2212</v>
      </c>
      <c r="G157" s="42">
        <f>DELdata!G229</f>
        <v>-2238</v>
      </c>
      <c r="H157" s="42">
        <f>DELdata!H229</f>
        <v>-2238</v>
      </c>
      <c r="I157" s="58">
        <f>DELdata!I229</f>
        <v>-2262.2734567380135</v>
      </c>
      <c r="J157" s="42">
        <f t="shared" si="6"/>
        <v>-2357.9472065816658</v>
      </c>
      <c r="K157" s="42">
        <f t="shared" si="7"/>
        <v>-2212</v>
      </c>
      <c r="L157" s="14">
        <f t="shared" si="8"/>
        <v>-6.451193040959588E-2</v>
      </c>
      <c r="N157" s="58">
        <f>DELdata!N229</f>
        <v>0</v>
      </c>
    </row>
    <row r="158" spans="2:15" ht="12" customHeight="1">
      <c r="B158" s="436" t="s">
        <v>847</v>
      </c>
      <c r="C158" s="32">
        <f>DELdata!C230</f>
        <v>-1975.1681440000075</v>
      </c>
      <c r="D158" s="42">
        <f>DELdata!D230</f>
        <v>-2060.0320000000002</v>
      </c>
      <c r="E158" s="42">
        <f>DELdata!E230</f>
        <v>-2113.3727961372088</v>
      </c>
      <c r="F158" s="42">
        <f>DELdata!F230</f>
        <v>-1972</v>
      </c>
      <c r="G158" s="42">
        <f>DELdata!G230</f>
        <v>-1987</v>
      </c>
      <c r="H158" s="42">
        <f>DELdata!H230</f>
        <v>-1987</v>
      </c>
      <c r="I158" s="58">
        <f>DELdata!I230</f>
        <v>-2017.9822025119051</v>
      </c>
      <c r="J158" s="42">
        <f t="shared" si="6"/>
        <v>-2113.3727961372088</v>
      </c>
      <c r="K158" s="42">
        <f t="shared" si="7"/>
        <v>-1972</v>
      </c>
      <c r="L158" s="14">
        <f t="shared" si="8"/>
        <v>-7.0122636401241931E-2</v>
      </c>
      <c r="N158" s="58">
        <f>DELdata!N230</f>
        <v>0</v>
      </c>
    </row>
    <row r="159" spans="2:15" ht="12" customHeight="1">
      <c r="B159" s="436" t="s">
        <v>848</v>
      </c>
      <c r="C159" s="32">
        <f>DELdata!C231</f>
        <v>-862.1662369999849</v>
      </c>
      <c r="D159" s="42">
        <f>DELdata!D231</f>
        <v>-876.83200000000033</v>
      </c>
      <c r="E159" s="42">
        <f>DELdata!E231</f>
        <v>-869.90669791397613</v>
      </c>
      <c r="F159" s="42">
        <f>DELdata!F231</f>
        <v>-1166</v>
      </c>
      <c r="G159" s="42">
        <f>DELdata!G231</f>
        <v>-858</v>
      </c>
      <c r="H159" s="42">
        <f>DELdata!H231</f>
        <v>-858</v>
      </c>
      <c r="I159" s="58">
        <f>DELdata!I231</f>
        <v>-887.44908858223243</v>
      </c>
      <c r="J159" s="42">
        <f t="shared" si="6"/>
        <v>-1166</v>
      </c>
      <c r="K159" s="42">
        <f t="shared" si="7"/>
        <v>-858</v>
      </c>
      <c r="L159" s="14">
        <f t="shared" si="8"/>
        <v>-0.33801823982454687</v>
      </c>
      <c r="N159" s="58">
        <f>DELdata!N231</f>
        <v>0</v>
      </c>
    </row>
    <row r="160" spans="2:15" ht="12" customHeight="1">
      <c r="B160" s="769" t="s">
        <v>849</v>
      </c>
      <c r="C160" s="32">
        <f>DELdata!C232</f>
        <v>-825.52983600001517</v>
      </c>
      <c r="D160" s="42">
        <f>DELdata!D232</f>
        <v>-838.44800000000032</v>
      </c>
      <c r="E160" s="42">
        <f>DELdata!E232</f>
        <v>-841.30156071231704</v>
      </c>
      <c r="F160" s="42">
        <f>DELdata!F232</f>
        <v>-1137</v>
      </c>
      <c r="G160" s="42">
        <f>DELdata!G232</f>
        <v>-830</v>
      </c>
      <c r="H160" s="42">
        <f>DELdata!H232</f>
        <v>-830</v>
      </c>
      <c r="I160" s="58">
        <f>DELdata!I232</f>
        <v>-849.25800613482261</v>
      </c>
      <c r="J160" s="42">
        <f t="shared" si="6"/>
        <v>-1137</v>
      </c>
      <c r="K160" s="42">
        <f t="shared" si="7"/>
        <v>-825.52983600001517</v>
      </c>
      <c r="L160" s="14">
        <f t="shared" si="8"/>
        <v>-0.35443028388168069</v>
      </c>
      <c r="N160" s="58">
        <f>DELdata!N232</f>
        <v>0</v>
      </c>
    </row>
    <row r="161" spans="2:15" ht="12" customHeight="1">
      <c r="B161" s="436" t="s">
        <v>850</v>
      </c>
      <c r="C161" s="781"/>
      <c r="D161" s="770"/>
      <c r="E161" s="770"/>
      <c r="F161" s="770"/>
      <c r="G161" s="770">
        <f>DELdata!J227</f>
        <v>-3387</v>
      </c>
      <c r="H161" s="770">
        <f>DELdata!K227</f>
        <v>-3387</v>
      </c>
      <c r="I161" s="775">
        <f>DELdata!L227</f>
        <v>-3446.7475535373114</v>
      </c>
      <c r="J161" s="445">
        <f t="shared" si="6"/>
        <v>-3446.7475535373114</v>
      </c>
      <c r="K161" s="445">
        <f t="shared" si="7"/>
        <v>-3387</v>
      </c>
      <c r="L161" s="308">
        <f t="shared" si="8"/>
        <v>-1.753713802958571E-2</v>
      </c>
      <c r="N161" s="775">
        <f>DELdata!O227</f>
        <v>0</v>
      </c>
      <c r="O161" s="902"/>
    </row>
    <row r="162" spans="2:15" ht="12" customHeight="1">
      <c r="B162" s="436" t="s">
        <v>851</v>
      </c>
      <c r="C162" s="704"/>
      <c r="D162" s="767"/>
      <c r="E162" s="767"/>
      <c r="F162" s="767"/>
      <c r="G162" s="767">
        <f>DELdata!J228</f>
        <v>-3232</v>
      </c>
      <c r="H162" s="767">
        <f>DELdata!K228</f>
        <v>-3232</v>
      </c>
      <c r="I162" s="776">
        <f>DELdata!L228</f>
        <v>-3300.6346451965251</v>
      </c>
      <c r="J162" s="42">
        <f t="shared" si="6"/>
        <v>-3300.6346451965251</v>
      </c>
      <c r="K162" s="42">
        <f t="shared" si="7"/>
        <v>-3232</v>
      </c>
      <c r="L162" s="14">
        <f t="shared" si="8"/>
        <v>-2.1086701455938717E-2</v>
      </c>
      <c r="N162" s="776">
        <f>DELdata!O228</f>
        <v>0</v>
      </c>
      <c r="O162" s="902"/>
    </row>
    <row r="163" spans="2:15" ht="12" customHeight="1">
      <c r="B163" s="436" t="s">
        <v>852</v>
      </c>
      <c r="C163" s="704"/>
      <c r="D163" s="767"/>
      <c r="E163" s="767"/>
      <c r="F163" s="767"/>
      <c r="G163" s="767">
        <f>DELdata!J229</f>
        <v>-2242</v>
      </c>
      <c r="H163" s="767">
        <f>DELdata!K229</f>
        <v>-2242</v>
      </c>
      <c r="I163" s="776">
        <f>DELdata!L229</f>
        <v>-2262.2734567380135</v>
      </c>
      <c r="J163" s="42">
        <f t="shared" si="6"/>
        <v>-2262.2734567380135</v>
      </c>
      <c r="K163" s="42">
        <f t="shared" si="7"/>
        <v>-2242</v>
      </c>
      <c r="L163" s="14">
        <f t="shared" si="8"/>
        <v>-9.0154024446332647E-3</v>
      </c>
      <c r="N163" s="776">
        <f>DELdata!O229</f>
        <v>0</v>
      </c>
      <c r="O163" s="902"/>
    </row>
    <row r="164" spans="2:15" ht="12" customHeight="1" thickBot="1">
      <c r="B164" s="438" t="s">
        <v>853</v>
      </c>
      <c r="C164" s="780"/>
      <c r="D164" s="768"/>
      <c r="E164" s="768"/>
      <c r="F164" s="768"/>
      <c r="G164" s="768">
        <f>DELdata!J230</f>
        <v>-1995</v>
      </c>
      <c r="H164" s="768">
        <f>DELdata!K230</f>
        <v>-1995</v>
      </c>
      <c r="I164" s="777">
        <f>DELdata!L230</f>
        <v>-2017.9822025119051</v>
      </c>
      <c r="J164" s="15">
        <f t="shared" si="6"/>
        <v>-2017.9822025119051</v>
      </c>
      <c r="K164" s="15">
        <f t="shared" si="7"/>
        <v>-1995</v>
      </c>
      <c r="L164" s="16">
        <f t="shared" si="8"/>
        <v>-1.147583418387778E-2</v>
      </c>
      <c r="N164" s="802">
        <f>DELdata!O230</f>
        <v>0</v>
      </c>
      <c r="O164" s="902"/>
    </row>
    <row r="165" spans="2:15" ht="17.25" customHeight="1" thickTop="1">
      <c r="B165" s="434" t="s">
        <v>876</v>
      </c>
      <c r="C165" s="145"/>
      <c r="D165" s="145"/>
      <c r="E165" s="145"/>
      <c r="F165" s="145"/>
      <c r="G165" s="145"/>
      <c r="H165" s="145"/>
      <c r="I165" s="145"/>
      <c r="J165" s="268" t="s">
        <v>62</v>
      </c>
      <c r="K165" s="8"/>
      <c r="L165" s="9"/>
      <c r="N165" s="143"/>
    </row>
    <row r="166" spans="2:15" ht="12" customHeight="1">
      <c r="B166" s="263"/>
      <c r="C166" s="247" t="s">
        <v>83</v>
      </c>
      <c r="D166" s="146" t="s">
        <v>72</v>
      </c>
      <c r="E166" s="146" t="s">
        <v>819</v>
      </c>
      <c r="F166" s="55" t="s">
        <v>96</v>
      </c>
      <c r="G166" s="55" t="s">
        <v>825</v>
      </c>
      <c r="H166" s="55" t="s">
        <v>824</v>
      </c>
      <c r="I166" s="56" t="s">
        <v>292</v>
      </c>
      <c r="J166" s="6"/>
      <c r="K166" s="6"/>
      <c r="L166" s="11" t="s">
        <v>63</v>
      </c>
      <c r="N166" s="143"/>
    </row>
    <row r="167" spans="2:15" ht="12" customHeight="1">
      <c r="B167" s="442"/>
      <c r="C167" s="31" t="s">
        <v>108</v>
      </c>
      <c r="D167" s="12" t="s">
        <v>64</v>
      </c>
      <c r="E167" s="12" t="s">
        <v>822</v>
      </c>
      <c r="F167" s="51" t="s">
        <v>823</v>
      </c>
      <c r="G167" s="51" t="s">
        <v>310</v>
      </c>
      <c r="H167" s="51" t="s">
        <v>310</v>
      </c>
      <c r="I167" s="57" t="s">
        <v>306</v>
      </c>
      <c r="J167" s="12" t="s">
        <v>65</v>
      </c>
      <c r="K167" s="12" t="s">
        <v>66</v>
      </c>
      <c r="L167" s="13" t="s">
        <v>69</v>
      </c>
      <c r="N167" s="143"/>
    </row>
    <row r="168" spans="2:15" ht="12" customHeight="1">
      <c r="B168" s="740" t="s">
        <v>844</v>
      </c>
      <c r="C168" s="32">
        <f>DELdata!C301</f>
        <v>-2637.5116457299732</v>
      </c>
      <c r="D168" s="42">
        <f>DELdata!D301</f>
        <v>-2633.3440000000005</v>
      </c>
      <c r="E168" s="42">
        <f>DELdata!E301</f>
        <v>-2654.7167250971502</v>
      </c>
      <c r="F168" s="42">
        <f>DELdata!F301</f>
        <v>-3052</v>
      </c>
      <c r="G168" s="42">
        <f>DELdata!G301</f>
        <v>-3038</v>
      </c>
      <c r="H168" s="42">
        <f>DELdata!H301</f>
        <v>-2794</v>
      </c>
      <c r="I168" s="58">
        <f>DELdata!I301</f>
        <v>-2930.3274395680901</v>
      </c>
      <c r="J168" s="42">
        <f>MINA(C168:I168)</f>
        <v>-3052</v>
      </c>
      <c r="K168" s="42">
        <f>MAXA(C168:I168)</f>
        <v>-2633.3440000000005</v>
      </c>
      <c r="L168" s="14">
        <f>(K168-J168)/AVERAGE(C168:I168)</f>
        <v>-0.14846032797272452</v>
      </c>
      <c r="N168" s="58">
        <f>DELdata!N301</f>
        <v>0</v>
      </c>
    </row>
    <row r="169" spans="2:15" ht="12" customHeight="1">
      <c r="B169" s="436" t="s">
        <v>845</v>
      </c>
      <c r="C169" s="32">
        <f>DELdata!C302</f>
        <v>-2573.3269368599758</v>
      </c>
      <c r="D169" s="42">
        <f>DELdata!D302</f>
        <v>-2564.9600000000005</v>
      </c>
      <c r="E169" s="42">
        <f>DELdata!E302</f>
        <v>-2585.7729669051837</v>
      </c>
      <c r="F169" s="42">
        <f>DELdata!F302</f>
        <v>-2965</v>
      </c>
      <c r="G169" s="42">
        <f>DELdata!G302</f>
        <v>-2930</v>
      </c>
      <c r="H169" s="42">
        <f>DELdata!H302</f>
        <v>-2723</v>
      </c>
      <c r="I169" s="58">
        <f>DELdata!I302</f>
        <v>-2838.1426465682116</v>
      </c>
      <c r="J169" s="42">
        <f t="shared" ref="J169:J177" si="9">MINA(C169:I169)</f>
        <v>-2965</v>
      </c>
      <c r="K169" s="42">
        <f t="shared" ref="K169:K177" si="10">MAXA(C169:I169)</f>
        <v>-2564.9600000000005</v>
      </c>
      <c r="L169" s="14">
        <f t="shared" ref="L169:L177" si="11">(K169-J169)/AVERAGE(C169:I169)</f>
        <v>-0.14599845818371321</v>
      </c>
      <c r="N169" s="58">
        <f>DELdata!N302</f>
        <v>0</v>
      </c>
    </row>
    <row r="170" spans="2:15" ht="12" customHeight="1">
      <c r="B170" s="436" t="s">
        <v>846</v>
      </c>
      <c r="C170" s="32">
        <f>DELdata!C303</f>
        <v>-1794.9906117999844</v>
      </c>
      <c r="D170" s="42">
        <f>DELdata!D303</f>
        <v>-1808.0160000000005</v>
      </c>
      <c r="E170" s="42">
        <f>DELdata!E303</f>
        <v>-1822.6779396076117</v>
      </c>
      <c r="F170" s="42">
        <f>DELdata!F303</f>
        <v>-2067</v>
      </c>
      <c r="G170" s="42">
        <f>DELdata!G303</f>
        <v>-1984</v>
      </c>
      <c r="H170" s="42">
        <f>DELdata!H303</f>
        <v>-1881</v>
      </c>
      <c r="I170" s="58">
        <f>DELdata!I303</f>
        <v>-1909.2829301286401</v>
      </c>
      <c r="J170" s="42">
        <f t="shared" si="9"/>
        <v>-2067</v>
      </c>
      <c r="K170" s="42">
        <f t="shared" si="10"/>
        <v>-1794.9906117999844</v>
      </c>
      <c r="L170" s="14">
        <f t="shared" si="11"/>
        <v>-0.14351928728626304</v>
      </c>
      <c r="N170" s="58">
        <f>DELdata!N303</f>
        <v>0</v>
      </c>
    </row>
    <row r="171" spans="2:15" ht="12" customHeight="1">
      <c r="B171" s="436" t="s">
        <v>847</v>
      </c>
      <c r="C171" s="32">
        <f>DELdata!C304</f>
        <v>-1675.2726856399904</v>
      </c>
      <c r="D171" s="42">
        <f>DELdata!D304</f>
        <v>-1680.576</v>
      </c>
      <c r="E171" s="42">
        <f>DELdata!E304</f>
        <v>-1694.2098148719278</v>
      </c>
      <c r="F171" s="42">
        <f>DELdata!F304</f>
        <v>-1914</v>
      </c>
      <c r="G171" s="42">
        <f>DELdata!G304</f>
        <v>-1817</v>
      </c>
      <c r="H171" s="42">
        <f>DELdata!H304</f>
        <v>-1749</v>
      </c>
      <c r="I171" s="58">
        <f>DELdata!I304</f>
        <v>-1769.7502921264822</v>
      </c>
      <c r="J171" s="42">
        <f t="shared" si="9"/>
        <v>-1914</v>
      </c>
      <c r="K171" s="42">
        <f t="shared" si="10"/>
        <v>-1675.2726856399904</v>
      </c>
      <c r="L171" s="14">
        <f t="shared" si="11"/>
        <v>-0.13586318524888269</v>
      </c>
      <c r="N171" s="58">
        <f>DELdata!N304</f>
        <v>0</v>
      </c>
    </row>
    <row r="172" spans="2:15" ht="12" customHeight="1">
      <c r="B172" s="436" t="s">
        <v>848</v>
      </c>
      <c r="C172" s="32">
        <f>DELdata!C305</f>
        <v>-2923.592720679997</v>
      </c>
      <c r="D172" s="42">
        <f>DELdata!D305</f>
        <v>-2943.2320000000004</v>
      </c>
      <c r="E172" s="42">
        <f>DELdata!E305</f>
        <v>-2967.1117527911874</v>
      </c>
      <c r="F172" s="42">
        <f>DELdata!F305</f>
        <v>-2639</v>
      </c>
      <c r="G172" s="42">
        <f>DELdata!G305</f>
        <v>-2601</v>
      </c>
      <c r="H172" s="42">
        <f>DELdata!H305</f>
        <v>-3118</v>
      </c>
      <c r="I172" s="58">
        <f>DELdata!I305</f>
        <v>-2349.5242040711973</v>
      </c>
      <c r="J172" s="42">
        <f t="shared" si="9"/>
        <v>-3118</v>
      </c>
      <c r="K172" s="42">
        <f t="shared" si="10"/>
        <v>-2349.5242040711973</v>
      </c>
      <c r="L172" s="14">
        <f t="shared" si="11"/>
        <v>-0.2752778136837899</v>
      </c>
      <c r="N172" s="58">
        <f>DELdata!N305</f>
        <v>0</v>
      </c>
    </row>
    <row r="173" spans="2:15" ht="12" customHeight="1">
      <c r="B173" s="769" t="s">
        <v>849</v>
      </c>
      <c r="C173" s="32">
        <f>DELdata!C306</f>
        <v>-2888.5428741999831</v>
      </c>
      <c r="D173" s="42">
        <f>DELdata!D306</f>
        <v>-2907.3920000000003</v>
      </c>
      <c r="E173" s="42">
        <f>DELdata!E306</f>
        <v>-2930.9932188611701</v>
      </c>
      <c r="F173" s="42">
        <f>DELdata!F306</f>
        <v>-2571</v>
      </c>
      <c r="G173" s="42">
        <f>DELdata!G306</f>
        <v>-2565</v>
      </c>
      <c r="H173" s="42">
        <f>DELdata!H306</f>
        <v>-3084</v>
      </c>
      <c r="I173" s="58">
        <f>DELdata!I306</f>
        <v>-2316.0884758916618</v>
      </c>
      <c r="J173" s="42">
        <f t="shared" si="9"/>
        <v>-3084</v>
      </c>
      <c r="K173" s="42">
        <f t="shared" si="10"/>
        <v>-2316.0884758916618</v>
      </c>
      <c r="L173" s="14">
        <f t="shared" si="11"/>
        <v>-0.27905186342528215</v>
      </c>
      <c r="N173" s="58">
        <f>DELdata!N306</f>
        <v>0</v>
      </c>
    </row>
    <row r="174" spans="2:15" ht="12" customHeight="1">
      <c r="B174" s="436" t="s">
        <v>850</v>
      </c>
      <c r="C174" s="781"/>
      <c r="D174" s="770"/>
      <c r="E174" s="770"/>
      <c r="F174" s="770"/>
      <c r="G174" s="770">
        <f>DELdata!J301</f>
        <v>-3040</v>
      </c>
      <c r="H174" s="770">
        <f>DELdata!K301</f>
        <v>-2794</v>
      </c>
      <c r="I174" s="775">
        <f>DELdata!L301</f>
        <v>-2930.3274395680901</v>
      </c>
      <c r="J174" s="445">
        <f t="shared" si="9"/>
        <v>-3040</v>
      </c>
      <c r="K174" s="445">
        <f t="shared" si="10"/>
        <v>-2794</v>
      </c>
      <c r="L174" s="308">
        <f t="shared" si="11"/>
        <v>-8.4204978087442275E-2</v>
      </c>
      <c r="N174" s="775">
        <f>DELdata!O301</f>
        <v>0</v>
      </c>
      <c r="O174" s="902"/>
    </row>
    <row r="175" spans="2:15" ht="12" customHeight="1">
      <c r="B175" s="436" t="s">
        <v>851</v>
      </c>
      <c r="C175" s="704"/>
      <c r="D175" s="767"/>
      <c r="E175" s="767"/>
      <c r="F175" s="767"/>
      <c r="G175" s="767">
        <f>DELdata!J302</f>
        <v>-2930</v>
      </c>
      <c r="H175" s="767">
        <f>DELdata!K302</f>
        <v>-2723</v>
      </c>
      <c r="I175" s="776">
        <f>DELdata!L302</f>
        <v>-2838.1426465682116</v>
      </c>
      <c r="J175" s="42">
        <f t="shared" si="9"/>
        <v>-2930</v>
      </c>
      <c r="K175" s="42">
        <f t="shared" si="10"/>
        <v>-2723</v>
      </c>
      <c r="L175" s="14">
        <f t="shared" si="11"/>
        <v>-7.313503327505444E-2</v>
      </c>
      <c r="N175" s="776">
        <f>DELdata!O302</f>
        <v>0</v>
      </c>
      <c r="O175" s="902"/>
    </row>
    <row r="176" spans="2:15" ht="12" customHeight="1">
      <c r="B176" s="436" t="s">
        <v>852</v>
      </c>
      <c r="C176" s="704"/>
      <c r="D176" s="767"/>
      <c r="E176" s="767"/>
      <c r="F176" s="767"/>
      <c r="G176" s="767">
        <f>DELdata!J303</f>
        <v>-1985</v>
      </c>
      <c r="H176" s="767">
        <f>DELdata!K303</f>
        <v>-1881</v>
      </c>
      <c r="I176" s="776">
        <f>DELdata!L303</f>
        <v>-1909.2829301286401</v>
      </c>
      <c r="J176" s="42">
        <f t="shared" si="9"/>
        <v>-1985</v>
      </c>
      <c r="K176" s="42">
        <f t="shared" si="10"/>
        <v>-1881</v>
      </c>
      <c r="L176" s="14">
        <f t="shared" si="11"/>
        <v>-5.4023327302693797E-2</v>
      </c>
      <c r="N176" s="776">
        <f>DELdata!O303</f>
        <v>0</v>
      </c>
      <c r="O176" s="902"/>
    </row>
    <row r="177" spans="2:15" ht="12" customHeight="1" thickBot="1">
      <c r="B177" s="438" t="s">
        <v>853</v>
      </c>
      <c r="C177" s="780"/>
      <c r="D177" s="768"/>
      <c r="E177" s="768"/>
      <c r="F177" s="768"/>
      <c r="G177" s="768">
        <f>DELdata!J304</f>
        <v>-1818</v>
      </c>
      <c r="H177" s="768">
        <f>DELdata!K304</f>
        <v>-1749</v>
      </c>
      <c r="I177" s="777">
        <f>DELdata!L304</f>
        <v>-1769.7502921264822</v>
      </c>
      <c r="J177" s="15">
        <f t="shared" si="9"/>
        <v>-1818</v>
      </c>
      <c r="K177" s="15">
        <f t="shared" si="10"/>
        <v>-1749</v>
      </c>
      <c r="L177" s="16">
        <f t="shared" si="11"/>
        <v>-3.878764953747138E-2</v>
      </c>
      <c r="N177" s="802">
        <f>DELdata!O304</f>
        <v>0</v>
      </c>
      <c r="O177" s="902"/>
    </row>
    <row r="178" spans="2:15" ht="12" customHeight="1" thickTop="1">
      <c r="N178" s="143"/>
    </row>
    <row r="179" spans="2:15" ht="12" customHeight="1">
      <c r="N179" s="143"/>
    </row>
    <row r="180" spans="2:15" ht="12" customHeight="1">
      <c r="N180" s="143"/>
    </row>
    <row r="181" spans="2:15" ht="12" customHeight="1">
      <c r="N181" s="143"/>
    </row>
    <row r="182" spans="2:15" ht="12" customHeight="1">
      <c r="N182" s="143"/>
    </row>
    <row r="183" spans="2:15" ht="12" customHeight="1">
      <c r="N183" s="143"/>
    </row>
    <row r="184" spans="2:15" ht="12" customHeight="1">
      <c r="N184" s="143"/>
    </row>
    <row r="185" spans="2:15" ht="12" customHeight="1">
      <c r="N185" s="143"/>
    </row>
    <row r="186" spans="2:15" ht="12" customHeight="1">
      <c r="N186" s="143"/>
    </row>
    <row r="187" spans="2:15" ht="12" customHeight="1">
      <c r="N187" s="143"/>
    </row>
    <row r="188" spans="2:15" ht="12" customHeight="1">
      <c r="N188" s="143"/>
    </row>
    <row r="189" spans="2:15" ht="12" customHeight="1">
      <c r="N189" s="143"/>
    </row>
    <row r="190" spans="2:15" ht="12" customHeight="1">
      <c r="N190" s="143"/>
    </row>
    <row r="191" spans="2:15" ht="12" customHeight="1">
      <c r="N191" s="143"/>
    </row>
    <row r="192" spans="2:15" ht="16.5" customHeight="1" thickBot="1">
      <c r="B192" s="41" t="s">
        <v>886</v>
      </c>
    </row>
    <row r="193" spans="2:16" ht="15" customHeight="1" thickTop="1">
      <c r="B193" s="159" t="s">
        <v>914</v>
      </c>
      <c r="C193" s="149"/>
      <c r="D193" s="149"/>
      <c r="E193" s="149"/>
      <c r="F193" s="162"/>
      <c r="G193" s="162"/>
      <c r="H193" s="162"/>
      <c r="I193" s="763"/>
      <c r="N193" s="143"/>
    </row>
    <row r="194" spans="2:16" ht="12" customHeight="1">
      <c r="B194" s="36"/>
      <c r="C194" s="247" t="s">
        <v>83</v>
      </c>
      <c r="D194" s="146" t="s">
        <v>72</v>
      </c>
      <c r="E194" s="146" t="s">
        <v>819</v>
      </c>
      <c r="F194" s="55" t="s">
        <v>96</v>
      </c>
      <c r="G194" s="55" t="s">
        <v>825</v>
      </c>
      <c r="H194" s="55" t="s">
        <v>824</v>
      </c>
      <c r="I194" s="749" t="s">
        <v>292</v>
      </c>
      <c r="N194" s="143" t="s">
        <v>77</v>
      </c>
      <c r="O194" s="65" t="s">
        <v>958</v>
      </c>
      <c r="P194" s="17"/>
    </row>
    <row r="195" spans="2:16" ht="12" customHeight="1">
      <c r="B195" s="77"/>
      <c r="C195" s="31" t="s">
        <v>108</v>
      </c>
      <c r="D195" s="12" t="s">
        <v>64</v>
      </c>
      <c r="E195" s="12" t="s">
        <v>822</v>
      </c>
      <c r="F195" s="51" t="s">
        <v>823</v>
      </c>
      <c r="G195" s="51" t="s">
        <v>310</v>
      </c>
      <c r="H195" s="51" t="s">
        <v>310</v>
      </c>
      <c r="I195" s="750" t="s">
        <v>306</v>
      </c>
      <c r="N195" s="147" t="s">
        <v>951</v>
      </c>
      <c r="P195" s="907" t="s">
        <v>959</v>
      </c>
    </row>
    <row r="196" spans="2:16" ht="12" customHeight="1">
      <c r="B196" s="44" t="s">
        <v>253</v>
      </c>
      <c r="C196" s="42"/>
      <c r="D196" s="42">
        <f>A!C876</f>
        <v>-2307.6800000000003</v>
      </c>
      <c r="E196" s="42"/>
      <c r="F196" s="42"/>
      <c r="G196" s="42">
        <f>A!G876</f>
        <v>-2238</v>
      </c>
      <c r="H196" s="42">
        <f>A!H876</f>
        <v>-2238</v>
      </c>
      <c r="I196" s="751"/>
      <c r="N196" s="893">
        <f>A!M876</f>
        <v>0</v>
      </c>
    </row>
    <row r="197" spans="2:16" ht="12" customHeight="1">
      <c r="B197" s="44" t="s">
        <v>254</v>
      </c>
      <c r="C197" s="42"/>
      <c r="D197" s="42"/>
      <c r="E197" s="42"/>
      <c r="F197" s="42"/>
      <c r="G197" s="42"/>
      <c r="H197" s="42"/>
      <c r="I197" s="751">
        <f>A!I877</f>
        <v>-2262.2734567380135</v>
      </c>
      <c r="N197" s="893">
        <f>A!M877</f>
        <v>0</v>
      </c>
    </row>
    <row r="198" spans="2:16" ht="12" customHeight="1">
      <c r="B198" s="44" t="s">
        <v>255</v>
      </c>
      <c r="C198" s="42"/>
      <c r="D198" s="42"/>
      <c r="E198" s="42">
        <f>A!D878</f>
        <v>-2357.9472065816658</v>
      </c>
      <c r="F198" s="42">
        <f>A!F878</f>
        <v>-2212</v>
      </c>
      <c r="G198" s="42"/>
      <c r="H198" s="42"/>
      <c r="I198" s="751">
        <f>A!I878</f>
        <v>-2262.2734567380135</v>
      </c>
      <c r="N198" s="893">
        <f>A!M878</f>
        <v>0</v>
      </c>
    </row>
    <row r="199" spans="2:16" ht="12" customHeight="1">
      <c r="B199" s="44" t="s">
        <v>256</v>
      </c>
      <c r="C199" s="42">
        <f>A!B879</f>
        <v>-2220.4018560000231</v>
      </c>
      <c r="D199" s="42"/>
      <c r="E199" s="42"/>
      <c r="F199" s="42"/>
      <c r="G199" s="42"/>
      <c r="H199" s="42"/>
      <c r="I199" s="751">
        <f>A!I879</f>
        <v>-2262.2734567380135</v>
      </c>
      <c r="N199" s="893">
        <f>A!M879</f>
        <v>0</v>
      </c>
    </row>
    <row r="200" spans="2:16" ht="12" customHeight="1">
      <c r="B200" s="431" t="s">
        <v>257</v>
      </c>
      <c r="C200" s="52"/>
      <c r="D200" s="52"/>
      <c r="E200" s="52"/>
      <c r="F200" s="52"/>
      <c r="G200" s="52">
        <f>A!G880</f>
        <v>-2242</v>
      </c>
      <c r="H200" s="52">
        <f>A!H880</f>
        <v>-2242</v>
      </c>
      <c r="I200" s="782">
        <f>A!I880</f>
        <v>-2262.2734567380135</v>
      </c>
      <c r="N200" s="893">
        <f>A!M880</f>
        <v>0</v>
      </c>
    </row>
    <row r="201" spans="2:16" ht="15" customHeight="1">
      <c r="B201" s="48" t="s">
        <v>915</v>
      </c>
      <c r="C201" s="428"/>
      <c r="D201" s="428"/>
      <c r="E201" s="428"/>
      <c r="F201" s="429"/>
      <c r="G201" s="429"/>
      <c r="H201" s="429"/>
      <c r="I201" s="783"/>
      <c r="N201" s="143"/>
    </row>
    <row r="202" spans="2:16" ht="12" customHeight="1">
      <c r="B202" s="36"/>
      <c r="C202" s="247" t="s">
        <v>83</v>
      </c>
      <c r="D202" s="146" t="s">
        <v>72</v>
      </c>
      <c r="E202" s="146" t="s">
        <v>819</v>
      </c>
      <c r="F202" s="55" t="s">
        <v>96</v>
      </c>
      <c r="G202" s="55" t="s">
        <v>825</v>
      </c>
      <c r="H202" s="55" t="s">
        <v>824</v>
      </c>
      <c r="I202" s="749" t="s">
        <v>292</v>
      </c>
      <c r="N202" s="143"/>
    </row>
    <row r="203" spans="2:16" ht="12" customHeight="1">
      <c r="B203" s="77"/>
      <c r="C203" s="31" t="s">
        <v>108</v>
      </c>
      <c r="D203" s="12" t="s">
        <v>64</v>
      </c>
      <c r="E203" s="12" t="s">
        <v>822</v>
      </c>
      <c r="F203" s="51" t="s">
        <v>823</v>
      </c>
      <c r="G203" s="51" t="s">
        <v>310</v>
      </c>
      <c r="H203" s="51" t="s">
        <v>310</v>
      </c>
      <c r="I203" s="750" t="s">
        <v>306</v>
      </c>
      <c r="N203" s="143"/>
    </row>
    <row r="204" spans="2:16" ht="12" customHeight="1">
      <c r="B204" s="44" t="s">
        <v>253</v>
      </c>
      <c r="C204" s="42"/>
      <c r="D204" s="42">
        <f>A!C906</f>
        <v>-3501.5680000000002</v>
      </c>
      <c r="E204" s="42"/>
      <c r="F204" s="42"/>
      <c r="G204" s="42">
        <f>A!G906</f>
        <v>-3384</v>
      </c>
      <c r="H204" s="42">
        <f>A!H906</f>
        <v>-3384</v>
      </c>
      <c r="I204" s="751"/>
      <c r="N204" s="893">
        <f>A!M906</f>
        <v>0</v>
      </c>
    </row>
    <row r="205" spans="2:16" ht="12" customHeight="1">
      <c r="B205" s="44" t="s">
        <v>254</v>
      </c>
      <c r="C205" s="42"/>
      <c r="D205" s="42"/>
      <c r="E205" s="42"/>
      <c r="F205" s="42"/>
      <c r="G205" s="42"/>
      <c r="H205" s="42"/>
      <c r="I205" s="751">
        <f>A!I907</f>
        <v>-3446.7475535373114</v>
      </c>
      <c r="N205" s="893">
        <f>A!M907</f>
        <v>0</v>
      </c>
    </row>
    <row r="206" spans="2:16" ht="12" customHeight="1">
      <c r="B206" s="44" t="s">
        <v>255</v>
      </c>
      <c r="C206" s="42"/>
      <c r="D206" s="42"/>
      <c r="E206" s="42">
        <f>A!D908</f>
        <v>-3532.4106274416777</v>
      </c>
      <c r="F206" s="42">
        <f>A!F908</f>
        <v>-3371</v>
      </c>
      <c r="G206" s="42"/>
      <c r="H206" s="42"/>
      <c r="I206" s="751">
        <f>A!I908</f>
        <v>-3446.7475535373114</v>
      </c>
      <c r="N206" s="893">
        <f>A!M908</f>
        <v>0</v>
      </c>
    </row>
    <row r="207" spans="2:16" ht="12" customHeight="1">
      <c r="B207" s="44" t="s">
        <v>256</v>
      </c>
      <c r="C207" s="42">
        <f>A!B909</f>
        <v>-3468.0062430000266</v>
      </c>
      <c r="D207" s="42"/>
      <c r="E207" s="42"/>
      <c r="F207" s="42"/>
      <c r="G207" s="42"/>
      <c r="H207" s="42"/>
      <c r="I207" s="751">
        <f>A!I909</f>
        <v>-3446.7475535373114</v>
      </c>
      <c r="N207" s="893">
        <f>A!M909</f>
        <v>0</v>
      </c>
    </row>
    <row r="208" spans="2:16" ht="12" customHeight="1">
      <c r="B208" s="431" t="s">
        <v>257</v>
      </c>
      <c r="C208" s="52"/>
      <c r="D208" s="52"/>
      <c r="E208" s="52"/>
      <c r="F208" s="52"/>
      <c r="G208" s="52">
        <f>A!G910</f>
        <v>-3387</v>
      </c>
      <c r="H208" s="52">
        <f>A!H910</f>
        <v>-3387</v>
      </c>
      <c r="I208" s="782">
        <f>A!I910</f>
        <v>-3446.7475535373114</v>
      </c>
      <c r="N208" s="893">
        <f>A!M910</f>
        <v>0</v>
      </c>
    </row>
    <row r="209" spans="2:14" ht="15" customHeight="1">
      <c r="B209" s="48" t="s">
        <v>916</v>
      </c>
      <c r="C209" s="428"/>
      <c r="D209" s="428"/>
      <c r="E209" s="428"/>
      <c r="F209" s="429"/>
      <c r="G209" s="429"/>
      <c r="H209" s="429"/>
      <c r="I209" s="783"/>
      <c r="N209" s="143"/>
    </row>
    <row r="210" spans="2:14" ht="12" customHeight="1">
      <c r="B210" s="36"/>
      <c r="C210" s="247" t="s">
        <v>83</v>
      </c>
      <c r="D210" s="146" t="s">
        <v>72</v>
      </c>
      <c r="E210" s="146" t="s">
        <v>819</v>
      </c>
      <c r="F210" s="55" t="s">
        <v>96</v>
      </c>
      <c r="G210" s="55" t="s">
        <v>825</v>
      </c>
      <c r="H210" s="55" t="s">
        <v>824</v>
      </c>
      <c r="I210" s="749" t="s">
        <v>292</v>
      </c>
      <c r="N210" s="143"/>
    </row>
    <row r="211" spans="2:14" ht="12" customHeight="1">
      <c r="B211" s="77"/>
      <c r="C211" s="31" t="s">
        <v>108</v>
      </c>
      <c r="D211" s="12" t="s">
        <v>64</v>
      </c>
      <c r="E211" s="12" t="s">
        <v>822</v>
      </c>
      <c r="F211" s="51" t="s">
        <v>823</v>
      </c>
      <c r="G211" s="51" t="s">
        <v>310</v>
      </c>
      <c r="H211" s="51" t="s">
        <v>310</v>
      </c>
      <c r="I211" s="750" t="s">
        <v>306</v>
      </c>
      <c r="N211" s="143"/>
    </row>
    <row r="212" spans="2:14" ht="12" customHeight="1">
      <c r="B212" s="44" t="s">
        <v>253</v>
      </c>
      <c r="C212" s="42"/>
      <c r="D212" s="42">
        <f>A!C936</f>
        <v>-876.83200000000033</v>
      </c>
      <c r="E212" s="42"/>
      <c r="F212" s="42"/>
      <c r="G212" s="42">
        <f>A!G936</f>
        <v>-858</v>
      </c>
      <c r="H212" s="42">
        <f>A!H936</f>
        <v>-858</v>
      </c>
      <c r="I212" s="751"/>
      <c r="N212" s="893">
        <f>A!M936</f>
        <v>0</v>
      </c>
    </row>
    <row r="213" spans="2:14" ht="12" customHeight="1">
      <c r="B213" s="44" t="s">
        <v>254</v>
      </c>
      <c r="C213" s="42"/>
      <c r="D213" s="42"/>
      <c r="E213" s="42"/>
      <c r="F213" s="42"/>
      <c r="G213" s="42"/>
      <c r="H213" s="42"/>
      <c r="I213" s="751">
        <f>A!I937</f>
        <v>-887.44908858223243</v>
      </c>
      <c r="N213" s="893">
        <f>A!M937</f>
        <v>0</v>
      </c>
    </row>
    <row r="214" spans="2:14" ht="12" customHeight="1">
      <c r="B214" s="44" t="s">
        <v>255</v>
      </c>
      <c r="C214" s="42"/>
      <c r="D214" s="42"/>
      <c r="E214" s="42">
        <f>A!D938</f>
        <v>-869.90669791397613</v>
      </c>
      <c r="F214" s="42">
        <f>A!F938</f>
        <v>-1166</v>
      </c>
      <c r="G214" s="42"/>
      <c r="H214" s="42"/>
      <c r="I214" s="751">
        <f>A!I938</f>
        <v>-887.44908858223243</v>
      </c>
      <c r="N214" s="893">
        <f>A!M938</f>
        <v>0</v>
      </c>
    </row>
    <row r="215" spans="2:14" ht="12" customHeight="1">
      <c r="B215" s="44" t="s">
        <v>256</v>
      </c>
      <c r="C215" s="42">
        <f>A!B939</f>
        <v>-862.1662369999849</v>
      </c>
      <c r="D215" s="42"/>
      <c r="E215" s="42"/>
      <c r="F215" s="42"/>
      <c r="G215" s="42"/>
      <c r="H215" s="42"/>
      <c r="I215" s="751">
        <f>A!I939</f>
        <v>-887.44908858223243</v>
      </c>
      <c r="N215" s="893">
        <f>A!M939</f>
        <v>0</v>
      </c>
    </row>
    <row r="216" spans="2:14" ht="12" customHeight="1">
      <c r="B216" s="431" t="s">
        <v>257</v>
      </c>
      <c r="C216" s="52" t="str">
        <f>A!B940</f>
        <v>n/a</v>
      </c>
      <c r="D216" s="52" t="str">
        <f>A!C940</f>
        <v>n/a</v>
      </c>
      <c r="E216" s="52" t="str">
        <f>A!D940</f>
        <v>n/a</v>
      </c>
      <c r="F216" s="52" t="str">
        <f>A!F940</f>
        <v>n/a</v>
      </c>
      <c r="G216" s="52" t="str">
        <f>A!G940</f>
        <v>n/a</v>
      </c>
      <c r="H216" s="52" t="str">
        <f>A!H940</f>
        <v>n/a</v>
      </c>
      <c r="I216" s="782" t="str">
        <f>A!I940</f>
        <v>n/a</v>
      </c>
      <c r="N216" s="143"/>
    </row>
    <row r="217" spans="2:14" ht="15" customHeight="1">
      <c r="B217" s="48" t="s">
        <v>917</v>
      </c>
      <c r="C217" s="428"/>
      <c r="D217" s="428"/>
      <c r="E217" s="428"/>
      <c r="F217" s="429"/>
      <c r="G217" s="429"/>
      <c r="H217" s="429"/>
      <c r="I217" s="783"/>
      <c r="N217" s="143"/>
    </row>
    <row r="218" spans="2:14" ht="12" customHeight="1">
      <c r="B218" s="36"/>
      <c r="C218" s="247" t="s">
        <v>83</v>
      </c>
      <c r="D218" s="146" t="s">
        <v>72</v>
      </c>
      <c r="E218" s="146" t="s">
        <v>819</v>
      </c>
      <c r="F218" s="55" t="s">
        <v>96</v>
      </c>
      <c r="G218" s="55" t="s">
        <v>825</v>
      </c>
      <c r="H218" s="55" t="s">
        <v>824</v>
      </c>
      <c r="I218" s="749" t="s">
        <v>292</v>
      </c>
      <c r="N218" s="143"/>
    </row>
    <row r="219" spans="2:14" ht="12" customHeight="1">
      <c r="B219" s="77"/>
      <c r="C219" s="31" t="s">
        <v>108</v>
      </c>
      <c r="D219" s="12" t="s">
        <v>64</v>
      </c>
      <c r="E219" s="12" t="s">
        <v>822</v>
      </c>
      <c r="F219" s="51" t="s">
        <v>823</v>
      </c>
      <c r="G219" s="51" t="s">
        <v>310</v>
      </c>
      <c r="H219" s="51" t="s">
        <v>310</v>
      </c>
      <c r="I219" s="750" t="s">
        <v>306</v>
      </c>
      <c r="N219" s="143"/>
    </row>
    <row r="220" spans="2:14" ht="12" customHeight="1">
      <c r="B220" s="44" t="s">
        <v>253</v>
      </c>
      <c r="C220" s="42"/>
      <c r="D220" s="42">
        <f>A!C966</f>
        <v>-2060.0320000000002</v>
      </c>
      <c r="E220" s="42"/>
      <c r="F220" s="42"/>
      <c r="G220" s="42">
        <f>A!G966</f>
        <v>-1987</v>
      </c>
      <c r="H220" s="42">
        <f>A!H966</f>
        <v>-1987</v>
      </c>
      <c r="I220" s="751"/>
      <c r="N220" s="893">
        <f>A!M966</f>
        <v>0</v>
      </c>
    </row>
    <row r="221" spans="2:14" ht="12" customHeight="1">
      <c r="B221" s="44" t="s">
        <v>254</v>
      </c>
      <c r="C221" s="42"/>
      <c r="D221" s="42"/>
      <c r="E221" s="42"/>
      <c r="F221" s="42"/>
      <c r="G221" s="42"/>
      <c r="H221" s="42"/>
      <c r="I221" s="751">
        <f>A!I967</f>
        <v>-2017.9822025119051</v>
      </c>
      <c r="N221" s="893">
        <f>A!M967</f>
        <v>0</v>
      </c>
    </row>
    <row r="222" spans="2:14" ht="12" customHeight="1">
      <c r="B222" s="44" t="s">
        <v>255</v>
      </c>
      <c r="C222" s="42"/>
      <c r="D222" s="42"/>
      <c r="E222" s="42">
        <f>A!D968</f>
        <v>-2113.3727961372088</v>
      </c>
      <c r="F222" s="42">
        <f>A!F968</f>
        <v>-1972</v>
      </c>
      <c r="G222" s="42"/>
      <c r="H222" s="42"/>
      <c r="I222" s="751">
        <f>A!I968</f>
        <v>-2017.9822025119051</v>
      </c>
      <c r="N222" s="893">
        <f>A!M968</f>
        <v>0</v>
      </c>
    </row>
    <row r="223" spans="2:14" ht="12" customHeight="1">
      <c r="B223" s="44" t="s">
        <v>256</v>
      </c>
      <c r="C223" s="42">
        <f>A!B969</f>
        <v>-1975.1681440000075</v>
      </c>
      <c r="D223" s="42"/>
      <c r="E223" s="42"/>
      <c r="F223" s="42"/>
      <c r="G223" s="42"/>
      <c r="H223" s="42"/>
      <c r="I223" s="751">
        <f>A!I969</f>
        <v>-2017.9822025119051</v>
      </c>
      <c r="N223" s="893">
        <f>A!M969</f>
        <v>0</v>
      </c>
    </row>
    <row r="224" spans="2:14" ht="12" customHeight="1">
      <c r="B224" s="431" t="s">
        <v>257</v>
      </c>
      <c r="C224" s="52"/>
      <c r="D224" s="52"/>
      <c r="E224" s="52"/>
      <c r="F224" s="52"/>
      <c r="G224" s="52">
        <f>A!G970</f>
        <v>-1995</v>
      </c>
      <c r="H224" s="52">
        <f>A!H970</f>
        <v>-1995</v>
      </c>
      <c r="I224" s="782">
        <f>A!I970</f>
        <v>-2017.9822025119051</v>
      </c>
      <c r="N224" s="893">
        <f>A!M970</f>
        <v>0</v>
      </c>
    </row>
    <row r="225" spans="2:14" ht="15" customHeight="1">
      <c r="B225" s="48" t="s">
        <v>918</v>
      </c>
      <c r="C225" s="428"/>
      <c r="D225" s="428"/>
      <c r="E225" s="428"/>
      <c r="F225" s="429"/>
      <c r="G225" s="429"/>
      <c r="H225" s="429"/>
      <c r="I225" s="783"/>
      <c r="N225" s="143"/>
    </row>
    <row r="226" spans="2:14" ht="12" customHeight="1">
      <c r="B226" s="36"/>
      <c r="C226" s="247" t="s">
        <v>83</v>
      </c>
      <c r="D226" s="146" t="s">
        <v>72</v>
      </c>
      <c r="E226" s="146" t="s">
        <v>819</v>
      </c>
      <c r="F226" s="55" t="s">
        <v>96</v>
      </c>
      <c r="G226" s="55" t="s">
        <v>825</v>
      </c>
      <c r="H226" s="55" t="s">
        <v>824</v>
      </c>
      <c r="I226" s="749" t="s">
        <v>292</v>
      </c>
      <c r="N226" s="143"/>
    </row>
    <row r="227" spans="2:14" ht="12" customHeight="1">
      <c r="B227" s="77"/>
      <c r="C227" s="31" t="s">
        <v>108</v>
      </c>
      <c r="D227" s="12" t="s">
        <v>64</v>
      </c>
      <c r="E227" s="12" t="s">
        <v>822</v>
      </c>
      <c r="F227" s="51" t="s">
        <v>823</v>
      </c>
      <c r="G227" s="51" t="s">
        <v>310</v>
      </c>
      <c r="H227" s="51" t="s">
        <v>310</v>
      </c>
      <c r="I227" s="750" t="s">
        <v>306</v>
      </c>
      <c r="N227" s="143"/>
    </row>
    <row r="228" spans="2:14" ht="12" customHeight="1">
      <c r="B228" s="44" t="s">
        <v>253</v>
      </c>
      <c r="C228" s="42"/>
      <c r="D228" s="42">
        <f>A!C996</f>
        <v>-3353.8880000000004</v>
      </c>
      <c r="E228" s="42"/>
      <c r="F228" s="42"/>
      <c r="G228" s="42">
        <f>A!G996</f>
        <v>-3232</v>
      </c>
      <c r="H228" s="42">
        <f>A!H996</f>
        <v>-3232</v>
      </c>
      <c r="I228" s="751"/>
      <c r="N228" s="893">
        <f>A!M996</f>
        <v>0</v>
      </c>
    </row>
    <row r="229" spans="2:14" ht="12" customHeight="1">
      <c r="B229" s="44" t="s">
        <v>254</v>
      </c>
      <c r="C229" s="42"/>
      <c r="D229" s="42"/>
      <c r="E229" s="42"/>
      <c r="F229" s="42"/>
      <c r="G229" s="42"/>
      <c r="H229" s="42"/>
      <c r="I229" s="751">
        <f>A!I997</f>
        <v>-3300.6346451965251</v>
      </c>
      <c r="N229" s="893">
        <f>A!M997</f>
        <v>0</v>
      </c>
    </row>
    <row r="230" spans="2:14" ht="12" customHeight="1">
      <c r="B230" s="44" t="s">
        <v>255</v>
      </c>
      <c r="C230" s="42"/>
      <c r="D230" s="42"/>
      <c r="E230" s="42">
        <f>A!D998</f>
        <v>-3384.265716915414</v>
      </c>
      <c r="F230" s="42">
        <f>A!F998</f>
        <v>-3227</v>
      </c>
      <c r="G230" s="42"/>
      <c r="H230" s="42"/>
      <c r="I230" s="751">
        <f>A!I998</f>
        <v>-3300.6346451965251</v>
      </c>
      <c r="N230" s="893">
        <f>A!M998</f>
        <v>0</v>
      </c>
    </row>
    <row r="231" spans="2:14" ht="12" customHeight="1">
      <c r="B231" s="44" t="s">
        <v>256</v>
      </c>
      <c r="C231" s="42">
        <f>A!B999</f>
        <v>-3319.5622180000091</v>
      </c>
      <c r="D231" s="42"/>
      <c r="E231" s="42"/>
      <c r="F231" s="42"/>
      <c r="G231" s="42"/>
      <c r="H231" s="42"/>
      <c r="I231" s="751">
        <f>A!I999</f>
        <v>-3300.6346451965251</v>
      </c>
      <c r="N231" s="893">
        <f>A!M999</f>
        <v>0</v>
      </c>
    </row>
    <row r="232" spans="2:14" ht="12" customHeight="1">
      <c r="B232" s="431" t="s">
        <v>257</v>
      </c>
      <c r="C232" s="52"/>
      <c r="D232" s="52"/>
      <c r="E232" s="52"/>
      <c r="F232" s="52"/>
      <c r="G232" s="52">
        <f>A!G1000</f>
        <v>-3232</v>
      </c>
      <c r="H232" s="52">
        <f>A!H1000</f>
        <v>-3232</v>
      </c>
      <c r="I232" s="782">
        <f>A!I1000</f>
        <v>-3300.6346451965251</v>
      </c>
      <c r="N232" s="893">
        <f>A!M1000</f>
        <v>0</v>
      </c>
    </row>
    <row r="233" spans="2:14" ht="15" customHeight="1">
      <c r="B233" s="48" t="s">
        <v>919</v>
      </c>
      <c r="C233" s="428"/>
      <c r="D233" s="428"/>
      <c r="E233" s="428"/>
      <c r="F233" s="429"/>
      <c r="G233" s="429"/>
      <c r="H233" s="429"/>
      <c r="I233" s="783"/>
      <c r="N233" s="143"/>
    </row>
    <row r="234" spans="2:14" ht="12" customHeight="1">
      <c r="B234" s="36"/>
      <c r="C234" s="247" t="s">
        <v>83</v>
      </c>
      <c r="D234" s="146" t="s">
        <v>72</v>
      </c>
      <c r="E234" s="146" t="s">
        <v>819</v>
      </c>
      <c r="F234" s="55" t="s">
        <v>96</v>
      </c>
      <c r="G234" s="55" t="s">
        <v>825</v>
      </c>
      <c r="H234" s="55" t="s">
        <v>824</v>
      </c>
      <c r="I234" s="749" t="s">
        <v>292</v>
      </c>
      <c r="N234" s="143"/>
    </row>
    <row r="235" spans="2:14" ht="12" customHeight="1">
      <c r="B235" s="77"/>
      <c r="C235" s="31" t="s">
        <v>108</v>
      </c>
      <c r="D235" s="12" t="s">
        <v>64</v>
      </c>
      <c r="E235" s="12" t="s">
        <v>822</v>
      </c>
      <c r="F235" s="51" t="s">
        <v>823</v>
      </c>
      <c r="G235" s="51" t="s">
        <v>310</v>
      </c>
      <c r="H235" s="51" t="s">
        <v>310</v>
      </c>
      <c r="I235" s="750" t="s">
        <v>306</v>
      </c>
      <c r="N235" s="143"/>
    </row>
    <row r="236" spans="2:14" ht="12" customHeight="1">
      <c r="B236" s="44" t="s">
        <v>253</v>
      </c>
      <c r="C236" s="42"/>
      <c r="D236" s="42">
        <f>A!C1026</f>
        <v>-838.44800000000032</v>
      </c>
      <c r="E236" s="42"/>
      <c r="F236" s="42"/>
      <c r="G236" s="42">
        <f>A!G1026</f>
        <v>-830</v>
      </c>
      <c r="H236" s="42">
        <f>A!H1026</f>
        <v>-830</v>
      </c>
      <c r="I236" s="751"/>
      <c r="N236" s="893">
        <f>A!M1026</f>
        <v>0</v>
      </c>
    </row>
    <row r="237" spans="2:14" ht="12" customHeight="1">
      <c r="B237" s="44" t="s">
        <v>254</v>
      </c>
      <c r="C237" s="42"/>
      <c r="D237" s="42"/>
      <c r="E237" s="42"/>
      <c r="F237" s="42"/>
      <c r="G237" s="42"/>
      <c r="H237" s="42"/>
      <c r="I237" s="751">
        <f>A!I1027</f>
        <v>-849.25800613482261</v>
      </c>
      <c r="N237" s="893">
        <f>A!M1027</f>
        <v>0</v>
      </c>
    </row>
    <row r="238" spans="2:14" ht="12" customHeight="1">
      <c r="B238" s="44" t="s">
        <v>255</v>
      </c>
      <c r="C238" s="42"/>
      <c r="D238" s="42"/>
      <c r="E238" s="42">
        <f>A!D1028</f>
        <v>-841.30156071231704</v>
      </c>
      <c r="F238" s="42">
        <f>A!F1028</f>
        <v>-1137</v>
      </c>
      <c r="G238" s="42"/>
      <c r="H238" s="42"/>
      <c r="I238" s="751">
        <f>A!I1028</f>
        <v>-849.25800613482261</v>
      </c>
      <c r="N238" s="893">
        <f>A!M1028</f>
        <v>0</v>
      </c>
    </row>
    <row r="239" spans="2:14" ht="12" customHeight="1">
      <c r="B239" s="44" t="s">
        <v>256</v>
      </c>
      <c r="C239" s="42">
        <f>A!B1029</f>
        <v>-825.52983600001517</v>
      </c>
      <c r="D239" s="42"/>
      <c r="E239" s="42"/>
      <c r="F239" s="42"/>
      <c r="G239" s="42"/>
      <c r="H239" s="42"/>
      <c r="I239" s="751">
        <f>A!I1029</f>
        <v>-849.25800613482261</v>
      </c>
      <c r="N239" s="893">
        <f>A!M1029</f>
        <v>0</v>
      </c>
    </row>
    <row r="240" spans="2:14" ht="12" customHeight="1" thickBot="1">
      <c r="B240" s="45" t="s">
        <v>257</v>
      </c>
      <c r="C240" s="15" t="str">
        <f>A!B1030</f>
        <v>n/a</v>
      </c>
      <c r="D240" s="15" t="str">
        <f>A!C1030</f>
        <v>n/a</v>
      </c>
      <c r="E240" s="15" t="str">
        <f>A!D1030</f>
        <v>n/a</v>
      </c>
      <c r="F240" s="15" t="str">
        <f>A!F1030</f>
        <v>n/a</v>
      </c>
      <c r="G240" s="15" t="str">
        <f>A!G1030</f>
        <v>n/a</v>
      </c>
      <c r="H240" s="15" t="str">
        <f>A!H1030</f>
        <v>n/a</v>
      </c>
      <c r="I240" s="752" t="str">
        <f>A!I1030</f>
        <v>n/a</v>
      </c>
      <c r="N240" s="143"/>
    </row>
    <row r="241" spans="2:14" ht="15" customHeight="1" thickTop="1">
      <c r="N241" s="143"/>
    </row>
    <row r="242" spans="2:14" ht="17.25" customHeight="1">
      <c r="B242" s="41"/>
      <c r="N242" s="143"/>
    </row>
    <row r="243" spans="2:14" ht="17.25" customHeight="1">
      <c r="N243" s="143"/>
    </row>
    <row r="244" spans="2:14" ht="12" customHeight="1">
      <c r="N244" s="143"/>
    </row>
    <row r="245" spans="2:14" ht="12" customHeight="1">
      <c r="N245" s="143"/>
    </row>
    <row r="246" spans="2:14" ht="12" customHeight="1">
      <c r="N246" s="143"/>
    </row>
    <row r="247" spans="2:14" ht="12" customHeight="1">
      <c r="N247" s="143"/>
    </row>
    <row r="248" spans="2:14" ht="12" customHeight="1">
      <c r="N248" s="143"/>
    </row>
    <row r="249" spans="2:14" ht="12" customHeight="1">
      <c r="N249" s="143"/>
    </row>
    <row r="250" spans="2:14" ht="12" customHeight="1">
      <c r="N250" s="143"/>
    </row>
    <row r="251" spans="2:14" ht="12" customHeight="1">
      <c r="N251" s="143"/>
    </row>
    <row r="252" spans="2:14" ht="12" customHeight="1">
      <c r="N252" s="143"/>
    </row>
    <row r="253" spans="2:14" ht="12" customHeight="1">
      <c r="N253" s="143"/>
    </row>
    <row r="254" spans="2:14" ht="12" customHeight="1">
      <c r="N254" s="143"/>
    </row>
    <row r="255" spans="2:14" ht="12" customHeight="1">
      <c r="N255" s="143"/>
    </row>
    <row r="256" spans="2:14" ht="12" customHeight="1">
      <c r="C256" s="441"/>
      <c r="D256" s="441"/>
      <c r="E256" s="441"/>
      <c r="N256" s="143"/>
    </row>
    <row r="257" spans="2:16" ht="15" customHeight="1">
      <c r="N257" s="143"/>
    </row>
    <row r="258" spans="2:16" ht="15" customHeight="1">
      <c r="N258" s="143"/>
    </row>
    <row r="259" spans="2:16" ht="15" customHeight="1">
      <c r="N259" s="143"/>
    </row>
    <row r="260" spans="2:16" ht="12" customHeight="1">
      <c r="N260" s="143"/>
    </row>
    <row r="261" spans="2:16" ht="12" customHeight="1">
      <c r="N261" s="143"/>
    </row>
    <row r="262" spans="2:16" ht="12" customHeight="1">
      <c r="N262" s="143"/>
    </row>
    <row r="263" spans="2:16" ht="12" customHeight="1">
      <c r="N263" s="143"/>
    </row>
    <row r="264" spans="2:16" ht="12" customHeight="1"/>
    <row r="265" spans="2:16" ht="12" customHeight="1">
      <c r="N265" s="143"/>
    </row>
    <row r="266" spans="2:16" ht="16.5" customHeight="1" thickBot="1">
      <c r="B266" s="41" t="s">
        <v>887</v>
      </c>
      <c r="N266" s="143"/>
    </row>
    <row r="267" spans="2:16" ht="15" customHeight="1" thickTop="1">
      <c r="B267" s="159" t="s">
        <v>920</v>
      </c>
      <c r="C267" s="149"/>
      <c r="D267" s="149"/>
      <c r="E267" s="149"/>
      <c r="F267" s="162"/>
      <c r="G267" s="162"/>
      <c r="H267" s="162"/>
      <c r="I267" s="763"/>
      <c r="N267" s="143"/>
    </row>
    <row r="268" spans="2:16" ht="12" customHeight="1">
      <c r="B268" s="36"/>
      <c r="C268" s="247" t="s">
        <v>83</v>
      </c>
      <c r="D268" s="146" t="s">
        <v>72</v>
      </c>
      <c r="E268" s="146" t="s">
        <v>819</v>
      </c>
      <c r="F268" s="55" t="s">
        <v>96</v>
      </c>
      <c r="G268" s="55" t="s">
        <v>825</v>
      </c>
      <c r="H268" s="55" t="s">
        <v>824</v>
      </c>
      <c r="I268" s="749" t="s">
        <v>292</v>
      </c>
      <c r="N268" s="143" t="s">
        <v>77</v>
      </c>
      <c r="O268" s="65" t="s">
        <v>958</v>
      </c>
      <c r="P268" s="17"/>
    </row>
    <row r="269" spans="2:16" ht="12" customHeight="1">
      <c r="B269" s="77"/>
      <c r="C269" s="31" t="s">
        <v>108</v>
      </c>
      <c r="D269" s="12" t="s">
        <v>64</v>
      </c>
      <c r="E269" s="12" t="s">
        <v>822</v>
      </c>
      <c r="F269" s="51" t="s">
        <v>823</v>
      </c>
      <c r="G269" s="51" t="s">
        <v>310</v>
      </c>
      <c r="H269" s="51" t="s">
        <v>310</v>
      </c>
      <c r="I269" s="750" t="s">
        <v>306</v>
      </c>
      <c r="N269" s="147" t="s">
        <v>951</v>
      </c>
      <c r="P269" s="907" t="s">
        <v>959</v>
      </c>
    </row>
    <row r="270" spans="2:16" ht="12" customHeight="1">
      <c r="B270" s="44" t="s">
        <v>253</v>
      </c>
      <c r="C270" s="42"/>
      <c r="D270" s="42">
        <f>A!C886</f>
        <v>-1808.0160000000005</v>
      </c>
      <c r="E270" s="42"/>
      <c r="F270" s="42"/>
      <c r="G270" s="42">
        <f>A!G886</f>
        <v>-1984</v>
      </c>
      <c r="H270" s="42">
        <f>A!H886</f>
        <v>-1881</v>
      </c>
      <c r="I270" s="751"/>
      <c r="N270" s="893">
        <f>A!M886</f>
        <v>0</v>
      </c>
    </row>
    <row r="271" spans="2:16" ht="12" customHeight="1">
      <c r="B271" s="44" t="s">
        <v>254</v>
      </c>
      <c r="C271" s="42"/>
      <c r="D271" s="42"/>
      <c r="E271" s="42"/>
      <c r="F271" s="42"/>
      <c r="G271" s="42"/>
      <c r="H271" s="42"/>
      <c r="I271" s="751">
        <f>A!I887</f>
        <v>-1909.2829301286401</v>
      </c>
      <c r="N271" s="893">
        <f>A!M887</f>
        <v>0</v>
      </c>
    </row>
    <row r="272" spans="2:16" ht="12" customHeight="1">
      <c r="B272" s="44" t="s">
        <v>255</v>
      </c>
      <c r="C272" s="42"/>
      <c r="D272" s="42"/>
      <c r="E272" s="42">
        <f>A!D888</f>
        <v>-1822.6779396076117</v>
      </c>
      <c r="F272" s="42">
        <f>A!F888</f>
        <v>-2067</v>
      </c>
      <c r="G272" s="42"/>
      <c r="H272" s="42"/>
      <c r="I272" s="751">
        <f>A!I888</f>
        <v>-1909.2829301286401</v>
      </c>
      <c r="N272" s="893">
        <f>A!M888</f>
        <v>0</v>
      </c>
    </row>
    <row r="273" spans="2:14" ht="12" customHeight="1">
      <c r="B273" s="44" t="s">
        <v>256</v>
      </c>
      <c r="C273" s="42">
        <f>A!B889</f>
        <v>-1794.9906117999844</v>
      </c>
      <c r="D273" s="42"/>
      <c r="E273" s="42"/>
      <c r="F273" s="42"/>
      <c r="G273" s="42"/>
      <c r="H273" s="42"/>
      <c r="I273" s="751">
        <f>A!I889</f>
        <v>-1909.2829301286401</v>
      </c>
      <c r="N273" s="893">
        <f>A!M889</f>
        <v>0</v>
      </c>
    </row>
    <row r="274" spans="2:14" ht="12" customHeight="1">
      <c r="B274" s="44" t="s">
        <v>257</v>
      </c>
      <c r="C274" s="42"/>
      <c r="D274" s="42"/>
      <c r="E274" s="42"/>
      <c r="F274" s="42"/>
      <c r="G274" s="42">
        <f>A!G890</f>
        <v>-1985</v>
      </c>
      <c r="H274" s="42">
        <f>A!H890</f>
        <v>-1881</v>
      </c>
      <c r="I274" s="751">
        <f>A!I890</f>
        <v>-1909.2829301286401</v>
      </c>
      <c r="N274" s="893">
        <f>A!M890</f>
        <v>0</v>
      </c>
    </row>
    <row r="275" spans="2:14" ht="15" customHeight="1">
      <c r="B275" s="48" t="s">
        <v>921</v>
      </c>
      <c r="C275" s="428"/>
      <c r="D275" s="428"/>
      <c r="E275" s="428"/>
      <c r="F275" s="429"/>
      <c r="G275" s="429"/>
      <c r="H275" s="429"/>
      <c r="I275" s="783"/>
      <c r="N275" s="143"/>
    </row>
    <row r="276" spans="2:14" ht="12" customHeight="1">
      <c r="B276" s="36"/>
      <c r="C276" s="247" t="s">
        <v>83</v>
      </c>
      <c r="D276" s="146" t="s">
        <v>72</v>
      </c>
      <c r="E276" s="146" t="s">
        <v>819</v>
      </c>
      <c r="F276" s="55" t="s">
        <v>96</v>
      </c>
      <c r="G276" s="55" t="s">
        <v>825</v>
      </c>
      <c r="H276" s="55" t="s">
        <v>824</v>
      </c>
      <c r="I276" s="749" t="s">
        <v>292</v>
      </c>
      <c r="N276" s="143"/>
    </row>
    <row r="277" spans="2:14" ht="12" customHeight="1">
      <c r="B277" s="77"/>
      <c r="C277" s="31" t="s">
        <v>108</v>
      </c>
      <c r="D277" s="12" t="s">
        <v>64</v>
      </c>
      <c r="E277" s="12" t="s">
        <v>822</v>
      </c>
      <c r="F277" s="51" t="s">
        <v>823</v>
      </c>
      <c r="G277" s="51" t="s">
        <v>310</v>
      </c>
      <c r="H277" s="51" t="s">
        <v>310</v>
      </c>
      <c r="I277" s="750" t="s">
        <v>306</v>
      </c>
      <c r="N277" s="143"/>
    </row>
    <row r="278" spans="2:14" ht="12" customHeight="1">
      <c r="B278" s="44" t="s">
        <v>253</v>
      </c>
      <c r="C278" s="42"/>
      <c r="D278" s="42">
        <f>A!C916</f>
        <v>-2633.3440000000005</v>
      </c>
      <c r="E278" s="42"/>
      <c r="F278" s="42"/>
      <c r="G278" s="42">
        <f>A!G916</f>
        <v>-3038</v>
      </c>
      <c r="H278" s="42">
        <f>A!H916</f>
        <v>-2794</v>
      </c>
      <c r="I278" s="751"/>
      <c r="N278" s="893">
        <f>A!M916</f>
        <v>0</v>
      </c>
    </row>
    <row r="279" spans="2:14" ht="12" customHeight="1">
      <c r="B279" s="44" t="s">
        <v>254</v>
      </c>
      <c r="C279" s="42"/>
      <c r="D279" s="42"/>
      <c r="E279" s="42"/>
      <c r="F279" s="42"/>
      <c r="G279" s="42"/>
      <c r="H279" s="42"/>
      <c r="I279" s="751">
        <f>A!I917</f>
        <v>-2930.3274395680901</v>
      </c>
      <c r="N279" s="893">
        <f>A!M917</f>
        <v>0</v>
      </c>
    </row>
    <row r="280" spans="2:14" ht="12" customHeight="1">
      <c r="B280" s="44" t="s">
        <v>255</v>
      </c>
      <c r="C280" s="42"/>
      <c r="D280" s="42"/>
      <c r="E280" s="42">
        <f>A!D918</f>
        <v>-2654.7167250971502</v>
      </c>
      <c r="F280" s="42">
        <f>A!F918</f>
        <v>-3052</v>
      </c>
      <c r="G280" s="42"/>
      <c r="H280" s="42"/>
      <c r="I280" s="751">
        <f>A!I918</f>
        <v>-2930.3274395680901</v>
      </c>
      <c r="N280" s="893">
        <f>A!M918</f>
        <v>0</v>
      </c>
    </row>
    <row r="281" spans="2:14" ht="12" customHeight="1">
      <c r="B281" s="44" t="s">
        <v>256</v>
      </c>
      <c r="C281" s="42">
        <f>A!B919</f>
        <v>-2637.5116457299732</v>
      </c>
      <c r="D281" s="42"/>
      <c r="E281" s="42"/>
      <c r="F281" s="42"/>
      <c r="G281" s="42"/>
      <c r="H281" s="42"/>
      <c r="I281" s="751">
        <f>A!I919</f>
        <v>-2930.3274395680901</v>
      </c>
      <c r="N281" s="893">
        <f>A!M919</f>
        <v>0</v>
      </c>
    </row>
    <row r="282" spans="2:14" ht="12" customHeight="1">
      <c r="B282" s="431" t="s">
        <v>257</v>
      </c>
      <c r="C282" s="52"/>
      <c r="D282" s="52"/>
      <c r="E282" s="52"/>
      <c r="F282" s="52"/>
      <c r="G282" s="52">
        <f>A!G920</f>
        <v>-3040</v>
      </c>
      <c r="H282" s="52">
        <f>A!H920</f>
        <v>-2794</v>
      </c>
      <c r="I282" s="782">
        <f>A!I920</f>
        <v>-2930.3274395680901</v>
      </c>
      <c r="N282" s="893">
        <f>A!M920</f>
        <v>0</v>
      </c>
    </row>
    <row r="283" spans="2:14" ht="15" customHeight="1">
      <c r="B283" s="49" t="s">
        <v>922</v>
      </c>
      <c r="C283" s="22"/>
      <c r="D283" s="22"/>
      <c r="E283" s="22"/>
      <c r="F283" s="79"/>
      <c r="G283" s="79"/>
      <c r="H283" s="79"/>
      <c r="I283" s="784"/>
      <c r="N283" s="143"/>
    </row>
    <row r="284" spans="2:14" ht="12" customHeight="1">
      <c r="B284" s="36"/>
      <c r="C284" s="247" t="s">
        <v>83</v>
      </c>
      <c r="D284" s="146" t="s">
        <v>72</v>
      </c>
      <c r="E284" s="146" t="s">
        <v>819</v>
      </c>
      <c r="F284" s="55" t="s">
        <v>96</v>
      </c>
      <c r="G284" s="55" t="s">
        <v>825</v>
      </c>
      <c r="H284" s="55" t="s">
        <v>824</v>
      </c>
      <c r="I284" s="749" t="s">
        <v>292</v>
      </c>
      <c r="N284" s="143"/>
    </row>
    <row r="285" spans="2:14" ht="12" customHeight="1">
      <c r="B285" s="77"/>
      <c r="C285" s="31" t="s">
        <v>108</v>
      </c>
      <c r="D285" s="12" t="s">
        <v>64</v>
      </c>
      <c r="E285" s="12" t="s">
        <v>822</v>
      </c>
      <c r="F285" s="51" t="s">
        <v>823</v>
      </c>
      <c r="G285" s="51" t="s">
        <v>310</v>
      </c>
      <c r="H285" s="51" t="s">
        <v>310</v>
      </c>
      <c r="I285" s="750" t="s">
        <v>306</v>
      </c>
      <c r="N285" s="143"/>
    </row>
    <row r="286" spans="2:14" ht="12" customHeight="1">
      <c r="B286" s="44" t="s">
        <v>253</v>
      </c>
      <c r="C286" s="42"/>
      <c r="D286" s="42">
        <f>A!C946</f>
        <v>-2943.2320000000004</v>
      </c>
      <c r="E286" s="42"/>
      <c r="F286" s="42"/>
      <c r="G286" s="42">
        <f>A!G946</f>
        <v>-2601</v>
      </c>
      <c r="H286" s="42">
        <f>A!H946</f>
        <v>-3118</v>
      </c>
      <c r="I286" s="751"/>
      <c r="N286" s="893">
        <f>A!M946</f>
        <v>0</v>
      </c>
    </row>
    <row r="287" spans="2:14" ht="12" customHeight="1">
      <c r="B287" s="44" t="s">
        <v>254</v>
      </c>
      <c r="C287" s="42"/>
      <c r="D287" s="42"/>
      <c r="E287" s="42"/>
      <c r="F287" s="42"/>
      <c r="G287" s="42"/>
      <c r="H287" s="42"/>
      <c r="I287" s="751">
        <f>A!I947</f>
        <v>-2349.5242040711973</v>
      </c>
      <c r="N287" s="893">
        <f>A!M947</f>
        <v>0</v>
      </c>
    </row>
    <row r="288" spans="2:14" ht="12" customHeight="1">
      <c r="B288" s="44" t="s">
        <v>255</v>
      </c>
      <c r="C288" s="42"/>
      <c r="D288" s="42"/>
      <c r="E288" s="42">
        <f>A!D948</f>
        <v>-2967.1117527911874</v>
      </c>
      <c r="F288" s="42">
        <f>A!F948</f>
        <v>-2639</v>
      </c>
      <c r="G288" s="42"/>
      <c r="H288" s="42"/>
      <c r="I288" s="751">
        <f>A!I948</f>
        <v>-2349.5242040711973</v>
      </c>
      <c r="N288" s="893">
        <f>A!M948</f>
        <v>0</v>
      </c>
    </row>
    <row r="289" spans="2:14" ht="12" customHeight="1">
      <c r="B289" s="44" t="s">
        <v>256</v>
      </c>
      <c r="C289" s="42">
        <f>A!B949</f>
        <v>-2923.592720679997</v>
      </c>
      <c r="D289" s="42"/>
      <c r="E289" s="42"/>
      <c r="F289" s="42"/>
      <c r="G289" s="42"/>
      <c r="H289" s="42"/>
      <c r="I289" s="751">
        <f>A!I949</f>
        <v>-2349.5242040711973</v>
      </c>
      <c r="N289" s="893">
        <f>A!M949</f>
        <v>0</v>
      </c>
    </row>
    <row r="290" spans="2:14" ht="12" customHeight="1">
      <c r="B290" s="44" t="s">
        <v>257</v>
      </c>
      <c r="C290" s="42" t="str">
        <f>A!B950</f>
        <v>n/a</v>
      </c>
      <c r="D290" s="42" t="str">
        <f>A!C950</f>
        <v>n/a</v>
      </c>
      <c r="E290" s="42" t="str">
        <f>A!D950</f>
        <v>n/a</v>
      </c>
      <c r="F290" s="42" t="str">
        <f>A!F950</f>
        <v>n/a</v>
      </c>
      <c r="G290" s="42" t="str">
        <f>A!G950</f>
        <v>n/a</v>
      </c>
      <c r="H290" s="42" t="str">
        <f>A!H950</f>
        <v>n/a</v>
      </c>
      <c r="I290" s="751" t="str">
        <f>A!I950</f>
        <v>n/a</v>
      </c>
      <c r="N290" s="143"/>
    </row>
    <row r="291" spans="2:14" ht="15" customHeight="1">
      <c r="B291" s="48" t="s">
        <v>923</v>
      </c>
      <c r="C291" s="428"/>
      <c r="D291" s="428"/>
      <c r="E291" s="428"/>
      <c r="F291" s="429"/>
      <c r="G291" s="429"/>
      <c r="H291" s="429"/>
      <c r="I291" s="783"/>
      <c r="N291" s="143"/>
    </row>
    <row r="292" spans="2:14" ht="12" customHeight="1">
      <c r="B292" s="36"/>
      <c r="C292" s="247" t="s">
        <v>83</v>
      </c>
      <c r="D292" s="146" t="s">
        <v>72</v>
      </c>
      <c r="E292" s="146" t="s">
        <v>819</v>
      </c>
      <c r="F292" s="55" t="s">
        <v>96</v>
      </c>
      <c r="G292" s="55" t="s">
        <v>825</v>
      </c>
      <c r="H292" s="55" t="s">
        <v>824</v>
      </c>
      <c r="I292" s="749" t="s">
        <v>292</v>
      </c>
      <c r="N292" s="143"/>
    </row>
    <row r="293" spans="2:14" ht="12" customHeight="1">
      <c r="B293" s="77"/>
      <c r="C293" s="31" t="s">
        <v>108</v>
      </c>
      <c r="D293" s="12" t="s">
        <v>64</v>
      </c>
      <c r="E293" s="12" t="s">
        <v>822</v>
      </c>
      <c r="F293" s="51" t="s">
        <v>823</v>
      </c>
      <c r="G293" s="51" t="s">
        <v>310</v>
      </c>
      <c r="H293" s="51" t="s">
        <v>310</v>
      </c>
      <c r="I293" s="750" t="s">
        <v>306</v>
      </c>
      <c r="N293" s="143"/>
    </row>
    <row r="294" spans="2:14" ht="12" customHeight="1">
      <c r="B294" s="44" t="s">
        <v>253</v>
      </c>
      <c r="C294" s="42"/>
      <c r="D294" s="42">
        <f>A!C976</f>
        <v>-1680.576</v>
      </c>
      <c r="E294" s="42"/>
      <c r="F294" s="42"/>
      <c r="G294" s="42">
        <f>A!G976</f>
        <v>-1817</v>
      </c>
      <c r="H294" s="42">
        <f>A!H976</f>
        <v>-1749</v>
      </c>
      <c r="I294" s="751"/>
      <c r="N294" s="893">
        <f>A!M976</f>
        <v>0</v>
      </c>
    </row>
    <row r="295" spans="2:14" ht="12" customHeight="1">
      <c r="B295" s="44" t="s">
        <v>254</v>
      </c>
      <c r="C295" s="42"/>
      <c r="D295" s="42"/>
      <c r="E295" s="42"/>
      <c r="F295" s="42"/>
      <c r="G295" s="42"/>
      <c r="H295" s="42"/>
      <c r="I295" s="751">
        <f>A!I977</f>
        <v>-1769.7502921264822</v>
      </c>
      <c r="N295" s="893">
        <f>A!M977</f>
        <v>0</v>
      </c>
    </row>
    <row r="296" spans="2:14" ht="12" customHeight="1">
      <c r="B296" s="44" t="s">
        <v>255</v>
      </c>
      <c r="C296" s="42"/>
      <c r="D296" s="42"/>
      <c r="E296" s="42">
        <f>A!D978</f>
        <v>-1694.2098148719278</v>
      </c>
      <c r="F296" s="42">
        <f>A!F978</f>
        <v>-1914</v>
      </c>
      <c r="G296" s="42"/>
      <c r="H296" s="42"/>
      <c r="I296" s="751">
        <f>A!I978</f>
        <v>-1769.7502921264822</v>
      </c>
      <c r="N296" s="893">
        <f>A!M978</f>
        <v>0</v>
      </c>
    </row>
    <row r="297" spans="2:14" ht="12" customHeight="1">
      <c r="B297" s="44" t="s">
        <v>256</v>
      </c>
      <c r="C297" s="42">
        <f>A!B979</f>
        <v>-1675.2726856399904</v>
      </c>
      <c r="D297" s="42"/>
      <c r="E297" s="42"/>
      <c r="F297" s="42"/>
      <c r="G297" s="42"/>
      <c r="H297" s="42"/>
      <c r="I297" s="751">
        <f>A!I979</f>
        <v>-1769.7502921264822</v>
      </c>
      <c r="N297" s="893">
        <f>A!M979</f>
        <v>0</v>
      </c>
    </row>
    <row r="298" spans="2:14" ht="12" customHeight="1">
      <c r="B298" s="431" t="s">
        <v>257</v>
      </c>
      <c r="C298" s="52"/>
      <c r="D298" s="52"/>
      <c r="E298" s="52"/>
      <c r="F298" s="52"/>
      <c r="G298" s="52">
        <f>A!G980</f>
        <v>-1818</v>
      </c>
      <c r="H298" s="52">
        <f>A!H980</f>
        <v>-1749</v>
      </c>
      <c r="I298" s="782">
        <f>A!I980</f>
        <v>-1769.7502921264822</v>
      </c>
      <c r="N298" s="893">
        <f>A!M980</f>
        <v>0</v>
      </c>
    </row>
    <row r="299" spans="2:14" ht="15" customHeight="1">
      <c r="B299" s="49" t="s">
        <v>0</v>
      </c>
      <c r="C299" s="22"/>
      <c r="D299" s="22"/>
      <c r="E299" s="22"/>
      <c r="F299" s="79"/>
      <c r="G299" s="79"/>
      <c r="H299" s="79"/>
      <c r="I299" s="784"/>
      <c r="N299" s="143"/>
    </row>
    <row r="300" spans="2:14" ht="12" customHeight="1">
      <c r="B300" s="36"/>
      <c r="C300" s="247" t="s">
        <v>83</v>
      </c>
      <c r="D300" s="146" t="s">
        <v>72</v>
      </c>
      <c r="E300" s="146" t="s">
        <v>819</v>
      </c>
      <c r="F300" s="55" t="s">
        <v>96</v>
      </c>
      <c r="G300" s="55" t="s">
        <v>825</v>
      </c>
      <c r="H300" s="55" t="s">
        <v>824</v>
      </c>
      <c r="I300" s="749" t="s">
        <v>292</v>
      </c>
      <c r="N300" s="143"/>
    </row>
    <row r="301" spans="2:14" ht="12" customHeight="1">
      <c r="B301" s="77"/>
      <c r="C301" s="31" t="s">
        <v>108</v>
      </c>
      <c r="D301" s="12" t="s">
        <v>64</v>
      </c>
      <c r="E301" s="12" t="s">
        <v>822</v>
      </c>
      <c r="F301" s="51" t="s">
        <v>823</v>
      </c>
      <c r="G301" s="51" t="s">
        <v>310</v>
      </c>
      <c r="H301" s="51" t="s">
        <v>310</v>
      </c>
      <c r="I301" s="750" t="s">
        <v>306</v>
      </c>
      <c r="N301" s="143"/>
    </row>
    <row r="302" spans="2:14" ht="12" customHeight="1">
      <c r="B302" s="44" t="s">
        <v>253</v>
      </c>
      <c r="C302" s="42"/>
      <c r="D302" s="42">
        <f>A!C1006</f>
        <v>-2564.9600000000005</v>
      </c>
      <c r="E302" s="42"/>
      <c r="F302" s="42"/>
      <c r="G302" s="42">
        <f>A!G1006</f>
        <v>-2930</v>
      </c>
      <c r="H302" s="42">
        <f>A!H1006</f>
        <v>-2723</v>
      </c>
      <c r="I302" s="751"/>
      <c r="N302" s="893">
        <f>A!M1006</f>
        <v>0</v>
      </c>
    </row>
    <row r="303" spans="2:14" ht="12" customHeight="1">
      <c r="B303" s="44" t="s">
        <v>254</v>
      </c>
      <c r="C303" s="42"/>
      <c r="D303" s="42"/>
      <c r="E303" s="42"/>
      <c r="F303" s="42"/>
      <c r="G303" s="42"/>
      <c r="H303" s="42"/>
      <c r="I303" s="751">
        <f>A!I1007</f>
        <v>-2838.1426465682116</v>
      </c>
      <c r="N303" s="893">
        <f>A!M1007</f>
        <v>0</v>
      </c>
    </row>
    <row r="304" spans="2:14" ht="12" customHeight="1">
      <c r="B304" s="44" t="s">
        <v>255</v>
      </c>
      <c r="C304" s="42"/>
      <c r="D304" s="42"/>
      <c r="E304" s="42">
        <f>A!D1008</f>
        <v>-2585.7729669051837</v>
      </c>
      <c r="F304" s="42">
        <f>A!F1008</f>
        <v>-2965</v>
      </c>
      <c r="G304" s="42"/>
      <c r="H304" s="42"/>
      <c r="I304" s="751">
        <f>A!I1008</f>
        <v>-2838.1426465682116</v>
      </c>
      <c r="N304" s="893">
        <f>A!M1008</f>
        <v>0</v>
      </c>
    </row>
    <row r="305" spans="2:14" ht="12" customHeight="1">
      <c r="B305" s="44" t="s">
        <v>256</v>
      </c>
      <c r="C305" s="42">
        <f>A!B1009</f>
        <v>-2573.3269368599758</v>
      </c>
      <c r="D305" s="42"/>
      <c r="E305" s="42"/>
      <c r="F305" s="42"/>
      <c r="G305" s="42"/>
      <c r="H305" s="42"/>
      <c r="I305" s="751">
        <f>A!I1009</f>
        <v>-2838.1426465682116</v>
      </c>
      <c r="N305" s="893">
        <f>A!M1009</f>
        <v>0</v>
      </c>
    </row>
    <row r="306" spans="2:14" ht="12" customHeight="1">
      <c r="B306" s="44" t="s">
        <v>257</v>
      </c>
      <c r="C306" s="42"/>
      <c r="D306" s="42"/>
      <c r="E306" s="42"/>
      <c r="F306" s="42"/>
      <c r="G306" s="42">
        <f>A!G1010</f>
        <v>-2930</v>
      </c>
      <c r="H306" s="42">
        <f>A!H1010</f>
        <v>-2723</v>
      </c>
      <c r="I306" s="751">
        <f>A!I1010</f>
        <v>-2838.1426465682116</v>
      </c>
      <c r="N306" s="893">
        <f>A!M1010</f>
        <v>0</v>
      </c>
    </row>
    <row r="307" spans="2:14" ht="15" customHeight="1">
      <c r="B307" s="48" t="s">
        <v>1</v>
      </c>
      <c r="C307" s="428"/>
      <c r="D307" s="428"/>
      <c r="E307" s="428"/>
      <c r="F307" s="429"/>
      <c r="G307" s="429"/>
      <c r="H307" s="429"/>
      <c r="I307" s="783"/>
      <c r="N307" s="143"/>
    </row>
    <row r="308" spans="2:14" ht="12" customHeight="1">
      <c r="B308" s="36"/>
      <c r="C308" s="247" t="s">
        <v>83</v>
      </c>
      <c r="D308" s="146" t="s">
        <v>72</v>
      </c>
      <c r="E308" s="146" t="s">
        <v>819</v>
      </c>
      <c r="F308" s="55" t="s">
        <v>96</v>
      </c>
      <c r="G308" s="55" t="s">
        <v>825</v>
      </c>
      <c r="H308" s="55" t="s">
        <v>824</v>
      </c>
      <c r="I308" s="749" t="s">
        <v>292</v>
      </c>
      <c r="N308" s="143"/>
    </row>
    <row r="309" spans="2:14" ht="12" customHeight="1">
      <c r="B309" s="77"/>
      <c r="C309" s="31" t="s">
        <v>108</v>
      </c>
      <c r="D309" s="12" t="s">
        <v>64</v>
      </c>
      <c r="E309" s="12" t="s">
        <v>822</v>
      </c>
      <c r="F309" s="51" t="s">
        <v>823</v>
      </c>
      <c r="G309" s="51" t="s">
        <v>310</v>
      </c>
      <c r="H309" s="51" t="s">
        <v>310</v>
      </c>
      <c r="I309" s="750" t="s">
        <v>306</v>
      </c>
      <c r="N309" s="143"/>
    </row>
    <row r="310" spans="2:14" ht="12" customHeight="1">
      <c r="B310" s="44" t="s">
        <v>253</v>
      </c>
      <c r="C310" s="42"/>
      <c r="D310" s="42">
        <f>A!C1036</f>
        <v>-2907.3920000000003</v>
      </c>
      <c r="E310" s="42"/>
      <c r="F310" s="42"/>
      <c r="G310" s="42">
        <f>A!G1036</f>
        <v>-2565</v>
      </c>
      <c r="H310" s="42">
        <f>A!H1036</f>
        <v>-3084</v>
      </c>
      <c r="I310" s="751"/>
      <c r="N310" s="893">
        <f>A!M1036</f>
        <v>0</v>
      </c>
    </row>
    <row r="311" spans="2:14" ht="12" customHeight="1">
      <c r="B311" s="44" t="s">
        <v>254</v>
      </c>
      <c r="C311" s="42"/>
      <c r="D311" s="42"/>
      <c r="E311" s="42"/>
      <c r="F311" s="42"/>
      <c r="G311" s="42"/>
      <c r="H311" s="42"/>
      <c r="I311" s="751">
        <f>A!I1037</f>
        <v>-2316.0884758916618</v>
      </c>
      <c r="N311" s="893">
        <f>A!M1037</f>
        <v>0</v>
      </c>
    </row>
    <row r="312" spans="2:14" ht="12" customHeight="1">
      <c r="B312" s="44" t="s">
        <v>255</v>
      </c>
      <c r="C312" s="42"/>
      <c r="D312" s="42"/>
      <c r="E312" s="42">
        <f>A!D1038</f>
        <v>-2930.9932188611701</v>
      </c>
      <c r="F312" s="42">
        <f>A!F1038</f>
        <v>-2571</v>
      </c>
      <c r="G312" s="42"/>
      <c r="H312" s="42"/>
      <c r="I312" s="751">
        <f>A!I1038</f>
        <v>-2316.0884758916618</v>
      </c>
      <c r="N312" s="893">
        <f>A!M1038</f>
        <v>0</v>
      </c>
    </row>
    <row r="313" spans="2:14" ht="12" customHeight="1">
      <c r="B313" s="44" t="s">
        <v>256</v>
      </c>
      <c r="C313" s="42">
        <f>A!B1039</f>
        <v>-2888.5428741999831</v>
      </c>
      <c r="D313" s="42"/>
      <c r="E313" s="42"/>
      <c r="F313" s="42"/>
      <c r="G313" s="42"/>
      <c r="H313" s="42"/>
      <c r="I313" s="751">
        <f>A!I1039</f>
        <v>-2316.0884758916618</v>
      </c>
      <c r="N313" s="893">
        <f>A!M1039</f>
        <v>0</v>
      </c>
    </row>
    <row r="314" spans="2:14" ht="12" customHeight="1" thickBot="1">
      <c r="B314" s="45" t="s">
        <v>257</v>
      </c>
      <c r="C314" s="15" t="str">
        <f>A!B1040</f>
        <v>n/a</v>
      </c>
      <c r="D314" s="15" t="str">
        <f>A!C1040</f>
        <v>n/a</v>
      </c>
      <c r="E314" s="15" t="str">
        <f>A!D1040</f>
        <v>n/a</v>
      </c>
      <c r="F314" s="15" t="str">
        <f>A!F1040</f>
        <v>n/a</v>
      </c>
      <c r="G314" s="15" t="str">
        <f>A!G1040</f>
        <v>n/a</v>
      </c>
      <c r="H314" s="15" t="str">
        <f>A!H1040</f>
        <v>n/a</v>
      </c>
      <c r="I314" s="752" t="str">
        <f>A!I1040</f>
        <v>n/a</v>
      </c>
      <c r="N314" s="143"/>
    </row>
    <row r="315" spans="2:14" ht="12" customHeight="1" thickTop="1">
      <c r="N315" s="143"/>
    </row>
    <row r="316" spans="2:14" ht="16.5" customHeight="1">
      <c r="B316" s="41"/>
      <c r="N316" s="143"/>
    </row>
    <row r="317" spans="2:14" ht="16.5" customHeight="1">
      <c r="N317" s="143"/>
    </row>
    <row r="318" spans="2:14" ht="12" customHeight="1">
      <c r="N318" s="143"/>
    </row>
    <row r="319" spans="2:14" ht="12" customHeight="1">
      <c r="N319" s="143"/>
    </row>
    <row r="320" spans="2:14" ht="12" customHeight="1">
      <c r="N320" s="143"/>
    </row>
    <row r="321" spans="3:14" ht="12" customHeight="1">
      <c r="N321" s="143"/>
    </row>
    <row r="322" spans="3:14" ht="12" customHeight="1">
      <c r="N322" s="143"/>
    </row>
    <row r="323" spans="3:14" ht="12" customHeight="1">
      <c r="N323" s="143"/>
    </row>
    <row r="324" spans="3:14" ht="12" customHeight="1">
      <c r="N324" s="143"/>
    </row>
    <row r="325" spans="3:14" ht="12" customHeight="1">
      <c r="N325" s="143"/>
    </row>
    <row r="326" spans="3:14" ht="12" customHeight="1">
      <c r="N326" s="143"/>
    </row>
    <row r="327" spans="3:14" ht="12" customHeight="1">
      <c r="N327" s="143"/>
    </row>
    <row r="328" spans="3:14" ht="12" customHeight="1">
      <c r="N328" s="143"/>
    </row>
    <row r="329" spans="3:14" ht="12" customHeight="1">
      <c r="N329" s="143"/>
    </row>
    <row r="330" spans="3:14" ht="12" customHeight="1">
      <c r="C330" s="441"/>
      <c r="D330" s="441"/>
      <c r="E330" s="441"/>
      <c r="F330" s="441"/>
      <c r="G330" s="441"/>
      <c r="N330" s="143"/>
    </row>
    <row r="331" spans="3:14" ht="12" customHeight="1">
      <c r="N331" s="143"/>
    </row>
    <row r="332" spans="3:14" ht="12" customHeight="1">
      <c r="N332" s="143"/>
    </row>
    <row r="333" spans="3:14" ht="12" customHeight="1">
      <c r="N333" s="143"/>
    </row>
    <row r="334" spans="3:14" ht="12" customHeight="1">
      <c r="N334" s="143"/>
    </row>
    <row r="335" spans="3:14" ht="12" customHeight="1">
      <c r="N335" s="143"/>
    </row>
    <row r="336" spans="3:14" ht="12" customHeight="1">
      <c r="N336" s="143"/>
    </row>
    <row r="337" spans="2:16" ht="12" customHeight="1">
      <c r="N337" s="143"/>
    </row>
    <row r="338" spans="2:16" ht="12" customHeight="1">
      <c r="N338" s="143"/>
    </row>
    <row r="339" spans="2:16" ht="12" customHeight="1">
      <c r="N339" s="143"/>
    </row>
    <row r="340" spans="2:16" ht="12" customHeight="1">
      <c r="N340" s="143"/>
    </row>
    <row r="341" spans="2:16" ht="12" customHeight="1">
      <c r="N341" s="143"/>
    </row>
    <row r="342" spans="2:16" ht="12" customHeight="1">
      <c r="N342" s="143"/>
    </row>
    <row r="343" spans="2:16" ht="12" customHeight="1">
      <c r="N343" s="143"/>
    </row>
    <row r="344" spans="2:16" ht="12" customHeight="1">
      <c r="N344" s="143"/>
    </row>
    <row r="345" spans="2:16">
      <c r="N345" s="143"/>
    </row>
    <row r="346" spans="2:16" ht="15.75">
      <c r="N346" s="902"/>
    </row>
    <row r="347" spans="2:16">
      <c r="B347" s="779"/>
      <c r="N347" s="143"/>
    </row>
    <row r="348" spans="2:16" ht="16.5" thickBot="1">
      <c r="B348" s="41" t="s">
        <v>888</v>
      </c>
      <c r="C348" s="6"/>
      <c r="D348" s="6"/>
      <c r="E348" s="6"/>
      <c r="F348" s="6"/>
      <c r="G348" s="6"/>
      <c r="H348" s="6"/>
      <c r="I348" s="6"/>
      <c r="J348" s="6"/>
      <c r="N348" s="143"/>
    </row>
    <row r="349" spans="2:16" ht="15" customHeight="1" thickTop="1">
      <c r="B349" s="159" t="s">
        <v>2</v>
      </c>
      <c r="C349" s="149"/>
      <c r="D349" s="149"/>
      <c r="E349" s="149"/>
      <c r="F349" s="162"/>
      <c r="G349" s="162"/>
      <c r="H349" s="162"/>
      <c r="I349" s="763"/>
      <c r="N349" s="143"/>
    </row>
    <row r="350" spans="2:16" ht="12" customHeight="1">
      <c r="B350" s="36"/>
      <c r="C350" s="247" t="s">
        <v>83</v>
      </c>
      <c r="D350" s="146" t="s">
        <v>72</v>
      </c>
      <c r="E350" s="146" t="s">
        <v>819</v>
      </c>
      <c r="F350" s="55" t="s">
        <v>96</v>
      </c>
      <c r="G350" s="55" t="s">
        <v>825</v>
      </c>
      <c r="H350" s="55" t="s">
        <v>824</v>
      </c>
      <c r="I350" s="749" t="s">
        <v>292</v>
      </c>
      <c r="N350" s="143" t="s">
        <v>77</v>
      </c>
      <c r="O350" s="65" t="s">
        <v>958</v>
      </c>
      <c r="P350" s="17"/>
    </row>
    <row r="351" spans="2:16" ht="12" customHeight="1">
      <c r="B351" s="77"/>
      <c r="C351" s="31" t="s">
        <v>108</v>
      </c>
      <c r="D351" s="12" t="s">
        <v>64</v>
      </c>
      <c r="E351" s="12" t="s">
        <v>822</v>
      </c>
      <c r="F351" s="51" t="s">
        <v>823</v>
      </c>
      <c r="G351" s="51" t="s">
        <v>310</v>
      </c>
      <c r="H351" s="51" t="s">
        <v>310</v>
      </c>
      <c r="I351" s="750" t="s">
        <v>306</v>
      </c>
      <c r="N351" s="147" t="s">
        <v>951</v>
      </c>
      <c r="P351" s="907" t="s">
        <v>959</v>
      </c>
    </row>
    <row r="352" spans="2:16" ht="12" customHeight="1">
      <c r="B352" s="44" t="s">
        <v>253</v>
      </c>
      <c r="C352" s="42"/>
      <c r="D352" s="42">
        <f>A!C1046</f>
        <v>-3886.6999999999971</v>
      </c>
      <c r="E352" s="42"/>
      <c r="F352" s="42"/>
      <c r="G352" s="42">
        <f>A!G1046</f>
        <v>-1602</v>
      </c>
      <c r="H352" s="42">
        <f>A!H1046</f>
        <v>-3291</v>
      </c>
      <c r="I352" s="751"/>
      <c r="N352" s="893">
        <f>A!M1046</f>
        <v>0</v>
      </c>
    </row>
    <row r="353" spans="2:14" ht="12" customHeight="1">
      <c r="B353" s="44" t="s">
        <v>254</v>
      </c>
      <c r="C353" s="42"/>
      <c r="D353" s="42"/>
      <c r="E353" s="42"/>
      <c r="F353" s="42"/>
      <c r="G353" s="42"/>
      <c r="H353" s="42"/>
      <c r="I353" s="751">
        <f>A!I1047</f>
        <v>-4374.2560934966605</v>
      </c>
      <c r="N353" s="893">
        <f>A!M1047</f>
        <v>0</v>
      </c>
    </row>
    <row r="354" spans="2:14" ht="12" customHeight="1">
      <c r="B354" s="44" t="s">
        <v>255</v>
      </c>
      <c r="C354" s="42"/>
      <c r="D354" s="42"/>
      <c r="E354" s="42">
        <f>A!D1048</f>
        <v>-3518.7271985693078</v>
      </c>
      <c r="F354" s="42">
        <f>A!F1048</f>
        <v>-7864</v>
      </c>
      <c r="G354" s="42"/>
      <c r="H354" s="42"/>
      <c r="I354" s="751">
        <f>A!I1048</f>
        <v>-4374.2560934966605</v>
      </c>
      <c r="N354" s="893">
        <f>A!M1048</f>
        <v>0</v>
      </c>
    </row>
    <row r="355" spans="2:14" ht="12" customHeight="1">
      <c r="B355" s="44" t="s">
        <v>256</v>
      </c>
      <c r="C355" s="42">
        <f>A!B1049</f>
        <v>-6129.2799999999988</v>
      </c>
      <c r="D355" s="42"/>
      <c r="E355" s="42"/>
      <c r="F355" s="42"/>
      <c r="G355" s="42"/>
      <c r="H355" s="42"/>
      <c r="I355" s="751">
        <f>A!I1049</f>
        <v>-4374.2560934966605</v>
      </c>
      <c r="N355" s="893">
        <f>A!M1049</f>
        <v>0</v>
      </c>
    </row>
    <row r="356" spans="2:14" ht="12" customHeight="1" thickBot="1">
      <c r="B356" s="44" t="s">
        <v>257</v>
      </c>
      <c r="C356" s="42"/>
      <c r="D356" s="42"/>
      <c r="E356" s="42"/>
      <c r="F356" s="42"/>
      <c r="G356" s="42">
        <f>A!G1050</f>
        <v>-26604</v>
      </c>
      <c r="H356" s="42">
        <f>A!H1050</f>
        <v>-27650</v>
      </c>
      <c r="I356" s="751">
        <f>A!I1050</f>
        <v>-27495.564740441943</v>
      </c>
      <c r="N356" s="893">
        <f>A!M1050</f>
        <v>0</v>
      </c>
    </row>
    <row r="357" spans="2:14" ht="16.5" thickTop="1">
      <c r="B357" s="159" t="s">
        <v>3</v>
      </c>
      <c r="C357" s="149"/>
      <c r="D357" s="149"/>
      <c r="E357" s="149"/>
      <c r="F357" s="162"/>
      <c r="G357" s="162"/>
      <c r="H357" s="162"/>
      <c r="I357" s="763"/>
      <c r="N357" s="143"/>
    </row>
    <row r="358" spans="2:14" ht="12" customHeight="1">
      <c r="B358" s="36"/>
      <c r="C358" s="247" t="s">
        <v>83</v>
      </c>
      <c r="D358" s="146" t="s">
        <v>72</v>
      </c>
      <c r="E358" s="146" t="s">
        <v>819</v>
      </c>
      <c r="F358" s="55" t="s">
        <v>96</v>
      </c>
      <c r="G358" s="55" t="s">
        <v>825</v>
      </c>
      <c r="H358" s="55" t="s">
        <v>824</v>
      </c>
      <c r="I358" s="749" t="s">
        <v>292</v>
      </c>
      <c r="N358" s="143"/>
    </row>
    <row r="359" spans="2:14" ht="12" customHeight="1">
      <c r="B359" s="77"/>
      <c r="C359" s="31" t="s">
        <v>108</v>
      </c>
      <c r="D359" s="12" t="s">
        <v>64</v>
      </c>
      <c r="E359" s="12" t="s">
        <v>822</v>
      </c>
      <c r="F359" s="51" t="s">
        <v>823</v>
      </c>
      <c r="G359" s="51" t="s">
        <v>310</v>
      </c>
      <c r="H359" s="51" t="s">
        <v>310</v>
      </c>
      <c r="I359" s="750" t="s">
        <v>306</v>
      </c>
      <c r="N359" s="143"/>
    </row>
    <row r="360" spans="2:14" ht="12" customHeight="1">
      <c r="B360" s="44" t="s">
        <v>253</v>
      </c>
      <c r="C360" s="42"/>
      <c r="D360" s="42">
        <f>A!C1056</f>
        <v>-530.80000000000109</v>
      </c>
      <c r="E360" s="42"/>
      <c r="F360" s="42"/>
      <c r="G360" s="42">
        <f>A!G1056</f>
        <v>-185</v>
      </c>
      <c r="H360" s="42">
        <f>A!H1056</f>
        <v>-412</v>
      </c>
      <c r="I360" s="751"/>
      <c r="N360" s="893">
        <f>A!M1056</f>
        <v>0</v>
      </c>
    </row>
    <row r="361" spans="2:14" ht="12" customHeight="1">
      <c r="B361" s="44" t="s">
        <v>254</v>
      </c>
      <c r="C361" s="42"/>
      <c r="D361" s="42"/>
      <c r="E361" s="42"/>
      <c r="F361" s="42"/>
      <c r="G361" s="42"/>
      <c r="H361" s="42"/>
      <c r="I361" s="751">
        <f>A!I1057</f>
        <v>-214.06387233866917</v>
      </c>
      <c r="N361" s="893">
        <f>A!M1057</f>
        <v>0</v>
      </c>
    </row>
    <row r="362" spans="2:14" ht="12" customHeight="1">
      <c r="B362" s="44" t="s">
        <v>255</v>
      </c>
      <c r="C362" s="42"/>
      <c r="D362" s="42"/>
      <c r="E362" s="42">
        <f>A!D1058</f>
        <v>-120.60298911609971</v>
      </c>
      <c r="F362" s="42">
        <f>A!F1058</f>
        <v>-581</v>
      </c>
      <c r="G362" s="42"/>
      <c r="H362" s="42"/>
      <c r="I362" s="751">
        <f>A!I1058</f>
        <v>-214.06387233866917</v>
      </c>
      <c r="N362" s="893">
        <f>A!M1058</f>
        <v>0</v>
      </c>
    </row>
    <row r="363" spans="2:14" ht="12" customHeight="1">
      <c r="B363" s="44" t="s">
        <v>256</v>
      </c>
      <c r="C363" s="42">
        <f>A!B1059</f>
        <v>-539.48000000000138</v>
      </c>
      <c r="D363" s="42"/>
      <c r="E363" s="42"/>
      <c r="F363" s="42"/>
      <c r="G363" s="42"/>
      <c r="H363" s="42"/>
      <c r="I363" s="751">
        <f>A!I1059</f>
        <v>-214.06387233866917</v>
      </c>
      <c r="N363" s="893">
        <f>A!M1059</f>
        <v>0</v>
      </c>
    </row>
    <row r="364" spans="2:14" ht="12" customHeight="1" thickBot="1">
      <c r="B364" s="44" t="s">
        <v>257</v>
      </c>
      <c r="C364" s="42"/>
      <c r="D364" s="42"/>
      <c r="E364" s="42"/>
      <c r="F364" s="42"/>
      <c r="G364" s="42">
        <f>A!G1060</f>
        <v>-185</v>
      </c>
      <c r="H364" s="42">
        <f>A!H1060</f>
        <v>-412</v>
      </c>
      <c r="I364" s="751">
        <f>A!I1060</f>
        <v>-214.06387233866917</v>
      </c>
      <c r="N364" s="893">
        <f>A!M1060</f>
        <v>0</v>
      </c>
    </row>
    <row r="365" spans="2:14" ht="15" customHeight="1" thickTop="1">
      <c r="B365" s="159" t="s">
        <v>4</v>
      </c>
      <c r="C365" s="149"/>
      <c r="D365" s="149"/>
      <c r="E365" s="149"/>
      <c r="F365" s="162"/>
      <c r="G365" s="162"/>
      <c r="H365" s="162"/>
      <c r="I365" s="763"/>
      <c r="N365" s="143"/>
    </row>
    <row r="366" spans="2:14" ht="12" customHeight="1">
      <c r="B366" s="36"/>
      <c r="C366" s="247" t="s">
        <v>83</v>
      </c>
      <c r="D366" s="146" t="s">
        <v>72</v>
      </c>
      <c r="E366" s="146" t="s">
        <v>819</v>
      </c>
      <c r="F366" s="55" t="s">
        <v>96</v>
      </c>
      <c r="G366" s="55" t="s">
        <v>825</v>
      </c>
      <c r="H366" s="55" t="s">
        <v>824</v>
      </c>
      <c r="I366" s="749" t="s">
        <v>292</v>
      </c>
      <c r="N366" s="143"/>
    </row>
    <row r="367" spans="2:14" ht="12" customHeight="1">
      <c r="B367" s="77"/>
      <c r="C367" s="31" t="s">
        <v>108</v>
      </c>
      <c r="D367" s="12" t="s">
        <v>64</v>
      </c>
      <c r="E367" s="12" t="s">
        <v>822</v>
      </c>
      <c r="F367" s="51" t="s">
        <v>823</v>
      </c>
      <c r="G367" s="51" t="s">
        <v>310</v>
      </c>
      <c r="H367" s="51" t="s">
        <v>310</v>
      </c>
      <c r="I367" s="750" t="s">
        <v>306</v>
      </c>
      <c r="N367" s="143"/>
    </row>
    <row r="368" spans="2:14" ht="12" customHeight="1">
      <c r="B368" s="44" t="s">
        <v>253</v>
      </c>
      <c r="C368" s="42"/>
      <c r="D368" s="42">
        <f>A!C1066</f>
        <v>-607.80000000000109</v>
      </c>
      <c r="E368" s="42"/>
      <c r="F368" s="42"/>
      <c r="G368" s="42">
        <f>A!G1066</f>
        <v>-289</v>
      </c>
      <c r="H368" s="42">
        <f>A!H1066</f>
        <v>-597</v>
      </c>
      <c r="I368" s="751"/>
      <c r="N368" s="893">
        <f>A!M1066</f>
        <v>0</v>
      </c>
    </row>
    <row r="369" spans="2:14" ht="12" customHeight="1">
      <c r="B369" s="44" t="s">
        <v>254</v>
      </c>
      <c r="C369" s="42"/>
      <c r="D369" s="42"/>
      <c r="E369" s="42"/>
      <c r="F369" s="42"/>
      <c r="G369" s="42"/>
      <c r="H369" s="42"/>
      <c r="I369" s="751">
        <f>A!I1067</f>
        <v>-607.98355648172219</v>
      </c>
      <c r="N369" s="893">
        <f>A!M1067</f>
        <v>0</v>
      </c>
    </row>
    <row r="370" spans="2:14" ht="12" customHeight="1">
      <c r="B370" s="44" t="s">
        <v>255</v>
      </c>
      <c r="C370" s="42"/>
      <c r="D370" s="42"/>
      <c r="E370" s="42">
        <f>A!D1068</f>
        <v>-601.80306711669982</v>
      </c>
      <c r="F370" s="42">
        <f>A!F1068</f>
        <v>-1173</v>
      </c>
      <c r="G370" s="42"/>
      <c r="H370" s="42"/>
      <c r="I370" s="751">
        <f>A!I1068</f>
        <v>-607.98355648172219</v>
      </c>
      <c r="N370" s="893">
        <f>A!M1068</f>
        <v>0</v>
      </c>
    </row>
    <row r="371" spans="2:14" ht="12" customHeight="1">
      <c r="B371" s="44" t="s">
        <v>256</v>
      </c>
      <c r="C371" s="42">
        <f>A!B1069</f>
        <v>-1182.5399999999991</v>
      </c>
      <c r="D371" s="42"/>
      <c r="E371" s="42"/>
      <c r="F371" s="42"/>
      <c r="G371" s="42"/>
      <c r="H371" s="42"/>
      <c r="I371" s="751">
        <f>A!I1069</f>
        <v>-607.98355648172219</v>
      </c>
      <c r="N371" s="893">
        <f>A!M1069</f>
        <v>0</v>
      </c>
    </row>
    <row r="372" spans="2:14" ht="12" customHeight="1" thickBot="1">
      <c r="B372" s="44" t="s">
        <v>257</v>
      </c>
      <c r="C372" s="42"/>
      <c r="D372" s="42"/>
      <c r="E372" s="42"/>
      <c r="F372" s="42"/>
      <c r="G372" s="42">
        <f>A!G1070</f>
        <v>-289</v>
      </c>
      <c r="H372" s="42">
        <f>A!H1070</f>
        <v>-598</v>
      </c>
      <c r="I372" s="751">
        <f>A!I1070</f>
        <v>-607.98355648172219</v>
      </c>
      <c r="N372" s="893">
        <f>A!M1070</f>
        <v>0</v>
      </c>
    </row>
    <row r="373" spans="2:14" ht="15" customHeight="1" thickTop="1">
      <c r="B373" s="159" t="s">
        <v>5</v>
      </c>
      <c r="C373" s="149"/>
      <c r="D373" s="149"/>
      <c r="E373" s="149"/>
      <c r="F373" s="162"/>
      <c r="G373" s="162"/>
      <c r="H373" s="162"/>
      <c r="I373" s="763"/>
      <c r="N373" s="143"/>
    </row>
    <row r="374" spans="2:14" ht="12" customHeight="1">
      <c r="B374" s="36"/>
      <c r="C374" s="247" t="s">
        <v>83</v>
      </c>
      <c r="D374" s="146" t="s">
        <v>72</v>
      </c>
      <c r="E374" s="146" t="s">
        <v>819</v>
      </c>
      <c r="F374" s="55" t="s">
        <v>96</v>
      </c>
      <c r="G374" s="55" t="s">
        <v>825</v>
      </c>
      <c r="H374" s="55" t="s">
        <v>824</v>
      </c>
      <c r="I374" s="749" t="s">
        <v>292</v>
      </c>
      <c r="N374" s="143"/>
    </row>
    <row r="375" spans="2:14" ht="12" customHeight="1">
      <c r="B375" s="77"/>
      <c r="C375" s="31" t="s">
        <v>108</v>
      </c>
      <c r="D375" s="12" t="s">
        <v>64</v>
      </c>
      <c r="E375" s="12" t="s">
        <v>822</v>
      </c>
      <c r="F375" s="51" t="s">
        <v>823</v>
      </c>
      <c r="G375" s="51" t="s">
        <v>310</v>
      </c>
      <c r="H375" s="51" t="s">
        <v>310</v>
      </c>
      <c r="I375" s="750" t="s">
        <v>306</v>
      </c>
      <c r="N375" s="143"/>
    </row>
    <row r="376" spans="2:14" ht="12" customHeight="1">
      <c r="B376" s="44" t="s">
        <v>253</v>
      </c>
      <c r="C376" s="42"/>
      <c r="D376" s="42">
        <f>A!C1076</f>
        <v>-182.90000000000146</v>
      </c>
      <c r="E376" s="42"/>
      <c r="F376" s="42"/>
      <c r="G376" s="42">
        <f>A!G1076</f>
        <v>-307</v>
      </c>
      <c r="H376" s="42">
        <f>A!H1076</f>
        <v>-662</v>
      </c>
      <c r="I376" s="751"/>
      <c r="N376" s="893">
        <f>A!M1076</f>
        <v>0</v>
      </c>
    </row>
    <row r="377" spans="2:14" ht="12" customHeight="1">
      <c r="B377" s="44" t="s">
        <v>254</v>
      </c>
      <c r="C377" s="42"/>
      <c r="D377" s="42"/>
      <c r="E377" s="42"/>
      <c r="F377" s="42"/>
      <c r="G377" s="42"/>
      <c r="H377" s="42"/>
      <c r="I377" s="751">
        <f>A!I1077</f>
        <v>-209.08533482522216</v>
      </c>
      <c r="N377" s="893">
        <f>A!M1077</f>
        <v>0</v>
      </c>
    </row>
    <row r="378" spans="2:14" ht="12" customHeight="1">
      <c r="B378" s="44" t="s">
        <v>255</v>
      </c>
      <c r="C378" s="42"/>
      <c r="D378" s="42"/>
      <c r="E378" s="42">
        <f>A!D1078</f>
        <v>-198.00919599599911</v>
      </c>
      <c r="F378" s="42">
        <f>A!F1078</f>
        <v>-1475</v>
      </c>
      <c r="G378" s="42"/>
      <c r="H378" s="42"/>
      <c r="I378" s="751">
        <f>A!I1078</f>
        <v>-209.08533482522216</v>
      </c>
      <c r="N378" s="893">
        <f>A!M1078</f>
        <v>0</v>
      </c>
    </row>
    <row r="379" spans="2:14" ht="12" customHeight="1">
      <c r="B379" s="44" t="s">
        <v>256</v>
      </c>
      <c r="C379" s="42">
        <f>A!B1079</f>
        <v>-180.38000000000102</v>
      </c>
      <c r="D379" s="42"/>
      <c r="E379" s="42"/>
      <c r="F379" s="42"/>
      <c r="G379" s="42"/>
      <c r="H379" s="42"/>
      <c r="I379" s="751">
        <f>A!I1079</f>
        <v>-209.08533482522216</v>
      </c>
      <c r="N379" s="893">
        <f>A!M1079</f>
        <v>0</v>
      </c>
    </row>
    <row r="380" spans="2:14" ht="12" customHeight="1" thickBot="1">
      <c r="B380" s="44" t="s">
        <v>257</v>
      </c>
      <c r="C380" s="42"/>
      <c r="D380" s="42"/>
      <c r="E380" s="42"/>
      <c r="F380" s="42"/>
      <c r="G380" s="42"/>
      <c r="H380" s="42"/>
      <c r="I380" s="751"/>
      <c r="N380" s="143"/>
    </row>
    <row r="381" spans="2:14" ht="15" customHeight="1" thickTop="1">
      <c r="B381" s="159" t="s">
        <v>6</v>
      </c>
      <c r="C381" s="149"/>
      <c r="D381" s="149"/>
      <c r="E381" s="149"/>
      <c r="F381" s="162"/>
      <c r="G381" s="162"/>
      <c r="H381" s="162"/>
      <c r="I381" s="763"/>
      <c r="N381" s="143"/>
    </row>
    <row r="382" spans="2:14" ht="12" customHeight="1">
      <c r="B382" s="36"/>
      <c r="C382" s="247" t="s">
        <v>83</v>
      </c>
      <c r="D382" s="146" t="s">
        <v>72</v>
      </c>
      <c r="E382" s="146" t="s">
        <v>819</v>
      </c>
      <c r="F382" s="55" t="s">
        <v>96</v>
      </c>
      <c r="G382" s="55" t="s">
        <v>825</v>
      </c>
      <c r="H382" s="55" t="s">
        <v>824</v>
      </c>
      <c r="I382" s="749" t="s">
        <v>292</v>
      </c>
      <c r="N382" s="143"/>
    </row>
    <row r="383" spans="2:14" ht="12" customHeight="1">
      <c r="B383" s="77"/>
      <c r="C383" s="31" t="s">
        <v>108</v>
      </c>
      <c r="D383" s="12" t="s">
        <v>64</v>
      </c>
      <c r="E383" s="12" t="s">
        <v>822</v>
      </c>
      <c r="F383" s="51" t="s">
        <v>823</v>
      </c>
      <c r="G383" s="51" t="s">
        <v>310</v>
      </c>
      <c r="H383" s="51" t="s">
        <v>310</v>
      </c>
      <c r="I383" s="750" t="s">
        <v>306</v>
      </c>
      <c r="N383" s="143"/>
    </row>
    <row r="384" spans="2:14" ht="12" customHeight="1">
      <c r="B384" s="44" t="s">
        <v>253</v>
      </c>
      <c r="C384" s="42"/>
      <c r="D384" s="42">
        <f>A!C1086</f>
        <v>-521.90000000000146</v>
      </c>
      <c r="E384" s="42"/>
      <c r="F384" s="42"/>
      <c r="G384" s="42">
        <f>A!G1086</f>
        <v>-172</v>
      </c>
      <c r="H384" s="42">
        <f>A!H1086</f>
        <v>-385</v>
      </c>
      <c r="I384" s="751"/>
      <c r="N384" s="893">
        <f>A!M1086</f>
        <v>0</v>
      </c>
    </row>
    <row r="385" spans="2:14" ht="12" customHeight="1">
      <c r="B385" s="44" t="s">
        <v>254</v>
      </c>
      <c r="C385" s="42"/>
      <c r="D385" s="42"/>
      <c r="E385" s="42"/>
      <c r="F385" s="42"/>
      <c r="G385" s="42"/>
      <c r="H385" s="42"/>
      <c r="I385" s="751">
        <f>A!I1087</f>
        <v>-209.54139757241683</v>
      </c>
      <c r="N385" s="893">
        <f>A!M1087</f>
        <v>0</v>
      </c>
    </row>
    <row r="386" spans="2:14" ht="12" customHeight="1">
      <c r="B386" s="44" t="s">
        <v>255</v>
      </c>
      <c r="C386" s="42"/>
      <c r="D386" s="42"/>
      <c r="E386" s="42">
        <f>A!D1088</f>
        <v>-111.84231412019835</v>
      </c>
      <c r="F386" s="42">
        <f>A!F1088</f>
        <v>-566</v>
      </c>
      <c r="G386" s="42"/>
      <c r="H386" s="42"/>
      <c r="I386" s="751">
        <f>A!I1088</f>
        <v>-209.54139757241683</v>
      </c>
      <c r="N386" s="893">
        <f>A!M1088</f>
        <v>0</v>
      </c>
    </row>
    <row r="387" spans="2:14" ht="12" customHeight="1">
      <c r="B387" s="44" t="s">
        <v>256</v>
      </c>
      <c r="C387" s="42">
        <f>A!B1089</f>
        <v>-530.76000000000022</v>
      </c>
      <c r="D387" s="42"/>
      <c r="E387" s="42"/>
      <c r="F387" s="42"/>
      <c r="G387" s="42"/>
      <c r="H387" s="42"/>
      <c r="I387" s="751">
        <f>A!I1089</f>
        <v>-209.54139757241683</v>
      </c>
      <c r="N387" s="893">
        <f>A!M1089</f>
        <v>0</v>
      </c>
    </row>
    <row r="388" spans="2:14" ht="12" customHeight="1" thickBot="1">
      <c r="B388" s="44" t="s">
        <v>257</v>
      </c>
      <c r="C388" s="42"/>
      <c r="D388" s="42"/>
      <c r="E388" s="42"/>
      <c r="F388" s="42"/>
      <c r="G388" s="42">
        <f>A!G1090</f>
        <v>-172</v>
      </c>
      <c r="H388" s="42">
        <f>A!H1090</f>
        <v>-385</v>
      </c>
      <c r="I388" s="751">
        <f>A!I1090</f>
        <v>-209.54139757241683</v>
      </c>
      <c r="N388" s="893">
        <f>A!M1090</f>
        <v>0</v>
      </c>
    </row>
    <row r="389" spans="2:14" ht="15" customHeight="1" thickTop="1">
      <c r="B389" s="159" t="s">
        <v>7</v>
      </c>
      <c r="C389" s="149"/>
      <c r="D389" s="149"/>
      <c r="E389" s="149"/>
      <c r="F389" s="162"/>
      <c r="G389" s="162"/>
      <c r="H389" s="162"/>
      <c r="I389" s="763"/>
      <c r="N389" s="143"/>
    </row>
    <row r="390" spans="2:14" ht="12" customHeight="1">
      <c r="B390" s="36"/>
      <c r="C390" s="247" t="s">
        <v>83</v>
      </c>
      <c r="D390" s="146" t="s">
        <v>72</v>
      </c>
      <c r="E390" s="146" t="s">
        <v>819</v>
      </c>
      <c r="F390" s="55" t="s">
        <v>96</v>
      </c>
      <c r="G390" s="55" t="s">
        <v>825</v>
      </c>
      <c r="H390" s="55" t="s">
        <v>824</v>
      </c>
      <c r="I390" s="749" t="s">
        <v>292</v>
      </c>
      <c r="N390" s="143"/>
    </row>
    <row r="391" spans="2:14" ht="12" customHeight="1">
      <c r="B391" s="77"/>
      <c r="C391" s="31" t="s">
        <v>108</v>
      </c>
      <c r="D391" s="12" t="s">
        <v>64</v>
      </c>
      <c r="E391" s="12" t="s">
        <v>822</v>
      </c>
      <c r="F391" s="51" t="s">
        <v>823</v>
      </c>
      <c r="G391" s="51" t="s">
        <v>310</v>
      </c>
      <c r="H391" s="51" t="s">
        <v>310</v>
      </c>
      <c r="I391" s="750" t="s">
        <v>306</v>
      </c>
      <c r="N391" s="143"/>
    </row>
    <row r="392" spans="2:14" ht="12" customHeight="1">
      <c r="B392" s="44" t="s">
        <v>253</v>
      </c>
      <c r="C392" s="42"/>
      <c r="D392" s="42">
        <f>A!C1096</f>
        <v>-591.5</v>
      </c>
      <c r="E392" s="42"/>
      <c r="F392" s="42"/>
      <c r="G392" s="42">
        <f>A!G1096</f>
        <v>-282</v>
      </c>
      <c r="H392" s="42">
        <f>A!H1096</f>
        <v>-582</v>
      </c>
      <c r="I392" s="751"/>
      <c r="N392" s="893">
        <f>A!M1096</f>
        <v>0</v>
      </c>
    </row>
    <row r="393" spans="2:14" ht="12" customHeight="1">
      <c r="B393" s="44" t="s">
        <v>254</v>
      </c>
      <c r="C393" s="42"/>
      <c r="D393" s="42"/>
      <c r="E393" s="42"/>
      <c r="F393" s="42"/>
      <c r="G393" s="42"/>
      <c r="H393" s="42"/>
      <c r="I393" s="751">
        <f>A!I1097</f>
        <v>-605.07202844700078</v>
      </c>
      <c r="N393" s="893">
        <f>A!M1097</f>
        <v>0</v>
      </c>
    </row>
    <row r="394" spans="2:14" ht="12" customHeight="1">
      <c r="B394" s="44" t="s">
        <v>255</v>
      </c>
      <c r="C394" s="42"/>
      <c r="D394" s="42"/>
      <c r="E394" s="42">
        <f>A!D1098</f>
        <v>-601.80306711669982</v>
      </c>
      <c r="F394" s="42">
        <f>A!F1098</f>
        <v>-1103</v>
      </c>
      <c r="G394" s="42"/>
      <c r="H394" s="42"/>
      <c r="I394" s="751">
        <f>A!I1098</f>
        <v>-605.07202844700078</v>
      </c>
      <c r="N394" s="893">
        <f>A!M1098</f>
        <v>0</v>
      </c>
    </row>
    <row r="395" spans="2:14" ht="12" customHeight="1">
      <c r="B395" s="44" t="s">
        <v>256</v>
      </c>
      <c r="C395" s="42">
        <f>A!B1099</f>
        <v>-1176.92</v>
      </c>
      <c r="D395" s="42"/>
      <c r="E395" s="42"/>
      <c r="F395" s="42"/>
      <c r="G395" s="42"/>
      <c r="H395" s="42"/>
      <c r="I395" s="751">
        <f>A!I1099</f>
        <v>-605.07202844700078</v>
      </c>
      <c r="N395" s="893">
        <f>A!M1099</f>
        <v>0</v>
      </c>
    </row>
    <row r="396" spans="2:14" ht="12" customHeight="1" thickBot="1">
      <c r="B396" s="44" t="s">
        <v>257</v>
      </c>
      <c r="C396" s="42"/>
      <c r="D396" s="42"/>
      <c r="E396" s="42"/>
      <c r="F396" s="42"/>
      <c r="G396" s="42">
        <f>A!G1100</f>
        <v>-282</v>
      </c>
      <c r="H396" s="42">
        <f>A!H1100</f>
        <v>-582</v>
      </c>
      <c r="I396" s="751">
        <f>A!I1100</f>
        <v>-605.07202844700078</v>
      </c>
      <c r="N396" s="893">
        <f>A!M1100</f>
        <v>0</v>
      </c>
    </row>
    <row r="397" spans="2:14" ht="15" customHeight="1" thickTop="1">
      <c r="B397" s="159" t="s">
        <v>8</v>
      </c>
      <c r="C397" s="149"/>
      <c r="D397" s="149"/>
      <c r="E397" s="149"/>
      <c r="F397" s="162"/>
      <c r="G397" s="162"/>
      <c r="H397" s="162"/>
      <c r="I397" s="763"/>
      <c r="N397" s="143"/>
    </row>
    <row r="398" spans="2:14" ht="12" customHeight="1">
      <c r="B398" s="36"/>
      <c r="C398" s="247" t="s">
        <v>83</v>
      </c>
      <c r="D398" s="146" t="s">
        <v>72</v>
      </c>
      <c r="E398" s="146" t="s">
        <v>819</v>
      </c>
      <c r="F398" s="55" t="s">
        <v>96</v>
      </c>
      <c r="G398" s="55" t="s">
        <v>825</v>
      </c>
      <c r="H398" s="55" t="s">
        <v>824</v>
      </c>
      <c r="I398" s="749" t="s">
        <v>292</v>
      </c>
      <c r="N398" s="143"/>
    </row>
    <row r="399" spans="2:14" ht="12" customHeight="1">
      <c r="B399" s="77"/>
      <c r="C399" s="31" t="s">
        <v>108</v>
      </c>
      <c r="D399" s="12" t="s">
        <v>64</v>
      </c>
      <c r="E399" s="12" t="s">
        <v>822</v>
      </c>
      <c r="F399" s="51" t="s">
        <v>823</v>
      </c>
      <c r="G399" s="51" t="s">
        <v>310</v>
      </c>
      <c r="H399" s="51" t="s">
        <v>310</v>
      </c>
      <c r="I399" s="750" t="s">
        <v>306</v>
      </c>
      <c r="N399" s="143"/>
    </row>
    <row r="400" spans="2:14" ht="12" customHeight="1">
      <c r="B400" s="44" t="s">
        <v>253</v>
      </c>
      <c r="C400" s="42"/>
      <c r="D400" s="42">
        <f>A!C1106</f>
        <v>-180.70000000000073</v>
      </c>
      <c r="E400" s="42"/>
      <c r="F400" s="42"/>
      <c r="G400" s="42">
        <f>A!G1106</f>
        <v>-303</v>
      </c>
      <c r="H400" s="42">
        <f>A!H1106</f>
        <v>-656</v>
      </c>
      <c r="I400" s="751"/>
      <c r="N400" s="893">
        <f>A!M1106</f>
        <v>0</v>
      </c>
    </row>
    <row r="401" spans="2:15" ht="12" customHeight="1">
      <c r="B401" s="44" t="s">
        <v>254</v>
      </c>
      <c r="C401" s="42"/>
      <c r="D401" s="42"/>
      <c r="E401" s="42"/>
      <c r="F401" s="42"/>
      <c r="G401" s="42"/>
      <c r="H401" s="42"/>
      <c r="I401" s="751">
        <f>A!I1107</f>
        <v>-207.96251676238899</v>
      </c>
      <c r="N401" s="893">
        <f>A!M1107</f>
        <v>0</v>
      </c>
    </row>
    <row r="402" spans="2:15" ht="12" customHeight="1">
      <c r="B402" s="44" t="s">
        <v>255</v>
      </c>
      <c r="C402" s="42"/>
      <c r="D402" s="42"/>
      <c r="E402" s="42">
        <f>A!D1108</f>
        <v>-195.4862584413986</v>
      </c>
      <c r="F402" s="42">
        <f>A!F1108</f>
        <v>-1468</v>
      </c>
      <c r="G402" s="42"/>
      <c r="H402" s="42"/>
      <c r="I402" s="751">
        <f>A!I1108</f>
        <v>-207.96251676238899</v>
      </c>
      <c r="N402" s="893">
        <f>A!M1108</f>
        <v>0</v>
      </c>
    </row>
    <row r="403" spans="2:15" ht="12" customHeight="1">
      <c r="B403" s="44" t="s">
        <v>256</v>
      </c>
      <c r="C403" s="42">
        <f>A!B1109</f>
        <v>-178.21000000000095</v>
      </c>
      <c r="D403" s="42"/>
      <c r="E403" s="42"/>
      <c r="F403" s="42"/>
      <c r="G403" s="42"/>
      <c r="H403" s="42"/>
      <c r="I403" s="751">
        <f>A!I1109</f>
        <v>-207.96251676238899</v>
      </c>
      <c r="N403" s="893">
        <f>A!M1109</f>
        <v>0</v>
      </c>
    </row>
    <row r="404" spans="2:15" ht="12" customHeight="1" thickBot="1">
      <c r="B404" s="45" t="s">
        <v>257</v>
      </c>
      <c r="C404" s="15"/>
      <c r="D404" s="15"/>
      <c r="E404" s="15"/>
      <c r="F404" s="15"/>
      <c r="G404" s="15"/>
      <c r="H404" s="15"/>
      <c r="I404" s="752"/>
      <c r="N404" s="143"/>
    </row>
    <row r="405" spans="2:15" ht="15.75" thickTop="1">
      <c r="N405" s="143"/>
    </row>
    <row r="406" spans="2:15" ht="16.5" thickBot="1">
      <c r="B406" s="41" t="s">
        <v>868</v>
      </c>
      <c r="N406" s="143"/>
    </row>
    <row r="407" spans="2:15" ht="17.25" customHeight="1" thickTop="1">
      <c r="B407" s="434" t="s">
        <v>898</v>
      </c>
      <c r="C407" s="145"/>
      <c r="D407" s="145"/>
      <c r="E407" s="145"/>
      <c r="F407" s="145"/>
      <c r="G407" s="145"/>
      <c r="H407" s="145"/>
      <c r="I407" s="145"/>
      <c r="J407" s="268" t="s">
        <v>62</v>
      </c>
      <c r="K407" s="8"/>
      <c r="L407" s="9"/>
      <c r="N407" s="143"/>
    </row>
    <row r="408" spans="2:15" ht="12" customHeight="1">
      <c r="B408" s="263"/>
      <c r="C408" s="247" t="s">
        <v>83</v>
      </c>
      <c r="D408" s="146" t="s">
        <v>72</v>
      </c>
      <c r="E408" s="146" t="s">
        <v>819</v>
      </c>
      <c r="F408" s="55" t="s">
        <v>96</v>
      </c>
      <c r="G408" s="55" t="s">
        <v>825</v>
      </c>
      <c r="H408" s="55" t="s">
        <v>824</v>
      </c>
      <c r="I408" s="56" t="s">
        <v>292</v>
      </c>
      <c r="J408" s="6"/>
      <c r="K408" s="6"/>
      <c r="L408" s="11" t="s">
        <v>63</v>
      </c>
      <c r="N408" s="143" t="s">
        <v>77</v>
      </c>
    </row>
    <row r="409" spans="2:15" ht="12" customHeight="1">
      <c r="B409" s="442"/>
      <c r="C409" s="31" t="s">
        <v>108</v>
      </c>
      <c r="D409" s="12" t="s">
        <v>64</v>
      </c>
      <c r="E409" s="12" t="s">
        <v>822</v>
      </c>
      <c r="F409" s="51" t="s">
        <v>823</v>
      </c>
      <c r="G409" s="51" t="s">
        <v>310</v>
      </c>
      <c r="H409" s="51" t="s">
        <v>310</v>
      </c>
      <c r="I409" s="57" t="s">
        <v>306</v>
      </c>
      <c r="J409" s="12" t="s">
        <v>65</v>
      </c>
      <c r="K409" s="12" t="s">
        <v>66</v>
      </c>
      <c r="L409" s="13" t="s">
        <v>69</v>
      </c>
      <c r="N409" s="147" t="s">
        <v>951</v>
      </c>
    </row>
    <row r="410" spans="2:15" ht="12" customHeight="1">
      <c r="B410" s="740" t="s">
        <v>844</v>
      </c>
      <c r="C410" s="32">
        <f>DELdata!C391</f>
        <v>-1182.5399999999991</v>
      </c>
      <c r="D410" s="42">
        <f>DELdata!D391</f>
        <v>-607.80000000000109</v>
      </c>
      <c r="E410" s="42">
        <f>DELdata!E391</f>
        <v>-601.80306711669982</v>
      </c>
      <c r="F410" s="42">
        <f>DELdata!F391</f>
        <v>-1173</v>
      </c>
      <c r="G410" s="42">
        <f>DELdata!G391</f>
        <v>-289</v>
      </c>
      <c r="H410" s="42">
        <f>DELdata!H391</f>
        <v>-597</v>
      </c>
      <c r="I410" s="58">
        <f>DELdata!I391</f>
        <v>-607.98355648172219</v>
      </c>
      <c r="J410" s="42">
        <f>MINA(C410:I410)</f>
        <v>-1182.5399999999991</v>
      </c>
      <c r="K410" s="42">
        <f>MAXA(C410:I410)</f>
        <v>-289</v>
      </c>
      <c r="L410" s="14">
        <f>(K410-J410)/AVERAGE(C410:I410)</f>
        <v>-1.2363359262099543</v>
      </c>
      <c r="N410" s="58">
        <f>DELdata!N391</f>
        <v>0</v>
      </c>
    </row>
    <row r="411" spans="2:15" ht="12" customHeight="1">
      <c r="B411" s="436" t="s">
        <v>845</v>
      </c>
      <c r="C411" s="32">
        <f>DELdata!C392</f>
        <v>-1176.92</v>
      </c>
      <c r="D411" s="42">
        <f>DELdata!D392</f>
        <v>-591.5</v>
      </c>
      <c r="E411" s="42">
        <f>DELdata!E392</f>
        <v>-601.80306711669982</v>
      </c>
      <c r="F411" s="42">
        <f>DELdata!F392</f>
        <v>-1103</v>
      </c>
      <c r="G411" s="42">
        <f>DELdata!G392</f>
        <v>-282</v>
      </c>
      <c r="H411" s="42">
        <f>DELdata!H392</f>
        <v>-582</v>
      </c>
      <c r="I411" s="58">
        <f>DELdata!I392</f>
        <v>-605.07202844700078</v>
      </c>
      <c r="J411" s="42">
        <f t="shared" ref="J411:J421" si="12">MINA(C411:I411)</f>
        <v>-1176.92</v>
      </c>
      <c r="K411" s="42">
        <f t="shared" ref="K411:K421" si="13">MAXA(C411:I411)</f>
        <v>-282</v>
      </c>
      <c r="L411" s="14">
        <f t="shared" ref="L411:L421" si="14">(K411-J411)/AVERAGE(C411:I411)</f>
        <v>-1.2675163823429083</v>
      </c>
      <c r="N411" s="58">
        <f>DELdata!N392</f>
        <v>0</v>
      </c>
    </row>
    <row r="412" spans="2:15" ht="12" customHeight="1">
      <c r="B412" s="436" t="s">
        <v>846</v>
      </c>
      <c r="C412" s="32">
        <f>DELdata!C393</f>
        <v>-539.48000000000138</v>
      </c>
      <c r="D412" s="42">
        <f>DELdata!D393</f>
        <v>-530.80000000000109</v>
      </c>
      <c r="E412" s="42">
        <f>DELdata!E393</f>
        <v>-120.60298911609971</v>
      </c>
      <c r="F412" s="42">
        <f>DELdata!F393</f>
        <v>-581</v>
      </c>
      <c r="G412" s="42">
        <f>DELdata!G393</f>
        <v>-185</v>
      </c>
      <c r="H412" s="42">
        <f>DELdata!H393</f>
        <v>-412</v>
      </c>
      <c r="I412" s="58">
        <f>DELdata!I393</f>
        <v>-214.06387233866917</v>
      </c>
      <c r="J412" s="42">
        <f t="shared" si="12"/>
        <v>-581</v>
      </c>
      <c r="K412" s="42">
        <f t="shared" si="13"/>
        <v>-120.60298911609971</v>
      </c>
      <c r="L412" s="14">
        <f t="shared" si="14"/>
        <v>-1.2477140448689539</v>
      </c>
      <c r="N412" s="58">
        <f>DELdata!N393</f>
        <v>0</v>
      </c>
    </row>
    <row r="413" spans="2:15" ht="12" customHeight="1">
      <c r="B413" s="436" t="s">
        <v>847</v>
      </c>
      <c r="C413" s="32">
        <f>DELdata!C394</f>
        <v>-530.76000000000022</v>
      </c>
      <c r="D413" s="42">
        <f>DELdata!D394</f>
        <v>-521.90000000000146</v>
      </c>
      <c r="E413" s="42">
        <f>DELdata!E394</f>
        <v>-111.84231412019835</v>
      </c>
      <c r="F413" s="42">
        <f>DELdata!F394</f>
        <v>-566</v>
      </c>
      <c r="G413" s="42">
        <f>DELdata!G394</f>
        <v>-172</v>
      </c>
      <c r="H413" s="42">
        <f>DELdata!H394</f>
        <v>-385</v>
      </c>
      <c r="I413" s="58">
        <f>DELdata!I394</f>
        <v>-209.54139757241683</v>
      </c>
      <c r="J413" s="42">
        <f t="shared" si="12"/>
        <v>-566</v>
      </c>
      <c r="K413" s="42">
        <f t="shared" si="13"/>
        <v>-111.84231412019835</v>
      </c>
      <c r="L413" s="14">
        <f t="shared" si="14"/>
        <v>-1.2731470363422919</v>
      </c>
      <c r="N413" s="58">
        <f>DELdata!N394</f>
        <v>0</v>
      </c>
    </row>
    <row r="414" spans="2:15" ht="12" customHeight="1">
      <c r="B414" s="436" t="s">
        <v>848</v>
      </c>
      <c r="C414" s="32">
        <f>DELdata!C395</f>
        <v>-180.38000000000102</v>
      </c>
      <c r="D414" s="42">
        <f>DELdata!D395</f>
        <v>-182.90000000000146</v>
      </c>
      <c r="E414" s="42">
        <f>DELdata!E395</f>
        <v>-198.00919599599911</v>
      </c>
      <c r="F414" s="42">
        <f>DELdata!F395</f>
        <v>-1475</v>
      </c>
      <c r="G414" s="42">
        <f>DELdata!G395</f>
        <v>-307</v>
      </c>
      <c r="H414" s="42">
        <f>DELdata!H395</f>
        <v>-662</v>
      </c>
      <c r="I414" s="58">
        <f>DELdata!I395</f>
        <v>-209.08533482522216</v>
      </c>
      <c r="J414" s="42">
        <f t="shared" si="12"/>
        <v>-1475</v>
      </c>
      <c r="K414" s="42">
        <f t="shared" si="13"/>
        <v>-180.38000000000102</v>
      </c>
      <c r="L414" s="14">
        <f t="shared" si="14"/>
        <v>-2.8193167638385632</v>
      </c>
      <c r="N414" s="58">
        <f>DELdata!N395</f>
        <v>0</v>
      </c>
    </row>
    <row r="415" spans="2:15" ht="12" customHeight="1">
      <c r="B415" s="769" t="s">
        <v>849</v>
      </c>
      <c r="C415" s="32">
        <f>DELdata!C396</f>
        <v>-178.21000000000095</v>
      </c>
      <c r="D415" s="42">
        <f>DELdata!D396</f>
        <v>-180.70000000000073</v>
      </c>
      <c r="E415" s="42">
        <f>DELdata!E396</f>
        <v>-195.4862584413986</v>
      </c>
      <c r="F415" s="42">
        <f>DELdata!F396</f>
        <v>-1468</v>
      </c>
      <c r="G415" s="42">
        <f>DELdata!G396</f>
        <v>-303</v>
      </c>
      <c r="H415" s="42">
        <f>DELdata!H396</f>
        <v>-656</v>
      </c>
      <c r="I415" s="58">
        <f>DELdata!I396</f>
        <v>-207.96251676238899</v>
      </c>
      <c r="J415" s="42">
        <f t="shared" si="12"/>
        <v>-1468</v>
      </c>
      <c r="K415" s="42">
        <f t="shared" si="13"/>
        <v>-178.21000000000095</v>
      </c>
      <c r="L415" s="14">
        <f t="shared" si="14"/>
        <v>-2.8308292156385262</v>
      </c>
      <c r="N415" s="58">
        <f>DELdata!N396</f>
        <v>0</v>
      </c>
    </row>
    <row r="416" spans="2:15" ht="12" customHeight="1">
      <c r="B416" s="436" t="s">
        <v>850</v>
      </c>
      <c r="C416" s="781"/>
      <c r="D416" s="770"/>
      <c r="E416" s="770"/>
      <c r="F416" s="770"/>
      <c r="G416" s="770">
        <f>DELdata!J391</f>
        <v>-289</v>
      </c>
      <c r="H416" s="770">
        <f>DELdata!K391</f>
        <v>-598</v>
      </c>
      <c r="I416" s="775">
        <f>DELdata!L391</f>
        <v>-607.98355648172219</v>
      </c>
      <c r="J416" s="445">
        <f t="shared" si="12"/>
        <v>-607.98355648172219</v>
      </c>
      <c r="K416" s="445">
        <f t="shared" si="13"/>
        <v>-289</v>
      </c>
      <c r="L416" s="308">
        <f t="shared" si="14"/>
        <v>-0.64010782278919753</v>
      </c>
      <c r="N416" s="775">
        <f>DELdata!O391</f>
        <v>0</v>
      </c>
      <c r="O416" s="902"/>
    </row>
    <row r="417" spans="2:15" ht="12" customHeight="1">
      <c r="B417" s="436" t="s">
        <v>851</v>
      </c>
      <c r="C417" s="704"/>
      <c r="D417" s="767"/>
      <c r="E417" s="767"/>
      <c r="F417" s="767"/>
      <c r="G417" s="767">
        <f>DELdata!J392</f>
        <v>-282</v>
      </c>
      <c r="H417" s="767">
        <f>DELdata!K392</f>
        <v>-582</v>
      </c>
      <c r="I417" s="776">
        <f>DELdata!L392</f>
        <v>-605.07202844700078</v>
      </c>
      <c r="J417" s="42">
        <f t="shared" si="12"/>
        <v>-605.07202844700078</v>
      </c>
      <c r="K417" s="42">
        <f t="shared" si="13"/>
        <v>-282</v>
      </c>
      <c r="L417" s="14">
        <f t="shared" si="14"/>
        <v>-0.65974715097229719</v>
      </c>
      <c r="N417" s="776">
        <f>DELdata!O392</f>
        <v>0</v>
      </c>
      <c r="O417" s="902"/>
    </row>
    <row r="418" spans="2:15" ht="12" customHeight="1">
      <c r="B418" s="436" t="s">
        <v>852</v>
      </c>
      <c r="C418" s="704"/>
      <c r="D418" s="767"/>
      <c r="E418" s="767"/>
      <c r="F418" s="767"/>
      <c r="G418" s="767">
        <f>DELdata!J393</f>
        <v>-185</v>
      </c>
      <c r="H418" s="767">
        <f>DELdata!K393</f>
        <v>-412</v>
      </c>
      <c r="I418" s="776">
        <f>DELdata!L393</f>
        <v>-214.06387233866917</v>
      </c>
      <c r="J418" s="42">
        <f t="shared" si="12"/>
        <v>-412</v>
      </c>
      <c r="K418" s="42">
        <f t="shared" si="13"/>
        <v>-185</v>
      </c>
      <c r="L418" s="14">
        <f t="shared" si="14"/>
        <v>-0.83963794125900915</v>
      </c>
      <c r="N418" s="776">
        <f>DELdata!O393</f>
        <v>0</v>
      </c>
      <c r="O418" s="902"/>
    </row>
    <row r="419" spans="2:15" ht="12" customHeight="1">
      <c r="B419" s="769" t="s">
        <v>853</v>
      </c>
      <c r="C419" s="803"/>
      <c r="D419" s="801"/>
      <c r="E419" s="801"/>
      <c r="F419" s="801"/>
      <c r="G419" s="801">
        <f>DELdata!J394</f>
        <v>-172</v>
      </c>
      <c r="H419" s="801">
        <f>DELdata!K394</f>
        <v>-385</v>
      </c>
      <c r="I419" s="802">
        <f>DELdata!L394</f>
        <v>-209.54139757241683</v>
      </c>
      <c r="J419" s="52">
        <f t="shared" si="12"/>
        <v>-385</v>
      </c>
      <c r="K419" s="52">
        <f t="shared" si="13"/>
        <v>-172</v>
      </c>
      <c r="L419" s="53">
        <f t="shared" si="14"/>
        <v>-0.83361446886452384</v>
      </c>
      <c r="N419" s="802">
        <f>DELdata!O394</f>
        <v>0</v>
      </c>
      <c r="O419" s="902"/>
    </row>
    <row r="420" spans="2:15" ht="12" customHeight="1">
      <c r="B420" s="789" t="s">
        <v>866</v>
      </c>
      <c r="C420" s="796">
        <f>C355</f>
        <v>-6129.2799999999988</v>
      </c>
      <c r="D420" s="797">
        <f>D352</f>
        <v>-3886.6999999999971</v>
      </c>
      <c r="E420" s="797">
        <f>E354</f>
        <v>-3518.7271985693078</v>
      </c>
      <c r="F420" s="797">
        <f>F354</f>
        <v>-7864</v>
      </c>
      <c r="G420" s="797">
        <f>G352</f>
        <v>-1602</v>
      </c>
      <c r="H420" s="797">
        <f>H352</f>
        <v>-3291</v>
      </c>
      <c r="I420" s="798">
        <f>I353</f>
        <v>-4374.2560934966605</v>
      </c>
      <c r="J420" s="42">
        <f t="shared" si="12"/>
        <v>-7864</v>
      </c>
      <c r="K420" s="42">
        <f t="shared" si="13"/>
        <v>-1602</v>
      </c>
      <c r="L420" s="14">
        <f t="shared" si="14"/>
        <v>-1.4294023501730639</v>
      </c>
      <c r="N420" s="798">
        <f>N353</f>
        <v>0</v>
      </c>
    </row>
    <row r="421" spans="2:15" ht="12" customHeight="1" thickBot="1">
      <c r="B421" s="791" t="s">
        <v>867</v>
      </c>
      <c r="C421" s="780"/>
      <c r="D421" s="768"/>
      <c r="E421" s="768"/>
      <c r="F421" s="768"/>
      <c r="G421" s="794">
        <f>G356</f>
        <v>-26604</v>
      </c>
      <c r="H421" s="794">
        <f>H356</f>
        <v>-27650</v>
      </c>
      <c r="I421" s="795">
        <f>I356</f>
        <v>-27495.564740441943</v>
      </c>
      <c r="J421" s="15">
        <f t="shared" si="12"/>
        <v>-27650</v>
      </c>
      <c r="K421" s="15">
        <f t="shared" si="13"/>
        <v>-26604</v>
      </c>
      <c r="L421" s="16">
        <f t="shared" si="14"/>
        <v>-3.838552547604715E-2</v>
      </c>
      <c r="N421" s="798">
        <f>N354</f>
        <v>0</v>
      </c>
    </row>
    <row r="422" spans="2:15" ht="15.75" thickTop="1">
      <c r="N422" s="143"/>
    </row>
    <row r="423" spans="2:15">
      <c r="N423" s="143"/>
    </row>
  </sheetData>
  <phoneticPr fontId="0" type="noConversion"/>
  <pageMargins left="0.75" right="0.5" top="0.8" bottom="0.55000000000000004" header="0.5" footer="0.5"/>
  <pageSetup scale="10" orientation="portrait" horizontalDpi="4294967292" verticalDpi="12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AI414"/>
  <sheetViews>
    <sheetView defaultGridColor="0" colorId="22" zoomScale="75" workbookViewId="0">
      <selection activeCell="L390" sqref="L390"/>
    </sheetView>
  </sheetViews>
  <sheetFormatPr defaultColWidth="9.6640625" defaultRowHeight="15"/>
  <cols>
    <col min="1" max="1" width="0.77734375" customWidth="1"/>
    <col min="2" max="2" width="16.5546875" customWidth="1"/>
    <col min="3" max="6" width="6" customWidth="1"/>
    <col min="7" max="7" width="7.88671875" customWidth="1"/>
    <col min="8" max="8" width="7.21875" customWidth="1"/>
    <col min="9" max="9" width="6" customWidth="1"/>
    <col min="10" max="10" width="8" customWidth="1"/>
    <col min="11" max="11" width="6.6640625" customWidth="1"/>
    <col min="12" max="12" width="8.44140625" customWidth="1"/>
    <col min="13" max="13" width="1.77734375" customWidth="1"/>
    <col min="14" max="14" width="7.5546875" customWidth="1"/>
    <col min="15" max="15" width="11.77734375" customWidth="1"/>
    <col min="16" max="16" width="0.77734375" customWidth="1"/>
    <col min="17" max="17" width="9.21875" customWidth="1"/>
    <col min="18" max="21" width="6.88671875" customWidth="1"/>
    <col min="22" max="22" width="8" customWidth="1"/>
    <col min="23" max="23" width="7.21875" customWidth="1"/>
    <col min="24" max="24" width="2.109375" customWidth="1"/>
    <col min="25" max="25" width="6.33203125" customWidth="1"/>
    <col min="26" max="26" width="5.6640625" customWidth="1"/>
    <col min="27" max="27" width="7.109375" customWidth="1"/>
    <col min="28" max="28" width="7.44140625" customWidth="1"/>
  </cols>
  <sheetData>
    <row r="1" spans="2:28">
      <c r="B1" t="s">
        <v>278</v>
      </c>
    </row>
    <row r="4" spans="2:28" ht="15.7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6" spans="2:28" ht="16.5" customHeight="1" thickBot="1">
      <c r="B6" s="41" t="s">
        <v>511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2:28" ht="15" customHeight="1" thickTop="1">
      <c r="B7" s="159" t="s">
        <v>271</v>
      </c>
      <c r="C7" s="149"/>
      <c r="D7" s="149"/>
      <c r="E7" s="149"/>
      <c r="F7" s="162"/>
      <c r="G7" s="162"/>
      <c r="H7" s="162"/>
      <c r="I7" s="162"/>
      <c r="AB7" s="2"/>
    </row>
    <row r="8" spans="2:28" ht="12" customHeight="1">
      <c r="B8" s="36"/>
      <c r="C8" s="10" t="s">
        <v>83</v>
      </c>
      <c r="D8" s="10" t="s">
        <v>72</v>
      </c>
      <c r="E8" s="10" t="s">
        <v>305</v>
      </c>
      <c r="F8" s="54" t="s">
        <v>102</v>
      </c>
      <c r="G8" s="54" t="s">
        <v>796</v>
      </c>
      <c r="H8" s="54" t="s">
        <v>795</v>
      </c>
      <c r="I8" s="54" t="s">
        <v>292</v>
      </c>
      <c r="N8" s="143"/>
      <c r="O8" s="65" t="s">
        <v>958</v>
      </c>
      <c r="P8" s="17"/>
      <c r="AB8" s="2"/>
    </row>
    <row r="9" spans="2:28" ht="12" customHeight="1">
      <c r="B9" s="77"/>
      <c r="C9" s="10" t="s">
        <v>113</v>
      </c>
      <c r="D9" s="10" t="s">
        <v>307</v>
      </c>
      <c r="E9" s="10" t="s">
        <v>794</v>
      </c>
      <c r="F9" s="54" t="s">
        <v>792</v>
      </c>
      <c r="G9" s="54" t="s">
        <v>814</v>
      </c>
      <c r="H9" s="54" t="s">
        <v>815</v>
      </c>
      <c r="I9" s="54" t="s">
        <v>998</v>
      </c>
      <c r="N9" s="147" t="s">
        <v>952</v>
      </c>
      <c r="P9" s="907" t="s">
        <v>959</v>
      </c>
      <c r="AB9" s="2"/>
    </row>
    <row r="10" spans="2:28" ht="12" customHeight="1">
      <c r="B10" s="44" t="s">
        <v>253</v>
      </c>
      <c r="C10" s="42"/>
      <c r="D10" s="42">
        <f>A!C796</f>
        <v>-27475.899999999994</v>
      </c>
      <c r="E10" s="42"/>
      <c r="F10" s="42"/>
      <c r="G10" s="42">
        <f>A!G796</f>
        <v>-27460</v>
      </c>
      <c r="H10" s="42">
        <f>A!H796</f>
        <v>-27875</v>
      </c>
      <c r="I10" s="42"/>
      <c r="N10" s="66">
        <f>A!M796</f>
        <v>0</v>
      </c>
      <c r="AB10" s="5"/>
    </row>
    <row r="11" spans="2:28" ht="12" customHeight="1">
      <c r="B11" s="44" t="s">
        <v>254</v>
      </c>
      <c r="C11" s="42"/>
      <c r="D11" s="42"/>
      <c r="E11" s="42"/>
      <c r="F11" s="42"/>
      <c r="G11" s="42"/>
      <c r="H11" s="42"/>
      <c r="I11" s="42">
        <f>A!I797</f>
        <v>-26884.367591216105</v>
      </c>
      <c r="N11" s="66">
        <f>A!M797</f>
        <v>0</v>
      </c>
      <c r="AB11" s="5"/>
    </row>
    <row r="12" spans="2:28" ht="12" customHeight="1">
      <c r="B12" s="44" t="s">
        <v>255</v>
      </c>
      <c r="C12" s="42"/>
      <c r="D12" s="42"/>
      <c r="E12" s="42">
        <f>A!D798</f>
        <v>-27736.819198309167</v>
      </c>
      <c r="F12" s="42">
        <f>A!F798</f>
        <v>-28294</v>
      </c>
      <c r="G12" s="42"/>
      <c r="H12" s="42"/>
      <c r="I12" s="42">
        <f>A!I798</f>
        <v>-26884.367591216105</v>
      </c>
      <c r="N12" s="66">
        <f>A!M798</f>
        <v>0</v>
      </c>
      <c r="AB12" s="5"/>
    </row>
    <row r="13" spans="2:28" ht="12" customHeight="1">
      <c r="B13" s="44" t="s">
        <v>256</v>
      </c>
      <c r="C13" s="42">
        <f>A!B799</f>
        <v>-27164.229999999996</v>
      </c>
      <c r="D13" s="42"/>
      <c r="E13" s="42"/>
      <c r="F13" s="42"/>
      <c r="G13" s="42"/>
      <c r="H13" s="42"/>
      <c r="I13" s="42">
        <f>A!I799</f>
        <v>-26884.367591216105</v>
      </c>
      <c r="N13" s="66">
        <f>A!M799</f>
        <v>0</v>
      </c>
      <c r="AB13" s="5"/>
    </row>
    <row r="14" spans="2:28" ht="12" customHeight="1" thickBot="1">
      <c r="B14" s="44" t="s">
        <v>257</v>
      </c>
      <c r="C14" s="42"/>
      <c r="D14" s="42"/>
      <c r="E14" s="42"/>
      <c r="F14" s="42"/>
      <c r="G14" s="42">
        <f>A!G800</f>
        <v>-46277</v>
      </c>
      <c r="H14" s="42">
        <f>A!H800</f>
        <v>-45655</v>
      </c>
      <c r="I14" s="42">
        <f>A!I800</f>
        <v>-45340.530873024443</v>
      </c>
      <c r="N14" s="66">
        <f>A!M800</f>
        <v>0</v>
      </c>
      <c r="AB14" s="5"/>
    </row>
    <row r="15" spans="2:28" ht="15" customHeight="1" thickTop="1">
      <c r="B15" s="159" t="s">
        <v>272</v>
      </c>
      <c r="C15" s="149"/>
      <c r="D15" s="149"/>
      <c r="E15" s="149"/>
      <c r="F15" s="162"/>
      <c r="G15" s="162"/>
      <c r="H15" s="162"/>
      <c r="I15" s="162"/>
      <c r="N15" s="65"/>
      <c r="AB15" s="5"/>
    </row>
    <row r="16" spans="2:28" ht="12" customHeight="1">
      <c r="B16" s="36"/>
      <c r="C16" s="10" t="s">
        <v>83</v>
      </c>
      <c r="D16" s="10" t="s">
        <v>72</v>
      </c>
      <c r="E16" s="10" t="s">
        <v>305</v>
      </c>
      <c r="F16" s="54" t="s">
        <v>102</v>
      </c>
      <c r="G16" s="54" t="s">
        <v>796</v>
      </c>
      <c r="H16" s="54" t="s">
        <v>795</v>
      </c>
      <c r="I16" s="54" t="s">
        <v>292</v>
      </c>
      <c r="N16" s="65"/>
      <c r="AB16" s="5"/>
    </row>
    <row r="17" spans="2:28" ht="12" customHeight="1">
      <c r="B17" s="77"/>
      <c r="C17" s="10" t="s">
        <v>113</v>
      </c>
      <c r="D17" s="10" t="s">
        <v>307</v>
      </c>
      <c r="E17" s="10" t="s">
        <v>794</v>
      </c>
      <c r="F17" s="54" t="s">
        <v>792</v>
      </c>
      <c r="G17" s="54" t="s">
        <v>814</v>
      </c>
      <c r="H17" s="54" t="s">
        <v>815</v>
      </c>
      <c r="I17" s="54" t="s">
        <v>998</v>
      </c>
      <c r="N17" s="65"/>
      <c r="AB17" s="5"/>
    </row>
    <row r="18" spans="2:28" ht="12" customHeight="1">
      <c r="B18" s="44" t="s">
        <v>253</v>
      </c>
      <c r="C18" s="42"/>
      <c r="D18" s="42">
        <f>A!C806</f>
        <v>-4115.66</v>
      </c>
      <c r="E18" s="42"/>
      <c r="F18" s="42"/>
      <c r="G18" s="42">
        <f>A!G806</f>
        <v>-4221</v>
      </c>
      <c r="H18" s="42">
        <f>A!H806</f>
        <v>-4119</v>
      </c>
      <c r="I18" s="42"/>
      <c r="N18" s="66">
        <f>A!M806</f>
        <v>0</v>
      </c>
      <c r="AB18" s="5"/>
    </row>
    <row r="19" spans="2:28" ht="12" customHeight="1">
      <c r="B19" s="44" t="s">
        <v>254</v>
      </c>
      <c r="C19" s="42"/>
      <c r="D19" s="42"/>
      <c r="E19" s="42"/>
      <c r="F19" s="42"/>
      <c r="G19" s="42"/>
      <c r="H19" s="42"/>
      <c r="I19" s="42">
        <f>A!I807</f>
        <v>-4172.6163559778761</v>
      </c>
      <c r="N19" s="66">
        <f>A!M807</f>
        <v>0</v>
      </c>
      <c r="AB19" s="5"/>
    </row>
    <row r="20" spans="2:28" ht="12" customHeight="1">
      <c r="B20" s="44" t="s">
        <v>255</v>
      </c>
      <c r="C20" s="42"/>
      <c r="D20" s="42"/>
      <c r="E20" s="42">
        <f>A!D808</f>
        <v>-4177.6724474256898</v>
      </c>
      <c r="F20" s="42">
        <f>A!F808</f>
        <v>-4279</v>
      </c>
      <c r="G20" s="42">
        <f>A!G808</f>
        <v>-12846</v>
      </c>
      <c r="H20" s="42">
        <f>A!H808</f>
        <v>-12849</v>
      </c>
      <c r="I20" s="42">
        <f>A!I808</f>
        <v>-4172.6163559778761</v>
      </c>
      <c r="N20" s="66">
        <f>A!M808</f>
        <v>0</v>
      </c>
      <c r="AB20" s="5"/>
    </row>
    <row r="21" spans="2:28" ht="12" customHeight="1">
      <c r="B21" s="44" t="s">
        <v>256</v>
      </c>
      <c r="C21" s="42">
        <f>A!B809</f>
        <v>-4015.42</v>
      </c>
      <c r="D21" s="42"/>
      <c r="E21" s="42"/>
      <c r="F21" s="42"/>
      <c r="G21" s="42"/>
      <c r="H21" s="42"/>
      <c r="I21" s="42">
        <f>A!I809</f>
        <v>-4172.6163559778761</v>
      </c>
      <c r="N21" s="66">
        <f>A!M809</f>
        <v>0</v>
      </c>
      <c r="AB21" s="5"/>
    </row>
    <row r="22" spans="2:28" ht="12" customHeight="1" thickBot="1">
      <c r="B22" s="44" t="s">
        <v>257</v>
      </c>
      <c r="C22" s="42"/>
      <c r="D22" s="42"/>
      <c r="E22" s="42"/>
      <c r="F22" s="42"/>
      <c r="G22" s="42">
        <f>A!G810</f>
        <v>-4226</v>
      </c>
      <c r="H22" s="42">
        <f>A!H810</f>
        <v>-4123</v>
      </c>
      <c r="I22" s="42">
        <f>A!I810</f>
        <v>-4172.3507424879772</v>
      </c>
      <c r="N22" s="66">
        <f>A!M810</f>
        <v>0</v>
      </c>
    </row>
    <row r="23" spans="2:28" ht="15" customHeight="1" thickTop="1">
      <c r="B23" s="159" t="s">
        <v>273</v>
      </c>
      <c r="C23" s="149"/>
      <c r="D23" s="149"/>
      <c r="E23" s="149"/>
      <c r="F23" s="162"/>
      <c r="G23" s="162"/>
      <c r="H23" s="162"/>
      <c r="I23" s="162"/>
      <c r="N23" s="65"/>
    </row>
    <row r="24" spans="2:28" ht="12" customHeight="1">
      <c r="B24" s="36"/>
      <c r="C24" s="10" t="s">
        <v>83</v>
      </c>
      <c r="D24" s="10" t="s">
        <v>72</v>
      </c>
      <c r="E24" s="10" t="s">
        <v>305</v>
      </c>
      <c r="F24" s="54" t="s">
        <v>102</v>
      </c>
      <c r="G24" s="54" t="s">
        <v>796</v>
      </c>
      <c r="H24" s="54" t="s">
        <v>795</v>
      </c>
      <c r="I24" s="54" t="s">
        <v>292</v>
      </c>
      <c r="N24" s="65"/>
    </row>
    <row r="25" spans="2:28" ht="12" customHeight="1">
      <c r="B25" s="77"/>
      <c r="C25" s="10" t="s">
        <v>113</v>
      </c>
      <c r="D25" s="10" t="s">
        <v>307</v>
      </c>
      <c r="E25" s="10" t="s">
        <v>794</v>
      </c>
      <c r="F25" s="54" t="s">
        <v>792</v>
      </c>
      <c r="G25" s="54" t="s">
        <v>814</v>
      </c>
      <c r="H25" s="54" t="s">
        <v>815</v>
      </c>
      <c r="I25" s="54" t="s">
        <v>998</v>
      </c>
      <c r="N25" s="65"/>
    </row>
    <row r="26" spans="2:28" ht="12" customHeight="1">
      <c r="B26" s="44" t="s">
        <v>253</v>
      </c>
      <c r="C26" s="42">
        <f>A!B816</f>
        <v>-12352.81</v>
      </c>
      <c r="D26" s="42">
        <f>A!C816</f>
        <v>-6134.89</v>
      </c>
      <c r="E26" s="42">
        <f>A!D816</f>
        <v>-12500.654692436594</v>
      </c>
      <c r="F26" s="42">
        <f>A!F816</f>
        <v>-12290</v>
      </c>
      <c r="G26" s="42">
        <f>A!G816</f>
        <v>-6422</v>
      </c>
      <c r="H26" s="42">
        <f>A!H816</f>
        <v>-6178</v>
      </c>
      <c r="I26" s="42">
        <f>A!I816</f>
        <v>-6378.372989682588</v>
      </c>
      <c r="N26" s="66">
        <f>A!M816</f>
        <v>0</v>
      </c>
    </row>
    <row r="27" spans="2:28" ht="12" customHeight="1">
      <c r="B27" s="44" t="s">
        <v>254</v>
      </c>
      <c r="C27" s="42">
        <f>A!B817</f>
        <v>-12352.81</v>
      </c>
      <c r="D27" s="42"/>
      <c r="E27" s="42">
        <f>A!D817</f>
        <v>-12500.654692436594</v>
      </c>
      <c r="F27" s="42">
        <f>A!F817</f>
        <v>-12290</v>
      </c>
      <c r="G27" s="42">
        <f>A!G817</f>
        <v>-12847</v>
      </c>
      <c r="H27" s="42">
        <f>A!H817</f>
        <v>-12849</v>
      </c>
      <c r="I27" s="42">
        <f>A!I817</f>
        <v>-6378.3729893728168</v>
      </c>
      <c r="N27" s="66">
        <f>A!M817</f>
        <v>0</v>
      </c>
    </row>
    <row r="28" spans="2:28" ht="12" customHeight="1">
      <c r="B28" s="44" t="s">
        <v>255</v>
      </c>
      <c r="C28" s="42">
        <f>A!B818</f>
        <v>-12352.81</v>
      </c>
      <c r="D28" s="42"/>
      <c r="E28" s="42">
        <f>A!D818</f>
        <v>-6184.0970944235587</v>
      </c>
      <c r="F28" s="42">
        <f>A!F818</f>
        <v>-6423</v>
      </c>
      <c r="G28" s="42">
        <f>A!G818</f>
        <v>-12847</v>
      </c>
      <c r="H28" s="42">
        <f>A!H818</f>
        <v>-12849</v>
      </c>
      <c r="I28" s="42">
        <f>A!I818</f>
        <v>-6378.3729893728168</v>
      </c>
      <c r="N28" s="66">
        <f>A!M818</f>
        <v>0</v>
      </c>
    </row>
    <row r="29" spans="2:28" ht="12" customHeight="1">
      <c r="B29" s="44" t="s">
        <v>256</v>
      </c>
      <c r="C29" s="42">
        <f>A!B819</f>
        <v>-6105.5199999999995</v>
      </c>
      <c r="D29" s="42"/>
      <c r="E29" s="42">
        <f>A!D819</f>
        <v>-12500.654692436594</v>
      </c>
      <c r="F29" s="42">
        <f>A!F819</f>
        <v>-12290</v>
      </c>
      <c r="G29" s="42">
        <f>A!G819</f>
        <v>-12847</v>
      </c>
      <c r="H29" s="42">
        <f>A!H819</f>
        <v>-12849</v>
      </c>
      <c r="I29" s="42">
        <f>A!I819</f>
        <v>-6378.3729893728168</v>
      </c>
      <c r="N29" s="66">
        <f>A!M819</f>
        <v>0</v>
      </c>
    </row>
    <row r="30" spans="2:28" ht="12" customHeight="1" thickBot="1">
      <c r="B30" s="44" t="s">
        <v>257</v>
      </c>
      <c r="C30" s="42">
        <f>A!B820</f>
        <v>-12352.81</v>
      </c>
      <c r="D30" s="42"/>
      <c r="E30" s="42">
        <f>A!D820</f>
        <v>-12500.654692436594</v>
      </c>
      <c r="F30" s="42">
        <f>A!F820</f>
        <v>-12290</v>
      </c>
      <c r="G30" s="42">
        <f>A!G820</f>
        <v>-6427</v>
      </c>
      <c r="H30" s="42">
        <f>A!H820</f>
        <v>-6181</v>
      </c>
      <c r="I30" s="42">
        <f>A!I820</f>
        <v>-6378.1481776938117</v>
      </c>
      <c r="N30" s="66">
        <f>A!M820</f>
        <v>0</v>
      </c>
    </row>
    <row r="31" spans="2:28" ht="15" customHeight="1" thickTop="1">
      <c r="B31" s="159" t="s">
        <v>274</v>
      </c>
      <c r="C31" s="149"/>
      <c r="D31" s="149"/>
      <c r="E31" s="149"/>
      <c r="F31" s="162"/>
      <c r="G31" s="162"/>
      <c r="H31" s="162"/>
      <c r="I31" s="162"/>
      <c r="N31" s="65"/>
    </row>
    <row r="32" spans="2:28" ht="12" customHeight="1">
      <c r="B32" s="36"/>
      <c r="C32" s="10" t="s">
        <v>83</v>
      </c>
      <c r="D32" s="10" t="s">
        <v>72</v>
      </c>
      <c r="E32" s="10" t="s">
        <v>305</v>
      </c>
      <c r="F32" s="54" t="s">
        <v>102</v>
      </c>
      <c r="G32" s="54" t="s">
        <v>796</v>
      </c>
      <c r="H32" s="54" t="s">
        <v>795</v>
      </c>
      <c r="I32" s="54" t="s">
        <v>292</v>
      </c>
      <c r="N32" s="65"/>
    </row>
    <row r="33" spans="2:14" ht="12" customHeight="1">
      <c r="B33" s="77"/>
      <c r="C33" s="10" t="s">
        <v>113</v>
      </c>
      <c r="D33" s="10" t="s">
        <v>307</v>
      </c>
      <c r="E33" s="10" t="s">
        <v>794</v>
      </c>
      <c r="F33" s="54" t="s">
        <v>792</v>
      </c>
      <c r="G33" s="54" t="s">
        <v>814</v>
      </c>
      <c r="H33" s="54" t="s">
        <v>815</v>
      </c>
      <c r="I33" s="54" t="s">
        <v>998</v>
      </c>
      <c r="N33" s="65"/>
    </row>
    <row r="34" spans="2:14" ht="12" customHeight="1">
      <c r="B34" s="44" t="s">
        <v>253</v>
      </c>
      <c r="C34" s="42">
        <f>A!B826</f>
        <v>-12352.83</v>
      </c>
      <c r="D34" s="42">
        <f>A!C826</f>
        <v>-3820.0300000000007</v>
      </c>
      <c r="E34" s="42">
        <f>A!D826</f>
        <v>-12500.786326460562</v>
      </c>
      <c r="F34" s="42">
        <f>A!F826</f>
        <v>-12290</v>
      </c>
      <c r="G34" s="42">
        <f>A!G826</f>
        <v>-3458</v>
      </c>
      <c r="H34" s="42">
        <f>A!H826</f>
        <v>-3976</v>
      </c>
      <c r="I34" s="42">
        <f>A!I826</f>
        <v>-3239.7340105660205</v>
      </c>
      <c r="N34" s="66">
        <f>A!M826</f>
        <v>0</v>
      </c>
    </row>
    <row r="35" spans="2:14" ht="12" customHeight="1">
      <c r="B35" s="44" t="s">
        <v>254</v>
      </c>
      <c r="C35" s="42">
        <f>A!B827</f>
        <v>-12352.83</v>
      </c>
      <c r="D35" s="42"/>
      <c r="E35" s="42">
        <f>A!D827</f>
        <v>-12500.786326460562</v>
      </c>
      <c r="F35" s="42">
        <f>A!F827</f>
        <v>-12290</v>
      </c>
      <c r="G35" s="42">
        <f>A!G827</f>
        <v>-12846</v>
      </c>
      <c r="H35" s="42">
        <f>A!H827</f>
        <v>-12849</v>
      </c>
      <c r="I35" s="42">
        <f>A!I827</f>
        <v>-3238.1135382374287</v>
      </c>
      <c r="N35" s="66">
        <f>A!M827</f>
        <v>0</v>
      </c>
    </row>
    <row r="36" spans="2:14" ht="12" customHeight="1">
      <c r="B36" s="44" t="s">
        <v>255</v>
      </c>
      <c r="C36" s="42">
        <f>A!B828</f>
        <v>-12352.83</v>
      </c>
      <c r="D36" s="42"/>
      <c r="E36" s="42">
        <f>A!D828</f>
        <v>-3834.0520058388374</v>
      </c>
      <c r="F36" s="42">
        <f>A!F828</f>
        <v>-3805</v>
      </c>
      <c r="G36" s="42">
        <f>A!G828</f>
        <v>-12846</v>
      </c>
      <c r="H36" s="42">
        <f>A!H828</f>
        <v>-12849</v>
      </c>
      <c r="I36" s="42">
        <f>A!I828</f>
        <v>-3238.1135382374287</v>
      </c>
      <c r="N36" s="66">
        <f>A!M828</f>
        <v>0</v>
      </c>
    </row>
    <row r="37" spans="2:14" ht="12" customHeight="1">
      <c r="B37" s="44" t="s">
        <v>256</v>
      </c>
      <c r="C37" s="42">
        <f>A!B829</f>
        <v>-3785.8099999999995</v>
      </c>
      <c r="D37" s="42"/>
      <c r="E37" s="42">
        <f>A!D829</f>
        <v>-12500.786326460562</v>
      </c>
      <c r="F37" s="42">
        <f>A!F829</f>
        <v>-12290</v>
      </c>
      <c r="G37" s="42">
        <f>A!G829</f>
        <v>-12846</v>
      </c>
      <c r="H37" s="42">
        <f>A!H829</f>
        <v>-12849</v>
      </c>
      <c r="I37" s="42">
        <f>A!I829</f>
        <v>-3238.1135382374287</v>
      </c>
      <c r="N37" s="66">
        <f>A!M829</f>
        <v>0</v>
      </c>
    </row>
    <row r="38" spans="2:14" ht="12" customHeight="1" thickBot="1">
      <c r="B38" s="44" t="s">
        <v>257</v>
      </c>
      <c r="C38" s="42">
        <f>A!B830</f>
        <v>-12352.83</v>
      </c>
      <c r="D38" s="42"/>
      <c r="E38" s="42">
        <f>A!D830</f>
        <v>-12500.786326460562</v>
      </c>
      <c r="F38" s="42">
        <f>A!F830</f>
        <v>-12290</v>
      </c>
      <c r="G38" s="42">
        <f>A!G830</f>
        <v>-12846</v>
      </c>
      <c r="H38" s="42">
        <f>A!H830</f>
        <v>-12849</v>
      </c>
      <c r="I38" s="42">
        <f>A!I830</f>
        <v>-12430.861678052932</v>
      </c>
      <c r="N38" s="66">
        <f>A!M830</f>
        <v>0</v>
      </c>
    </row>
    <row r="39" spans="2:14" ht="15" customHeight="1" thickTop="1">
      <c r="B39" s="159" t="s">
        <v>275</v>
      </c>
      <c r="C39" s="149"/>
      <c r="D39" s="149"/>
      <c r="E39" s="149"/>
      <c r="F39" s="162"/>
      <c r="G39" s="162"/>
      <c r="H39" s="162"/>
      <c r="I39" s="162"/>
      <c r="N39" s="65"/>
    </row>
    <row r="40" spans="2:14" ht="12" customHeight="1">
      <c r="B40" s="36"/>
      <c r="C40" s="10" t="s">
        <v>83</v>
      </c>
      <c r="D40" s="10" t="s">
        <v>72</v>
      </c>
      <c r="E40" s="10" t="s">
        <v>305</v>
      </c>
      <c r="F40" s="54" t="s">
        <v>102</v>
      </c>
      <c r="G40" s="54" t="s">
        <v>796</v>
      </c>
      <c r="H40" s="54" t="s">
        <v>795</v>
      </c>
      <c r="I40" s="54" t="s">
        <v>292</v>
      </c>
      <c r="N40" s="65"/>
    </row>
    <row r="41" spans="2:14" ht="12" customHeight="1">
      <c r="B41" s="77"/>
      <c r="C41" s="10" t="s">
        <v>113</v>
      </c>
      <c r="D41" s="10" t="s">
        <v>307</v>
      </c>
      <c r="E41" s="10" t="s">
        <v>794</v>
      </c>
      <c r="F41" s="54" t="s">
        <v>792</v>
      </c>
      <c r="G41" s="54" t="s">
        <v>814</v>
      </c>
      <c r="H41" s="54" t="s">
        <v>815</v>
      </c>
      <c r="I41" s="54" t="s">
        <v>998</v>
      </c>
      <c r="N41" s="65"/>
    </row>
    <row r="42" spans="2:14" ht="12" customHeight="1">
      <c r="B42" s="44" t="s">
        <v>253</v>
      </c>
      <c r="C42" s="42">
        <f>A!B836</f>
        <v>-12352.83</v>
      </c>
      <c r="D42" s="42">
        <f>A!C836</f>
        <v>-3740.58</v>
      </c>
      <c r="E42" s="42">
        <f>A!D836</f>
        <v>-12501.047294495162</v>
      </c>
      <c r="F42" s="42">
        <f>A!F836</f>
        <v>-12290</v>
      </c>
      <c r="G42" s="42">
        <f>A!G836</f>
        <v>-3802</v>
      </c>
      <c r="H42" s="42">
        <f>A!H836</f>
        <v>-3736</v>
      </c>
      <c r="I42" s="42">
        <f>A!I836</f>
        <v>-3788.7485398353547</v>
      </c>
      <c r="N42" s="66">
        <f>A!M836</f>
        <v>0</v>
      </c>
    </row>
    <row r="43" spans="2:14" ht="12" customHeight="1">
      <c r="B43" s="44" t="s">
        <v>254</v>
      </c>
      <c r="C43" s="42">
        <f>A!B837</f>
        <v>-12352.83</v>
      </c>
      <c r="D43" s="42"/>
      <c r="E43" s="42">
        <f>A!D837</f>
        <v>-12501.047294495162</v>
      </c>
      <c r="F43" s="42">
        <f>A!F837</f>
        <v>-12290</v>
      </c>
      <c r="G43" s="42">
        <f>A!G837</f>
        <v>-12846</v>
      </c>
      <c r="H43" s="42">
        <f>A!H837</f>
        <v>-12849</v>
      </c>
      <c r="I43" s="42">
        <f>A!I837</f>
        <v>-3788.748686385703</v>
      </c>
      <c r="N43" s="66">
        <f>A!M837</f>
        <v>0</v>
      </c>
    </row>
    <row r="44" spans="2:14" ht="12" customHeight="1">
      <c r="B44" s="44" t="s">
        <v>255</v>
      </c>
      <c r="C44" s="42">
        <f>A!B838</f>
        <v>-12352.83</v>
      </c>
      <c r="D44" s="42"/>
      <c r="E44" s="42">
        <f>A!D838</f>
        <v>-3804.6482774139549</v>
      </c>
      <c r="F44" s="42">
        <f>A!F838</f>
        <v>-3886</v>
      </c>
      <c r="G44" s="42">
        <f>A!G838</f>
        <v>-12846</v>
      </c>
      <c r="H44" s="42">
        <f>A!H838</f>
        <v>-12849</v>
      </c>
      <c r="I44" s="42">
        <f>A!I838</f>
        <v>-3788.748686385703</v>
      </c>
      <c r="N44" s="66">
        <f>A!M838</f>
        <v>0</v>
      </c>
    </row>
    <row r="45" spans="2:14" ht="12" customHeight="1">
      <c r="B45" s="44" t="s">
        <v>256</v>
      </c>
      <c r="C45" s="42">
        <f>A!B839</f>
        <v>-3650.4699999999993</v>
      </c>
      <c r="D45" s="42"/>
      <c r="E45" s="42">
        <f>A!D839</f>
        <v>-12501.047294495162</v>
      </c>
      <c r="F45" s="42">
        <f>A!F839</f>
        <v>-12290</v>
      </c>
      <c r="G45" s="42">
        <f>A!G839</f>
        <v>-12846</v>
      </c>
      <c r="H45" s="42">
        <f>A!H839</f>
        <v>-12849</v>
      </c>
      <c r="I45" s="42">
        <f>A!I839</f>
        <v>-3788.748686385703</v>
      </c>
      <c r="N45" s="66">
        <f>A!M839</f>
        <v>0</v>
      </c>
    </row>
    <row r="46" spans="2:14" ht="12" customHeight="1" thickBot="1">
      <c r="B46" s="44" t="s">
        <v>257</v>
      </c>
      <c r="C46" s="42">
        <f>A!B840</f>
        <v>-12352.83</v>
      </c>
      <c r="D46" s="42"/>
      <c r="E46" s="42">
        <f>A!D840</f>
        <v>-12501.047294495162</v>
      </c>
      <c r="F46" s="42">
        <f>A!F840</f>
        <v>-12290</v>
      </c>
      <c r="G46" s="42">
        <f>A!G840</f>
        <v>-3812</v>
      </c>
      <c r="H46" s="42">
        <f>A!H840</f>
        <v>-3743</v>
      </c>
      <c r="I46" s="42">
        <f>A!I840</f>
        <v>-3788.4923744583684</v>
      </c>
      <c r="N46" s="66">
        <f>A!M840</f>
        <v>0</v>
      </c>
    </row>
    <row r="47" spans="2:14" ht="15" customHeight="1" thickTop="1">
      <c r="B47" s="159" t="s">
        <v>276</v>
      </c>
      <c r="C47" s="149"/>
      <c r="D47" s="149"/>
      <c r="E47" s="149"/>
      <c r="F47" s="162"/>
      <c r="G47" s="162"/>
      <c r="H47" s="162"/>
      <c r="I47" s="162"/>
      <c r="N47" s="65"/>
    </row>
    <row r="48" spans="2:14" ht="12" customHeight="1">
      <c r="B48" s="36"/>
      <c r="C48" s="10" t="s">
        <v>83</v>
      </c>
      <c r="D48" s="10" t="s">
        <v>72</v>
      </c>
      <c r="E48" s="10" t="s">
        <v>305</v>
      </c>
      <c r="F48" s="54" t="s">
        <v>102</v>
      </c>
      <c r="G48" s="54" t="s">
        <v>796</v>
      </c>
      <c r="H48" s="54" t="s">
        <v>795</v>
      </c>
      <c r="I48" s="54" t="s">
        <v>292</v>
      </c>
      <c r="N48" s="65"/>
    </row>
    <row r="49" spans="2:14" ht="12" customHeight="1">
      <c r="B49" s="77"/>
      <c r="C49" s="10" t="s">
        <v>113</v>
      </c>
      <c r="D49" s="10" t="s">
        <v>307</v>
      </c>
      <c r="E49" s="10" t="s">
        <v>794</v>
      </c>
      <c r="F49" s="54" t="s">
        <v>792</v>
      </c>
      <c r="G49" s="54" t="s">
        <v>814</v>
      </c>
      <c r="H49" s="54" t="s">
        <v>815</v>
      </c>
      <c r="I49" s="54" t="s">
        <v>998</v>
      </c>
      <c r="N49" s="65"/>
    </row>
    <row r="50" spans="2:14" ht="12" customHeight="1">
      <c r="B50" s="44" t="s">
        <v>253</v>
      </c>
      <c r="C50" s="42">
        <f>A!B846</f>
        <v>-12352.8</v>
      </c>
      <c r="D50" s="42">
        <f>A!C846</f>
        <v>-5918.8200000000006</v>
      </c>
      <c r="E50" s="42">
        <f>A!D846</f>
        <v>-12500.986447435345</v>
      </c>
      <c r="F50" s="42">
        <f>A!F846</f>
        <v>-12290</v>
      </c>
      <c r="G50" s="42">
        <f>A!G846</f>
        <v>-6161</v>
      </c>
      <c r="H50" s="42">
        <f>A!H846</f>
        <v>-5954</v>
      </c>
      <c r="I50" s="42">
        <f>A!I846</f>
        <v>-6140.0417495227439</v>
      </c>
      <c r="N50" s="66">
        <f>A!M846</f>
        <v>0</v>
      </c>
    </row>
    <row r="51" spans="2:14" ht="12" customHeight="1">
      <c r="B51" s="44" t="s">
        <v>254</v>
      </c>
      <c r="C51" s="42">
        <f>A!B847</f>
        <v>-12352.8</v>
      </c>
      <c r="D51" s="42"/>
      <c r="E51" s="42">
        <f>A!D847</f>
        <v>-12500.986447435345</v>
      </c>
      <c r="F51" s="42">
        <f>A!F847</f>
        <v>-12290</v>
      </c>
      <c r="G51" s="42">
        <f>A!G847</f>
        <v>-12846</v>
      </c>
      <c r="H51" s="42">
        <f>A!H847</f>
        <v>-12849</v>
      </c>
      <c r="I51" s="42">
        <f>A!I847</f>
        <v>-6140.0417480132755</v>
      </c>
      <c r="N51" s="66">
        <f>A!M847</f>
        <v>0</v>
      </c>
    </row>
    <row r="52" spans="2:14" ht="12" customHeight="1">
      <c r="B52" s="44" t="s">
        <v>255</v>
      </c>
      <c r="C52" s="42">
        <f>A!B848</f>
        <v>-12352.8</v>
      </c>
      <c r="D52" s="42"/>
      <c r="E52" s="42">
        <f>A!D848</f>
        <v>-5967.0181070630069</v>
      </c>
      <c r="F52" s="42">
        <f>A!F848</f>
        <v>-6192</v>
      </c>
      <c r="G52" s="42">
        <f>A!G848</f>
        <v>-12846</v>
      </c>
      <c r="H52" s="42">
        <f>A!H848</f>
        <v>-12849</v>
      </c>
      <c r="I52" s="42">
        <f>A!I848</f>
        <v>-6140.0417480132755</v>
      </c>
      <c r="N52" s="66">
        <f>A!M848</f>
        <v>0</v>
      </c>
    </row>
    <row r="53" spans="2:14" ht="12" customHeight="1">
      <c r="B53" s="44" t="s">
        <v>256</v>
      </c>
      <c r="C53" s="42">
        <f>A!B849</f>
        <v>-5892.9</v>
      </c>
      <c r="D53" s="42"/>
      <c r="E53" s="42">
        <f>A!D849</f>
        <v>-12500.986447435345</v>
      </c>
      <c r="F53" s="42">
        <f>A!F849</f>
        <v>-12290</v>
      </c>
      <c r="G53" s="42">
        <f>A!G849</f>
        <v>-12846</v>
      </c>
      <c r="H53" s="42">
        <f>A!H849</f>
        <v>-12849</v>
      </c>
      <c r="I53" s="42">
        <f>A!I849</f>
        <v>-6140.0417480132755</v>
      </c>
      <c r="N53" s="66">
        <f>A!M849</f>
        <v>0</v>
      </c>
    </row>
    <row r="54" spans="2:14" ht="12" customHeight="1" thickBot="1">
      <c r="B54" s="44" t="s">
        <v>257</v>
      </c>
      <c r="C54" s="42">
        <f>A!B850</f>
        <v>-12352.8</v>
      </c>
      <c r="D54" s="42"/>
      <c r="E54" s="42">
        <f>A!D850</f>
        <v>-12500.986447435345</v>
      </c>
      <c r="F54" s="42">
        <f>A!F850</f>
        <v>-12290</v>
      </c>
      <c r="G54" s="42">
        <f>A!G850</f>
        <v>-6161</v>
      </c>
      <c r="H54" s="42">
        <f>A!H850</f>
        <v>-5954</v>
      </c>
      <c r="I54" s="42">
        <f>A!I850</f>
        <v>-6139.8162222708916</v>
      </c>
      <c r="N54" s="66">
        <f>A!M850</f>
        <v>0</v>
      </c>
    </row>
    <row r="55" spans="2:14" ht="15" customHeight="1" thickTop="1">
      <c r="B55" s="159" t="s">
        <v>277</v>
      </c>
      <c r="C55" s="149"/>
      <c r="D55" s="149"/>
      <c r="E55" s="149"/>
      <c r="F55" s="162"/>
      <c r="G55" s="162"/>
      <c r="H55" s="162"/>
      <c r="I55" s="162"/>
      <c r="N55" s="65"/>
    </row>
    <row r="56" spans="2:14" ht="12" customHeight="1">
      <c r="B56" s="36"/>
      <c r="C56" s="10" t="s">
        <v>83</v>
      </c>
      <c r="D56" s="10" t="s">
        <v>72</v>
      </c>
      <c r="E56" s="10" t="s">
        <v>305</v>
      </c>
      <c r="F56" s="54" t="s">
        <v>102</v>
      </c>
      <c r="G56" s="54" t="s">
        <v>796</v>
      </c>
      <c r="H56" s="54" t="s">
        <v>795</v>
      </c>
      <c r="I56" s="54" t="s">
        <v>292</v>
      </c>
      <c r="N56" s="65"/>
    </row>
    <row r="57" spans="2:14" ht="12" customHeight="1">
      <c r="B57" s="77"/>
      <c r="C57" s="10" t="s">
        <v>113</v>
      </c>
      <c r="D57" s="10" t="s">
        <v>307</v>
      </c>
      <c r="E57" s="10" t="s">
        <v>794</v>
      </c>
      <c r="F57" s="54" t="s">
        <v>792</v>
      </c>
      <c r="G57" s="54" t="s">
        <v>814</v>
      </c>
      <c r="H57" s="54" t="s">
        <v>815</v>
      </c>
      <c r="I57" s="54" t="s">
        <v>998</v>
      </c>
      <c r="N57" s="65"/>
    </row>
    <row r="58" spans="2:14" ht="12" customHeight="1">
      <c r="B58" s="44" t="s">
        <v>253</v>
      </c>
      <c r="C58" s="42">
        <f>A!B856</f>
        <v>-12352.83</v>
      </c>
      <c r="D58" s="42">
        <f>A!C856</f>
        <v>-3745.8199999999997</v>
      </c>
      <c r="E58" s="42">
        <f>A!D856</f>
        <v>-12501.118081120301</v>
      </c>
      <c r="F58" s="42">
        <f>A!F856</f>
        <v>-12290</v>
      </c>
      <c r="G58" s="42">
        <f>A!G856</f>
        <v>-3394</v>
      </c>
      <c r="H58" s="42">
        <f>A!H856</f>
        <v>-3914</v>
      </c>
      <c r="I58" s="42">
        <f>A!I856</f>
        <v>-3166.4740812605178</v>
      </c>
      <c r="N58" s="66">
        <f>A!M856</f>
        <v>0</v>
      </c>
    </row>
    <row r="59" spans="2:14" ht="12" customHeight="1">
      <c r="B59" s="44" t="s">
        <v>254</v>
      </c>
      <c r="C59" s="42">
        <f>A!B857</f>
        <v>-12352.83</v>
      </c>
      <c r="D59" s="42"/>
      <c r="E59" s="42">
        <f>A!D857</f>
        <v>-12501.118081120301</v>
      </c>
      <c r="F59" s="42">
        <f>A!F857</f>
        <v>-12290</v>
      </c>
      <c r="G59" s="42">
        <f>A!G857</f>
        <v>-12846</v>
      </c>
      <c r="H59" s="42">
        <f>A!H857</f>
        <v>-12849</v>
      </c>
      <c r="I59" s="42">
        <f>A!I857</f>
        <v>-3166.4742732240375</v>
      </c>
      <c r="N59" s="66">
        <f>A!M857</f>
        <v>0</v>
      </c>
    </row>
    <row r="60" spans="2:14" ht="12" customHeight="1">
      <c r="B60" s="44" t="s">
        <v>255</v>
      </c>
      <c r="C60" s="42">
        <f>A!B858</f>
        <v>-12352.83</v>
      </c>
      <c r="D60" s="42"/>
      <c r="E60" s="42">
        <f>A!D858</f>
        <v>-3769.3312661441123</v>
      </c>
      <c r="F60" s="42">
        <f>A!F858</f>
        <v>-3708</v>
      </c>
      <c r="G60" s="42">
        <f>A!G858</f>
        <v>-12846</v>
      </c>
      <c r="H60" s="42">
        <f>A!H858</f>
        <v>-12849</v>
      </c>
      <c r="I60" s="42">
        <f>A!I858</f>
        <v>-3166.4742732240375</v>
      </c>
      <c r="N60" s="66">
        <f>A!M858</f>
        <v>0</v>
      </c>
    </row>
    <row r="61" spans="2:14" ht="12" customHeight="1">
      <c r="B61" s="44" t="s">
        <v>256</v>
      </c>
      <c r="C61" s="42">
        <f>A!B859</f>
        <v>-3714.1100000000006</v>
      </c>
      <c r="D61" s="42"/>
      <c r="E61" s="42">
        <f>A!D859</f>
        <v>-12501.118081120301</v>
      </c>
      <c r="F61" s="42">
        <f>A!F859</f>
        <v>-12290</v>
      </c>
      <c r="G61" s="42">
        <f>A!G859</f>
        <v>-12846</v>
      </c>
      <c r="H61" s="42">
        <f>A!H859</f>
        <v>-12849</v>
      </c>
      <c r="I61" s="42">
        <f>A!I859</f>
        <v>-3166.4742732240375</v>
      </c>
      <c r="N61" s="66">
        <f>A!M859</f>
        <v>0</v>
      </c>
    </row>
    <row r="62" spans="2:14" ht="12" customHeight="1" thickBot="1">
      <c r="B62" s="45" t="s">
        <v>257</v>
      </c>
      <c r="C62" s="15">
        <f>A!B860</f>
        <v>-12352.83</v>
      </c>
      <c r="D62" s="15"/>
      <c r="E62" s="15">
        <f>A!D860</f>
        <v>-12501.118081120301</v>
      </c>
      <c r="F62" s="15">
        <f>A!F860</f>
        <v>-12290</v>
      </c>
      <c r="G62" s="15">
        <f>A!G860</f>
        <v>-12846</v>
      </c>
      <c r="H62" s="15">
        <f>A!H860</f>
        <v>-12849</v>
      </c>
      <c r="I62" s="15">
        <f>A!I860</f>
        <v>-12430.861678052932</v>
      </c>
      <c r="N62" s="66">
        <f>A!M860</f>
        <v>0</v>
      </c>
    </row>
    <row r="63" spans="2:14" ht="12" customHeight="1" thickTop="1">
      <c r="N63" s="65"/>
    </row>
    <row r="64" spans="2:14" ht="12" customHeight="1">
      <c r="B64" s="21" t="s">
        <v>813</v>
      </c>
      <c r="N64" s="65"/>
    </row>
    <row r="65" spans="2:15" ht="12" customHeight="1">
      <c r="C65" s="10" t="s">
        <v>83</v>
      </c>
      <c r="D65" s="10" t="s">
        <v>72</v>
      </c>
      <c r="E65" s="10" t="s">
        <v>305</v>
      </c>
      <c r="F65" s="54" t="s">
        <v>102</v>
      </c>
      <c r="G65" s="54" t="s">
        <v>796</v>
      </c>
      <c r="H65" s="54" t="s">
        <v>795</v>
      </c>
      <c r="I65" s="54" t="s">
        <v>292</v>
      </c>
      <c r="J65" s="249" t="s">
        <v>796</v>
      </c>
      <c r="K65" s="54" t="s">
        <v>795</v>
      </c>
      <c r="L65" s="54" t="s">
        <v>292</v>
      </c>
      <c r="N65" s="143"/>
    </row>
    <row r="66" spans="2:15" ht="12" customHeight="1">
      <c r="B66" s="325" t="s">
        <v>320</v>
      </c>
      <c r="C66" s="10" t="s">
        <v>113</v>
      </c>
      <c r="D66" s="10" t="s">
        <v>307</v>
      </c>
      <c r="E66" s="10" t="s">
        <v>794</v>
      </c>
      <c r="F66" s="54" t="s">
        <v>792</v>
      </c>
      <c r="G66" s="54" t="s">
        <v>814</v>
      </c>
      <c r="H66" s="54" t="s">
        <v>815</v>
      </c>
      <c r="I66" s="54" t="s">
        <v>998</v>
      </c>
      <c r="J66" s="249" t="s">
        <v>816</v>
      </c>
      <c r="K66" s="54" t="s">
        <v>817</v>
      </c>
      <c r="L66" s="54" t="s">
        <v>980</v>
      </c>
      <c r="N66" s="147" t="s">
        <v>952</v>
      </c>
    </row>
    <row r="67" spans="2:15" ht="12" customHeight="1">
      <c r="B67" s="324" t="s">
        <v>321</v>
      </c>
      <c r="C67" s="42">
        <f>ABS!C39</f>
        <v>0</v>
      </c>
      <c r="D67" s="42">
        <f>ABS!D39</f>
        <v>6319.21</v>
      </c>
      <c r="E67" s="42">
        <f>ABS!E39</f>
        <v>0</v>
      </c>
      <c r="F67" s="42">
        <f>ABS!F39</f>
        <v>0</v>
      </c>
      <c r="G67" s="42">
        <f>ABS!G39</f>
        <v>6425</v>
      </c>
      <c r="H67" s="42">
        <f>ABS!H39</f>
        <v>6671</v>
      </c>
      <c r="I67" s="42">
        <f>ABS!I39</f>
        <v>0</v>
      </c>
      <c r="L67" s="42"/>
      <c r="N67" s="42">
        <f>ABS!N39</f>
        <v>0</v>
      </c>
    </row>
    <row r="68" spans="2:15" ht="12" customHeight="1">
      <c r="B68" s="324" t="s">
        <v>110</v>
      </c>
      <c r="C68" s="42">
        <f>-C29</f>
        <v>6105.5199999999995</v>
      </c>
      <c r="D68" s="42">
        <f>-D26</f>
        <v>6134.89</v>
      </c>
      <c r="E68" s="42">
        <f>-E28</f>
        <v>6184.0970944235587</v>
      </c>
      <c r="F68" s="42">
        <f>-F28</f>
        <v>6423</v>
      </c>
      <c r="G68" s="42">
        <f>-G26</f>
        <v>6422</v>
      </c>
      <c r="H68" s="42">
        <f>-H26</f>
        <v>6178</v>
      </c>
      <c r="I68" s="42">
        <f>-I29</f>
        <v>6378.3729893728168</v>
      </c>
      <c r="L68" s="42"/>
      <c r="N68" s="895" t="s">
        <v>560</v>
      </c>
    </row>
    <row r="69" spans="2:15" ht="12" customHeight="1">
      <c r="B69" s="324" t="s">
        <v>312</v>
      </c>
      <c r="C69" s="42">
        <f>-C53</f>
        <v>5892.9</v>
      </c>
      <c r="D69" s="42">
        <f>-D50</f>
        <v>5918.8200000000006</v>
      </c>
      <c r="E69" s="42">
        <f>-E52</f>
        <v>5967.0181070630069</v>
      </c>
      <c r="F69" s="42">
        <f>-F52</f>
        <v>6192</v>
      </c>
      <c r="G69" s="42">
        <f>-G50</f>
        <v>6161</v>
      </c>
      <c r="H69" s="42">
        <f>-H50</f>
        <v>5954</v>
      </c>
      <c r="I69" s="42">
        <f>-I53</f>
        <v>6140.0417480132755</v>
      </c>
      <c r="L69" s="42"/>
      <c r="N69" s="895" t="s">
        <v>560</v>
      </c>
    </row>
    <row r="70" spans="2:15" ht="12" customHeight="1">
      <c r="B70" s="324" t="s">
        <v>107</v>
      </c>
      <c r="C70" s="42">
        <f>-C21</f>
        <v>4015.42</v>
      </c>
      <c r="D70" s="42">
        <f>-D18</f>
        <v>4115.66</v>
      </c>
      <c r="E70" s="42">
        <f>-E20</f>
        <v>4177.6724474256898</v>
      </c>
      <c r="F70" s="42">
        <f>-F20</f>
        <v>4279</v>
      </c>
      <c r="G70" s="42">
        <f>-G18</f>
        <v>4221</v>
      </c>
      <c r="H70" s="42">
        <f>-H18</f>
        <v>4119</v>
      </c>
      <c r="I70" s="42">
        <f>-I21</f>
        <v>4172.6163559778761</v>
      </c>
      <c r="L70" s="42"/>
      <c r="N70" s="895" t="s">
        <v>560</v>
      </c>
    </row>
    <row r="71" spans="2:15" ht="12" customHeight="1">
      <c r="B71" s="324" t="s">
        <v>313</v>
      </c>
      <c r="C71" s="42">
        <f>-C45</f>
        <v>3650.4699999999993</v>
      </c>
      <c r="D71" s="42">
        <f>-D42</f>
        <v>3740.58</v>
      </c>
      <c r="E71" s="42">
        <f>-E44</f>
        <v>3804.6482774139549</v>
      </c>
      <c r="F71" s="42">
        <f>-F44</f>
        <v>3886</v>
      </c>
      <c r="G71" s="42">
        <f>-G42</f>
        <v>3802</v>
      </c>
      <c r="H71" s="42">
        <f>-H42</f>
        <v>3736</v>
      </c>
      <c r="I71" s="42">
        <f>-I45</f>
        <v>3788.748686385703</v>
      </c>
      <c r="L71" s="42"/>
      <c r="N71" s="895" t="s">
        <v>560</v>
      </c>
    </row>
    <row r="72" spans="2:15" ht="12" customHeight="1">
      <c r="B72" s="324" t="s">
        <v>111</v>
      </c>
      <c r="C72" s="42">
        <f>-C37</f>
        <v>3785.8099999999995</v>
      </c>
      <c r="D72" s="42">
        <f>-D34</f>
        <v>3820.0300000000007</v>
      </c>
      <c r="E72" s="42">
        <f>-E36</f>
        <v>3834.0520058388374</v>
      </c>
      <c r="F72" s="42">
        <f>-F36</f>
        <v>3805</v>
      </c>
      <c r="G72" s="42">
        <f>-G34</f>
        <v>3458</v>
      </c>
      <c r="H72" s="42">
        <f>-H34</f>
        <v>3976</v>
      </c>
      <c r="I72" s="42">
        <f>-I37</f>
        <v>3238.1135382374287</v>
      </c>
      <c r="L72" s="42"/>
      <c r="N72" s="895" t="s">
        <v>560</v>
      </c>
    </row>
    <row r="73" spans="2:15" ht="12" customHeight="1">
      <c r="B73" s="324" t="s">
        <v>314</v>
      </c>
      <c r="C73" s="42">
        <f>-C61</f>
        <v>3714.1100000000006</v>
      </c>
      <c r="D73" s="42">
        <f>-D58</f>
        <v>3745.8199999999997</v>
      </c>
      <c r="E73" s="42">
        <f>-E60</f>
        <v>3769.3312661441123</v>
      </c>
      <c r="F73" s="42">
        <f>-F60</f>
        <v>3708</v>
      </c>
      <c r="G73" s="42">
        <f>-G58</f>
        <v>3394</v>
      </c>
      <c r="H73" s="42">
        <f>-H58</f>
        <v>3914</v>
      </c>
      <c r="I73" s="42">
        <f>-I61</f>
        <v>3166.4742732240375</v>
      </c>
      <c r="L73" s="42"/>
      <c r="N73" s="895" t="s">
        <v>560</v>
      </c>
    </row>
    <row r="74" spans="2:15" ht="12.75" customHeight="1">
      <c r="N74" s="899" t="s">
        <v>955</v>
      </c>
    </row>
    <row r="75" spans="2:15" ht="12" customHeight="1">
      <c r="N75" s="65"/>
    </row>
    <row r="76" spans="2:15" ht="12" customHeight="1">
      <c r="N76" s="65"/>
    </row>
    <row r="77" spans="2:15" ht="12" customHeight="1">
      <c r="B77" s="21" t="s">
        <v>812</v>
      </c>
      <c r="J77" s="734" t="s">
        <v>257</v>
      </c>
      <c r="N77" s="65"/>
    </row>
    <row r="78" spans="2:15" ht="12" customHeight="1">
      <c r="C78" s="10" t="s">
        <v>83</v>
      </c>
      <c r="D78" s="10" t="s">
        <v>72</v>
      </c>
      <c r="E78" s="10" t="s">
        <v>305</v>
      </c>
      <c r="F78" s="54" t="s">
        <v>102</v>
      </c>
      <c r="G78" s="54" t="s">
        <v>796</v>
      </c>
      <c r="H78" s="54" t="s">
        <v>795</v>
      </c>
      <c r="I78" s="54" t="s">
        <v>292</v>
      </c>
      <c r="J78" s="249" t="s">
        <v>796</v>
      </c>
      <c r="K78" s="54" t="s">
        <v>795</v>
      </c>
      <c r="L78" s="54" t="s">
        <v>292</v>
      </c>
      <c r="N78" s="65"/>
    </row>
    <row r="79" spans="2:15" ht="12" customHeight="1">
      <c r="B79" s="325" t="s">
        <v>808</v>
      </c>
      <c r="C79" s="10" t="s">
        <v>113</v>
      </c>
      <c r="D79" s="10" t="s">
        <v>307</v>
      </c>
      <c r="E79" s="10" t="s">
        <v>794</v>
      </c>
      <c r="F79" s="54" t="s">
        <v>792</v>
      </c>
      <c r="G79" s="54" t="s">
        <v>814</v>
      </c>
      <c r="H79" s="54" t="s">
        <v>815</v>
      </c>
      <c r="I79" s="54" t="s">
        <v>998</v>
      </c>
      <c r="J79" s="249" t="s">
        <v>816</v>
      </c>
      <c r="K79" s="54" t="s">
        <v>817</v>
      </c>
      <c r="L79" s="54" t="s">
        <v>980</v>
      </c>
      <c r="N79" s="147" t="s">
        <v>952</v>
      </c>
      <c r="O79" s="147" t="s">
        <v>956</v>
      </c>
    </row>
    <row r="80" spans="2:15" ht="12" customHeight="1">
      <c r="B80" s="324" t="s">
        <v>110</v>
      </c>
      <c r="C80" s="42">
        <f>-C68</f>
        <v>-6105.5199999999995</v>
      </c>
      <c r="D80" s="42">
        <f t="shared" ref="D80:I80" si="0">-D68</f>
        <v>-6134.89</v>
      </c>
      <c r="E80" s="42">
        <f t="shared" si="0"/>
        <v>-6184.0970944235587</v>
      </c>
      <c r="F80" s="42">
        <f t="shared" si="0"/>
        <v>-6423</v>
      </c>
      <c r="G80" s="42">
        <f t="shared" si="0"/>
        <v>-6422</v>
      </c>
      <c r="H80" s="42">
        <f t="shared" si="0"/>
        <v>-6178</v>
      </c>
      <c r="I80" s="42">
        <f t="shared" si="0"/>
        <v>-6378.3729893728168</v>
      </c>
      <c r="J80" s="735">
        <f>G30</f>
        <v>-6427</v>
      </c>
      <c r="K80" s="735">
        <f>H30</f>
        <v>-6181</v>
      </c>
      <c r="L80" s="735">
        <f>I30</f>
        <v>-6378.1481776938117</v>
      </c>
      <c r="N80" s="42">
        <f t="shared" ref="N80:N85" si="1">-N68</f>
        <v>0</v>
      </c>
      <c r="O80" s="735">
        <f>N30</f>
        <v>0</v>
      </c>
    </row>
    <row r="81" spans="2:17" ht="12" customHeight="1">
      <c r="B81" s="324" t="s">
        <v>312</v>
      </c>
      <c r="C81" s="42">
        <f t="shared" ref="C81:I81" si="2">-C69</f>
        <v>-5892.9</v>
      </c>
      <c r="D81" s="42">
        <f t="shared" si="2"/>
        <v>-5918.8200000000006</v>
      </c>
      <c r="E81" s="42">
        <f t="shared" si="2"/>
        <v>-5967.0181070630069</v>
      </c>
      <c r="F81" s="42">
        <f t="shared" si="2"/>
        <v>-6192</v>
      </c>
      <c r="G81" s="42">
        <f t="shared" si="2"/>
        <v>-6161</v>
      </c>
      <c r="H81" s="42">
        <f t="shared" si="2"/>
        <v>-5954</v>
      </c>
      <c r="I81" s="42">
        <f t="shared" si="2"/>
        <v>-6140.0417480132755</v>
      </c>
      <c r="J81" s="735">
        <f>G54</f>
        <v>-6161</v>
      </c>
      <c r="K81" s="735">
        <f>H54</f>
        <v>-5954</v>
      </c>
      <c r="L81" s="735">
        <f>I54</f>
        <v>-6139.8162222708916</v>
      </c>
      <c r="N81" s="42">
        <f t="shared" si="1"/>
        <v>0</v>
      </c>
      <c r="O81" s="735">
        <f>N54</f>
        <v>0</v>
      </c>
    </row>
    <row r="82" spans="2:17" ht="12" customHeight="1">
      <c r="B82" s="324" t="s">
        <v>107</v>
      </c>
      <c r="C82" s="42">
        <f t="shared" ref="C82:I82" si="3">-C70</f>
        <v>-4015.42</v>
      </c>
      <c r="D82" s="42">
        <f t="shared" si="3"/>
        <v>-4115.66</v>
      </c>
      <c r="E82" s="42">
        <f t="shared" si="3"/>
        <v>-4177.6724474256898</v>
      </c>
      <c r="F82" s="42">
        <f t="shared" si="3"/>
        <v>-4279</v>
      </c>
      <c r="G82" s="42">
        <f t="shared" si="3"/>
        <v>-4221</v>
      </c>
      <c r="H82" s="42">
        <f t="shared" si="3"/>
        <v>-4119</v>
      </c>
      <c r="I82" s="42">
        <f t="shared" si="3"/>
        <v>-4172.6163559778761</v>
      </c>
      <c r="J82" s="735">
        <f>G22</f>
        <v>-4226</v>
      </c>
      <c r="K82" s="735">
        <f>H22</f>
        <v>-4123</v>
      </c>
      <c r="L82" s="735">
        <f>I22</f>
        <v>-4172.3507424879772</v>
      </c>
      <c r="N82" s="42">
        <f t="shared" si="1"/>
        <v>0</v>
      </c>
      <c r="O82" s="735">
        <f>N22</f>
        <v>0</v>
      </c>
    </row>
    <row r="83" spans="2:17" ht="12" customHeight="1">
      <c r="B83" s="324" t="s">
        <v>313</v>
      </c>
      <c r="C83" s="42">
        <f t="shared" ref="C83:I83" si="4">-C71</f>
        <v>-3650.4699999999993</v>
      </c>
      <c r="D83" s="42">
        <f t="shared" si="4"/>
        <v>-3740.58</v>
      </c>
      <c r="E83" s="42">
        <f t="shared" si="4"/>
        <v>-3804.6482774139549</v>
      </c>
      <c r="F83" s="42">
        <f t="shared" si="4"/>
        <v>-3886</v>
      </c>
      <c r="G83" s="42">
        <f t="shared" si="4"/>
        <v>-3802</v>
      </c>
      <c r="H83" s="42">
        <f t="shared" si="4"/>
        <v>-3736</v>
      </c>
      <c r="I83" s="42">
        <f t="shared" si="4"/>
        <v>-3788.748686385703</v>
      </c>
      <c r="J83" s="735">
        <f>G46</f>
        <v>-3812</v>
      </c>
      <c r="K83" s="735">
        <f>H46</f>
        <v>-3743</v>
      </c>
      <c r="L83" s="735">
        <f>I46</f>
        <v>-3788.4923744583684</v>
      </c>
      <c r="N83" s="42">
        <f t="shared" si="1"/>
        <v>0</v>
      </c>
      <c r="O83" s="735">
        <f>N46</f>
        <v>0</v>
      </c>
    </row>
    <row r="84" spans="2:17" ht="12" customHeight="1">
      <c r="B84" s="324" t="s">
        <v>111</v>
      </c>
      <c r="C84" s="42">
        <f t="shared" ref="C84:I84" si="5">-C72</f>
        <v>-3785.8099999999995</v>
      </c>
      <c r="D84" s="42">
        <f t="shared" si="5"/>
        <v>-3820.0300000000007</v>
      </c>
      <c r="E84" s="42">
        <f t="shared" si="5"/>
        <v>-3834.0520058388374</v>
      </c>
      <c r="F84" s="42">
        <f t="shared" si="5"/>
        <v>-3805</v>
      </c>
      <c r="G84" s="42">
        <f t="shared" si="5"/>
        <v>-3458</v>
      </c>
      <c r="H84" s="42">
        <f t="shared" si="5"/>
        <v>-3976</v>
      </c>
      <c r="I84" s="42">
        <f t="shared" si="5"/>
        <v>-3238.1135382374287</v>
      </c>
      <c r="J84" s="65"/>
      <c r="K84" s="65"/>
      <c r="L84" s="42"/>
      <c r="N84" s="42">
        <f t="shared" si="1"/>
        <v>0</v>
      </c>
    </row>
    <row r="85" spans="2:17" ht="12" customHeight="1">
      <c r="B85" s="324" t="s">
        <v>314</v>
      </c>
      <c r="C85" s="42">
        <f t="shared" ref="C85:I85" si="6">-C73</f>
        <v>-3714.1100000000006</v>
      </c>
      <c r="D85" s="42">
        <f t="shared" si="6"/>
        <v>-3745.8199999999997</v>
      </c>
      <c r="E85" s="42">
        <f t="shared" si="6"/>
        <v>-3769.3312661441123</v>
      </c>
      <c r="F85" s="42">
        <f t="shared" si="6"/>
        <v>-3708</v>
      </c>
      <c r="G85" s="42">
        <f t="shared" si="6"/>
        <v>-3394</v>
      </c>
      <c r="H85" s="42">
        <f t="shared" si="6"/>
        <v>-3914</v>
      </c>
      <c r="I85" s="42">
        <f t="shared" si="6"/>
        <v>-3166.4742732240375</v>
      </c>
      <c r="J85" s="65"/>
      <c r="K85" s="65"/>
      <c r="L85" s="42"/>
      <c r="N85" s="42">
        <f t="shared" si="1"/>
        <v>0</v>
      </c>
    </row>
    <row r="86" spans="2:17" ht="12" customHeight="1">
      <c r="N86" s="65"/>
    </row>
    <row r="87" spans="2:17" ht="16.5" customHeight="1" thickBot="1">
      <c r="B87" s="41" t="s">
        <v>510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2:17" ht="15" customHeight="1" thickTop="1">
      <c r="B88" s="159" t="s">
        <v>490</v>
      </c>
      <c r="C88" s="149"/>
      <c r="D88" s="149"/>
      <c r="E88" s="149"/>
      <c r="F88" s="162"/>
      <c r="G88" s="162"/>
      <c r="H88" s="162"/>
      <c r="I88" s="162"/>
      <c r="N88" s="65"/>
    </row>
    <row r="89" spans="2:17" ht="12" customHeight="1">
      <c r="B89" s="36"/>
      <c r="C89" s="10" t="s">
        <v>83</v>
      </c>
      <c r="D89" s="10" t="s">
        <v>72</v>
      </c>
      <c r="E89" s="10" t="s">
        <v>305</v>
      </c>
      <c r="F89" s="54" t="s">
        <v>102</v>
      </c>
      <c r="G89" s="54" t="s">
        <v>561</v>
      </c>
      <c r="H89" s="54" t="s">
        <v>309</v>
      </c>
      <c r="I89" s="54" t="s">
        <v>292</v>
      </c>
      <c r="N89" s="65"/>
    </row>
    <row r="90" spans="2:17" ht="12" customHeight="1">
      <c r="B90" s="77"/>
      <c r="C90" s="10" t="s">
        <v>113</v>
      </c>
      <c r="D90" s="10" t="s">
        <v>307</v>
      </c>
      <c r="E90" s="10" t="s">
        <v>794</v>
      </c>
      <c r="F90" s="54" t="s">
        <v>112</v>
      </c>
      <c r="G90" s="54" t="s">
        <v>814</v>
      </c>
      <c r="H90" s="54" t="s">
        <v>815</v>
      </c>
      <c r="I90" s="54" t="s">
        <v>517</v>
      </c>
      <c r="N90" s="65"/>
      <c r="O90" s="65" t="s">
        <v>958</v>
      </c>
      <c r="P90" s="17"/>
    </row>
    <row r="91" spans="2:17" ht="12" customHeight="1">
      <c r="B91" s="44" t="s">
        <v>253</v>
      </c>
      <c r="C91" s="42"/>
      <c r="D91" s="42">
        <f>A!C866</f>
        <v>-4115.66</v>
      </c>
      <c r="E91" s="42"/>
      <c r="F91" s="42"/>
      <c r="G91" s="42">
        <f>A!G866</f>
        <v>-4221</v>
      </c>
      <c r="H91" s="42">
        <f>A!H866</f>
        <v>-4119</v>
      </c>
      <c r="I91" s="42"/>
      <c r="N91" s="66">
        <f>A!M866</f>
        <v>0</v>
      </c>
      <c r="P91" s="907" t="s">
        <v>959</v>
      </c>
    </row>
    <row r="92" spans="2:17" ht="12" customHeight="1">
      <c r="B92" s="44" t="s">
        <v>254</v>
      </c>
      <c r="C92" s="42"/>
      <c r="D92" s="42"/>
      <c r="E92" s="42"/>
      <c r="F92" s="42"/>
      <c r="G92" s="42"/>
      <c r="H92" s="42"/>
      <c r="I92" s="42">
        <f>A!I867</f>
        <v>-4171.5563868666522</v>
      </c>
      <c r="N92" s="66">
        <f>A!M867</f>
        <v>0</v>
      </c>
    </row>
    <row r="93" spans="2:17" ht="12" customHeight="1">
      <c r="B93" s="44" t="s">
        <v>255</v>
      </c>
      <c r="C93" s="42"/>
      <c r="D93" s="42"/>
      <c r="E93" s="42">
        <f>A!D868</f>
        <v>-4180.6251461892916</v>
      </c>
      <c r="F93" s="42">
        <f>A!F868</f>
        <v>-4279</v>
      </c>
      <c r="G93" s="42">
        <f>A!G868</f>
        <v>-12844</v>
      </c>
      <c r="H93" s="42">
        <f>A!H868</f>
        <v>-12847</v>
      </c>
      <c r="I93" s="42">
        <f>A!I868</f>
        <v>-4171.5563868666522</v>
      </c>
      <c r="N93" s="66">
        <f>A!M868</f>
        <v>0</v>
      </c>
    </row>
    <row r="94" spans="2:17" ht="12" customHeight="1">
      <c r="B94" s="44" t="s">
        <v>256</v>
      </c>
      <c r="C94" s="42">
        <f>A!B869</f>
        <v>-4015.3924678000076</v>
      </c>
      <c r="D94" s="42"/>
      <c r="E94" s="42"/>
      <c r="F94" s="42"/>
      <c r="G94" s="42"/>
      <c r="H94" s="42"/>
      <c r="I94" s="42">
        <f>A!I869</f>
        <v>-4171.5563868666522</v>
      </c>
      <c r="N94" s="66">
        <f>A!M869</f>
        <v>0</v>
      </c>
    </row>
    <row r="95" spans="2:17" ht="12" customHeight="1" thickBot="1">
      <c r="B95" s="44" t="s">
        <v>257</v>
      </c>
      <c r="C95" s="42"/>
      <c r="D95" s="42"/>
      <c r="E95" s="42"/>
      <c r="F95" s="42"/>
      <c r="G95" s="42">
        <f>A!G870</f>
        <v>-4226</v>
      </c>
      <c r="H95" s="42">
        <f>A!H870</f>
        <v>-4123</v>
      </c>
      <c r="I95" s="42">
        <f>A!I870</f>
        <v>-4171.5563868666522</v>
      </c>
      <c r="N95" s="66">
        <f>A!M870</f>
        <v>0</v>
      </c>
    </row>
    <row r="96" spans="2:17" ht="15" customHeight="1" thickTop="1">
      <c r="B96" s="159" t="s">
        <v>493</v>
      </c>
      <c r="C96" s="149"/>
      <c r="D96" s="149"/>
      <c r="E96" s="149"/>
      <c r="F96" s="162"/>
      <c r="G96" s="162"/>
      <c r="H96" s="162"/>
      <c r="I96" s="162"/>
      <c r="N96" s="65"/>
    </row>
    <row r="97" spans="2:14" ht="12" customHeight="1">
      <c r="B97" s="36"/>
      <c r="C97" s="10" t="s">
        <v>83</v>
      </c>
      <c r="D97" s="10" t="s">
        <v>72</v>
      </c>
      <c r="E97" s="10" t="s">
        <v>305</v>
      </c>
      <c r="F97" s="54" t="s">
        <v>102</v>
      </c>
      <c r="G97" s="54" t="s">
        <v>561</v>
      </c>
      <c r="H97" s="54" t="s">
        <v>309</v>
      </c>
      <c r="I97" s="54" t="s">
        <v>292</v>
      </c>
      <c r="N97" s="65"/>
    </row>
    <row r="98" spans="2:14" ht="12" customHeight="1">
      <c r="B98" s="77"/>
      <c r="C98" s="10" t="s">
        <v>113</v>
      </c>
      <c r="D98" s="10" t="s">
        <v>307</v>
      </c>
      <c r="E98" s="10" t="s">
        <v>794</v>
      </c>
      <c r="F98" s="54" t="s">
        <v>112</v>
      </c>
      <c r="G98" s="54" t="s">
        <v>814</v>
      </c>
      <c r="H98" s="54" t="s">
        <v>815</v>
      </c>
      <c r="I98" s="54" t="s">
        <v>517</v>
      </c>
      <c r="N98" s="65"/>
    </row>
    <row r="99" spans="2:14" ht="12" customHeight="1">
      <c r="B99" s="44" t="s">
        <v>253</v>
      </c>
      <c r="C99" s="42">
        <f>A!B896</f>
        <v>-12352.799748999989</v>
      </c>
      <c r="D99" s="42">
        <f>A!C896</f>
        <v>-6134.9000000000005</v>
      </c>
      <c r="E99" s="42">
        <f>A!D896</f>
        <v>-12503.875753518125</v>
      </c>
      <c r="F99" s="42">
        <f>A!F896</f>
        <v>-12290</v>
      </c>
      <c r="G99" s="42">
        <f>A!G896</f>
        <v>-6421</v>
      </c>
      <c r="H99" s="42">
        <f>A!H896</f>
        <v>-6178</v>
      </c>
      <c r="I99" s="42">
        <f>A!I896</f>
        <v>-6377.0749931054006</v>
      </c>
      <c r="N99" s="66">
        <f>A!M896</f>
        <v>0</v>
      </c>
    </row>
    <row r="100" spans="2:14" ht="12" customHeight="1">
      <c r="B100" s="44" t="s">
        <v>254</v>
      </c>
      <c r="C100" s="42">
        <f>A!B897</f>
        <v>-12352.799748999989</v>
      </c>
      <c r="D100" s="42"/>
      <c r="E100" s="42">
        <f>A!D897</f>
        <v>-12503.875753518125</v>
      </c>
      <c r="F100" s="42">
        <f>A!F897</f>
        <v>-12290</v>
      </c>
      <c r="G100" s="42">
        <f>A!G897</f>
        <v>-12844</v>
      </c>
      <c r="H100" s="42">
        <f>A!H897</f>
        <v>-12847</v>
      </c>
      <c r="I100" s="42">
        <f>A!I897</f>
        <v>-6377.0749931054006</v>
      </c>
      <c r="N100" s="66">
        <f>A!M897</f>
        <v>0</v>
      </c>
    </row>
    <row r="101" spans="2:14" ht="12" customHeight="1">
      <c r="B101" s="44" t="s">
        <v>255</v>
      </c>
      <c r="C101" s="42">
        <f>A!B898</f>
        <v>-12352.799748999989</v>
      </c>
      <c r="D101" s="42"/>
      <c r="E101" s="42">
        <f>A!D898</f>
        <v>-6187.127352538796</v>
      </c>
      <c r="F101" s="42">
        <f>A!F898</f>
        <v>-6423</v>
      </c>
      <c r="G101" s="42">
        <f>A!G898</f>
        <v>-12844</v>
      </c>
      <c r="H101" s="42">
        <f>A!H898</f>
        <v>-12847</v>
      </c>
      <c r="I101" s="42">
        <f>A!I898</f>
        <v>-6377.0749931054006</v>
      </c>
      <c r="N101" s="66">
        <f>A!M898</f>
        <v>0</v>
      </c>
    </row>
    <row r="102" spans="2:14" ht="12" customHeight="1">
      <c r="B102" s="44" t="s">
        <v>256</v>
      </c>
      <c r="C102" s="42">
        <f>A!B899</f>
        <v>-6105.5178887299999</v>
      </c>
      <c r="D102" s="42"/>
      <c r="E102" s="42">
        <f>A!D899</f>
        <v>-12503.875753518125</v>
      </c>
      <c r="F102" s="42">
        <f>A!F899</f>
        <v>-12290</v>
      </c>
      <c r="G102" s="42">
        <f>A!G899</f>
        <v>-12844</v>
      </c>
      <c r="H102" s="42">
        <f>A!H899</f>
        <v>-12847</v>
      </c>
      <c r="I102" s="42">
        <f>A!I899</f>
        <v>-6377.0749931054006</v>
      </c>
      <c r="N102" s="66">
        <f>A!M899</f>
        <v>0</v>
      </c>
    </row>
    <row r="103" spans="2:14" ht="12" customHeight="1" thickBot="1">
      <c r="B103" s="44" t="s">
        <v>257</v>
      </c>
      <c r="C103" s="42">
        <f>A!B900</f>
        <v>-12352.799748999989</v>
      </c>
      <c r="D103" s="42"/>
      <c r="E103" s="42">
        <f>A!D900</f>
        <v>-12503.875753518125</v>
      </c>
      <c r="F103" s="42">
        <f>A!F900</f>
        <v>-12290</v>
      </c>
      <c r="G103" s="42">
        <f>A!G900</f>
        <v>-6426</v>
      </c>
      <c r="H103" s="42">
        <f>A!H900</f>
        <v>-6181</v>
      </c>
      <c r="I103" s="42">
        <f>A!I900</f>
        <v>-6377.0749931054006</v>
      </c>
      <c r="N103" s="66">
        <f>A!M900</f>
        <v>0</v>
      </c>
    </row>
    <row r="104" spans="2:14" ht="15" customHeight="1" thickTop="1">
      <c r="B104" s="159" t="s">
        <v>496</v>
      </c>
      <c r="C104" s="149"/>
      <c r="D104" s="149"/>
      <c r="E104" s="149"/>
      <c r="F104" s="162"/>
      <c r="G104" s="162"/>
      <c r="H104" s="162"/>
      <c r="I104" s="162"/>
      <c r="N104" s="65"/>
    </row>
    <row r="105" spans="2:14" ht="12" customHeight="1">
      <c r="B105" s="36"/>
      <c r="C105" s="10" t="s">
        <v>83</v>
      </c>
      <c r="D105" s="10" t="s">
        <v>72</v>
      </c>
      <c r="E105" s="10" t="s">
        <v>305</v>
      </c>
      <c r="F105" s="54" t="s">
        <v>102</v>
      </c>
      <c r="G105" s="54" t="s">
        <v>561</v>
      </c>
      <c r="H105" s="54" t="s">
        <v>309</v>
      </c>
      <c r="I105" s="54" t="s">
        <v>292</v>
      </c>
      <c r="N105" s="65"/>
    </row>
    <row r="106" spans="2:14" ht="12" customHeight="1">
      <c r="B106" s="77"/>
      <c r="C106" s="10" t="s">
        <v>113</v>
      </c>
      <c r="D106" s="10" t="s">
        <v>307</v>
      </c>
      <c r="E106" s="10" t="s">
        <v>794</v>
      </c>
      <c r="F106" s="54" t="s">
        <v>112</v>
      </c>
      <c r="G106" s="54" t="s">
        <v>814</v>
      </c>
      <c r="H106" s="54" t="s">
        <v>815</v>
      </c>
      <c r="I106" s="54" t="s">
        <v>517</v>
      </c>
      <c r="N106" s="65"/>
    </row>
    <row r="107" spans="2:14" ht="12" customHeight="1">
      <c r="B107" s="44" t="s">
        <v>253</v>
      </c>
      <c r="C107" s="42">
        <f>A!B926</f>
        <v>-12352.799748999989</v>
      </c>
      <c r="D107" s="42">
        <f>A!C926</f>
        <v>-3820.0300000000007</v>
      </c>
      <c r="E107" s="42">
        <f>A!D926</f>
        <v>-12503.875753518125</v>
      </c>
      <c r="F107" s="42">
        <f>A!F926</f>
        <v>-12290</v>
      </c>
      <c r="G107" s="42">
        <f>A!G926</f>
        <v>-3458</v>
      </c>
      <c r="H107" s="42">
        <f>A!H926</f>
        <v>-3976</v>
      </c>
      <c r="I107" s="42">
        <f>A!I926</f>
        <v>-3238.5938870353966</v>
      </c>
      <c r="N107" s="66">
        <f>A!M926</f>
        <v>0</v>
      </c>
    </row>
    <row r="108" spans="2:14" ht="12" customHeight="1">
      <c r="B108" s="44" t="s">
        <v>254</v>
      </c>
      <c r="C108" s="42">
        <f>A!B927</f>
        <v>-12352.799748999989</v>
      </c>
      <c r="D108" s="42"/>
      <c r="E108" s="42">
        <f>A!D927</f>
        <v>-12503.875753518125</v>
      </c>
      <c r="F108" s="42">
        <f>A!F927</f>
        <v>-12290</v>
      </c>
      <c r="G108" s="42">
        <f>A!G927</f>
        <v>-12844</v>
      </c>
      <c r="H108" s="42">
        <f>A!H927</f>
        <v>-12847</v>
      </c>
      <c r="I108" s="42">
        <f>A!I927</f>
        <v>-3236.9732926534289</v>
      </c>
      <c r="N108" s="66">
        <f>A!M927</f>
        <v>0</v>
      </c>
    </row>
    <row r="109" spans="2:14" ht="12" customHeight="1">
      <c r="B109" s="44" t="s">
        <v>255</v>
      </c>
      <c r="C109" s="42">
        <f>A!B928</f>
        <v>-12352.799748999989</v>
      </c>
      <c r="D109" s="42"/>
      <c r="E109" s="42">
        <f>A!D928</f>
        <v>-3837.0184507051708</v>
      </c>
      <c r="F109" s="42">
        <f>A!F928</f>
        <v>-3805</v>
      </c>
      <c r="G109" s="42">
        <f>A!G928</f>
        <v>-12844</v>
      </c>
      <c r="H109" s="42">
        <f>A!H928</f>
        <v>-12847</v>
      </c>
      <c r="I109" s="42">
        <f>A!I928</f>
        <v>-3236.9732926534289</v>
      </c>
      <c r="N109" s="66">
        <f>A!M928</f>
        <v>0</v>
      </c>
    </row>
    <row r="110" spans="2:14" ht="12" customHeight="1">
      <c r="B110" s="44" t="s">
        <v>256</v>
      </c>
      <c r="C110" s="42">
        <f>A!B929</f>
        <v>-3785.7589576799819</v>
      </c>
      <c r="D110" s="42"/>
      <c r="E110" s="42">
        <f>A!D929</f>
        <v>-12503.875753518125</v>
      </c>
      <c r="F110" s="42">
        <f>A!F929</f>
        <v>-12290</v>
      </c>
      <c r="G110" s="42">
        <f>A!G929</f>
        <v>-12844</v>
      </c>
      <c r="H110" s="42">
        <f>A!H929</f>
        <v>-12847</v>
      </c>
      <c r="I110" s="42">
        <f>A!I929</f>
        <v>-3236.9732926534289</v>
      </c>
      <c r="N110" s="66">
        <f>A!M929</f>
        <v>0</v>
      </c>
    </row>
    <row r="111" spans="2:14" ht="12" customHeight="1" thickBot="1">
      <c r="B111" s="44" t="s">
        <v>257</v>
      </c>
      <c r="C111" s="42" t="str">
        <f>A!B930</f>
        <v>n/a</v>
      </c>
      <c r="D111" s="42" t="str">
        <f>A!C930</f>
        <v>n/a</v>
      </c>
      <c r="E111" s="42" t="str">
        <f>A!D930</f>
        <v>n/a</v>
      </c>
      <c r="F111" s="42" t="str">
        <f>A!F930</f>
        <v>n/a</v>
      </c>
      <c r="G111" s="42" t="str">
        <f>A!G930</f>
        <v>n/a</v>
      </c>
      <c r="H111" s="42" t="str">
        <f>A!H930</f>
        <v>n/a</v>
      </c>
      <c r="I111" s="42" t="str">
        <f>A!I930</f>
        <v>n/a</v>
      </c>
      <c r="N111" s="65"/>
    </row>
    <row r="112" spans="2:14" ht="15" customHeight="1" thickTop="1">
      <c r="B112" s="159" t="s">
        <v>499</v>
      </c>
      <c r="C112" s="149"/>
      <c r="D112" s="149"/>
      <c r="E112" s="149"/>
      <c r="F112" s="162"/>
      <c r="G112" s="162"/>
      <c r="H112" s="162"/>
      <c r="I112" s="162"/>
      <c r="N112" s="65"/>
    </row>
    <row r="113" spans="2:14" ht="12" customHeight="1">
      <c r="B113" s="36"/>
      <c r="C113" s="10" t="s">
        <v>83</v>
      </c>
      <c r="D113" s="10" t="s">
        <v>72</v>
      </c>
      <c r="E113" s="10" t="s">
        <v>305</v>
      </c>
      <c r="F113" s="54" t="s">
        <v>102</v>
      </c>
      <c r="G113" s="54" t="s">
        <v>561</v>
      </c>
      <c r="H113" s="54" t="s">
        <v>309</v>
      </c>
      <c r="I113" s="54" t="s">
        <v>292</v>
      </c>
      <c r="N113" s="65"/>
    </row>
    <row r="114" spans="2:14" ht="12" customHeight="1">
      <c r="B114" s="77"/>
      <c r="C114" s="10" t="s">
        <v>113</v>
      </c>
      <c r="D114" s="10" t="s">
        <v>307</v>
      </c>
      <c r="E114" s="10" t="s">
        <v>794</v>
      </c>
      <c r="F114" s="54" t="s">
        <v>112</v>
      </c>
      <c r="G114" s="54" t="s">
        <v>814</v>
      </c>
      <c r="H114" s="54" t="s">
        <v>815</v>
      </c>
      <c r="I114" s="54" t="s">
        <v>517</v>
      </c>
      <c r="N114" s="65"/>
    </row>
    <row r="115" spans="2:14" ht="12" customHeight="1">
      <c r="B115" s="44" t="s">
        <v>253</v>
      </c>
      <c r="C115" s="42">
        <f>A!B956</f>
        <v>-12352.799748999989</v>
      </c>
      <c r="D115" s="42">
        <f>A!C956</f>
        <v>-3740.58</v>
      </c>
      <c r="E115" s="42">
        <f>A!D956</f>
        <v>-12503.875753518125</v>
      </c>
      <c r="F115" s="42">
        <f>A!F956</f>
        <v>-12290</v>
      </c>
      <c r="G115" s="42">
        <f>A!G956</f>
        <v>-3803</v>
      </c>
      <c r="H115" s="42">
        <f>A!H956</f>
        <v>-3736</v>
      </c>
      <c r="I115" s="42">
        <f>A!I956</f>
        <v>-3787.7324946383869</v>
      </c>
      <c r="N115" s="66">
        <f>A!M956</f>
        <v>0</v>
      </c>
    </row>
    <row r="116" spans="2:14" ht="12" customHeight="1">
      <c r="B116" s="44" t="s">
        <v>254</v>
      </c>
      <c r="C116" s="42">
        <f>A!B957</f>
        <v>-12352.799748999989</v>
      </c>
      <c r="D116" s="42"/>
      <c r="E116" s="42">
        <f>A!D957</f>
        <v>-12503.875753518125</v>
      </c>
      <c r="F116" s="42">
        <f>A!F957</f>
        <v>-12290</v>
      </c>
      <c r="G116" s="42">
        <f>A!G957</f>
        <v>-12844</v>
      </c>
      <c r="H116" s="42">
        <f>A!H957</f>
        <v>-12847</v>
      </c>
      <c r="I116" s="42">
        <f>A!I957</f>
        <v>-3787.7324946383869</v>
      </c>
      <c r="N116" s="66">
        <f>A!M957</f>
        <v>0</v>
      </c>
    </row>
    <row r="117" spans="2:14" ht="12" customHeight="1">
      <c r="B117" s="44" t="s">
        <v>255</v>
      </c>
      <c r="C117" s="42">
        <f>A!B958</f>
        <v>-12352.799748999989</v>
      </c>
      <c r="D117" s="42"/>
      <c r="E117" s="42">
        <f>A!D958</f>
        <v>-3807.5826110091439</v>
      </c>
      <c r="F117" s="42">
        <f>A!F958</f>
        <v>-3886</v>
      </c>
      <c r="G117" s="42">
        <f>A!G958</f>
        <v>-12844</v>
      </c>
      <c r="H117" s="42">
        <f>A!H958</f>
        <v>-12847</v>
      </c>
      <c r="I117" s="42">
        <f>A!I958</f>
        <v>-3787.7324946383869</v>
      </c>
      <c r="N117" s="66">
        <f>A!M958</f>
        <v>0</v>
      </c>
    </row>
    <row r="118" spans="2:14" ht="12" customHeight="1">
      <c r="B118" s="44" t="s">
        <v>256</v>
      </c>
      <c r="C118" s="42">
        <f>A!B959</f>
        <v>-3650.4408296399979</v>
      </c>
      <c r="D118" s="42"/>
      <c r="E118" s="42">
        <f>A!D959</f>
        <v>-12503.875753518125</v>
      </c>
      <c r="F118" s="42">
        <f>A!F959</f>
        <v>-12290</v>
      </c>
      <c r="G118" s="42">
        <f>A!G959</f>
        <v>-12844</v>
      </c>
      <c r="H118" s="42">
        <f>A!H959</f>
        <v>-12847</v>
      </c>
      <c r="I118" s="42">
        <f>A!I959</f>
        <v>-3787.7324946383869</v>
      </c>
      <c r="N118" s="66">
        <f>A!M959</f>
        <v>0</v>
      </c>
    </row>
    <row r="119" spans="2:14" ht="12" customHeight="1" thickBot="1">
      <c r="B119" s="44" t="s">
        <v>257</v>
      </c>
      <c r="C119" s="42">
        <f>A!B960</f>
        <v>-12352.799748999989</v>
      </c>
      <c r="D119" s="42"/>
      <c r="E119" s="42">
        <f>A!D960</f>
        <v>-12503.875753518125</v>
      </c>
      <c r="F119" s="42">
        <f>A!F960</f>
        <v>-12290</v>
      </c>
      <c r="G119" s="42">
        <f>A!G960</f>
        <v>-3812</v>
      </c>
      <c r="H119" s="42">
        <f>A!H960</f>
        <v>-3743</v>
      </c>
      <c r="I119" s="42">
        <f>A!I960</f>
        <v>-3787.7324946383869</v>
      </c>
      <c r="N119" s="66">
        <f>A!M960</f>
        <v>0</v>
      </c>
    </row>
    <row r="120" spans="2:14" ht="15" customHeight="1" thickTop="1">
      <c r="B120" s="159" t="s">
        <v>502</v>
      </c>
      <c r="C120" s="149"/>
      <c r="D120" s="149"/>
      <c r="E120" s="149"/>
      <c r="F120" s="162"/>
      <c r="G120" s="162"/>
      <c r="H120" s="162"/>
      <c r="I120" s="162"/>
      <c r="N120" s="65"/>
    </row>
    <row r="121" spans="2:14" ht="12" customHeight="1">
      <c r="B121" s="36"/>
      <c r="C121" s="10" t="s">
        <v>83</v>
      </c>
      <c r="D121" s="10" t="s">
        <v>72</v>
      </c>
      <c r="E121" s="10" t="s">
        <v>305</v>
      </c>
      <c r="F121" s="54" t="s">
        <v>102</v>
      </c>
      <c r="G121" s="54" t="s">
        <v>561</v>
      </c>
      <c r="H121" s="54" t="s">
        <v>309</v>
      </c>
      <c r="I121" s="54" t="s">
        <v>292</v>
      </c>
      <c r="N121" s="65"/>
    </row>
    <row r="122" spans="2:14" ht="12" customHeight="1">
      <c r="B122" s="77"/>
      <c r="C122" s="10" t="s">
        <v>113</v>
      </c>
      <c r="D122" s="10" t="s">
        <v>307</v>
      </c>
      <c r="E122" s="10" t="s">
        <v>794</v>
      </c>
      <c r="F122" s="54" t="s">
        <v>112</v>
      </c>
      <c r="G122" s="54" t="s">
        <v>814</v>
      </c>
      <c r="H122" s="54" t="s">
        <v>815</v>
      </c>
      <c r="I122" s="54" t="s">
        <v>517</v>
      </c>
      <c r="N122" s="65"/>
    </row>
    <row r="123" spans="2:14" ht="12" customHeight="1">
      <c r="B123" s="44" t="s">
        <v>253</v>
      </c>
      <c r="C123" s="42">
        <f>A!B986</f>
        <v>-12352.799748999989</v>
      </c>
      <c r="D123" s="42">
        <f>A!C986</f>
        <v>-5918.8200000000006</v>
      </c>
      <c r="E123" s="42">
        <f>A!D986</f>
        <v>-12503.875753518125</v>
      </c>
      <c r="F123" s="42">
        <f>A!F986</f>
        <v>-12290</v>
      </c>
      <c r="G123" s="42">
        <f>A!G986</f>
        <v>-6161</v>
      </c>
      <c r="H123" s="42">
        <f>A!H986</f>
        <v>-5954</v>
      </c>
      <c r="I123" s="42">
        <f>A!I986</f>
        <v>-6138.7772917647362</v>
      </c>
      <c r="N123" s="66">
        <f>A!M986</f>
        <v>0</v>
      </c>
    </row>
    <row r="124" spans="2:14" ht="12" customHeight="1">
      <c r="B124" s="44" t="s">
        <v>254</v>
      </c>
      <c r="C124" s="42">
        <f>A!B987</f>
        <v>-12352.799748999989</v>
      </c>
      <c r="D124" s="42"/>
      <c r="E124" s="42">
        <f>A!D987</f>
        <v>-12503.875753518125</v>
      </c>
      <c r="F124" s="42">
        <f>A!F987</f>
        <v>-12290</v>
      </c>
      <c r="G124" s="42">
        <f>A!G987</f>
        <v>-12844</v>
      </c>
      <c r="H124" s="42">
        <f>A!H987</f>
        <v>-12847</v>
      </c>
      <c r="I124" s="42">
        <f>A!I987</f>
        <v>-6138.7772917647362</v>
      </c>
      <c r="N124" s="66">
        <f>A!M987</f>
        <v>0</v>
      </c>
    </row>
    <row r="125" spans="2:14" ht="12" customHeight="1">
      <c r="B125" s="44" t="s">
        <v>255</v>
      </c>
      <c r="C125" s="42">
        <f>A!B988</f>
        <v>-12352.799748999989</v>
      </c>
      <c r="D125" s="42"/>
      <c r="E125" s="42">
        <f>A!D988</f>
        <v>-5970.0386838205632</v>
      </c>
      <c r="F125" s="42">
        <f>A!F988</f>
        <v>-6192</v>
      </c>
      <c r="G125" s="42">
        <f>A!G988</f>
        <v>-12844</v>
      </c>
      <c r="H125" s="42">
        <f>A!H988</f>
        <v>-12847</v>
      </c>
      <c r="I125" s="42">
        <f>A!I988</f>
        <v>-6138.7772917647362</v>
      </c>
      <c r="N125" s="66">
        <f>A!M988</f>
        <v>0</v>
      </c>
    </row>
    <row r="126" spans="2:14" ht="12" customHeight="1">
      <c r="B126" s="44" t="s">
        <v>256</v>
      </c>
      <c r="C126" s="42">
        <f>A!B989</f>
        <v>-5892.889154859985</v>
      </c>
      <c r="D126" s="42"/>
      <c r="E126" s="42">
        <f>A!D989</f>
        <v>-12503.875753518125</v>
      </c>
      <c r="F126" s="42">
        <f>A!F989</f>
        <v>-12290</v>
      </c>
      <c r="G126" s="42">
        <f>A!G989</f>
        <v>-12844</v>
      </c>
      <c r="H126" s="42">
        <f>A!H989</f>
        <v>-12847</v>
      </c>
      <c r="I126" s="42">
        <f>A!I989</f>
        <v>-6138.7772917647362</v>
      </c>
      <c r="N126" s="66">
        <f>A!M989</f>
        <v>0</v>
      </c>
    </row>
    <row r="127" spans="2:14" ht="12" customHeight="1" thickBot="1">
      <c r="B127" s="44" t="s">
        <v>257</v>
      </c>
      <c r="C127" s="42">
        <f>A!B990</f>
        <v>-12352.799748999989</v>
      </c>
      <c r="D127" s="42"/>
      <c r="E127" s="42">
        <f>A!D990</f>
        <v>-12503.875753518125</v>
      </c>
      <c r="F127" s="42">
        <f>A!F990</f>
        <v>-12290</v>
      </c>
      <c r="G127" s="42">
        <f>A!G990</f>
        <v>-6161</v>
      </c>
      <c r="H127" s="42">
        <f>A!H990</f>
        <v>-5954</v>
      </c>
      <c r="I127" s="42">
        <f>A!I990</f>
        <v>-6138.7772917647362</v>
      </c>
      <c r="N127" s="66">
        <f>A!M990</f>
        <v>0</v>
      </c>
    </row>
    <row r="128" spans="2:14" ht="15" customHeight="1" thickTop="1">
      <c r="B128" s="159" t="s">
        <v>505</v>
      </c>
      <c r="C128" s="149"/>
      <c r="D128" s="149"/>
      <c r="E128" s="149"/>
      <c r="F128" s="162"/>
      <c r="G128" s="162"/>
      <c r="H128" s="162"/>
      <c r="I128" s="162"/>
      <c r="N128" s="65"/>
    </row>
    <row r="129" spans="2:35" ht="12" customHeight="1">
      <c r="B129" s="36"/>
      <c r="C129" s="10" t="s">
        <v>83</v>
      </c>
      <c r="D129" s="10" t="s">
        <v>72</v>
      </c>
      <c r="E129" s="10" t="s">
        <v>305</v>
      </c>
      <c r="F129" s="54" t="s">
        <v>102</v>
      </c>
      <c r="G129" s="54" t="s">
        <v>561</v>
      </c>
      <c r="H129" s="54" t="s">
        <v>309</v>
      </c>
      <c r="I129" s="54" t="s">
        <v>292</v>
      </c>
      <c r="N129" s="65"/>
    </row>
    <row r="130" spans="2:35" ht="12" customHeight="1">
      <c r="B130" s="77"/>
      <c r="C130" s="10" t="s">
        <v>113</v>
      </c>
      <c r="D130" s="10" t="s">
        <v>307</v>
      </c>
      <c r="E130" s="10" t="s">
        <v>794</v>
      </c>
      <c r="F130" s="54" t="s">
        <v>112</v>
      </c>
      <c r="G130" s="54" t="s">
        <v>814</v>
      </c>
      <c r="H130" s="54" t="s">
        <v>815</v>
      </c>
      <c r="I130" s="54" t="s">
        <v>517</v>
      </c>
      <c r="N130" s="65"/>
    </row>
    <row r="131" spans="2:35" ht="12" customHeight="1">
      <c r="B131" s="44" t="s">
        <v>253</v>
      </c>
      <c r="C131" s="42">
        <f>A!B1016</f>
        <v>-12352.799748999989</v>
      </c>
      <c r="D131" s="42">
        <f>A!C1016</f>
        <v>-3745.8099999999995</v>
      </c>
      <c r="E131" s="42">
        <f>A!D1016</f>
        <v>-12503.875753518125</v>
      </c>
      <c r="F131" s="42">
        <f>A!F1016</f>
        <v>-12290</v>
      </c>
      <c r="G131" s="42">
        <f>A!G1016</f>
        <v>-3394</v>
      </c>
      <c r="H131" s="42">
        <f>A!H1016</f>
        <v>-3915</v>
      </c>
      <c r="I131" s="42">
        <f>A!I1016</f>
        <v>-3165.3464820264835</v>
      </c>
      <c r="N131" s="66">
        <f>A!M1016</f>
        <v>0</v>
      </c>
    </row>
    <row r="132" spans="2:35" ht="12" customHeight="1">
      <c r="B132" s="44" t="s">
        <v>254</v>
      </c>
      <c r="C132" s="42">
        <f>A!B1017</f>
        <v>-12352.799748999989</v>
      </c>
      <c r="D132" s="42"/>
      <c r="E132" s="42">
        <f>A!D1017</f>
        <v>-12503.875753518125</v>
      </c>
      <c r="F132" s="42">
        <f>A!F1017</f>
        <v>-12290</v>
      </c>
      <c r="G132" s="42">
        <f>A!G1017</f>
        <v>-12844</v>
      </c>
      <c r="H132" s="42">
        <f>A!H1017</f>
        <v>-12847</v>
      </c>
      <c r="I132" s="42">
        <f>A!I1017</f>
        <v>-3165.3464820264835</v>
      </c>
      <c r="N132" s="66">
        <f>A!M1017</f>
        <v>0</v>
      </c>
    </row>
    <row r="133" spans="2:35" ht="12" customHeight="1">
      <c r="B133" s="44" t="s">
        <v>255</v>
      </c>
      <c r="C133" s="42">
        <f>A!B1018</f>
        <v>-12352.799748999989</v>
      </c>
      <c r="D133" s="42"/>
      <c r="E133" s="42">
        <f>A!D1018</f>
        <v>-3772.2947795734781</v>
      </c>
      <c r="F133" s="42">
        <f>A!F1018</f>
        <v>-3708</v>
      </c>
      <c r="G133" s="42">
        <f>A!G1018</f>
        <v>-12844</v>
      </c>
      <c r="H133" s="42">
        <f>A!H1018</f>
        <v>-12847</v>
      </c>
      <c r="I133" s="42">
        <f>A!I1018</f>
        <v>-3165.3464820264835</v>
      </c>
      <c r="N133" s="66">
        <f>A!M1018</f>
        <v>0</v>
      </c>
    </row>
    <row r="134" spans="2:35" ht="12" customHeight="1">
      <c r="B134" s="44" t="s">
        <v>256</v>
      </c>
      <c r="C134" s="42">
        <f>A!B1019</f>
        <v>-3714.0727101999983</v>
      </c>
      <c r="D134" s="42"/>
      <c r="E134" s="42">
        <f>A!D1019</f>
        <v>-12503.875753518125</v>
      </c>
      <c r="F134" s="42">
        <f>A!F1019</f>
        <v>-12290</v>
      </c>
      <c r="G134" s="42">
        <f>A!G1019</f>
        <v>-12844</v>
      </c>
      <c r="H134" s="42">
        <f>A!H1019</f>
        <v>-12847</v>
      </c>
      <c r="I134" s="42">
        <f>A!I1019</f>
        <v>-3165.3464820264835</v>
      </c>
      <c r="N134" s="66">
        <f>A!M1019</f>
        <v>0</v>
      </c>
    </row>
    <row r="135" spans="2:35" ht="12" customHeight="1" thickBot="1">
      <c r="B135" s="45" t="s">
        <v>257</v>
      </c>
      <c r="C135" s="15" t="str">
        <f>A!B1020</f>
        <v>n/a</v>
      </c>
      <c r="D135" s="15" t="str">
        <f>A!C1020</f>
        <v>n/a</v>
      </c>
      <c r="E135" s="15" t="str">
        <f>A!D1020</f>
        <v>n/a</v>
      </c>
      <c r="F135" s="15" t="str">
        <f>A!F1020</f>
        <v>n/a</v>
      </c>
      <c r="G135" s="15" t="str">
        <f>A!G1020</f>
        <v>n/a</v>
      </c>
      <c r="H135" s="15" t="str">
        <f>A!H1020</f>
        <v>n/a</v>
      </c>
      <c r="I135" s="15" t="str">
        <f>A!I1020</f>
        <v>n/a</v>
      </c>
      <c r="N135" s="65"/>
    </row>
    <row r="136" spans="2:35" ht="12" customHeight="1" thickTop="1">
      <c r="N136" s="65"/>
    </row>
    <row r="137" spans="2:35" ht="15.75" customHeight="1">
      <c r="B137" s="21" t="s">
        <v>576</v>
      </c>
      <c r="N137" s="65"/>
      <c r="Y137" s="21"/>
      <c r="AI137" s="698"/>
    </row>
    <row r="138" spans="2:35" ht="12" customHeight="1">
      <c r="C138" s="10" t="s">
        <v>83</v>
      </c>
      <c r="D138" s="10" t="s">
        <v>72</v>
      </c>
      <c r="E138" s="10" t="s">
        <v>305</v>
      </c>
      <c r="F138" s="54" t="s">
        <v>102</v>
      </c>
      <c r="G138" s="54" t="s">
        <v>796</v>
      </c>
      <c r="H138" s="54" t="s">
        <v>795</v>
      </c>
      <c r="I138" s="54" t="s">
        <v>292</v>
      </c>
      <c r="J138" s="249" t="s">
        <v>796</v>
      </c>
      <c r="K138" s="54" t="s">
        <v>795</v>
      </c>
      <c r="L138" s="54" t="s">
        <v>292</v>
      </c>
      <c r="N138" s="65"/>
      <c r="AI138" s="698"/>
    </row>
    <row r="139" spans="2:35" ht="12" customHeight="1">
      <c r="B139" s="325" t="s">
        <v>320</v>
      </c>
      <c r="C139" s="10" t="s">
        <v>113</v>
      </c>
      <c r="D139" s="10" t="s">
        <v>307</v>
      </c>
      <c r="E139" s="10" t="s">
        <v>794</v>
      </c>
      <c r="F139" s="54" t="s">
        <v>792</v>
      </c>
      <c r="G139" s="54" t="s">
        <v>814</v>
      </c>
      <c r="H139" s="54" t="s">
        <v>815</v>
      </c>
      <c r="I139" s="54" t="s">
        <v>998</v>
      </c>
      <c r="J139" s="249" t="s">
        <v>816</v>
      </c>
      <c r="K139" s="54" t="s">
        <v>817</v>
      </c>
      <c r="L139" s="54" t="s">
        <v>980</v>
      </c>
      <c r="M139" s="3"/>
      <c r="N139" s="147" t="s">
        <v>952</v>
      </c>
      <c r="Y139" s="325"/>
      <c r="Z139" s="10"/>
      <c r="AA139" s="10"/>
      <c r="AB139" s="696"/>
      <c r="AC139" s="10"/>
      <c r="AD139" s="54"/>
      <c r="AE139" s="54"/>
      <c r="AF139" s="54"/>
      <c r="AG139" s="54"/>
      <c r="AH139" s="54"/>
      <c r="AI139" s="698"/>
    </row>
    <row r="140" spans="2:35" ht="12" customHeight="1">
      <c r="B140" s="324" t="s">
        <v>321</v>
      </c>
      <c r="C140" s="42">
        <f>ABS!C112</f>
        <v>12352.799748999989</v>
      </c>
      <c r="D140" s="42">
        <f>ABS!D112</f>
        <v>12454.1</v>
      </c>
      <c r="E140" s="42">
        <f>ABS!E112</f>
        <v>12503.875753518125</v>
      </c>
      <c r="F140" s="42">
        <f>ABS!F112</f>
        <v>12290</v>
      </c>
      <c r="G140" s="42">
        <f>ABS!G112</f>
        <v>12844</v>
      </c>
      <c r="H140" s="42">
        <f>ABS!H112</f>
        <v>12847</v>
      </c>
      <c r="I140" s="42">
        <f>ABS!I112</f>
        <v>12428.840141640052</v>
      </c>
      <c r="L140" s="42"/>
      <c r="M140" s="42"/>
      <c r="N140" s="42">
        <f>ABS!N112</f>
        <v>0</v>
      </c>
      <c r="Q140" s="465"/>
      <c r="Y140" s="324"/>
      <c r="Z140" s="42"/>
      <c r="AA140" s="42"/>
      <c r="AB140" s="697"/>
      <c r="AC140" s="42"/>
      <c r="AD140" s="42"/>
      <c r="AE140" s="42"/>
      <c r="AF140" s="42"/>
      <c r="AG140" s="42"/>
      <c r="AH140" s="42"/>
      <c r="AI140" s="699"/>
    </row>
    <row r="141" spans="2:35" ht="12" customHeight="1">
      <c r="B141" s="324" t="s">
        <v>110</v>
      </c>
      <c r="C141" s="42">
        <f>-C102</f>
        <v>6105.5178887299999</v>
      </c>
      <c r="D141" s="42">
        <f>-D99</f>
        <v>6134.9000000000005</v>
      </c>
      <c r="E141" s="42">
        <f>-E101</f>
        <v>6187.127352538796</v>
      </c>
      <c r="F141" s="42">
        <f>-F101</f>
        <v>6423</v>
      </c>
      <c r="G141" s="42">
        <f>-G99</f>
        <v>6421</v>
      </c>
      <c r="H141" s="42">
        <f>-H99</f>
        <v>6178</v>
      </c>
      <c r="I141" s="42">
        <f>-I102</f>
        <v>6377.0749931054006</v>
      </c>
      <c r="L141" s="42"/>
      <c r="M141" s="42"/>
      <c r="N141" s="895" t="s">
        <v>560</v>
      </c>
      <c r="Q141" s="465"/>
      <c r="Y141" s="324"/>
      <c r="Z141" s="42"/>
      <c r="AA141" s="42"/>
      <c r="AB141" s="697"/>
      <c r="AC141" s="42"/>
      <c r="AD141" s="42"/>
      <c r="AE141" s="42"/>
      <c r="AF141" s="42"/>
      <c r="AG141" s="42"/>
      <c r="AH141" s="42"/>
      <c r="AI141" s="699"/>
    </row>
    <row r="142" spans="2:35" ht="12" customHeight="1">
      <c r="B142" s="324" t="s">
        <v>312</v>
      </c>
      <c r="C142" s="42">
        <f>-C126</f>
        <v>5892.889154859985</v>
      </c>
      <c r="D142" s="42">
        <f>-D123</f>
        <v>5918.8200000000006</v>
      </c>
      <c r="E142" s="42">
        <f>-E125</f>
        <v>5970.0386838205632</v>
      </c>
      <c r="F142" s="42">
        <f>-F125</f>
        <v>6192</v>
      </c>
      <c r="G142" s="42">
        <f>-G123</f>
        <v>6161</v>
      </c>
      <c r="H142" s="42">
        <f>-H123</f>
        <v>5954</v>
      </c>
      <c r="I142" s="42">
        <f>-I126</f>
        <v>6138.7772917647362</v>
      </c>
      <c r="L142" s="42"/>
      <c r="M142" s="42"/>
      <c r="N142" s="895" t="s">
        <v>560</v>
      </c>
      <c r="Q142" s="465"/>
      <c r="Y142" s="324"/>
      <c r="Z142" s="42"/>
      <c r="AA142" s="42"/>
      <c r="AB142" s="697"/>
      <c r="AC142" s="42"/>
      <c r="AD142" s="42"/>
      <c r="AE142" s="42"/>
      <c r="AF142" s="42"/>
      <c r="AG142" s="42"/>
      <c r="AH142" s="42"/>
      <c r="AI142" s="699"/>
    </row>
    <row r="143" spans="2:35" ht="12" customHeight="1">
      <c r="B143" s="324" t="s">
        <v>107</v>
      </c>
      <c r="C143" s="42">
        <f>-C94</f>
        <v>4015.3924678000076</v>
      </c>
      <c r="D143" s="42">
        <f>-D91</f>
        <v>4115.66</v>
      </c>
      <c r="E143" s="42">
        <f>-E93</f>
        <v>4180.6251461892916</v>
      </c>
      <c r="F143" s="42">
        <f>-F93</f>
        <v>4279</v>
      </c>
      <c r="G143" s="42">
        <f>-G91</f>
        <v>4221</v>
      </c>
      <c r="H143" s="42">
        <f>-H91</f>
        <v>4119</v>
      </c>
      <c r="I143" s="42">
        <f>-I94</f>
        <v>4171.5563868666522</v>
      </c>
      <c r="L143" s="42"/>
      <c r="M143" s="42"/>
      <c r="N143" s="895" t="s">
        <v>560</v>
      </c>
      <c r="Q143" s="465"/>
      <c r="Y143" s="324"/>
      <c r="Z143" s="42"/>
      <c r="AA143" s="42"/>
      <c r="AB143" s="697"/>
      <c r="AC143" s="42"/>
      <c r="AD143" s="42"/>
      <c r="AE143" s="42"/>
      <c r="AF143" s="42"/>
      <c r="AG143" s="42"/>
      <c r="AH143" s="42"/>
      <c r="AI143" s="699"/>
    </row>
    <row r="144" spans="2:35" ht="12" customHeight="1">
      <c r="B144" s="324" t="s">
        <v>313</v>
      </c>
      <c r="C144" s="42">
        <f>-C118</f>
        <v>3650.4408296399979</v>
      </c>
      <c r="D144" s="42">
        <f>-D115</f>
        <v>3740.58</v>
      </c>
      <c r="E144" s="42">
        <f>-E117</f>
        <v>3807.5826110091439</v>
      </c>
      <c r="F144" s="42">
        <f>-F117</f>
        <v>3886</v>
      </c>
      <c r="G144" s="42">
        <f>-G115</f>
        <v>3803</v>
      </c>
      <c r="H144" s="42">
        <f>-H115</f>
        <v>3736</v>
      </c>
      <c r="I144" s="42">
        <f>-I118</f>
        <v>3787.7324946383869</v>
      </c>
      <c r="L144" s="42"/>
      <c r="M144" s="42"/>
      <c r="N144" s="895" t="s">
        <v>560</v>
      </c>
      <c r="Q144" s="465"/>
      <c r="Y144" s="324"/>
      <c r="Z144" s="42"/>
      <c r="AA144" s="42"/>
      <c r="AB144" s="697"/>
      <c r="AC144" s="42"/>
      <c r="AD144" s="42"/>
      <c r="AE144" s="42"/>
      <c r="AF144" s="42"/>
      <c r="AG144" s="42"/>
      <c r="AH144" s="42"/>
      <c r="AI144" s="699"/>
    </row>
    <row r="145" spans="2:35" ht="12" customHeight="1">
      <c r="B145" s="324" t="s">
        <v>111</v>
      </c>
      <c r="C145" s="42">
        <f>-C110</f>
        <v>3785.7589576799819</v>
      </c>
      <c r="D145" s="42">
        <f>-D107</f>
        <v>3820.0300000000007</v>
      </c>
      <c r="E145" s="42">
        <f>-E109</f>
        <v>3837.0184507051708</v>
      </c>
      <c r="F145" s="42">
        <f>-F109</f>
        <v>3805</v>
      </c>
      <c r="G145" s="42">
        <f>-G107</f>
        <v>3458</v>
      </c>
      <c r="H145" s="42">
        <f>-H107</f>
        <v>3976</v>
      </c>
      <c r="I145" s="42">
        <f>-I110</f>
        <v>3236.9732926534289</v>
      </c>
      <c r="L145" s="42"/>
      <c r="M145" s="42"/>
      <c r="N145" s="895" t="s">
        <v>560</v>
      </c>
      <c r="Q145" s="465"/>
      <c r="Y145" s="324"/>
      <c r="Z145" s="42"/>
      <c r="AA145" s="42"/>
      <c r="AB145" s="697"/>
      <c r="AC145" s="42"/>
      <c r="AD145" s="42"/>
      <c r="AE145" s="42"/>
      <c r="AF145" s="42"/>
      <c r="AG145" s="42"/>
      <c r="AH145" s="42"/>
      <c r="AI145" s="699"/>
    </row>
    <row r="146" spans="2:35" ht="12" customHeight="1">
      <c r="B146" s="324" t="s">
        <v>314</v>
      </c>
      <c r="C146" s="42">
        <f>-C134</f>
        <v>3714.0727101999983</v>
      </c>
      <c r="D146" s="42">
        <f>-D131</f>
        <v>3745.8099999999995</v>
      </c>
      <c r="E146" s="42">
        <f>-E133</f>
        <v>3772.2947795734781</v>
      </c>
      <c r="F146" s="42">
        <f>-F133</f>
        <v>3708</v>
      </c>
      <c r="G146" s="42">
        <f>-G131</f>
        <v>3394</v>
      </c>
      <c r="H146" s="42">
        <f>-H131</f>
        <v>3915</v>
      </c>
      <c r="I146" s="42">
        <f>-I134</f>
        <v>3165.3464820264835</v>
      </c>
      <c r="L146" s="42"/>
      <c r="M146" s="42"/>
      <c r="N146" s="895" t="s">
        <v>560</v>
      </c>
      <c r="Q146" s="465"/>
      <c r="Y146" s="324"/>
      <c r="Z146" s="42"/>
      <c r="AA146" s="42"/>
      <c r="AB146" s="697"/>
      <c r="AC146" s="42"/>
      <c r="AD146" s="42"/>
      <c r="AE146" s="42"/>
      <c r="AF146" s="42"/>
      <c r="AG146" s="42"/>
      <c r="AH146" s="42"/>
      <c r="AI146" s="699"/>
    </row>
    <row r="147" spans="2:35" ht="12" customHeight="1">
      <c r="N147" s="899" t="s">
        <v>955</v>
      </c>
    </row>
    <row r="148" spans="2:35" ht="12" customHeight="1">
      <c r="N148" s="65"/>
    </row>
    <row r="149" spans="2:35" ht="12" customHeight="1">
      <c r="N149" s="65"/>
    </row>
    <row r="150" spans="2:35" ht="16.5" customHeight="1">
      <c r="B150" s="21" t="s">
        <v>809</v>
      </c>
      <c r="J150" s="734" t="s">
        <v>257</v>
      </c>
      <c r="N150" s="65"/>
    </row>
    <row r="151" spans="2:35" ht="12" customHeight="1">
      <c r="C151" s="10" t="s">
        <v>83</v>
      </c>
      <c r="D151" s="10" t="s">
        <v>72</v>
      </c>
      <c r="E151" s="10" t="s">
        <v>305</v>
      </c>
      <c r="F151" s="54" t="s">
        <v>102</v>
      </c>
      <c r="G151" s="54" t="s">
        <v>796</v>
      </c>
      <c r="H151" s="54" t="s">
        <v>795</v>
      </c>
      <c r="I151" s="54" t="s">
        <v>292</v>
      </c>
      <c r="J151" s="249" t="s">
        <v>796</v>
      </c>
      <c r="K151" s="54" t="s">
        <v>795</v>
      </c>
      <c r="L151" s="54" t="s">
        <v>292</v>
      </c>
      <c r="N151" s="65"/>
      <c r="Y151" s="324"/>
      <c r="AB151" s="65"/>
    </row>
    <row r="152" spans="2:35" ht="12" customHeight="1">
      <c r="B152" s="325" t="s">
        <v>808</v>
      </c>
      <c r="C152" s="10" t="s">
        <v>113</v>
      </c>
      <c r="D152" s="10" t="s">
        <v>307</v>
      </c>
      <c r="E152" s="10" t="s">
        <v>794</v>
      </c>
      <c r="F152" s="54" t="s">
        <v>792</v>
      </c>
      <c r="G152" s="54" t="s">
        <v>814</v>
      </c>
      <c r="H152" s="54" t="s">
        <v>815</v>
      </c>
      <c r="I152" s="54" t="s">
        <v>998</v>
      </c>
      <c r="J152" s="249" t="s">
        <v>816</v>
      </c>
      <c r="K152" s="54" t="s">
        <v>817</v>
      </c>
      <c r="L152" s="54" t="s">
        <v>980</v>
      </c>
      <c r="N152" s="147" t="s">
        <v>952</v>
      </c>
      <c r="O152" s="147" t="s">
        <v>956</v>
      </c>
      <c r="Y152" s="324"/>
      <c r="AB152" s="65"/>
    </row>
    <row r="153" spans="2:35" ht="12" customHeight="1">
      <c r="B153" s="324" t="s">
        <v>110</v>
      </c>
      <c r="C153" s="42">
        <f t="shared" ref="C153:I156" si="7">-C141</f>
        <v>-6105.5178887299999</v>
      </c>
      <c r="D153" s="42">
        <f t="shared" si="7"/>
        <v>-6134.9000000000005</v>
      </c>
      <c r="E153" s="42">
        <f t="shared" si="7"/>
        <v>-6187.127352538796</v>
      </c>
      <c r="F153" s="42">
        <f t="shared" si="7"/>
        <v>-6423</v>
      </c>
      <c r="G153" s="42">
        <f t="shared" si="7"/>
        <v>-6421</v>
      </c>
      <c r="H153" s="42">
        <f t="shared" si="7"/>
        <v>-6178</v>
      </c>
      <c r="I153" s="42">
        <f t="shared" si="7"/>
        <v>-6377.0749931054006</v>
      </c>
      <c r="J153" s="735">
        <f>G103</f>
        <v>-6426</v>
      </c>
      <c r="K153" s="735">
        <f>H103</f>
        <v>-6181</v>
      </c>
      <c r="L153" s="735">
        <f>I103</f>
        <v>-6377.0749931054006</v>
      </c>
      <c r="N153" s="42">
        <f t="shared" ref="N153:N158" si="8">-N141</f>
        <v>0</v>
      </c>
      <c r="O153" s="735">
        <f>N103</f>
        <v>0</v>
      </c>
      <c r="Y153" s="324"/>
      <c r="AB153" s="65"/>
    </row>
    <row r="154" spans="2:35" ht="12" customHeight="1">
      <c r="B154" s="324" t="s">
        <v>312</v>
      </c>
      <c r="C154" s="42">
        <f t="shared" si="7"/>
        <v>-5892.889154859985</v>
      </c>
      <c r="D154" s="42">
        <f t="shared" si="7"/>
        <v>-5918.8200000000006</v>
      </c>
      <c r="E154" s="42">
        <f t="shared" si="7"/>
        <v>-5970.0386838205632</v>
      </c>
      <c r="F154" s="42">
        <f t="shared" si="7"/>
        <v>-6192</v>
      </c>
      <c r="G154" s="42">
        <f t="shared" si="7"/>
        <v>-6161</v>
      </c>
      <c r="H154" s="42">
        <f t="shared" si="7"/>
        <v>-5954</v>
      </c>
      <c r="I154" s="42">
        <f t="shared" si="7"/>
        <v>-6138.7772917647362</v>
      </c>
      <c r="J154" s="735">
        <f>G127</f>
        <v>-6161</v>
      </c>
      <c r="K154" s="735">
        <f>H127</f>
        <v>-5954</v>
      </c>
      <c r="L154" s="735">
        <f>I127</f>
        <v>-6138.7772917647362</v>
      </c>
      <c r="N154" s="42">
        <f t="shared" si="8"/>
        <v>0</v>
      </c>
      <c r="O154" s="735">
        <f>N127</f>
        <v>0</v>
      </c>
      <c r="Y154" s="324"/>
      <c r="AB154" s="65"/>
    </row>
    <row r="155" spans="2:35" ht="12" customHeight="1">
      <c r="B155" s="324" t="s">
        <v>107</v>
      </c>
      <c r="C155" s="42">
        <f t="shared" si="7"/>
        <v>-4015.3924678000076</v>
      </c>
      <c r="D155" s="42">
        <f t="shared" si="7"/>
        <v>-4115.66</v>
      </c>
      <c r="E155" s="42">
        <f t="shared" si="7"/>
        <v>-4180.6251461892916</v>
      </c>
      <c r="F155" s="42">
        <f t="shared" si="7"/>
        <v>-4279</v>
      </c>
      <c r="G155" s="42">
        <f t="shared" si="7"/>
        <v>-4221</v>
      </c>
      <c r="H155" s="42">
        <f t="shared" si="7"/>
        <v>-4119</v>
      </c>
      <c r="I155" s="42">
        <f t="shared" si="7"/>
        <v>-4171.5563868666522</v>
      </c>
      <c r="J155" s="735">
        <f>G95</f>
        <v>-4226</v>
      </c>
      <c r="K155" s="735">
        <f>H95</f>
        <v>-4123</v>
      </c>
      <c r="L155" s="735">
        <f>I95</f>
        <v>-4171.5563868666522</v>
      </c>
      <c r="N155" s="42">
        <f t="shared" si="8"/>
        <v>0</v>
      </c>
      <c r="O155" s="735">
        <f>N95</f>
        <v>0</v>
      </c>
      <c r="Y155" s="324"/>
      <c r="AB155" s="65"/>
    </row>
    <row r="156" spans="2:35" ht="12" customHeight="1">
      <c r="B156" s="324" t="s">
        <v>313</v>
      </c>
      <c r="C156" s="42">
        <f t="shared" si="7"/>
        <v>-3650.4408296399979</v>
      </c>
      <c r="D156" s="42">
        <f t="shared" si="7"/>
        <v>-3740.58</v>
      </c>
      <c r="E156" s="42">
        <f t="shared" si="7"/>
        <v>-3807.5826110091439</v>
      </c>
      <c r="F156" s="42">
        <f t="shared" si="7"/>
        <v>-3886</v>
      </c>
      <c r="G156" s="42">
        <f t="shared" si="7"/>
        <v>-3803</v>
      </c>
      <c r="H156" s="42">
        <f t="shared" si="7"/>
        <v>-3736</v>
      </c>
      <c r="I156" s="42">
        <f t="shared" si="7"/>
        <v>-3787.7324946383869</v>
      </c>
      <c r="J156" s="735">
        <f>G119</f>
        <v>-3812</v>
      </c>
      <c r="K156" s="735">
        <f>H119</f>
        <v>-3743</v>
      </c>
      <c r="L156" s="735">
        <f>I119</f>
        <v>-3787.7324946383869</v>
      </c>
      <c r="N156" s="42">
        <f t="shared" si="8"/>
        <v>0</v>
      </c>
      <c r="O156" s="735">
        <f>N119</f>
        <v>0</v>
      </c>
      <c r="Y156" s="324"/>
      <c r="AB156" s="65"/>
    </row>
    <row r="157" spans="2:35" ht="12" customHeight="1">
      <c r="B157" s="324" t="s">
        <v>111</v>
      </c>
      <c r="C157" s="42">
        <f t="shared" ref="C157:I157" si="9">-C145</f>
        <v>-3785.7589576799819</v>
      </c>
      <c r="D157" s="42">
        <f t="shared" si="9"/>
        <v>-3820.0300000000007</v>
      </c>
      <c r="E157" s="42">
        <f t="shared" si="9"/>
        <v>-3837.0184507051708</v>
      </c>
      <c r="F157" s="42">
        <f t="shared" si="9"/>
        <v>-3805</v>
      </c>
      <c r="G157" s="42">
        <f t="shared" si="9"/>
        <v>-3458</v>
      </c>
      <c r="H157" s="42">
        <f t="shared" si="9"/>
        <v>-3976</v>
      </c>
      <c r="I157" s="42">
        <f t="shared" si="9"/>
        <v>-3236.9732926534289</v>
      </c>
      <c r="J157" s="65"/>
      <c r="K157" s="65"/>
      <c r="L157" s="42"/>
      <c r="N157" s="42">
        <f t="shared" si="8"/>
        <v>0</v>
      </c>
      <c r="Y157" s="324"/>
      <c r="AB157" s="65"/>
    </row>
    <row r="158" spans="2:35" ht="12" customHeight="1">
      <c r="B158" s="324" t="s">
        <v>314</v>
      </c>
      <c r="C158" s="42">
        <f t="shared" ref="C158:I158" si="10">-C146</f>
        <v>-3714.0727101999983</v>
      </c>
      <c r="D158" s="42">
        <f t="shared" si="10"/>
        <v>-3745.8099999999995</v>
      </c>
      <c r="E158" s="42">
        <f t="shared" si="10"/>
        <v>-3772.2947795734781</v>
      </c>
      <c r="F158" s="42">
        <f t="shared" si="10"/>
        <v>-3708</v>
      </c>
      <c r="G158" s="42">
        <f t="shared" si="10"/>
        <v>-3394</v>
      </c>
      <c r="H158" s="42">
        <f t="shared" si="10"/>
        <v>-3915</v>
      </c>
      <c r="I158" s="42">
        <f t="shared" si="10"/>
        <v>-3165.3464820264835</v>
      </c>
      <c r="J158" s="65"/>
      <c r="K158" s="65"/>
      <c r="L158" s="42"/>
      <c r="N158" s="42">
        <f t="shared" si="8"/>
        <v>0</v>
      </c>
    </row>
    <row r="159" spans="2:35" ht="12" customHeight="1">
      <c r="L159" s="42"/>
      <c r="N159" s="65"/>
    </row>
    <row r="160" spans="2:35" ht="12" customHeight="1">
      <c r="N160" s="65"/>
    </row>
    <row r="161" spans="2:16" ht="16.5" customHeight="1" thickBot="1">
      <c r="B161" s="41" t="s">
        <v>508</v>
      </c>
      <c r="N161" s="65"/>
    </row>
    <row r="162" spans="2:16" ht="15" customHeight="1" thickTop="1">
      <c r="B162" s="159" t="s">
        <v>491</v>
      </c>
      <c r="C162" s="149"/>
      <c r="D162" s="149"/>
      <c r="E162" s="149"/>
      <c r="F162" s="162"/>
      <c r="G162" s="162"/>
      <c r="H162" s="162"/>
      <c r="I162" s="162"/>
      <c r="N162" s="65"/>
    </row>
    <row r="163" spans="2:16" ht="12" customHeight="1">
      <c r="B163" s="36"/>
      <c r="C163" s="10" t="s">
        <v>83</v>
      </c>
      <c r="D163" s="10" t="s">
        <v>72</v>
      </c>
      <c r="E163" s="10" t="s">
        <v>305</v>
      </c>
      <c r="F163" s="54" t="s">
        <v>102</v>
      </c>
      <c r="G163" s="54" t="s">
        <v>561</v>
      </c>
      <c r="H163" s="54" t="s">
        <v>309</v>
      </c>
      <c r="I163" s="54" t="s">
        <v>292</v>
      </c>
      <c r="N163" s="65"/>
      <c r="O163" s="65" t="s">
        <v>958</v>
      </c>
      <c r="P163" s="17"/>
    </row>
    <row r="164" spans="2:16" ht="12" customHeight="1">
      <c r="B164" s="77"/>
      <c r="C164" s="10" t="s">
        <v>113</v>
      </c>
      <c r="D164" s="10" t="s">
        <v>307</v>
      </c>
      <c r="E164" s="10" t="s">
        <v>794</v>
      </c>
      <c r="F164" s="54" t="s">
        <v>112</v>
      </c>
      <c r="G164" s="54" t="s">
        <v>814</v>
      </c>
      <c r="H164" s="54" t="s">
        <v>815</v>
      </c>
      <c r="I164" s="54" t="s">
        <v>517</v>
      </c>
      <c r="N164" s="147" t="s">
        <v>952</v>
      </c>
      <c r="P164" s="907" t="s">
        <v>959</v>
      </c>
    </row>
    <row r="165" spans="2:16" ht="12" customHeight="1">
      <c r="B165" s="44" t="s">
        <v>253</v>
      </c>
      <c r="C165" s="42">
        <f>A!B876</f>
        <v>-5894.013319000006</v>
      </c>
      <c r="D165" s="42">
        <f>A!C876</f>
        <v>-2307.6800000000003</v>
      </c>
      <c r="E165" s="42">
        <f>A!D876</f>
        <v>-5929.8115684913791</v>
      </c>
      <c r="F165" s="42">
        <f>A!F876</f>
        <v>-5768</v>
      </c>
      <c r="G165" s="42">
        <f>A!G876</f>
        <v>-2238</v>
      </c>
      <c r="H165" s="42">
        <f>A!H876</f>
        <v>-2238</v>
      </c>
      <c r="I165" s="42">
        <f>A!I876</f>
        <v>-2262.2734567380135</v>
      </c>
      <c r="N165" s="66">
        <f>A!M876</f>
        <v>0</v>
      </c>
    </row>
    <row r="166" spans="2:16" ht="12" customHeight="1">
      <c r="B166" s="44" t="s">
        <v>254</v>
      </c>
      <c r="C166" s="42">
        <f>A!B877</f>
        <v>-5894.013319000006</v>
      </c>
      <c r="D166" s="42"/>
      <c r="E166" s="42">
        <f>A!D877</f>
        <v>-5929.8115684913791</v>
      </c>
      <c r="F166" s="42">
        <f>A!F877</f>
        <v>-5768</v>
      </c>
      <c r="G166" s="42">
        <f>A!G877</f>
        <v>-5769</v>
      </c>
      <c r="H166" s="42">
        <f>A!H877</f>
        <v>-5769</v>
      </c>
      <c r="I166" s="42">
        <f>A!I877</f>
        <v>-2262.2734567380135</v>
      </c>
      <c r="N166" s="66">
        <f>A!M877</f>
        <v>0</v>
      </c>
    </row>
    <row r="167" spans="2:16" ht="12" customHeight="1">
      <c r="B167" s="44" t="s">
        <v>255</v>
      </c>
      <c r="C167" s="42">
        <f>A!B878</f>
        <v>-5894.013319000006</v>
      </c>
      <c r="D167" s="42"/>
      <c r="E167" s="42">
        <f>A!D878</f>
        <v>-2357.9472065816658</v>
      </c>
      <c r="F167" s="42">
        <f>A!F878</f>
        <v>-2212</v>
      </c>
      <c r="G167" s="42">
        <f>A!G878</f>
        <v>-5769</v>
      </c>
      <c r="H167" s="42">
        <f>A!H878</f>
        <v>-5769</v>
      </c>
      <c r="I167" s="42">
        <f>A!I878</f>
        <v>-2262.2734567380135</v>
      </c>
      <c r="N167" s="66">
        <f>A!M878</f>
        <v>0</v>
      </c>
    </row>
    <row r="168" spans="2:16" ht="12" customHeight="1">
      <c r="B168" s="44" t="s">
        <v>256</v>
      </c>
      <c r="C168" s="42">
        <f>A!B879</f>
        <v>-2220.4018560000231</v>
      </c>
      <c r="D168" s="42"/>
      <c r="E168" s="42">
        <f>A!D879</f>
        <v>-5929.8115684913791</v>
      </c>
      <c r="F168" s="42">
        <f>A!F879</f>
        <v>-5768</v>
      </c>
      <c r="G168" s="42">
        <f>A!G879</f>
        <v>-5769</v>
      </c>
      <c r="H168" s="42">
        <f>A!H879</f>
        <v>-5769</v>
      </c>
      <c r="I168" s="42">
        <f>A!I879</f>
        <v>-2262.2734567380135</v>
      </c>
      <c r="N168" s="66">
        <f>A!M879</f>
        <v>0</v>
      </c>
    </row>
    <row r="169" spans="2:16" ht="12" customHeight="1">
      <c r="B169" s="431" t="s">
        <v>257</v>
      </c>
      <c r="C169" s="52">
        <f>A!B880</f>
        <v>-5894.013319000006</v>
      </c>
      <c r="D169" s="52"/>
      <c r="E169" s="52">
        <f>A!D880</f>
        <v>-5929.8115684913791</v>
      </c>
      <c r="F169" s="52">
        <f>A!F880</f>
        <v>-5768</v>
      </c>
      <c r="G169" s="52">
        <f>A!G880</f>
        <v>-2242</v>
      </c>
      <c r="H169" s="52">
        <f>A!H880</f>
        <v>-2242</v>
      </c>
      <c r="I169" s="52">
        <f>A!I880</f>
        <v>-2262.2734567380135</v>
      </c>
      <c r="N169" s="66">
        <f>A!M880</f>
        <v>0</v>
      </c>
    </row>
    <row r="170" spans="2:16" ht="15" customHeight="1">
      <c r="B170" s="48" t="s">
        <v>494</v>
      </c>
      <c r="C170" s="428"/>
      <c r="D170" s="428"/>
      <c r="E170" s="428"/>
      <c r="F170" s="429"/>
      <c r="G170" s="429"/>
      <c r="H170" s="429"/>
      <c r="I170" s="429"/>
      <c r="N170" s="65"/>
    </row>
    <row r="171" spans="2:16" ht="12" customHeight="1">
      <c r="B171" s="36"/>
      <c r="C171" s="10" t="s">
        <v>83</v>
      </c>
      <c r="D171" s="10" t="s">
        <v>72</v>
      </c>
      <c r="E171" s="10" t="s">
        <v>305</v>
      </c>
      <c r="F171" s="54" t="s">
        <v>102</v>
      </c>
      <c r="G171" s="54" t="s">
        <v>561</v>
      </c>
      <c r="H171" s="54" t="s">
        <v>309</v>
      </c>
      <c r="I171" s="54" t="s">
        <v>292</v>
      </c>
      <c r="N171" s="65"/>
    </row>
    <row r="172" spans="2:16" ht="12" customHeight="1">
      <c r="B172" s="77"/>
      <c r="C172" s="10" t="s">
        <v>113</v>
      </c>
      <c r="D172" s="10" t="s">
        <v>307</v>
      </c>
      <c r="E172" s="10" t="s">
        <v>794</v>
      </c>
      <c r="F172" s="54" t="s">
        <v>112</v>
      </c>
      <c r="G172" s="54" t="s">
        <v>814</v>
      </c>
      <c r="H172" s="54" t="s">
        <v>815</v>
      </c>
      <c r="I172" s="54" t="s">
        <v>517</v>
      </c>
      <c r="N172" s="65"/>
    </row>
    <row r="173" spans="2:16" ht="12" customHeight="1">
      <c r="B173" s="44" t="s">
        <v>253</v>
      </c>
      <c r="C173" s="42">
        <f>A!B906</f>
        <v>-5894.013319000006</v>
      </c>
      <c r="D173" s="42">
        <f>A!C906</f>
        <v>-3501.5680000000002</v>
      </c>
      <c r="E173" s="42">
        <f>A!D906</f>
        <v>-5929.8115684913791</v>
      </c>
      <c r="F173" s="42">
        <f>A!F906</f>
        <v>-5768</v>
      </c>
      <c r="G173" s="42">
        <f>A!G906</f>
        <v>-3384</v>
      </c>
      <c r="H173" s="42">
        <f>A!H906</f>
        <v>-3384</v>
      </c>
      <c r="I173" s="42">
        <f>A!I906</f>
        <v>-3446.7475535373114</v>
      </c>
      <c r="N173" s="66">
        <f>A!M906</f>
        <v>0</v>
      </c>
    </row>
    <row r="174" spans="2:16" ht="12" customHeight="1">
      <c r="B174" s="44" t="s">
        <v>254</v>
      </c>
      <c r="C174" s="42">
        <f>A!B907</f>
        <v>-5894.013319000006</v>
      </c>
      <c r="D174" s="42"/>
      <c r="E174" s="42">
        <f>A!D907</f>
        <v>-5929.8115684913791</v>
      </c>
      <c r="F174" s="42">
        <f>A!F907</f>
        <v>-5768</v>
      </c>
      <c r="G174" s="42">
        <f>A!G907</f>
        <v>-5769</v>
      </c>
      <c r="H174" s="42">
        <f>A!H907</f>
        <v>-5769</v>
      </c>
      <c r="I174" s="42">
        <f>A!I907</f>
        <v>-3446.7475535373114</v>
      </c>
      <c r="N174" s="66">
        <f>A!M907</f>
        <v>0</v>
      </c>
    </row>
    <row r="175" spans="2:16" ht="12" customHeight="1">
      <c r="B175" s="44" t="s">
        <v>255</v>
      </c>
      <c r="C175" s="42">
        <f>A!B908</f>
        <v>-5894.013319000006</v>
      </c>
      <c r="D175" s="42"/>
      <c r="E175" s="42">
        <f>A!D908</f>
        <v>-3532.4106274416777</v>
      </c>
      <c r="F175" s="42">
        <f>A!F908</f>
        <v>-3371</v>
      </c>
      <c r="G175" s="42">
        <f>A!G908</f>
        <v>-5769</v>
      </c>
      <c r="H175" s="42">
        <f>A!H908</f>
        <v>-5769</v>
      </c>
      <c r="I175" s="42">
        <f>A!I908</f>
        <v>-3446.7475535373114</v>
      </c>
      <c r="N175" s="66">
        <f>A!M908</f>
        <v>0</v>
      </c>
    </row>
    <row r="176" spans="2:16" ht="12" customHeight="1">
      <c r="B176" s="44" t="s">
        <v>256</v>
      </c>
      <c r="C176" s="42">
        <f>A!B909</f>
        <v>-3468.0062430000266</v>
      </c>
      <c r="D176" s="42"/>
      <c r="E176" s="42">
        <f>A!D909</f>
        <v>-5929.8115684913791</v>
      </c>
      <c r="F176" s="42">
        <f>A!F909</f>
        <v>-5768</v>
      </c>
      <c r="G176" s="42">
        <f>A!G909</f>
        <v>-5769</v>
      </c>
      <c r="H176" s="42">
        <f>A!H909</f>
        <v>-5769</v>
      </c>
      <c r="I176" s="42">
        <f>A!I909</f>
        <v>-3446.7475535373114</v>
      </c>
      <c r="N176" s="66">
        <f>A!M909</f>
        <v>0</v>
      </c>
    </row>
    <row r="177" spans="2:14" ht="12" customHeight="1">
      <c r="B177" s="431" t="s">
        <v>257</v>
      </c>
      <c r="C177" s="52">
        <f>A!B910</f>
        <v>-5894.013319000006</v>
      </c>
      <c r="D177" s="52"/>
      <c r="E177" s="52">
        <f>A!D910</f>
        <v>-5929.8115684913791</v>
      </c>
      <c r="F177" s="52">
        <f>A!F910</f>
        <v>-5768</v>
      </c>
      <c r="G177" s="52">
        <f>A!G910</f>
        <v>-3387</v>
      </c>
      <c r="H177" s="52">
        <f>A!H910</f>
        <v>-3387</v>
      </c>
      <c r="I177" s="52">
        <f>A!I910</f>
        <v>-3446.7475535373114</v>
      </c>
      <c r="N177" s="66">
        <f>A!M910</f>
        <v>0</v>
      </c>
    </row>
    <row r="178" spans="2:14" ht="15" customHeight="1">
      <c r="B178" s="48" t="s">
        <v>497</v>
      </c>
      <c r="C178" s="428"/>
      <c r="D178" s="428"/>
      <c r="E178" s="428"/>
      <c r="F178" s="429"/>
      <c r="G178" s="429"/>
      <c r="H178" s="429"/>
      <c r="I178" s="429"/>
      <c r="N178" s="65"/>
    </row>
    <row r="179" spans="2:14" ht="12" customHeight="1">
      <c r="B179" s="36"/>
      <c r="C179" s="10" t="s">
        <v>83</v>
      </c>
      <c r="D179" s="10" t="s">
        <v>72</v>
      </c>
      <c r="E179" s="10" t="s">
        <v>305</v>
      </c>
      <c r="F179" s="54" t="s">
        <v>102</v>
      </c>
      <c r="G179" s="54" t="s">
        <v>561</v>
      </c>
      <c r="H179" s="54" t="s">
        <v>309</v>
      </c>
      <c r="I179" s="54" t="s">
        <v>292</v>
      </c>
      <c r="N179" s="65"/>
    </row>
    <row r="180" spans="2:14" ht="12" customHeight="1">
      <c r="B180" s="77"/>
      <c r="C180" s="10" t="s">
        <v>113</v>
      </c>
      <c r="D180" s="10" t="s">
        <v>307</v>
      </c>
      <c r="E180" s="10" t="s">
        <v>794</v>
      </c>
      <c r="F180" s="54" t="s">
        <v>112</v>
      </c>
      <c r="G180" s="54" t="s">
        <v>814</v>
      </c>
      <c r="H180" s="54" t="s">
        <v>815</v>
      </c>
      <c r="I180" s="54" t="s">
        <v>517</v>
      </c>
      <c r="N180" s="65"/>
    </row>
    <row r="181" spans="2:14" ht="12" customHeight="1">
      <c r="B181" s="44" t="s">
        <v>253</v>
      </c>
      <c r="C181" s="42">
        <f>A!B936</f>
        <v>-5894.013319000006</v>
      </c>
      <c r="D181" s="42">
        <f>A!C936</f>
        <v>-876.83200000000033</v>
      </c>
      <c r="E181" s="42">
        <f>A!D936</f>
        <v>-5929.8115684913791</v>
      </c>
      <c r="F181" s="42">
        <f>A!F936</f>
        <v>-5768</v>
      </c>
      <c r="G181" s="42">
        <f>A!G936</f>
        <v>-858</v>
      </c>
      <c r="H181" s="42">
        <f>A!H936</f>
        <v>-858</v>
      </c>
      <c r="I181" s="42">
        <f>A!I936</f>
        <v>-888.30944562266632</v>
      </c>
      <c r="N181" s="66">
        <f>A!M936</f>
        <v>0</v>
      </c>
    </row>
    <row r="182" spans="2:14" ht="12" customHeight="1">
      <c r="B182" s="44" t="s">
        <v>254</v>
      </c>
      <c r="C182" s="42">
        <f>A!B937</f>
        <v>-5894.013319000006</v>
      </c>
      <c r="D182" s="42"/>
      <c r="E182" s="42">
        <f>A!D937</f>
        <v>-5929.8115684913791</v>
      </c>
      <c r="F182" s="42">
        <f>A!F937</f>
        <v>-5768</v>
      </c>
      <c r="G182" s="42">
        <f>A!G937</f>
        <v>-5769</v>
      </c>
      <c r="H182" s="42">
        <f>A!H937</f>
        <v>-5769</v>
      </c>
      <c r="I182" s="42">
        <f>A!I937</f>
        <v>-887.44908858223243</v>
      </c>
      <c r="N182" s="66">
        <f>A!M937</f>
        <v>0</v>
      </c>
    </row>
    <row r="183" spans="2:14" ht="12" customHeight="1">
      <c r="B183" s="44" t="s">
        <v>255</v>
      </c>
      <c r="C183" s="42">
        <f>A!B938</f>
        <v>-5894.013319000006</v>
      </c>
      <c r="D183" s="42"/>
      <c r="E183" s="42">
        <f>A!D938</f>
        <v>-869.90669791397613</v>
      </c>
      <c r="F183" s="42">
        <f>A!F938</f>
        <v>-1166</v>
      </c>
      <c r="G183" s="42">
        <f>A!G938</f>
        <v>-5769</v>
      </c>
      <c r="H183" s="42">
        <f>A!H938</f>
        <v>-5769</v>
      </c>
      <c r="I183" s="42">
        <f>A!I938</f>
        <v>-887.44908858223243</v>
      </c>
      <c r="N183" s="66">
        <f>A!M938</f>
        <v>0</v>
      </c>
    </row>
    <row r="184" spans="2:14" ht="12" customHeight="1">
      <c r="B184" s="44" t="s">
        <v>256</v>
      </c>
      <c r="C184" s="42">
        <f>A!B939</f>
        <v>-862.1662369999849</v>
      </c>
      <c r="D184" s="42"/>
      <c r="E184" s="42">
        <f>A!D939</f>
        <v>-5929.8115684913791</v>
      </c>
      <c r="F184" s="42">
        <f>A!F939</f>
        <v>-5768</v>
      </c>
      <c r="G184" s="42">
        <f>A!G939</f>
        <v>-5769</v>
      </c>
      <c r="H184" s="42">
        <f>A!H939</f>
        <v>-5769</v>
      </c>
      <c r="I184" s="42">
        <f>A!I939</f>
        <v>-887.44908858223243</v>
      </c>
      <c r="N184" s="66">
        <f>A!M939</f>
        <v>0</v>
      </c>
    </row>
    <row r="185" spans="2:14" ht="12" customHeight="1">
      <c r="B185" s="431" t="s">
        <v>257</v>
      </c>
      <c r="C185" s="52" t="str">
        <f>A!B940</f>
        <v>n/a</v>
      </c>
      <c r="D185" s="52" t="str">
        <f>A!C940</f>
        <v>n/a</v>
      </c>
      <c r="E185" s="52" t="str">
        <f>A!D940</f>
        <v>n/a</v>
      </c>
      <c r="F185" s="52" t="str">
        <f>A!F940</f>
        <v>n/a</v>
      </c>
      <c r="G185" s="52" t="str">
        <f>A!G940</f>
        <v>n/a</v>
      </c>
      <c r="H185" s="52" t="str">
        <f>A!H940</f>
        <v>n/a</v>
      </c>
      <c r="I185" s="52" t="str">
        <f>A!I940</f>
        <v>n/a</v>
      </c>
      <c r="N185" s="65"/>
    </row>
    <row r="186" spans="2:14" ht="15" customHeight="1">
      <c r="B186" s="48" t="s">
        <v>500</v>
      </c>
      <c r="C186" s="428"/>
      <c r="D186" s="428"/>
      <c r="E186" s="428"/>
      <c r="F186" s="429"/>
      <c r="G186" s="429"/>
      <c r="H186" s="429"/>
      <c r="I186" s="429"/>
      <c r="N186" s="65"/>
    </row>
    <row r="187" spans="2:14" ht="12" customHeight="1">
      <c r="B187" s="36"/>
      <c r="C187" s="10" t="s">
        <v>83</v>
      </c>
      <c r="D187" s="10" t="s">
        <v>72</v>
      </c>
      <c r="E187" s="10" t="s">
        <v>305</v>
      </c>
      <c r="F187" s="54" t="s">
        <v>102</v>
      </c>
      <c r="G187" s="54" t="s">
        <v>561</v>
      </c>
      <c r="H187" s="54" t="s">
        <v>309</v>
      </c>
      <c r="I187" s="54" t="s">
        <v>292</v>
      </c>
      <c r="N187" s="65"/>
    </row>
    <row r="188" spans="2:14" ht="12" customHeight="1">
      <c r="B188" s="77"/>
      <c r="C188" s="10" t="s">
        <v>113</v>
      </c>
      <c r="D188" s="10" t="s">
        <v>307</v>
      </c>
      <c r="E188" s="10" t="s">
        <v>794</v>
      </c>
      <c r="F188" s="54" t="s">
        <v>112</v>
      </c>
      <c r="G188" s="54" t="s">
        <v>814</v>
      </c>
      <c r="H188" s="54" t="s">
        <v>815</v>
      </c>
      <c r="I188" s="54" t="s">
        <v>517</v>
      </c>
      <c r="N188" s="65"/>
    </row>
    <row r="189" spans="2:14" ht="12" customHeight="1">
      <c r="B189" s="44" t="s">
        <v>253</v>
      </c>
      <c r="C189" s="42">
        <f>A!B966</f>
        <v>-5894.013319000006</v>
      </c>
      <c r="D189" s="42">
        <f>A!C966</f>
        <v>-2060.0320000000002</v>
      </c>
      <c r="E189" s="42">
        <f>A!D966</f>
        <v>-5929.8115684913791</v>
      </c>
      <c r="F189" s="42">
        <f>A!F966</f>
        <v>-5768</v>
      </c>
      <c r="G189" s="42">
        <f>A!G966</f>
        <v>-1987</v>
      </c>
      <c r="H189" s="42">
        <f>A!H966</f>
        <v>-1987</v>
      </c>
      <c r="I189" s="42">
        <f>A!I966</f>
        <v>-2017.9822025119051</v>
      </c>
      <c r="N189" s="42">
        <f>A!M966</f>
        <v>0</v>
      </c>
    </row>
    <row r="190" spans="2:14" ht="12" customHeight="1">
      <c r="B190" s="44" t="s">
        <v>254</v>
      </c>
      <c r="C190" s="42">
        <f>A!B967</f>
        <v>-5894.013319000006</v>
      </c>
      <c r="D190" s="42"/>
      <c r="E190" s="42">
        <f>A!D967</f>
        <v>-5929.8115684913791</v>
      </c>
      <c r="F190" s="42">
        <f>A!F967</f>
        <v>-5768</v>
      </c>
      <c r="G190" s="42">
        <f>A!G967</f>
        <v>-5769</v>
      </c>
      <c r="H190" s="42">
        <f>A!H967</f>
        <v>-5769</v>
      </c>
      <c r="I190" s="42">
        <f>A!I967</f>
        <v>-2017.9822025119051</v>
      </c>
      <c r="N190" s="42">
        <f>A!M967</f>
        <v>0</v>
      </c>
    </row>
    <row r="191" spans="2:14" ht="12" customHeight="1">
      <c r="B191" s="44" t="s">
        <v>255</v>
      </c>
      <c r="C191" s="42">
        <f>A!B968</f>
        <v>-5894.013319000006</v>
      </c>
      <c r="D191" s="42"/>
      <c r="E191" s="42">
        <f>A!D968</f>
        <v>-2113.3727961372088</v>
      </c>
      <c r="F191" s="42">
        <f>A!F968</f>
        <v>-1972</v>
      </c>
      <c r="G191" s="42">
        <f>A!G968</f>
        <v>-5769</v>
      </c>
      <c r="H191" s="42">
        <f>A!H968</f>
        <v>-5769</v>
      </c>
      <c r="I191" s="42">
        <f>A!I968</f>
        <v>-2017.9822025119051</v>
      </c>
      <c r="N191" s="42">
        <f>A!M968</f>
        <v>0</v>
      </c>
    </row>
    <row r="192" spans="2:14" ht="12" customHeight="1">
      <c r="B192" s="44" t="s">
        <v>256</v>
      </c>
      <c r="C192" s="42">
        <f>A!B969</f>
        <v>-1975.1681440000075</v>
      </c>
      <c r="D192" s="42"/>
      <c r="E192" s="42">
        <f>A!D969</f>
        <v>-5929.8115684913791</v>
      </c>
      <c r="F192" s="42">
        <f>A!F969</f>
        <v>-5768</v>
      </c>
      <c r="G192" s="42">
        <f>A!G969</f>
        <v>-5769</v>
      </c>
      <c r="H192" s="42">
        <f>A!H969</f>
        <v>-5769</v>
      </c>
      <c r="I192" s="42">
        <f>A!I969</f>
        <v>-2017.9822025119051</v>
      </c>
      <c r="N192" s="42">
        <f>A!M969</f>
        <v>0</v>
      </c>
    </row>
    <row r="193" spans="2:14" ht="12" customHeight="1">
      <c r="B193" s="431" t="s">
        <v>257</v>
      </c>
      <c r="C193" s="52">
        <f>A!B970</f>
        <v>-5894.013319000006</v>
      </c>
      <c r="D193" s="52"/>
      <c r="E193" s="52">
        <f>A!D970</f>
        <v>-5929.8115684913791</v>
      </c>
      <c r="F193" s="52">
        <f>A!F970</f>
        <v>-5768</v>
      </c>
      <c r="G193" s="52">
        <f>A!G970</f>
        <v>-1995</v>
      </c>
      <c r="H193" s="52">
        <f>A!H970</f>
        <v>-1995</v>
      </c>
      <c r="I193" s="52">
        <f>A!I970</f>
        <v>-2017.9822025119051</v>
      </c>
      <c r="N193" s="42">
        <f>A!M970</f>
        <v>0</v>
      </c>
    </row>
    <row r="194" spans="2:14" ht="15" customHeight="1">
      <c r="B194" s="48" t="s">
        <v>503</v>
      </c>
      <c r="C194" s="428"/>
      <c r="D194" s="428"/>
      <c r="E194" s="428"/>
      <c r="F194" s="429"/>
      <c r="G194" s="429"/>
      <c r="H194" s="429"/>
      <c r="I194" s="429"/>
      <c r="N194" s="65"/>
    </row>
    <row r="195" spans="2:14" ht="12" customHeight="1">
      <c r="B195" s="36"/>
      <c r="C195" s="10" t="s">
        <v>83</v>
      </c>
      <c r="D195" s="10" t="s">
        <v>72</v>
      </c>
      <c r="E195" s="10" t="s">
        <v>305</v>
      </c>
      <c r="F195" s="54" t="s">
        <v>102</v>
      </c>
      <c r="G195" s="54" t="s">
        <v>561</v>
      </c>
      <c r="H195" s="54" t="s">
        <v>309</v>
      </c>
      <c r="I195" s="54" t="s">
        <v>292</v>
      </c>
      <c r="N195" s="65"/>
    </row>
    <row r="196" spans="2:14" ht="12" customHeight="1">
      <c r="B196" s="77"/>
      <c r="C196" s="10" t="s">
        <v>113</v>
      </c>
      <c r="D196" s="10" t="s">
        <v>307</v>
      </c>
      <c r="E196" s="10" t="s">
        <v>794</v>
      </c>
      <c r="F196" s="54" t="s">
        <v>112</v>
      </c>
      <c r="G196" s="54" t="s">
        <v>814</v>
      </c>
      <c r="H196" s="54" t="s">
        <v>815</v>
      </c>
      <c r="I196" s="54" t="s">
        <v>517</v>
      </c>
      <c r="N196" s="65"/>
    </row>
    <row r="197" spans="2:14" ht="12" customHeight="1">
      <c r="B197" s="44" t="s">
        <v>253</v>
      </c>
      <c r="C197" s="42">
        <f>A!B996</f>
        <v>-5894.013319000006</v>
      </c>
      <c r="D197" s="42">
        <f>A!C996</f>
        <v>-3353.8880000000004</v>
      </c>
      <c r="E197" s="42">
        <f>A!D996</f>
        <v>-5929.8115684913791</v>
      </c>
      <c r="F197" s="42">
        <f>A!F996</f>
        <v>-5768</v>
      </c>
      <c r="G197" s="42">
        <f>A!G996</f>
        <v>-3232</v>
      </c>
      <c r="H197" s="42">
        <f>A!H996</f>
        <v>-3232</v>
      </c>
      <c r="I197" s="42">
        <f>A!I996</f>
        <v>-3300.6346451965251</v>
      </c>
      <c r="N197" s="42">
        <f>A!M996</f>
        <v>0</v>
      </c>
    </row>
    <row r="198" spans="2:14" ht="12" customHeight="1">
      <c r="B198" s="44" t="s">
        <v>254</v>
      </c>
      <c r="C198" s="42">
        <f>A!B997</f>
        <v>-5894.013319000006</v>
      </c>
      <c r="D198" s="42"/>
      <c r="E198" s="42">
        <f>A!D997</f>
        <v>-5929.8115684913791</v>
      </c>
      <c r="F198" s="42">
        <f>A!F997</f>
        <v>-5768</v>
      </c>
      <c r="G198" s="42">
        <f>A!G997</f>
        <v>-5769</v>
      </c>
      <c r="H198" s="42">
        <f>A!H997</f>
        <v>-5769</v>
      </c>
      <c r="I198" s="42">
        <f>A!I997</f>
        <v>-3300.6346451965251</v>
      </c>
      <c r="N198" s="42">
        <f>A!M997</f>
        <v>0</v>
      </c>
    </row>
    <row r="199" spans="2:14" ht="12" customHeight="1">
      <c r="B199" s="44" t="s">
        <v>255</v>
      </c>
      <c r="C199" s="42">
        <f>A!B998</f>
        <v>-5894.013319000006</v>
      </c>
      <c r="D199" s="42"/>
      <c r="E199" s="42">
        <f>A!D998</f>
        <v>-3384.265716915414</v>
      </c>
      <c r="F199" s="42">
        <f>A!F998</f>
        <v>-3227</v>
      </c>
      <c r="G199" s="42">
        <f>A!G998</f>
        <v>-5769</v>
      </c>
      <c r="H199" s="42">
        <f>A!H998</f>
        <v>-5769</v>
      </c>
      <c r="I199" s="42">
        <f>A!I998</f>
        <v>-3300.6346451965251</v>
      </c>
      <c r="N199" s="42">
        <f>A!M998</f>
        <v>0</v>
      </c>
    </row>
    <row r="200" spans="2:14" ht="12" customHeight="1">
      <c r="B200" s="44" t="s">
        <v>256</v>
      </c>
      <c r="C200" s="42">
        <f>A!B999</f>
        <v>-3319.5622180000091</v>
      </c>
      <c r="D200" s="42"/>
      <c r="E200" s="42">
        <f>A!D999</f>
        <v>-5929.8115684913791</v>
      </c>
      <c r="F200" s="42">
        <f>A!F999</f>
        <v>-5768</v>
      </c>
      <c r="G200" s="42">
        <f>A!G999</f>
        <v>-5769</v>
      </c>
      <c r="H200" s="42">
        <f>A!H999</f>
        <v>-5769</v>
      </c>
      <c r="I200" s="42">
        <f>A!I999</f>
        <v>-3300.6346451965251</v>
      </c>
      <c r="N200" s="42">
        <f>A!M999</f>
        <v>0</v>
      </c>
    </row>
    <row r="201" spans="2:14" ht="12" customHeight="1">
      <c r="B201" s="431" t="s">
        <v>257</v>
      </c>
      <c r="C201" s="52">
        <f>A!B1000</f>
        <v>-5894.013319000006</v>
      </c>
      <c r="D201" s="52"/>
      <c r="E201" s="52">
        <f>A!D1000</f>
        <v>-5929.8115684913791</v>
      </c>
      <c r="F201" s="52">
        <f>A!F1000</f>
        <v>-5768</v>
      </c>
      <c r="G201" s="52">
        <f>A!G1000</f>
        <v>-3232</v>
      </c>
      <c r="H201" s="52">
        <f>A!H1000</f>
        <v>-3232</v>
      </c>
      <c r="I201" s="52">
        <f>A!I1000</f>
        <v>-3300.6346451965251</v>
      </c>
      <c r="N201" s="42">
        <f>A!M1000</f>
        <v>0</v>
      </c>
    </row>
    <row r="202" spans="2:14" ht="15" customHeight="1">
      <c r="B202" s="48" t="s">
        <v>506</v>
      </c>
      <c r="C202" s="428"/>
      <c r="D202" s="428"/>
      <c r="E202" s="428"/>
      <c r="F202" s="429"/>
      <c r="G202" s="429"/>
      <c r="H202" s="429"/>
      <c r="I202" s="429"/>
      <c r="N202" s="65"/>
    </row>
    <row r="203" spans="2:14" ht="12" customHeight="1">
      <c r="B203" s="36"/>
      <c r="C203" s="10" t="s">
        <v>83</v>
      </c>
      <c r="D203" s="10" t="s">
        <v>72</v>
      </c>
      <c r="E203" s="10" t="s">
        <v>305</v>
      </c>
      <c r="F203" s="54" t="s">
        <v>102</v>
      </c>
      <c r="G203" s="54" t="s">
        <v>561</v>
      </c>
      <c r="H203" s="54" t="s">
        <v>309</v>
      </c>
      <c r="I203" s="54" t="s">
        <v>292</v>
      </c>
      <c r="N203" s="65"/>
    </row>
    <row r="204" spans="2:14" ht="12" customHeight="1">
      <c r="B204" s="77"/>
      <c r="C204" s="10" t="s">
        <v>113</v>
      </c>
      <c r="D204" s="10" t="s">
        <v>307</v>
      </c>
      <c r="E204" s="10" t="s">
        <v>794</v>
      </c>
      <c r="F204" s="54" t="s">
        <v>112</v>
      </c>
      <c r="G204" s="54" t="s">
        <v>814</v>
      </c>
      <c r="H204" s="54" t="s">
        <v>815</v>
      </c>
      <c r="I204" s="54" t="s">
        <v>517</v>
      </c>
      <c r="N204" s="65"/>
    </row>
    <row r="205" spans="2:14" ht="12" customHeight="1">
      <c r="B205" s="44" t="s">
        <v>253</v>
      </c>
      <c r="C205" s="42">
        <f>A!B1026</f>
        <v>-5894.013319000006</v>
      </c>
      <c r="D205" s="42">
        <f>A!C1026</f>
        <v>-838.44800000000032</v>
      </c>
      <c r="E205" s="42">
        <f>A!D1026</f>
        <v>-5929.8115684913791</v>
      </c>
      <c r="F205" s="42">
        <f>A!F1026</f>
        <v>-5768</v>
      </c>
      <c r="G205" s="42">
        <f>A!G1026</f>
        <v>-830</v>
      </c>
      <c r="H205" s="42">
        <f>A!H1026</f>
        <v>-830</v>
      </c>
      <c r="I205" s="42">
        <f>A!I1026</f>
        <v>-849.25800613482261</v>
      </c>
      <c r="N205" s="42">
        <f>A!M1026</f>
        <v>0</v>
      </c>
    </row>
    <row r="206" spans="2:14" ht="12" customHeight="1">
      <c r="B206" s="44" t="s">
        <v>254</v>
      </c>
      <c r="C206" s="42">
        <f>A!B1027</f>
        <v>-5894.013319000006</v>
      </c>
      <c r="D206" s="42"/>
      <c r="E206" s="42">
        <f>A!D1027</f>
        <v>-5929.8115684913791</v>
      </c>
      <c r="F206" s="42">
        <f>A!F1027</f>
        <v>-5768</v>
      </c>
      <c r="G206" s="42">
        <f>A!G1027</f>
        <v>-5769</v>
      </c>
      <c r="H206" s="42">
        <f>A!H1027</f>
        <v>-5769</v>
      </c>
      <c r="I206" s="42">
        <f>A!I1027</f>
        <v>-849.25800613482261</v>
      </c>
      <c r="N206" s="42">
        <f>A!M1027</f>
        <v>0</v>
      </c>
    </row>
    <row r="207" spans="2:14" ht="12" customHeight="1">
      <c r="B207" s="44" t="s">
        <v>255</v>
      </c>
      <c r="C207" s="42">
        <f>A!B1028</f>
        <v>-5894.013319000006</v>
      </c>
      <c r="D207" s="42"/>
      <c r="E207" s="42">
        <f>A!D1028</f>
        <v>-841.30156071231704</v>
      </c>
      <c r="F207" s="42">
        <f>A!F1028</f>
        <v>-1137</v>
      </c>
      <c r="G207" s="42">
        <f>A!G1028</f>
        <v>-5769</v>
      </c>
      <c r="H207" s="42">
        <f>A!H1028</f>
        <v>-5769</v>
      </c>
      <c r="I207" s="42">
        <f>A!I1028</f>
        <v>-849.25800613482261</v>
      </c>
      <c r="N207" s="42">
        <f>A!M1028</f>
        <v>0</v>
      </c>
    </row>
    <row r="208" spans="2:14" ht="12" customHeight="1">
      <c r="B208" s="44" t="s">
        <v>256</v>
      </c>
      <c r="C208" s="42">
        <f>A!B1029</f>
        <v>-825.52983600001517</v>
      </c>
      <c r="D208" s="42"/>
      <c r="E208" s="42">
        <f>A!D1029</f>
        <v>-5929.8115684913791</v>
      </c>
      <c r="F208" s="42">
        <f>A!F1029</f>
        <v>-5768</v>
      </c>
      <c r="G208" s="42">
        <f>A!G1029</f>
        <v>-5769</v>
      </c>
      <c r="H208" s="42">
        <f>A!H1029</f>
        <v>-5769</v>
      </c>
      <c r="I208" s="42">
        <f>A!I1029</f>
        <v>-849.25800613482261</v>
      </c>
      <c r="N208" s="42">
        <f>A!M1029</f>
        <v>0</v>
      </c>
    </row>
    <row r="209" spans="2:14" ht="12" customHeight="1" thickBot="1">
      <c r="B209" s="45" t="s">
        <v>257</v>
      </c>
      <c r="C209" s="15" t="str">
        <f>A!B1030</f>
        <v>n/a</v>
      </c>
      <c r="D209" s="15" t="str">
        <f>A!C1030</f>
        <v>n/a</v>
      </c>
      <c r="E209" s="15" t="str">
        <f>A!D1030</f>
        <v>n/a</v>
      </c>
      <c r="F209" s="15" t="str">
        <f>A!F1030</f>
        <v>n/a</v>
      </c>
      <c r="G209" s="15" t="str">
        <f>A!G1030</f>
        <v>n/a</v>
      </c>
      <c r="H209" s="15" t="str">
        <f>A!H1030</f>
        <v>n/a</v>
      </c>
      <c r="I209" s="15" t="str">
        <f>A!I1030</f>
        <v>n/a</v>
      </c>
      <c r="N209" s="65"/>
    </row>
    <row r="210" spans="2:14" ht="15" customHeight="1" thickTop="1">
      <c r="N210" s="65"/>
    </row>
    <row r="211" spans="2:14" ht="15" customHeight="1">
      <c r="B211" s="21" t="s">
        <v>513</v>
      </c>
      <c r="N211" s="65"/>
    </row>
    <row r="212" spans="2:14" ht="15" customHeight="1">
      <c r="C212" s="10" t="s">
        <v>83</v>
      </c>
      <c r="D212" s="10" t="s">
        <v>72</v>
      </c>
      <c r="E212" s="10" t="s">
        <v>305</v>
      </c>
      <c r="F212" s="54" t="s">
        <v>102</v>
      </c>
      <c r="G212" s="54" t="s">
        <v>561</v>
      </c>
      <c r="H212" s="54" t="s">
        <v>309</v>
      </c>
      <c r="I212" s="54" t="s">
        <v>292</v>
      </c>
      <c r="N212" s="65"/>
    </row>
    <row r="213" spans="2:14" ht="15" customHeight="1">
      <c r="B213" s="325" t="s">
        <v>320</v>
      </c>
      <c r="C213" s="10" t="s">
        <v>113</v>
      </c>
      <c r="D213" s="10" t="s">
        <v>307</v>
      </c>
      <c r="E213" s="10" t="s">
        <v>794</v>
      </c>
      <c r="F213" s="54" t="s">
        <v>112</v>
      </c>
      <c r="G213" s="54" t="s">
        <v>814</v>
      </c>
      <c r="H213" s="54" t="s">
        <v>815</v>
      </c>
      <c r="I213" s="54" t="s">
        <v>517</v>
      </c>
      <c r="L213" s="10"/>
      <c r="N213" s="65"/>
    </row>
    <row r="214" spans="2:14" ht="15" customHeight="1">
      <c r="B214" s="324" t="s">
        <v>321</v>
      </c>
      <c r="C214" s="42">
        <f>ABS!C121</f>
        <v>5894.013319000006</v>
      </c>
      <c r="D214" s="42">
        <f>ABS!D121</f>
        <v>5932.9920000000002</v>
      </c>
      <c r="E214" s="42">
        <f>ABS!E121</f>
        <v>5929.8115684913791</v>
      </c>
      <c r="F214" s="42">
        <f>ABS!F121</f>
        <v>5768</v>
      </c>
      <c r="G214" s="42">
        <f>ABS!G121</f>
        <v>5769</v>
      </c>
      <c r="H214" s="42">
        <f>ABS!H121</f>
        <v>5769</v>
      </c>
      <c r="I214" s="42">
        <f>ABS!I121</f>
        <v>5875.0506079250263</v>
      </c>
      <c r="L214" s="42"/>
      <c r="N214" s="42">
        <f>ABS!N121</f>
        <v>0</v>
      </c>
    </row>
    <row r="215" spans="2:14" ht="15" customHeight="1">
      <c r="B215" s="324" t="s">
        <v>110</v>
      </c>
      <c r="C215" s="42">
        <f>-C176</f>
        <v>3468.0062430000266</v>
      </c>
      <c r="D215" s="42">
        <f>-D173</f>
        <v>3501.5680000000002</v>
      </c>
      <c r="E215" s="42">
        <f>-E175</f>
        <v>3532.4106274416777</v>
      </c>
      <c r="F215" s="42">
        <f>-F175</f>
        <v>3371</v>
      </c>
      <c r="G215" s="42">
        <f>-G173</f>
        <v>3384</v>
      </c>
      <c r="H215" s="42">
        <f>-H173</f>
        <v>3384</v>
      </c>
      <c r="I215" s="42">
        <f>-I176</f>
        <v>3446.7475535373114</v>
      </c>
      <c r="L215" s="42"/>
      <c r="N215" s="895" t="s">
        <v>560</v>
      </c>
    </row>
    <row r="216" spans="2:14" ht="15" customHeight="1">
      <c r="B216" s="324" t="s">
        <v>312</v>
      </c>
      <c r="C216" s="42">
        <f>-C200</f>
        <v>3319.5622180000091</v>
      </c>
      <c r="D216" s="42">
        <f>-D197</f>
        <v>3353.8880000000004</v>
      </c>
      <c r="E216" s="42">
        <f>-E199</f>
        <v>3384.265716915414</v>
      </c>
      <c r="F216" s="42">
        <f>-F199</f>
        <v>3227</v>
      </c>
      <c r="G216" s="42">
        <f>-G197</f>
        <v>3232</v>
      </c>
      <c r="H216" s="42">
        <f>-H197</f>
        <v>3232</v>
      </c>
      <c r="I216" s="42">
        <f>-I200</f>
        <v>3300.6346451965251</v>
      </c>
      <c r="L216" s="42"/>
      <c r="N216" s="895" t="s">
        <v>560</v>
      </c>
    </row>
    <row r="217" spans="2:14" ht="15" customHeight="1">
      <c r="B217" s="324" t="s">
        <v>107</v>
      </c>
      <c r="C217" s="42">
        <f>-C168</f>
        <v>2220.4018560000231</v>
      </c>
      <c r="D217" s="42">
        <f>-D165</f>
        <v>2307.6800000000003</v>
      </c>
      <c r="E217" s="42">
        <f>-E167</f>
        <v>2357.9472065816658</v>
      </c>
      <c r="F217" s="42">
        <f>-F167</f>
        <v>2212</v>
      </c>
      <c r="G217" s="42">
        <f>-G165</f>
        <v>2238</v>
      </c>
      <c r="H217" s="42">
        <f>-H165</f>
        <v>2238</v>
      </c>
      <c r="I217" s="42">
        <f>-I168</f>
        <v>2262.2734567380135</v>
      </c>
      <c r="L217" s="42"/>
      <c r="N217" s="895" t="s">
        <v>560</v>
      </c>
    </row>
    <row r="218" spans="2:14" ht="15" customHeight="1">
      <c r="B218" s="324" t="s">
        <v>313</v>
      </c>
      <c r="C218" s="42">
        <f>-C192</f>
        <v>1975.1681440000075</v>
      </c>
      <c r="D218" s="42">
        <f>-D189</f>
        <v>2060.0320000000002</v>
      </c>
      <c r="E218" s="42">
        <f>-E191</f>
        <v>2113.3727961372088</v>
      </c>
      <c r="F218" s="42">
        <f>-F191</f>
        <v>1972</v>
      </c>
      <c r="G218" s="42">
        <f>-G189</f>
        <v>1987</v>
      </c>
      <c r="H218" s="42">
        <f>-H189</f>
        <v>1987</v>
      </c>
      <c r="I218" s="42">
        <f>-I192</f>
        <v>2017.9822025119051</v>
      </c>
      <c r="L218" s="42"/>
      <c r="N218" s="895" t="s">
        <v>560</v>
      </c>
    </row>
    <row r="219" spans="2:14" ht="15" customHeight="1">
      <c r="B219" s="324" t="s">
        <v>111</v>
      </c>
      <c r="C219" s="42">
        <f>-C184</f>
        <v>862.1662369999849</v>
      </c>
      <c r="D219" s="42">
        <f>-D181</f>
        <v>876.83200000000033</v>
      </c>
      <c r="E219" s="42">
        <f>-E183</f>
        <v>869.90669791397613</v>
      </c>
      <c r="F219" s="42">
        <f>-F183</f>
        <v>1166</v>
      </c>
      <c r="G219" s="42">
        <f>-G181</f>
        <v>858</v>
      </c>
      <c r="H219" s="42">
        <f>-H181</f>
        <v>858</v>
      </c>
      <c r="I219" s="42">
        <f>-I184</f>
        <v>887.44908858223243</v>
      </c>
      <c r="L219" s="42"/>
      <c r="N219" s="895" t="s">
        <v>560</v>
      </c>
    </row>
    <row r="220" spans="2:14" ht="15" customHeight="1">
      <c r="B220" s="324" t="s">
        <v>314</v>
      </c>
      <c r="C220" s="42">
        <f>-C208</f>
        <v>825.52983600001517</v>
      </c>
      <c r="D220" s="42">
        <f>-D205</f>
        <v>838.44800000000032</v>
      </c>
      <c r="E220" s="42">
        <f>-E207</f>
        <v>841.30156071231704</v>
      </c>
      <c r="F220" s="42">
        <f>-F207</f>
        <v>1137</v>
      </c>
      <c r="G220" s="42">
        <f>-G205</f>
        <v>830</v>
      </c>
      <c r="H220" s="42">
        <f>-H205</f>
        <v>830</v>
      </c>
      <c r="I220" s="42">
        <f>-I208</f>
        <v>849.25800613482261</v>
      </c>
      <c r="L220" s="42"/>
      <c r="N220" s="895" t="s">
        <v>560</v>
      </c>
    </row>
    <row r="221" spans="2:14" ht="15" customHeight="1">
      <c r="N221" s="899" t="s">
        <v>955</v>
      </c>
    </row>
    <row r="222" spans="2:14" ht="15" customHeight="1">
      <c r="N222" s="65"/>
    </row>
    <row r="223" spans="2:14" ht="15" customHeight="1">
      <c r="N223" s="65"/>
    </row>
    <row r="224" spans="2:14" ht="15" customHeight="1">
      <c r="B224" s="21" t="s">
        <v>810</v>
      </c>
      <c r="J224" s="734" t="s">
        <v>257</v>
      </c>
      <c r="N224" s="65"/>
    </row>
    <row r="225" spans="2:16" ht="15" customHeight="1">
      <c r="C225" s="10" t="s">
        <v>83</v>
      </c>
      <c r="D225" s="10" t="s">
        <v>72</v>
      </c>
      <c r="E225" s="10" t="s">
        <v>305</v>
      </c>
      <c r="F225" s="54" t="s">
        <v>102</v>
      </c>
      <c r="G225" s="54" t="s">
        <v>796</v>
      </c>
      <c r="H225" s="54" t="s">
        <v>795</v>
      </c>
      <c r="I225" s="54" t="s">
        <v>292</v>
      </c>
      <c r="J225" s="249" t="s">
        <v>796</v>
      </c>
      <c r="K225" s="54" t="s">
        <v>795</v>
      </c>
      <c r="L225" s="54" t="s">
        <v>292</v>
      </c>
      <c r="N225" s="65"/>
    </row>
    <row r="226" spans="2:16" ht="15" customHeight="1">
      <c r="B226" s="325" t="s">
        <v>808</v>
      </c>
      <c r="C226" s="10" t="s">
        <v>113</v>
      </c>
      <c r="D226" s="10" t="s">
        <v>307</v>
      </c>
      <c r="E226" s="10" t="s">
        <v>794</v>
      </c>
      <c r="F226" s="54" t="s">
        <v>792</v>
      </c>
      <c r="G226" s="54" t="s">
        <v>814</v>
      </c>
      <c r="H226" s="54" t="s">
        <v>815</v>
      </c>
      <c r="I226" s="54" t="s">
        <v>998</v>
      </c>
      <c r="J226" s="249" t="s">
        <v>816</v>
      </c>
      <c r="K226" s="54" t="s">
        <v>817</v>
      </c>
      <c r="L226" s="54" t="s">
        <v>980</v>
      </c>
      <c r="N226" s="147" t="s">
        <v>952</v>
      </c>
      <c r="O226" s="147" t="s">
        <v>956</v>
      </c>
    </row>
    <row r="227" spans="2:16" ht="15" customHeight="1">
      <c r="B227" s="324" t="s">
        <v>110</v>
      </c>
      <c r="C227" s="42">
        <f>-C215</f>
        <v>-3468.0062430000266</v>
      </c>
      <c r="D227" s="42">
        <f t="shared" ref="D227:I227" si="11">-D215</f>
        <v>-3501.5680000000002</v>
      </c>
      <c r="E227" s="42">
        <f t="shared" si="11"/>
        <v>-3532.4106274416777</v>
      </c>
      <c r="F227" s="42">
        <f t="shared" si="11"/>
        <v>-3371</v>
      </c>
      <c r="G227" s="42">
        <f t="shared" si="11"/>
        <v>-3384</v>
      </c>
      <c r="H227" s="42">
        <f t="shared" si="11"/>
        <v>-3384</v>
      </c>
      <c r="I227" s="42">
        <f t="shared" si="11"/>
        <v>-3446.7475535373114</v>
      </c>
      <c r="J227" s="735">
        <f>G177</f>
        <v>-3387</v>
      </c>
      <c r="K227" s="735">
        <f>H177</f>
        <v>-3387</v>
      </c>
      <c r="L227" s="735">
        <f>I177</f>
        <v>-3446.7475535373114</v>
      </c>
      <c r="N227" s="42">
        <f t="shared" ref="N227:N232" si="12">-N215</f>
        <v>0</v>
      </c>
      <c r="O227" s="735">
        <f>N177</f>
        <v>0</v>
      </c>
    </row>
    <row r="228" spans="2:16" ht="15" customHeight="1">
      <c r="B228" s="324" t="s">
        <v>312</v>
      </c>
      <c r="C228" s="42">
        <f t="shared" ref="C228:I228" si="13">-C216</f>
        <v>-3319.5622180000091</v>
      </c>
      <c r="D228" s="42">
        <f t="shared" si="13"/>
        <v>-3353.8880000000004</v>
      </c>
      <c r="E228" s="42">
        <f t="shared" si="13"/>
        <v>-3384.265716915414</v>
      </c>
      <c r="F228" s="42">
        <f t="shared" si="13"/>
        <v>-3227</v>
      </c>
      <c r="G228" s="42">
        <f t="shared" si="13"/>
        <v>-3232</v>
      </c>
      <c r="H228" s="42">
        <f t="shared" si="13"/>
        <v>-3232</v>
      </c>
      <c r="I228" s="42">
        <f t="shared" si="13"/>
        <v>-3300.6346451965251</v>
      </c>
      <c r="J228" s="735">
        <f>G201</f>
        <v>-3232</v>
      </c>
      <c r="K228" s="735">
        <f>H201</f>
        <v>-3232</v>
      </c>
      <c r="L228" s="735">
        <f>I201</f>
        <v>-3300.6346451965251</v>
      </c>
      <c r="N228" s="42">
        <f t="shared" si="12"/>
        <v>0</v>
      </c>
      <c r="O228" s="735">
        <f>N201</f>
        <v>0</v>
      </c>
    </row>
    <row r="229" spans="2:16" ht="12" customHeight="1">
      <c r="B229" s="324" t="s">
        <v>107</v>
      </c>
      <c r="C229" s="42">
        <f t="shared" ref="C229:I229" si="14">-C217</f>
        <v>-2220.4018560000231</v>
      </c>
      <c r="D229" s="42">
        <f t="shared" si="14"/>
        <v>-2307.6800000000003</v>
      </c>
      <c r="E229" s="42">
        <f t="shared" si="14"/>
        <v>-2357.9472065816658</v>
      </c>
      <c r="F229" s="42">
        <f t="shared" si="14"/>
        <v>-2212</v>
      </c>
      <c r="G229" s="42">
        <f t="shared" si="14"/>
        <v>-2238</v>
      </c>
      <c r="H229" s="42">
        <f t="shared" si="14"/>
        <v>-2238</v>
      </c>
      <c r="I229" s="42">
        <f t="shared" si="14"/>
        <v>-2262.2734567380135</v>
      </c>
      <c r="J229" s="735">
        <f>G169</f>
        <v>-2242</v>
      </c>
      <c r="K229" s="735">
        <f>H169</f>
        <v>-2242</v>
      </c>
      <c r="L229" s="735">
        <f>I169</f>
        <v>-2262.2734567380135</v>
      </c>
      <c r="N229" s="42">
        <f t="shared" si="12"/>
        <v>0</v>
      </c>
      <c r="O229" s="735">
        <f>N169</f>
        <v>0</v>
      </c>
    </row>
    <row r="230" spans="2:16" ht="12" customHeight="1">
      <c r="B230" s="324" t="s">
        <v>313</v>
      </c>
      <c r="C230" s="42">
        <f t="shared" ref="C230:I230" si="15">-C218</f>
        <v>-1975.1681440000075</v>
      </c>
      <c r="D230" s="42">
        <f t="shared" si="15"/>
        <v>-2060.0320000000002</v>
      </c>
      <c r="E230" s="42">
        <f t="shared" si="15"/>
        <v>-2113.3727961372088</v>
      </c>
      <c r="F230" s="42">
        <f t="shared" si="15"/>
        <v>-1972</v>
      </c>
      <c r="G230" s="42">
        <f t="shared" si="15"/>
        <v>-1987</v>
      </c>
      <c r="H230" s="42">
        <f t="shared" si="15"/>
        <v>-1987</v>
      </c>
      <c r="I230" s="42">
        <f t="shared" si="15"/>
        <v>-2017.9822025119051</v>
      </c>
      <c r="J230" s="735">
        <f>G193</f>
        <v>-1995</v>
      </c>
      <c r="K230" s="735">
        <f>H193</f>
        <v>-1995</v>
      </c>
      <c r="L230" s="735">
        <f>I193</f>
        <v>-2017.9822025119051</v>
      </c>
      <c r="N230" s="42">
        <f t="shared" si="12"/>
        <v>0</v>
      </c>
      <c r="O230" s="735">
        <f>N193</f>
        <v>0</v>
      </c>
    </row>
    <row r="231" spans="2:16" ht="12" customHeight="1">
      <c r="B231" s="324" t="s">
        <v>111</v>
      </c>
      <c r="C231" s="42">
        <f t="shared" ref="C231:I231" si="16">-C219</f>
        <v>-862.1662369999849</v>
      </c>
      <c r="D231" s="42">
        <f t="shared" si="16"/>
        <v>-876.83200000000033</v>
      </c>
      <c r="E231" s="42">
        <f t="shared" si="16"/>
        <v>-869.90669791397613</v>
      </c>
      <c r="F231" s="42">
        <f t="shared" si="16"/>
        <v>-1166</v>
      </c>
      <c r="G231" s="42">
        <f t="shared" si="16"/>
        <v>-858</v>
      </c>
      <c r="H231" s="42">
        <f t="shared" si="16"/>
        <v>-858</v>
      </c>
      <c r="I231" s="42">
        <f t="shared" si="16"/>
        <v>-887.44908858223243</v>
      </c>
      <c r="J231" s="65"/>
      <c r="K231" s="65"/>
      <c r="L231" s="42"/>
      <c r="N231" s="42">
        <f t="shared" si="12"/>
        <v>0</v>
      </c>
    </row>
    <row r="232" spans="2:16" ht="12" customHeight="1">
      <c r="B232" s="324" t="s">
        <v>314</v>
      </c>
      <c r="C232" s="42">
        <f t="shared" ref="C232:I232" si="17">-C220</f>
        <v>-825.52983600001517</v>
      </c>
      <c r="D232" s="42">
        <f t="shared" si="17"/>
        <v>-838.44800000000032</v>
      </c>
      <c r="E232" s="42">
        <f t="shared" si="17"/>
        <v>-841.30156071231704</v>
      </c>
      <c r="F232" s="42">
        <f t="shared" si="17"/>
        <v>-1137</v>
      </c>
      <c r="G232" s="42">
        <f t="shared" si="17"/>
        <v>-830</v>
      </c>
      <c r="H232" s="42">
        <f t="shared" si="17"/>
        <v>-830</v>
      </c>
      <c r="I232" s="42">
        <f t="shared" si="17"/>
        <v>-849.25800613482261</v>
      </c>
      <c r="J232" s="65"/>
      <c r="K232" s="65"/>
      <c r="L232" s="42"/>
      <c r="N232" s="42">
        <f t="shared" si="12"/>
        <v>0</v>
      </c>
    </row>
    <row r="233" spans="2:16" ht="12" customHeight="1">
      <c r="N233" s="65"/>
    </row>
    <row r="234" spans="2:16" ht="12" customHeight="1">
      <c r="N234" s="65"/>
    </row>
    <row r="235" spans="2:16" ht="16.5" customHeight="1" thickBot="1">
      <c r="B235" s="41" t="s">
        <v>509</v>
      </c>
      <c r="N235" s="65"/>
    </row>
    <row r="236" spans="2:16" ht="15" customHeight="1" thickTop="1">
      <c r="B236" s="159" t="s">
        <v>492</v>
      </c>
      <c r="C236" s="149"/>
      <c r="D236" s="149"/>
      <c r="E236" s="149"/>
      <c r="F236" s="162"/>
      <c r="G236" s="162"/>
      <c r="H236" s="162"/>
      <c r="I236" s="162"/>
      <c r="N236" s="65"/>
    </row>
    <row r="237" spans="2:16" ht="12" customHeight="1">
      <c r="B237" s="36"/>
      <c r="C237" s="10" t="s">
        <v>83</v>
      </c>
      <c r="D237" s="10" t="s">
        <v>72</v>
      </c>
      <c r="E237" s="10" t="s">
        <v>305</v>
      </c>
      <c r="F237" s="54" t="s">
        <v>102</v>
      </c>
      <c r="G237" s="54" t="s">
        <v>561</v>
      </c>
      <c r="H237" s="54" t="s">
        <v>309</v>
      </c>
      <c r="I237" s="54" t="s">
        <v>292</v>
      </c>
      <c r="N237" s="65"/>
      <c r="O237" s="65" t="s">
        <v>958</v>
      </c>
      <c r="P237" s="17"/>
    </row>
    <row r="238" spans="2:16" ht="12" customHeight="1">
      <c r="B238" s="77"/>
      <c r="C238" s="10" t="s">
        <v>113</v>
      </c>
      <c r="D238" s="10" t="s">
        <v>307</v>
      </c>
      <c r="E238" s="10" t="s">
        <v>794</v>
      </c>
      <c r="F238" s="54" t="s">
        <v>112</v>
      </c>
      <c r="G238" s="54" t="s">
        <v>814</v>
      </c>
      <c r="H238" s="54" t="s">
        <v>815</v>
      </c>
      <c r="I238" s="54" t="s">
        <v>517</v>
      </c>
      <c r="N238" s="147" t="s">
        <v>952</v>
      </c>
      <c r="P238" s="907" t="s">
        <v>959</v>
      </c>
    </row>
    <row r="239" spans="2:16" ht="12" customHeight="1">
      <c r="B239" s="44" t="s">
        <v>253</v>
      </c>
      <c r="C239" s="42">
        <f>A!B886</f>
        <v>-6458.7864299999828</v>
      </c>
      <c r="D239" s="42">
        <f>A!C886</f>
        <v>-1808.0160000000005</v>
      </c>
      <c r="E239" s="42">
        <f>A!D886</f>
        <v>-6574.0641850267693</v>
      </c>
      <c r="F239" s="42">
        <f>A!F886</f>
        <v>-6522</v>
      </c>
      <c r="G239" s="42">
        <f>A!G886</f>
        <v>-1984</v>
      </c>
      <c r="H239" s="42">
        <f>A!H886</f>
        <v>-1881</v>
      </c>
      <c r="I239" s="42">
        <f>A!I886</f>
        <v>-1909.2829301286401</v>
      </c>
      <c r="N239" s="42">
        <f>A!M886</f>
        <v>0</v>
      </c>
    </row>
    <row r="240" spans="2:16" ht="12" customHeight="1">
      <c r="B240" s="44" t="s">
        <v>254</v>
      </c>
      <c r="C240" s="42">
        <f>A!B887</f>
        <v>-6458.7864299999828</v>
      </c>
      <c r="D240" s="42"/>
      <c r="E240" s="42">
        <f>A!D887</f>
        <v>-6574.0641850267693</v>
      </c>
      <c r="F240" s="42">
        <f>A!F887</f>
        <v>-6522</v>
      </c>
      <c r="G240" s="42">
        <f>A!G887</f>
        <v>-7076</v>
      </c>
      <c r="H240" s="42">
        <f>A!H887</f>
        <v>-7078</v>
      </c>
      <c r="I240" s="42">
        <f>A!I887</f>
        <v>-1909.2829301286401</v>
      </c>
      <c r="N240" s="42">
        <f>A!M887</f>
        <v>0</v>
      </c>
    </row>
    <row r="241" spans="2:14" ht="12" customHeight="1">
      <c r="B241" s="44" t="s">
        <v>255</v>
      </c>
      <c r="C241" s="42">
        <f>A!B888</f>
        <v>-6458.7864299999828</v>
      </c>
      <c r="D241" s="42"/>
      <c r="E241" s="42">
        <f>A!D888</f>
        <v>-1822.6779396076117</v>
      </c>
      <c r="F241" s="42">
        <f>A!F888</f>
        <v>-2067</v>
      </c>
      <c r="G241" s="42">
        <f>A!G888</f>
        <v>-7076</v>
      </c>
      <c r="H241" s="42">
        <f>A!H888</f>
        <v>-7078</v>
      </c>
      <c r="I241" s="42">
        <f>A!I888</f>
        <v>-1909.2829301286401</v>
      </c>
      <c r="N241" s="42">
        <f>A!M888</f>
        <v>0</v>
      </c>
    </row>
    <row r="242" spans="2:14" ht="12" customHeight="1">
      <c r="B242" s="44" t="s">
        <v>256</v>
      </c>
      <c r="C242" s="42">
        <f>A!B889</f>
        <v>-1794.9906117999844</v>
      </c>
      <c r="D242" s="42"/>
      <c r="E242" s="42">
        <f>A!D889</f>
        <v>-6574.0641850267693</v>
      </c>
      <c r="F242" s="42">
        <f>A!F889</f>
        <v>-6522</v>
      </c>
      <c r="G242" s="42">
        <f>A!G889</f>
        <v>-7076</v>
      </c>
      <c r="H242" s="42">
        <f>A!H889</f>
        <v>-7078</v>
      </c>
      <c r="I242" s="42">
        <f>A!I889</f>
        <v>-1909.2829301286401</v>
      </c>
      <c r="N242" s="42">
        <f>A!M889</f>
        <v>0</v>
      </c>
    </row>
    <row r="243" spans="2:14" ht="12" customHeight="1">
      <c r="B243" s="44" t="s">
        <v>257</v>
      </c>
      <c r="C243" s="42">
        <f>A!B890</f>
        <v>-6458.7864299999828</v>
      </c>
      <c r="D243" s="42"/>
      <c r="E243" s="42">
        <f>A!D890</f>
        <v>-6574.0641850267693</v>
      </c>
      <c r="F243" s="42">
        <f>A!F890</f>
        <v>-6522</v>
      </c>
      <c r="G243" s="42">
        <f>A!G890</f>
        <v>-1985</v>
      </c>
      <c r="H243" s="42">
        <f>A!H890</f>
        <v>-1881</v>
      </c>
      <c r="I243" s="42">
        <f>A!I890</f>
        <v>-1909.2829301286401</v>
      </c>
      <c r="N243" s="42">
        <f>A!M890</f>
        <v>0</v>
      </c>
    </row>
    <row r="244" spans="2:14" ht="15" customHeight="1">
      <c r="B244" s="48" t="s">
        <v>495</v>
      </c>
      <c r="C244" s="428"/>
      <c r="D244" s="428"/>
      <c r="E244" s="428"/>
      <c r="F244" s="429"/>
      <c r="G244" s="429"/>
      <c r="H244" s="429"/>
      <c r="I244" s="429"/>
      <c r="N244" s="65"/>
    </row>
    <row r="245" spans="2:14" ht="12" customHeight="1">
      <c r="B245" s="36"/>
      <c r="C245" s="10" t="s">
        <v>83</v>
      </c>
      <c r="D245" s="10" t="s">
        <v>72</v>
      </c>
      <c r="E245" s="10" t="s">
        <v>305</v>
      </c>
      <c r="F245" s="54" t="s">
        <v>102</v>
      </c>
      <c r="G245" s="54" t="s">
        <v>561</v>
      </c>
      <c r="H245" s="54" t="s">
        <v>309</v>
      </c>
      <c r="I245" s="54" t="s">
        <v>292</v>
      </c>
      <c r="N245" s="65"/>
    </row>
    <row r="246" spans="2:14" ht="12" customHeight="1">
      <c r="B246" s="77"/>
      <c r="C246" s="10" t="s">
        <v>113</v>
      </c>
      <c r="D246" s="10" t="s">
        <v>307</v>
      </c>
      <c r="E246" s="10" t="s">
        <v>794</v>
      </c>
      <c r="F246" s="54" t="s">
        <v>112</v>
      </c>
      <c r="G246" s="54" t="s">
        <v>814</v>
      </c>
      <c r="H246" s="54" t="s">
        <v>815</v>
      </c>
      <c r="I246" s="54" t="s">
        <v>517</v>
      </c>
      <c r="N246" s="65"/>
    </row>
    <row r="247" spans="2:14" ht="12" customHeight="1">
      <c r="B247" s="44" t="s">
        <v>253</v>
      </c>
      <c r="C247" s="42">
        <f>A!B916</f>
        <v>-6458.7864299999828</v>
      </c>
      <c r="D247" s="42">
        <f>A!C916</f>
        <v>-2633.3440000000005</v>
      </c>
      <c r="E247" s="42">
        <f>A!D916</f>
        <v>-6574.0641850267693</v>
      </c>
      <c r="F247" s="42">
        <f>A!F916</f>
        <v>-6522</v>
      </c>
      <c r="G247" s="42">
        <f>A!G916</f>
        <v>-3038</v>
      </c>
      <c r="H247" s="42">
        <f>A!H916</f>
        <v>-2794</v>
      </c>
      <c r="I247" s="42">
        <f>A!I916</f>
        <v>-2930.3274395680901</v>
      </c>
      <c r="N247" s="42">
        <f>A!M916</f>
        <v>0</v>
      </c>
    </row>
    <row r="248" spans="2:14" ht="12" customHeight="1">
      <c r="B248" s="44" t="s">
        <v>254</v>
      </c>
      <c r="C248" s="42">
        <f>A!B917</f>
        <v>-6458.7864299999828</v>
      </c>
      <c r="D248" s="42"/>
      <c r="E248" s="42">
        <f>A!D917</f>
        <v>-6574.0641850267693</v>
      </c>
      <c r="F248" s="42">
        <f>A!F917</f>
        <v>-6522</v>
      </c>
      <c r="G248" s="42">
        <f>A!G917</f>
        <v>-7076</v>
      </c>
      <c r="H248" s="42">
        <f>A!H917</f>
        <v>-7078</v>
      </c>
      <c r="I248" s="42">
        <f>A!I917</f>
        <v>-2930.3274395680901</v>
      </c>
      <c r="N248" s="42">
        <f>A!M917</f>
        <v>0</v>
      </c>
    </row>
    <row r="249" spans="2:14" ht="12" customHeight="1">
      <c r="B249" s="44" t="s">
        <v>255</v>
      </c>
      <c r="C249" s="42">
        <f>A!B918</f>
        <v>-6458.7864299999828</v>
      </c>
      <c r="D249" s="42"/>
      <c r="E249" s="42">
        <f>A!D918</f>
        <v>-2654.7167250971502</v>
      </c>
      <c r="F249" s="42">
        <f>A!F918</f>
        <v>-3052</v>
      </c>
      <c r="G249" s="42">
        <f>A!G918</f>
        <v>-7076</v>
      </c>
      <c r="H249" s="42">
        <f>A!H918</f>
        <v>-7078</v>
      </c>
      <c r="I249" s="42">
        <f>A!I918</f>
        <v>-2930.3274395680901</v>
      </c>
      <c r="N249" s="42">
        <f>A!M918</f>
        <v>0</v>
      </c>
    </row>
    <row r="250" spans="2:14" ht="12" customHeight="1">
      <c r="B250" s="44" t="s">
        <v>256</v>
      </c>
      <c r="C250" s="42">
        <f>A!B919</f>
        <v>-2637.5116457299732</v>
      </c>
      <c r="D250" s="42"/>
      <c r="E250" s="42">
        <f>A!D919</f>
        <v>-6574.0641850267693</v>
      </c>
      <c r="F250" s="42">
        <f>A!F919</f>
        <v>-6522</v>
      </c>
      <c r="G250" s="42">
        <f>A!G919</f>
        <v>-7076</v>
      </c>
      <c r="H250" s="42">
        <f>A!H919</f>
        <v>-7078</v>
      </c>
      <c r="I250" s="42">
        <f>A!I919</f>
        <v>-2930.3274395680901</v>
      </c>
      <c r="N250" s="42">
        <f>A!M919</f>
        <v>0</v>
      </c>
    </row>
    <row r="251" spans="2:14" ht="12" customHeight="1">
      <c r="B251" s="431" t="s">
        <v>257</v>
      </c>
      <c r="C251" s="52">
        <f>A!B920</f>
        <v>-6458.7864299999828</v>
      </c>
      <c r="D251" s="52"/>
      <c r="E251" s="52">
        <f>A!D920</f>
        <v>-6574.0641850267693</v>
      </c>
      <c r="F251" s="52">
        <f>A!F920</f>
        <v>-6522</v>
      </c>
      <c r="G251" s="52">
        <f>A!G920</f>
        <v>-3040</v>
      </c>
      <c r="H251" s="52">
        <f>A!H920</f>
        <v>-2794</v>
      </c>
      <c r="I251" s="52">
        <f>A!I920</f>
        <v>-2930.3274395680901</v>
      </c>
      <c r="N251" s="42">
        <f>A!M920</f>
        <v>0</v>
      </c>
    </row>
    <row r="252" spans="2:14" ht="15" customHeight="1">
      <c r="B252" s="49" t="s">
        <v>498</v>
      </c>
      <c r="C252" s="22"/>
      <c r="D252" s="22"/>
      <c r="E252" s="22"/>
      <c r="F252" s="79"/>
      <c r="G252" s="79"/>
      <c r="H252" s="79"/>
      <c r="I252" s="79"/>
      <c r="N252" s="65"/>
    </row>
    <row r="253" spans="2:14" ht="12" customHeight="1">
      <c r="B253" s="36"/>
      <c r="C253" s="10" t="s">
        <v>83</v>
      </c>
      <c r="D253" s="10" t="s">
        <v>72</v>
      </c>
      <c r="E253" s="10" t="s">
        <v>305</v>
      </c>
      <c r="F253" s="54" t="s">
        <v>102</v>
      </c>
      <c r="G253" s="54" t="s">
        <v>561</v>
      </c>
      <c r="H253" s="54" t="s">
        <v>309</v>
      </c>
      <c r="I253" s="54" t="s">
        <v>292</v>
      </c>
      <c r="N253" s="65"/>
    </row>
    <row r="254" spans="2:14" ht="12" customHeight="1">
      <c r="B254" s="77"/>
      <c r="C254" s="10" t="s">
        <v>113</v>
      </c>
      <c r="D254" s="10" t="s">
        <v>307</v>
      </c>
      <c r="E254" s="10" t="s">
        <v>794</v>
      </c>
      <c r="F254" s="54" t="s">
        <v>112</v>
      </c>
      <c r="G254" s="54" t="s">
        <v>814</v>
      </c>
      <c r="H254" s="54" t="s">
        <v>815</v>
      </c>
      <c r="I254" s="54" t="s">
        <v>517</v>
      </c>
      <c r="N254" s="65"/>
    </row>
    <row r="255" spans="2:14" ht="12" customHeight="1">
      <c r="B255" s="44" t="s">
        <v>253</v>
      </c>
      <c r="C255" s="42">
        <f>A!B946</f>
        <v>-6458.7864299999828</v>
      </c>
      <c r="D255" s="42">
        <f>A!C946</f>
        <v>-2943.2320000000004</v>
      </c>
      <c r="E255" s="42">
        <f>A!D946</f>
        <v>-6574.0641850267693</v>
      </c>
      <c r="F255" s="42">
        <f>A!F946</f>
        <v>-6522</v>
      </c>
      <c r="G255" s="42">
        <f>A!G946</f>
        <v>-2601</v>
      </c>
      <c r="H255" s="42">
        <f>A!H946</f>
        <v>-3118</v>
      </c>
      <c r="I255" s="42">
        <f>A!I946</f>
        <v>-2350.2844414127312</v>
      </c>
      <c r="N255" s="42">
        <f>A!M946</f>
        <v>0</v>
      </c>
    </row>
    <row r="256" spans="2:14" ht="12" customHeight="1">
      <c r="B256" s="44" t="s">
        <v>254</v>
      </c>
      <c r="C256" s="42">
        <f>A!B947</f>
        <v>-6458.7864299999828</v>
      </c>
      <c r="D256" s="42"/>
      <c r="E256" s="42">
        <f>A!D947</f>
        <v>-6574.0641850267693</v>
      </c>
      <c r="F256" s="42">
        <f>A!F947</f>
        <v>-6522</v>
      </c>
      <c r="G256" s="42">
        <f>A!G947</f>
        <v>-7076</v>
      </c>
      <c r="H256" s="42">
        <f>A!H947</f>
        <v>-7078</v>
      </c>
      <c r="I256" s="42">
        <f>A!I947</f>
        <v>-2349.5242040711973</v>
      </c>
      <c r="N256" s="42">
        <f>A!M947</f>
        <v>0</v>
      </c>
    </row>
    <row r="257" spans="2:14" ht="12" customHeight="1">
      <c r="B257" s="44" t="s">
        <v>255</v>
      </c>
      <c r="C257" s="42">
        <f>A!B948</f>
        <v>-6458.7864299999828</v>
      </c>
      <c r="D257" s="42"/>
      <c r="E257" s="42">
        <f>A!D948</f>
        <v>-2967.1117527911874</v>
      </c>
      <c r="F257" s="42">
        <f>A!F948</f>
        <v>-2639</v>
      </c>
      <c r="G257" s="42">
        <f>A!G948</f>
        <v>-7076</v>
      </c>
      <c r="H257" s="42">
        <f>A!H948</f>
        <v>-7078</v>
      </c>
      <c r="I257" s="42">
        <f>A!I948</f>
        <v>-2349.5242040711973</v>
      </c>
      <c r="N257" s="42">
        <f>A!M948</f>
        <v>0</v>
      </c>
    </row>
    <row r="258" spans="2:14" ht="12" customHeight="1">
      <c r="B258" s="44" t="s">
        <v>256</v>
      </c>
      <c r="C258" s="42">
        <f>A!B949</f>
        <v>-2923.592720679997</v>
      </c>
      <c r="D258" s="42"/>
      <c r="E258" s="42">
        <f>A!D949</f>
        <v>-6574.0641850267693</v>
      </c>
      <c r="F258" s="42">
        <f>A!F949</f>
        <v>-6522</v>
      </c>
      <c r="G258" s="42">
        <f>A!G949</f>
        <v>-7076</v>
      </c>
      <c r="H258" s="42">
        <f>A!H949</f>
        <v>-7078</v>
      </c>
      <c r="I258" s="42">
        <f>A!I949</f>
        <v>-2349.5242040711973</v>
      </c>
      <c r="N258" s="42">
        <f>A!M949</f>
        <v>0</v>
      </c>
    </row>
    <row r="259" spans="2:14" ht="12" customHeight="1">
      <c r="B259" s="44" t="s">
        <v>257</v>
      </c>
      <c r="C259" s="42" t="str">
        <f>A!B950</f>
        <v>n/a</v>
      </c>
      <c r="D259" s="42" t="str">
        <f>A!C950</f>
        <v>n/a</v>
      </c>
      <c r="E259" s="42" t="str">
        <f>A!D950</f>
        <v>n/a</v>
      </c>
      <c r="F259" s="42" t="str">
        <f>A!F950</f>
        <v>n/a</v>
      </c>
      <c r="G259" s="42" t="str">
        <f>A!G950</f>
        <v>n/a</v>
      </c>
      <c r="H259" s="42" t="str">
        <f>A!H950</f>
        <v>n/a</v>
      </c>
      <c r="I259" s="42" t="str">
        <f>A!I950</f>
        <v>n/a</v>
      </c>
      <c r="N259" s="65"/>
    </row>
    <row r="260" spans="2:14" ht="15" customHeight="1">
      <c r="B260" s="48" t="s">
        <v>501</v>
      </c>
      <c r="C260" s="428"/>
      <c r="D260" s="428"/>
      <c r="E260" s="428"/>
      <c r="F260" s="429"/>
      <c r="G260" s="429"/>
      <c r="H260" s="429"/>
      <c r="I260" s="429"/>
      <c r="N260" s="65"/>
    </row>
    <row r="261" spans="2:14" ht="12" customHeight="1">
      <c r="B261" s="36"/>
      <c r="C261" s="10" t="s">
        <v>83</v>
      </c>
      <c r="D261" s="10" t="s">
        <v>72</v>
      </c>
      <c r="E261" s="10" t="s">
        <v>305</v>
      </c>
      <c r="F261" s="54" t="s">
        <v>102</v>
      </c>
      <c r="G261" s="54" t="s">
        <v>561</v>
      </c>
      <c r="H261" s="54" t="s">
        <v>309</v>
      </c>
      <c r="I261" s="54" t="s">
        <v>292</v>
      </c>
      <c r="N261" s="65"/>
    </row>
    <row r="262" spans="2:14" ht="12" customHeight="1">
      <c r="B262" s="77"/>
      <c r="C262" s="10" t="s">
        <v>113</v>
      </c>
      <c r="D262" s="10" t="s">
        <v>307</v>
      </c>
      <c r="E262" s="10" t="s">
        <v>794</v>
      </c>
      <c r="F262" s="54" t="s">
        <v>112</v>
      </c>
      <c r="G262" s="54" t="s">
        <v>814</v>
      </c>
      <c r="H262" s="54" t="s">
        <v>815</v>
      </c>
      <c r="I262" s="54" t="s">
        <v>517</v>
      </c>
      <c r="N262" s="65"/>
    </row>
    <row r="263" spans="2:14" ht="12" customHeight="1">
      <c r="B263" s="44" t="s">
        <v>253</v>
      </c>
      <c r="C263" s="42">
        <f>A!B976</f>
        <v>-6458.7864299999828</v>
      </c>
      <c r="D263" s="42">
        <f>A!C976</f>
        <v>-1680.576</v>
      </c>
      <c r="E263" s="42">
        <f>A!D976</f>
        <v>-6574.0641850267693</v>
      </c>
      <c r="F263" s="42">
        <f>A!F976</f>
        <v>-6522</v>
      </c>
      <c r="G263" s="42">
        <f>A!G976</f>
        <v>-1817</v>
      </c>
      <c r="H263" s="42">
        <f>A!H976</f>
        <v>-1749</v>
      </c>
      <c r="I263" s="42">
        <f>A!I976</f>
        <v>-1769.7502921264822</v>
      </c>
      <c r="N263" s="42">
        <f>A!M976</f>
        <v>0</v>
      </c>
    </row>
    <row r="264" spans="2:14" ht="12" customHeight="1">
      <c r="B264" s="44" t="s">
        <v>254</v>
      </c>
      <c r="C264" s="42">
        <f>A!B977</f>
        <v>-6458.7864299999828</v>
      </c>
      <c r="D264" s="42"/>
      <c r="E264" s="42">
        <f>A!D977</f>
        <v>-6574.0641850267693</v>
      </c>
      <c r="F264" s="42">
        <f>A!F977</f>
        <v>-6522</v>
      </c>
      <c r="G264" s="42">
        <f>A!G977</f>
        <v>-7076</v>
      </c>
      <c r="H264" s="42">
        <f>A!H977</f>
        <v>-7078</v>
      </c>
      <c r="I264" s="42">
        <f>A!I977</f>
        <v>-1769.7502921264822</v>
      </c>
      <c r="N264" s="42">
        <f>A!M977</f>
        <v>0</v>
      </c>
    </row>
    <row r="265" spans="2:14" ht="12" customHeight="1">
      <c r="B265" s="44" t="s">
        <v>255</v>
      </c>
      <c r="C265" s="42">
        <f>A!B978</f>
        <v>-6458.7864299999828</v>
      </c>
      <c r="D265" s="42"/>
      <c r="E265" s="42">
        <f>A!D978</f>
        <v>-1694.2098148719278</v>
      </c>
      <c r="F265" s="42">
        <f>A!F978</f>
        <v>-1914</v>
      </c>
      <c r="G265" s="42">
        <f>A!G978</f>
        <v>-7076</v>
      </c>
      <c r="H265" s="42">
        <f>A!H978</f>
        <v>-7078</v>
      </c>
      <c r="I265" s="42">
        <f>A!I978</f>
        <v>-1769.7502921264822</v>
      </c>
      <c r="N265" s="42">
        <f>A!M978</f>
        <v>0</v>
      </c>
    </row>
    <row r="266" spans="2:14" ht="12" customHeight="1">
      <c r="B266" s="44" t="s">
        <v>256</v>
      </c>
      <c r="C266" s="42">
        <f>A!B979</f>
        <v>-1675.2726856399904</v>
      </c>
      <c r="D266" s="42"/>
      <c r="E266" s="42">
        <f>A!D979</f>
        <v>-6574.0641850267693</v>
      </c>
      <c r="F266" s="42">
        <f>A!F979</f>
        <v>-6522</v>
      </c>
      <c r="G266" s="42">
        <f>A!G979</f>
        <v>-7076</v>
      </c>
      <c r="H266" s="42">
        <f>A!H979</f>
        <v>-7078</v>
      </c>
      <c r="I266" s="42">
        <f>A!I979</f>
        <v>-1769.7502921264822</v>
      </c>
      <c r="N266" s="42">
        <f>A!M979</f>
        <v>0</v>
      </c>
    </row>
    <row r="267" spans="2:14" ht="12" customHeight="1">
      <c r="B267" s="431" t="s">
        <v>257</v>
      </c>
      <c r="C267" s="52">
        <f>A!B980</f>
        <v>-6458.7864299999828</v>
      </c>
      <c r="D267" s="52"/>
      <c r="E267" s="52">
        <f>A!D980</f>
        <v>-6574.0641850267693</v>
      </c>
      <c r="F267" s="52">
        <f>A!F980</f>
        <v>-6522</v>
      </c>
      <c r="G267" s="52">
        <f>A!G980</f>
        <v>-1818</v>
      </c>
      <c r="H267" s="52">
        <f>A!H980</f>
        <v>-1749</v>
      </c>
      <c r="I267" s="52">
        <f>A!I980</f>
        <v>-1769.7502921264822</v>
      </c>
      <c r="N267" s="42">
        <f>A!M980</f>
        <v>0</v>
      </c>
    </row>
    <row r="268" spans="2:14" ht="15" customHeight="1">
      <c r="B268" s="49" t="s">
        <v>504</v>
      </c>
      <c r="C268" s="22"/>
      <c r="D268" s="22"/>
      <c r="E268" s="22"/>
      <c r="F268" s="79"/>
      <c r="G268" s="79"/>
      <c r="H268" s="79"/>
      <c r="I268" s="79"/>
      <c r="N268" s="65"/>
    </row>
    <row r="269" spans="2:14" ht="12" customHeight="1">
      <c r="B269" s="36"/>
      <c r="C269" s="10" t="s">
        <v>83</v>
      </c>
      <c r="D269" s="10" t="s">
        <v>72</v>
      </c>
      <c r="E269" s="10" t="s">
        <v>305</v>
      </c>
      <c r="F269" s="54" t="s">
        <v>102</v>
      </c>
      <c r="G269" s="54" t="s">
        <v>561</v>
      </c>
      <c r="H269" s="54" t="s">
        <v>309</v>
      </c>
      <c r="I269" s="54" t="s">
        <v>292</v>
      </c>
      <c r="N269" s="65"/>
    </row>
    <row r="270" spans="2:14" ht="12" customHeight="1">
      <c r="B270" s="77"/>
      <c r="C270" s="10" t="s">
        <v>113</v>
      </c>
      <c r="D270" s="10" t="s">
        <v>307</v>
      </c>
      <c r="E270" s="10" t="s">
        <v>794</v>
      </c>
      <c r="F270" s="54" t="s">
        <v>112</v>
      </c>
      <c r="G270" s="54" t="s">
        <v>814</v>
      </c>
      <c r="H270" s="54" t="s">
        <v>815</v>
      </c>
      <c r="I270" s="54" t="s">
        <v>517</v>
      </c>
      <c r="N270" s="65"/>
    </row>
    <row r="271" spans="2:14" ht="12" customHeight="1">
      <c r="B271" s="44" t="s">
        <v>253</v>
      </c>
      <c r="C271" s="42">
        <f>A!B1006</f>
        <v>-6458.7864299999828</v>
      </c>
      <c r="D271" s="42">
        <f>A!C1006</f>
        <v>-2564.9600000000005</v>
      </c>
      <c r="E271" s="42">
        <f>A!D1006</f>
        <v>-6574.0641850267693</v>
      </c>
      <c r="F271" s="42">
        <f>A!F1006</f>
        <v>-6522</v>
      </c>
      <c r="G271" s="42">
        <f>A!G1006</f>
        <v>-2930</v>
      </c>
      <c r="H271" s="42">
        <f>A!H1006</f>
        <v>-2723</v>
      </c>
      <c r="I271" s="42">
        <f>A!I1006</f>
        <v>-2838.1426465682116</v>
      </c>
      <c r="N271" s="42">
        <f>A!M1006</f>
        <v>0</v>
      </c>
    </row>
    <row r="272" spans="2:14" ht="12" customHeight="1">
      <c r="B272" s="44" t="s">
        <v>254</v>
      </c>
      <c r="C272" s="42">
        <f>A!B1007</f>
        <v>-6458.7864299999828</v>
      </c>
      <c r="D272" s="42"/>
      <c r="E272" s="42">
        <f>A!D1007</f>
        <v>-6574.0641850267693</v>
      </c>
      <c r="F272" s="42">
        <f>A!F1007</f>
        <v>-6522</v>
      </c>
      <c r="G272" s="42">
        <f>A!G1007</f>
        <v>-7076</v>
      </c>
      <c r="H272" s="42">
        <f>A!H1007</f>
        <v>-7078</v>
      </c>
      <c r="I272" s="42">
        <f>A!I1007</f>
        <v>-2838.1426465682116</v>
      </c>
      <c r="N272" s="42">
        <f>A!M1007</f>
        <v>0</v>
      </c>
    </row>
    <row r="273" spans="2:35" ht="12" customHeight="1">
      <c r="B273" s="44" t="s">
        <v>255</v>
      </c>
      <c r="C273" s="42">
        <f>A!B1008</f>
        <v>-6458.7864299999828</v>
      </c>
      <c r="D273" s="42"/>
      <c r="E273" s="42">
        <f>A!D1008</f>
        <v>-2585.7729669051837</v>
      </c>
      <c r="F273" s="42">
        <f>A!F1008</f>
        <v>-2965</v>
      </c>
      <c r="G273" s="42">
        <f>A!G1008</f>
        <v>-7076</v>
      </c>
      <c r="H273" s="42">
        <f>A!H1008</f>
        <v>-7078</v>
      </c>
      <c r="I273" s="42">
        <f>A!I1008</f>
        <v>-2838.1426465682116</v>
      </c>
      <c r="N273" s="42">
        <f>A!M1008</f>
        <v>0</v>
      </c>
    </row>
    <row r="274" spans="2:35" ht="12" customHeight="1">
      <c r="B274" s="44" t="s">
        <v>256</v>
      </c>
      <c r="C274" s="42">
        <f>A!B1009</f>
        <v>-2573.3269368599758</v>
      </c>
      <c r="D274" s="42"/>
      <c r="E274" s="42">
        <f>A!D1009</f>
        <v>-6574.0641850267693</v>
      </c>
      <c r="F274" s="42">
        <f>A!F1009</f>
        <v>-6522</v>
      </c>
      <c r="G274" s="42">
        <f>A!G1009</f>
        <v>-7076</v>
      </c>
      <c r="H274" s="42">
        <f>A!H1009</f>
        <v>-7078</v>
      </c>
      <c r="I274" s="42">
        <f>A!I1009</f>
        <v>-2838.1426465682116</v>
      </c>
      <c r="N274" s="42">
        <f>A!M1009</f>
        <v>0</v>
      </c>
    </row>
    <row r="275" spans="2:35" ht="12" customHeight="1">
      <c r="B275" s="44" t="s">
        <v>257</v>
      </c>
      <c r="C275" s="42">
        <f>A!B1010</f>
        <v>-6458.7864299999828</v>
      </c>
      <c r="D275" s="42"/>
      <c r="E275" s="42">
        <f>A!D1010</f>
        <v>-6574.0641850267693</v>
      </c>
      <c r="F275" s="42">
        <f>A!F1010</f>
        <v>-6522</v>
      </c>
      <c r="G275" s="42">
        <f>A!G1010</f>
        <v>-2930</v>
      </c>
      <c r="H275" s="42">
        <f>A!H1010</f>
        <v>-2723</v>
      </c>
      <c r="I275" s="42">
        <f>A!I1010</f>
        <v>-2838.1426465682116</v>
      </c>
      <c r="N275" s="42">
        <f>A!M1010</f>
        <v>0</v>
      </c>
    </row>
    <row r="276" spans="2:35" ht="15" customHeight="1">
      <c r="B276" s="48" t="s">
        <v>507</v>
      </c>
      <c r="C276" s="428"/>
      <c r="D276" s="428"/>
      <c r="E276" s="428"/>
      <c r="F276" s="429"/>
      <c r="G276" s="429"/>
      <c r="H276" s="429"/>
      <c r="I276" s="429"/>
      <c r="N276" s="65"/>
    </row>
    <row r="277" spans="2:35" ht="12" customHeight="1">
      <c r="B277" s="36"/>
      <c r="C277" s="10" t="s">
        <v>83</v>
      </c>
      <c r="D277" s="10" t="s">
        <v>72</v>
      </c>
      <c r="E277" s="10" t="s">
        <v>305</v>
      </c>
      <c r="F277" s="54" t="s">
        <v>102</v>
      </c>
      <c r="G277" s="54" t="s">
        <v>561</v>
      </c>
      <c r="H277" s="54" t="s">
        <v>309</v>
      </c>
      <c r="I277" s="54" t="s">
        <v>292</v>
      </c>
      <c r="N277" s="65"/>
    </row>
    <row r="278" spans="2:35" ht="12" customHeight="1">
      <c r="B278" s="77"/>
      <c r="C278" s="10" t="s">
        <v>113</v>
      </c>
      <c r="D278" s="10" t="s">
        <v>307</v>
      </c>
      <c r="E278" s="10" t="s">
        <v>794</v>
      </c>
      <c r="F278" s="54" t="s">
        <v>112</v>
      </c>
      <c r="G278" s="54" t="s">
        <v>814</v>
      </c>
      <c r="H278" s="54" t="s">
        <v>815</v>
      </c>
      <c r="I278" s="54" t="s">
        <v>517</v>
      </c>
      <c r="N278" s="65"/>
    </row>
    <row r="279" spans="2:35" ht="12" customHeight="1">
      <c r="B279" s="44" t="s">
        <v>253</v>
      </c>
      <c r="C279" s="42">
        <f>A!B1036</f>
        <v>-6458.7864299999828</v>
      </c>
      <c r="D279" s="42">
        <f>A!C1036</f>
        <v>-2907.3920000000003</v>
      </c>
      <c r="E279" s="42">
        <f>A!D1036</f>
        <v>-6574.0641850267693</v>
      </c>
      <c r="F279" s="42">
        <f>A!F1036</f>
        <v>-6522</v>
      </c>
      <c r="G279" s="42">
        <f>A!G1036</f>
        <v>-2565</v>
      </c>
      <c r="H279" s="42">
        <f>A!H1036</f>
        <v>-3084</v>
      </c>
      <c r="I279" s="42">
        <f>A!I1036</f>
        <v>-2316.0884758916618</v>
      </c>
      <c r="N279" s="42">
        <f>A!M1036</f>
        <v>0</v>
      </c>
    </row>
    <row r="280" spans="2:35" ht="12" customHeight="1">
      <c r="B280" s="44" t="s">
        <v>254</v>
      </c>
      <c r="C280" s="42">
        <f>A!B1037</f>
        <v>-6458.7864299999828</v>
      </c>
      <c r="D280" s="42"/>
      <c r="E280" s="42">
        <f>A!D1037</f>
        <v>-6574.0641850267693</v>
      </c>
      <c r="F280" s="42">
        <f>A!F1037</f>
        <v>-6522</v>
      </c>
      <c r="G280" s="42">
        <f>A!G1037</f>
        <v>-7076</v>
      </c>
      <c r="H280" s="42">
        <f>A!H1037</f>
        <v>-7078</v>
      </c>
      <c r="I280" s="42">
        <f>A!I1037</f>
        <v>-2316.0884758916618</v>
      </c>
      <c r="N280" s="42">
        <f>A!M1037</f>
        <v>0</v>
      </c>
    </row>
    <row r="281" spans="2:35" ht="12" customHeight="1">
      <c r="B281" s="44" t="s">
        <v>255</v>
      </c>
      <c r="C281" s="42">
        <f>A!B1038</f>
        <v>-6458.7864299999828</v>
      </c>
      <c r="D281" s="42"/>
      <c r="E281" s="42">
        <f>A!D1038</f>
        <v>-2930.9932188611701</v>
      </c>
      <c r="F281" s="42">
        <f>A!F1038</f>
        <v>-2571</v>
      </c>
      <c r="G281" s="42">
        <f>A!G1038</f>
        <v>-7076</v>
      </c>
      <c r="H281" s="42">
        <f>A!H1038</f>
        <v>-7078</v>
      </c>
      <c r="I281" s="42">
        <f>A!I1038</f>
        <v>-2316.0884758916618</v>
      </c>
      <c r="N281" s="42">
        <f>A!M1038</f>
        <v>0</v>
      </c>
    </row>
    <row r="282" spans="2:35" ht="12" customHeight="1">
      <c r="B282" s="44" t="s">
        <v>256</v>
      </c>
      <c r="C282" s="42">
        <f>A!B1039</f>
        <v>-2888.5428741999831</v>
      </c>
      <c r="D282" s="42"/>
      <c r="E282" s="42">
        <f>A!D1039</f>
        <v>-6574.0641850267693</v>
      </c>
      <c r="F282" s="42">
        <f>A!F1039</f>
        <v>-6522</v>
      </c>
      <c r="G282" s="42">
        <f>A!G1039</f>
        <v>-7076</v>
      </c>
      <c r="H282" s="42">
        <f>A!H1039</f>
        <v>-7078</v>
      </c>
      <c r="I282" s="42">
        <f>A!I1039</f>
        <v>-2316.0884758916618</v>
      </c>
      <c r="N282" s="42">
        <f>A!M1039</f>
        <v>0</v>
      </c>
    </row>
    <row r="283" spans="2:35" ht="12" customHeight="1" thickBot="1">
      <c r="B283" s="45" t="s">
        <v>257</v>
      </c>
      <c r="C283" s="15" t="str">
        <f>A!B1040</f>
        <v>n/a</v>
      </c>
      <c r="D283" s="15" t="str">
        <f>A!C1040</f>
        <v>n/a</v>
      </c>
      <c r="E283" s="15" t="str">
        <f>A!D1040</f>
        <v>n/a</v>
      </c>
      <c r="F283" s="15" t="str">
        <f>A!F1040</f>
        <v>n/a</v>
      </c>
      <c r="G283" s="15" t="str">
        <f>A!G1040</f>
        <v>n/a</v>
      </c>
      <c r="H283" s="15" t="str">
        <f>A!H1040</f>
        <v>n/a</v>
      </c>
      <c r="I283" s="15" t="str">
        <f>A!I1040</f>
        <v>n/a</v>
      </c>
      <c r="N283" s="65"/>
    </row>
    <row r="284" spans="2:35" ht="12" customHeight="1" thickTop="1">
      <c r="N284" s="65"/>
    </row>
    <row r="285" spans="2:35" ht="18" customHeight="1">
      <c r="B285" s="21" t="s">
        <v>514</v>
      </c>
      <c r="N285" s="65"/>
      <c r="Y285" s="21"/>
      <c r="AI285" s="698"/>
    </row>
    <row r="286" spans="2:35" ht="12" customHeight="1">
      <c r="C286" s="10" t="s">
        <v>83</v>
      </c>
      <c r="D286" s="10" t="s">
        <v>72</v>
      </c>
      <c r="E286" s="10" t="s">
        <v>305</v>
      </c>
      <c r="F286" s="54" t="s">
        <v>102</v>
      </c>
      <c r="G286" s="54" t="s">
        <v>561</v>
      </c>
      <c r="H286" s="54" t="s">
        <v>309</v>
      </c>
      <c r="I286" s="54" t="s">
        <v>292</v>
      </c>
      <c r="N286" s="65"/>
      <c r="AI286" s="698"/>
    </row>
    <row r="287" spans="2:35" ht="12" customHeight="1">
      <c r="B287" s="325" t="s">
        <v>320</v>
      </c>
      <c r="C287" s="10" t="s">
        <v>113</v>
      </c>
      <c r="D287" s="10" t="s">
        <v>307</v>
      </c>
      <c r="E287" s="10" t="s">
        <v>794</v>
      </c>
      <c r="F287" s="54" t="s">
        <v>112</v>
      </c>
      <c r="G287" s="54" t="s">
        <v>814</v>
      </c>
      <c r="H287" s="54" t="s">
        <v>815</v>
      </c>
      <c r="I287" s="54" t="s">
        <v>517</v>
      </c>
      <c r="J287" s="54"/>
      <c r="L287" s="10"/>
      <c r="N287" s="65"/>
      <c r="Y287" s="325"/>
      <c r="Z287" s="10"/>
      <c r="AA287" s="10"/>
      <c r="AB287" s="696"/>
      <c r="AC287" s="10"/>
      <c r="AD287" s="54"/>
      <c r="AE287" s="54"/>
      <c r="AF287" s="54"/>
      <c r="AG287" s="54"/>
      <c r="AH287" s="54"/>
      <c r="AI287" s="698"/>
    </row>
    <row r="288" spans="2:35" ht="12" customHeight="1">
      <c r="B288" s="324" t="s">
        <v>321</v>
      </c>
      <c r="C288" s="42">
        <f>ABS!C130</f>
        <v>6458.7864299999828</v>
      </c>
      <c r="D288" s="42">
        <f>ABS!D130</f>
        <v>6521.1360000000004</v>
      </c>
      <c r="E288" s="42">
        <f>ABS!E130</f>
        <v>6574.0641850267693</v>
      </c>
      <c r="F288" s="42">
        <f>ABS!F130</f>
        <v>6522</v>
      </c>
      <c r="G288" s="42">
        <f>ABS!G130</f>
        <v>7076</v>
      </c>
      <c r="H288" s="42">
        <f>ABS!H130</f>
        <v>7078</v>
      </c>
      <c r="I288" s="42">
        <f>ABS!I130</f>
        <v>6553.7895337150267</v>
      </c>
      <c r="J288" s="42"/>
      <c r="L288" s="42"/>
      <c r="N288" s="42">
        <f>ABS!N130</f>
        <v>0</v>
      </c>
      <c r="Y288" s="324"/>
      <c r="Z288" s="42"/>
      <c r="AA288" s="42"/>
      <c r="AB288" s="697"/>
      <c r="AC288" s="42"/>
      <c r="AD288" s="42"/>
      <c r="AE288" s="42"/>
      <c r="AF288" s="42"/>
      <c r="AG288" s="42"/>
      <c r="AH288" s="42"/>
      <c r="AI288" s="699"/>
    </row>
    <row r="289" spans="2:35" ht="12" customHeight="1">
      <c r="B289" s="324" t="s">
        <v>110</v>
      </c>
      <c r="C289" s="42">
        <f>-C250</f>
        <v>2637.5116457299732</v>
      </c>
      <c r="D289" s="42">
        <f>-D247</f>
        <v>2633.3440000000005</v>
      </c>
      <c r="E289" s="42">
        <f>-E249</f>
        <v>2654.7167250971502</v>
      </c>
      <c r="F289" s="42">
        <f>-F249</f>
        <v>3052</v>
      </c>
      <c r="G289" s="42">
        <f>-G247</f>
        <v>3038</v>
      </c>
      <c r="H289" s="42">
        <f>-H247</f>
        <v>2794</v>
      </c>
      <c r="I289" s="42">
        <f>-I250</f>
        <v>2930.3274395680901</v>
      </c>
      <c r="J289" s="42"/>
      <c r="L289" s="42"/>
      <c r="N289" s="895" t="s">
        <v>560</v>
      </c>
      <c r="Y289" s="324"/>
      <c r="Z289" s="42"/>
      <c r="AA289" s="42"/>
      <c r="AB289" s="697"/>
      <c r="AC289" s="42"/>
      <c r="AD289" s="42"/>
      <c r="AE289" s="42"/>
      <c r="AF289" s="42"/>
      <c r="AG289" s="42"/>
      <c r="AH289" s="42"/>
      <c r="AI289" s="699"/>
    </row>
    <row r="290" spans="2:35" ht="12" customHeight="1">
      <c r="B290" s="324" t="s">
        <v>312</v>
      </c>
      <c r="C290" s="42">
        <f>-C274</f>
        <v>2573.3269368599758</v>
      </c>
      <c r="D290" s="42">
        <f>-D271</f>
        <v>2564.9600000000005</v>
      </c>
      <c r="E290" s="42">
        <f>-E273</f>
        <v>2585.7729669051837</v>
      </c>
      <c r="F290" s="42">
        <f>-F273</f>
        <v>2965</v>
      </c>
      <c r="G290" s="42">
        <f>-G271</f>
        <v>2930</v>
      </c>
      <c r="H290" s="42">
        <f>-H271</f>
        <v>2723</v>
      </c>
      <c r="I290" s="42">
        <f>-I274</f>
        <v>2838.1426465682116</v>
      </c>
      <c r="J290" s="42"/>
      <c r="L290" s="42"/>
      <c r="N290" s="895" t="s">
        <v>560</v>
      </c>
      <c r="Y290" s="324"/>
      <c r="Z290" s="42"/>
      <c r="AA290" s="42"/>
      <c r="AB290" s="697"/>
      <c r="AC290" s="42"/>
      <c r="AD290" s="42"/>
      <c r="AE290" s="42"/>
      <c r="AF290" s="42"/>
      <c r="AG290" s="42"/>
      <c r="AH290" s="42"/>
      <c r="AI290" s="699"/>
    </row>
    <row r="291" spans="2:35" ht="12" customHeight="1">
      <c r="B291" s="324" t="s">
        <v>107</v>
      </c>
      <c r="C291" s="42">
        <f>-C242</f>
        <v>1794.9906117999844</v>
      </c>
      <c r="D291" s="42">
        <f>-D239</f>
        <v>1808.0160000000005</v>
      </c>
      <c r="E291" s="42">
        <f>-E241</f>
        <v>1822.6779396076117</v>
      </c>
      <c r="F291" s="42">
        <f>-F241</f>
        <v>2067</v>
      </c>
      <c r="G291" s="42">
        <f>-G239</f>
        <v>1984</v>
      </c>
      <c r="H291" s="42">
        <f>-H239</f>
        <v>1881</v>
      </c>
      <c r="I291" s="42">
        <f>-I242</f>
        <v>1909.2829301286401</v>
      </c>
      <c r="J291" s="42"/>
      <c r="L291" s="42"/>
      <c r="N291" s="895" t="s">
        <v>560</v>
      </c>
      <c r="Y291" s="324"/>
      <c r="Z291" s="42"/>
      <c r="AA291" s="42"/>
      <c r="AB291" s="697"/>
      <c r="AC291" s="42"/>
      <c r="AD291" s="42"/>
      <c r="AE291" s="42"/>
      <c r="AF291" s="42"/>
      <c r="AG291" s="42"/>
      <c r="AH291" s="42"/>
      <c r="AI291" s="699"/>
    </row>
    <row r="292" spans="2:35" ht="12" customHeight="1">
      <c r="B292" s="324" t="s">
        <v>313</v>
      </c>
      <c r="C292" s="42">
        <f>-C266</f>
        <v>1675.2726856399904</v>
      </c>
      <c r="D292" s="42">
        <f>-D263</f>
        <v>1680.576</v>
      </c>
      <c r="E292" s="42">
        <f>-E265</f>
        <v>1694.2098148719278</v>
      </c>
      <c r="F292" s="42">
        <f>-F265</f>
        <v>1914</v>
      </c>
      <c r="G292" s="42">
        <f>-G263</f>
        <v>1817</v>
      </c>
      <c r="H292" s="42">
        <f>-H263</f>
        <v>1749</v>
      </c>
      <c r="I292" s="42">
        <f>-I266</f>
        <v>1769.7502921264822</v>
      </c>
      <c r="J292" s="42"/>
      <c r="L292" s="42"/>
      <c r="N292" s="895" t="s">
        <v>560</v>
      </c>
      <c r="Y292" s="324"/>
      <c r="Z292" s="42"/>
      <c r="AA292" s="42"/>
      <c r="AB292" s="697"/>
      <c r="AC292" s="42"/>
      <c r="AD292" s="42"/>
      <c r="AE292" s="42"/>
      <c r="AF292" s="42"/>
      <c r="AG292" s="42"/>
      <c r="AH292" s="42"/>
      <c r="AI292" s="699"/>
    </row>
    <row r="293" spans="2:35" ht="12" customHeight="1">
      <c r="B293" s="324" t="s">
        <v>111</v>
      </c>
      <c r="C293" s="42">
        <f>-C258</f>
        <v>2923.592720679997</v>
      </c>
      <c r="D293" s="42">
        <f>-D255</f>
        <v>2943.2320000000004</v>
      </c>
      <c r="E293" s="42">
        <f>-E257</f>
        <v>2967.1117527911874</v>
      </c>
      <c r="F293" s="42">
        <f>-F257</f>
        <v>2639</v>
      </c>
      <c r="G293" s="42">
        <f>-G255</f>
        <v>2601</v>
      </c>
      <c r="H293" s="42">
        <f>-H255</f>
        <v>3118</v>
      </c>
      <c r="I293" s="42">
        <f>-I258</f>
        <v>2349.5242040711973</v>
      </c>
      <c r="J293" s="42"/>
      <c r="L293" s="42"/>
      <c r="N293" s="895" t="s">
        <v>560</v>
      </c>
      <c r="Y293" s="324"/>
      <c r="Z293" s="42"/>
      <c r="AA293" s="42"/>
      <c r="AB293" s="697"/>
      <c r="AC293" s="42"/>
      <c r="AD293" s="42"/>
      <c r="AE293" s="42"/>
      <c r="AF293" s="42"/>
      <c r="AG293" s="42"/>
      <c r="AH293" s="42"/>
      <c r="AI293" s="699"/>
    </row>
    <row r="294" spans="2:35" ht="12" customHeight="1">
      <c r="B294" s="324" t="s">
        <v>314</v>
      </c>
      <c r="C294" s="42">
        <f>-C282</f>
        <v>2888.5428741999831</v>
      </c>
      <c r="D294" s="42">
        <f>-D279</f>
        <v>2907.3920000000003</v>
      </c>
      <c r="E294" s="42">
        <f>-E281</f>
        <v>2930.9932188611701</v>
      </c>
      <c r="F294" s="42">
        <f>-F281</f>
        <v>2571</v>
      </c>
      <c r="G294" s="42">
        <f>-G279</f>
        <v>2565</v>
      </c>
      <c r="H294" s="42">
        <f>-H279</f>
        <v>3084</v>
      </c>
      <c r="I294" s="42">
        <f>-I282</f>
        <v>2316.0884758916618</v>
      </c>
      <c r="J294" s="42"/>
      <c r="L294" s="42"/>
      <c r="N294" s="895" t="s">
        <v>560</v>
      </c>
      <c r="Y294" s="324"/>
      <c r="Z294" s="42"/>
      <c r="AA294" s="42"/>
      <c r="AB294" s="697"/>
      <c r="AC294" s="42"/>
      <c r="AD294" s="42"/>
      <c r="AE294" s="42"/>
      <c r="AF294" s="42"/>
      <c r="AG294" s="42"/>
      <c r="AH294" s="42"/>
      <c r="AI294" s="699"/>
    </row>
    <row r="295" spans="2:35" ht="12" customHeight="1">
      <c r="N295" s="899" t="s">
        <v>955</v>
      </c>
    </row>
    <row r="296" spans="2:35" ht="12" customHeight="1">
      <c r="N296" s="65"/>
    </row>
    <row r="297" spans="2:35" ht="12" customHeight="1">
      <c r="N297" s="65"/>
    </row>
    <row r="298" spans="2:35" ht="17.25" customHeight="1">
      <c r="B298" s="21" t="s">
        <v>811</v>
      </c>
      <c r="J298" s="734" t="s">
        <v>257</v>
      </c>
      <c r="N298" s="65"/>
    </row>
    <row r="299" spans="2:35" ht="12" customHeight="1">
      <c r="C299" s="10" t="s">
        <v>83</v>
      </c>
      <c r="D299" s="10" t="s">
        <v>72</v>
      </c>
      <c r="E299" s="10" t="s">
        <v>305</v>
      </c>
      <c r="F299" s="54" t="s">
        <v>102</v>
      </c>
      <c r="G299" s="54" t="s">
        <v>796</v>
      </c>
      <c r="H299" s="54" t="s">
        <v>795</v>
      </c>
      <c r="I299" s="54" t="s">
        <v>292</v>
      </c>
      <c r="J299" s="249" t="s">
        <v>796</v>
      </c>
      <c r="K299" s="54" t="s">
        <v>795</v>
      </c>
      <c r="L299" s="54" t="s">
        <v>292</v>
      </c>
      <c r="N299" s="65"/>
      <c r="Y299" s="324"/>
      <c r="AB299" s="65"/>
    </row>
    <row r="300" spans="2:35" ht="12" customHeight="1">
      <c r="B300" s="325" t="s">
        <v>808</v>
      </c>
      <c r="C300" s="10" t="s">
        <v>113</v>
      </c>
      <c r="D300" s="10" t="s">
        <v>307</v>
      </c>
      <c r="E300" s="10" t="s">
        <v>794</v>
      </c>
      <c r="F300" s="54" t="s">
        <v>792</v>
      </c>
      <c r="G300" s="54" t="s">
        <v>814</v>
      </c>
      <c r="H300" s="54" t="s">
        <v>815</v>
      </c>
      <c r="I300" s="54" t="s">
        <v>998</v>
      </c>
      <c r="J300" s="249" t="s">
        <v>816</v>
      </c>
      <c r="K300" s="54" t="s">
        <v>817</v>
      </c>
      <c r="L300" s="54" t="s">
        <v>980</v>
      </c>
      <c r="N300" s="147" t="s">
        <v>952</v>
      </c>
      <c r="O300" s="147" t="s">
        <v>956</v>
      </c>
      <c r="Y300" s="324"/>
      <c r="AB300" s="65"/>
    </row>
    <row r="301" spans="2:35" ht="12" customHeight="1">
      <c r="B301" s="324" t="s">
        <v>110</v>
      </c>
      <c r="C301" s="42">
        <f>-C289</f>
        <v>-2637.5116457299732</v>
      </c>
      <c r="D301" s="42">
        <f t="shared" ref="D301:I301" si="18">-D289</f>
        <v>-2633.3440000000005</v>
      </c>
      <c r="E301" s="42">
        <f t="shared" si="18"/>
        <v>-2654.7167250971502</v>
      </c>
      <c r="F301" s="42">
        <f t="shared" si="18"/>
        <v>-3052</v>
      </c>
      <c r="G301" s="42">
        <f t="shared" si="18"/>
        <v>-3038</v>
      </c>
      <c r="H301" s="42">
        <f t="shared" si="18"/>
        <v>-2794</v>
      </c>
      <c r="I301" s="42">
        <f t="shared" si="18"/>
        <v>-2930.3274395680901</v>
      </c>
      <c r="J301" s="735">
        <f>G251</f>
        <v>-3040</v>
      </c>
      <c r="K301" s="735">
        <f>H251</f>
        <v>-2794</v>
      </c>
      <c r="L301" s="735">
        <f>I251</f>
        <v>-2930.3274395680901</v>
      </c>
      <c r="N301" s="42">
        <f t="shared" ref="N301:N306" si="19">-N289</f>
        <v>0</v>
      </c>
      <c r="O301" s="735">
        <f>N251</f>
        <v>0</v>
      </c>
      <c r="Y301" s="324"/>
      <c r="AB301" s="65"/>
    </row>
    <row r="302" spans="2:35" ht="12" customHeight="1">
      <c r="B302" s="324" t="s">
        <v>312</v>
      </c>
      <c r="C302" s="42">
        <f t="shared" ref="C302:I302" si="20">-C290</f>
        <v>-2573.3269368599758</v>
      </c>
      <c r="D302" s="42">
        <f t="shared" si="20"/>
        <v>-2564.9600000000005</v>
      </c>
      <c r="E302" s="42">
        <f t="shared" si="20"/>
        <v>-2585.7729669051837</v>
      </c>
      <c r="F302" s="42">
        <f t="shared" si="20"/>
        <v>-2965</v>
      </c>
      <c r="G302" s="42">
        <f t="shared" si="20"/>
        <v>-2930</v>
      </c>
      <c r="H302" s="42">
        <f t="shared" si="20"/>
        <v>-2723</v>
      </c>
      <c r="I302" s="42">
        <f t="shared" si="20"/>
        <v>-2838.1426465682116</v>
      </c>
      <c r="J302" s="735">
        <f>G275</f>
        <v>-2930</v>
      </c>
      <c r="K302" s="735">
        <f>H275</f>
        <v>-2723</v>
      </c>
      <c r="L302" s="735">
        <f>I275</f>
        <v>-2838.1426465682116</v>
      </c>
      <c r="N302" s="42">
        <f t="shared" si="19"/>
        <v>0</v>
      </c>
      <c r="O302" s="735">
        <f>N275</f>
        <v>0</v>
      </c>
      <c r="Y302" s="324"/>
      <c r="AB302" s="65"/>
    </row>
    <row r="303" spans="2:35" ht="12" customHeight="1">
      <c r="B303" s="324" t="s">
        <v>107</v>
      </c>
      <c r="C303" s="42">
        <f t="shared" ref="C303:I303" si="21">-C291</f>
        <v>-1794.9906117999844</v>
      </c>
      <c r="D303" s="42">
        <f t="shared" si="21"/>
        <v>-1808.0160000000005</v>
      </c>
      <c r="E303" s="42">
        <f t="shared" si="21"/>
        <v>-1822.6779396076117</v>
      </c>
      <c r="F303" s="42">
        <f t="shared" si="21"/>
        <v>-2067</v>
      </c>
      <c r="G303" s="42">
        <f t="shared" si="21"/>
        <v>-1984</v>
      </c>
      <c r="H303" s="42">
        <f t="shared" si="21"/>
        <v>-1881</v>
      </c>
      <c r="I303" s="42">
        <f t="shared" si="21"/>
        <v>-1909.2829301286401</v>
      </c>
      <c r="J303" s="735">
        <f>G243</f>
        <v>-1985</v>
      </c>
      <c r="K303" s="735">
        <f>H243</f>
        <v>-1881</v>
      </c>
      <c r="L303" s="735">
        <f>I243</f>
        <v>-1909.2829301286401</v>
      </c>
      <c r="N303" s="42">
        <f t="shared" si="19"/>
        <v>0</v>
      </c>
      <c r="O303" s="735">
        <f>N243</f>
        <v>0</v>
      </c>
      <c r="Y303" s="324"/>
      <c r="AB303" s="65"/>
    </row>
    <row r="304" spans="2:35" ht="12" customHeight="1">
      <c r="B304" s="324" t="s">
        <v>313</v>
      </c>
      <c r="C304" s="42">
        <f t="shared" ref="C304:I304" si="22">-C292</f>
        <v>-1675.2726856399904</v>
      </c>
      <c r="D304" s="42">
        <f t="shared" si="22"/>
        <v>-1680.576</v>
      </c>
      <c r="E304" s="42">
        <f t="shared" si="22"/>
        <v>-1694.2098148719278</v>
      </c>
      <c r="F304" s="42">
        <f t="shared" si="22"/>
        <v>-1914</v>
      </c>
      <c r="G304" s="42">
        <f t="shared" si="22"/>
        <v>-1817</v>
      </c>
      <c r="H304" s="42">
        <f t="shared" si="22"/>
        <v>-1749</v>
      </c>
      <c r="I304" s="42">
        <f t="shared" si="22"/>
        <v>-1769.7502921264822</v>
      </c>
      <c r="J304" s="735">
        <f>G267</f>
        <v>-1818</v>
      </c>
      <c r="K304" s="735">
        <f>H267</f>
        <v>-1749</v>
      </c>
      <c r="L304" s="735">
        <f>I267</f>
        <v>-1769.7502921264822</v>
      </c>
      <c r="N304" s="42">
        <f t="shared" si="19"/>
        <v>0</v>
      </c>
      <c r="O304" s="735">
        <f>N267</f>
        <v>0</v>
      </c>
      <c r="Y304" s="324"/>
      <c r="AB304" s="65"/>
    </row>
    <row r="305" spans="2:28" ht="12" customHeight="1">
      <c r="B305" s="324" t="s">
        <v>111</v>
      </c>
      <c r="C305" s="42">
        <f t="shared" ref="C305:I305" si="23">-C293</f>
        <v>-2923.592720679997</v>
      </c>
      <c r="D305" s="42">
        <f t="shared" si="23"/>
        <v>-2943.2320000000004</v>
      </c>
      <c r="E305" s="42">
        <f t="shared" si="23"/>
        <v>-2967.1117527911874</v>
      </c>
      <c r="F305" s="42">
        <f t="shared" si="23"/>
        <v>-2639</v>
      </c>
      <c r="G305" s="42">
        <f t="shared" si="23"/>
        <v>-2601</v>
      </c>
      <c r="H305" s="42">
        <f t="shared" si="23"/>
        <v>-3118</v>
      </c>
      <c r="I305" s="42">
        <f t="shared" si="23"/>
        <v>-2349.5242040711973</v>
      </c>
      <c r="J305" s="65"/>
      <c r="K305" s="65"/>
      <c r="L305" s="42"/>
      <c r="N305" s="42">
        <f t="shared" si="19"/>
        <v>0</v>
      </c>
      <c r="Y305" s="324"/>
      <c r="AB305" s="65"/>
    </row>
    <row r="306" spans="2:28" ht="12" customHeight="1">
      <c r="B306" s="324" t="s">
        <v>314</v>
      </c>
      <c r="C306" s="42">
        <f t="shared" ref="C306:I306" si="24">-C294</f>
        <v>-2888.5428741999831</v>
      </c>
      <c r="D306" s="42">
        <f t="shared" si="24"/>
        <v>-2907.3920000000003</v>
      </c>
      <c r="E306" s="42">
        <f t="shared" si="24"/>
        <v>-2930.9932188611701</v>
      </c>
      <c r="F306" s="42">
        <f t="shared" si="24"/>
        <v>-2571</v>
      </c>
      <c r="G306" s="42">
        <f t="shared" si="24"/>
        <v>-2565</v>
      </c>
      <c r="H306" s="42">
        <f t="shared" si="24"/>
        <v>-3084</v>
      </c>
      <c r="I306" s="42">
        <f t="shared" si="24"/>
        <v>-2316.0884758916618</v>
      </c>
      <c r="J306" s="65"/>
      <c r="K306" s="65"/>
      <c r="L306" s="42"/>
      <c r="N306" s="42">
        <f t="shared" si="19"/>
        <v>0</v>
      </c>
    </row>
    <row r="307" spans="2:28" ht="12" customHeight="1">
      <c r="N307" s="65"/>
    </row>
    <row r="308" spans="2:28" ht="12" customHeight="1">
      <c r="N308" s="65"/>
    </row>
    <row r="309" spans="2:28" ht="12" customHeight="1">
      <c r="N309" s="65"/>
    </row>
    <row r="310" spans="2:28" ht="12" customHeight="1">
      <c r="N310" s="65"/>
    </row>
    <row r="311" spans="2:28" ht="12" customHeight="1">
      <c r="N311" s="65"/>
    </row>
    <row r="312" spans="2:28" ht="12" customHeight="1">
      <c r="N312" s="65"/>
    </row>
    <row r="313" spans="2:28" ht="12" customHeight="1">
      <c r="N313" s="65"/>
    </row>
    <row r="314" spans="2:28">
      <c r="N314" s="65"/>
    </row>
    <row r="315" spans="2:28">
      <c r="N315" s="65"/>
    </row>
    <row r="316" spans="2:28">
      <c r="N316" s="65"/>
    </row>
    <row r="317" spans="2:28" ht="16.5" thickBot="1">
      <c r="B317" s="41" t="s">
        <v>512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spans="2:28" ht="15" customHeight="1" thickTop="1">
      <c r="B318" s="159" t="s">
        <v>693</v>
      </c>
      <c r="C318" s="149"/>
      <c r="D318" s="149"/>
      <c r="E318" s="149"/>
      <c r="F318" s="162"/>
      <c r="G318" s="162"/>
      <c r="H318" s="162"/>
      <c r="I318" s="162"/>
      <c r="N318" s="65"/>
    </row>
    <row r="319" spans="2:28" ht="12" customHeight="1">
      <c r="B319" s="36"/>
      <c r="C319" s="10" t="s">
        <v>83</v>
      </c>
      <c r="D319" s="10" t="s">
        <v>72</v>
      </c>
      <c r="E319" s="10" t="s">
        <v>305</v>
      </c>
      <c r="F319" s="54" t="s">
        <v>102</v>
      </c>
      <c r="G319" s="54" t="s">
        <v>796</v>
      </c>
      <c r="H319" s="54" t="s">
        <v>795</v>
      </c>
      <c r="I319" s="54" t="s">
        <v>292</v>
      </c>
      <c r="N319" s="65"/>
    </row>
    <row r="320" spans="2:28" ht="12" customHeight="1">
      <c r="B320" s="77"/>
      <c r="C320" s="10" t="s">
        <v>113</v>
      </c>
      <c r="D320" s="10" t="s">
        <v>307</v>
      </c>
      <c r="E320" s="10" t="s">
        <v>794</v>
      </c>
      <c r="F320" s="54" t="s">
        <v>792</v>
      </c>
      <c r="G320" s="54" t="s">
        <v>814</v>
      </c>
      <c r="H320" s="54" t="s">
        <v>815</v>
      </c>
      <c r="I320" s="54" t="s">
        <v>998</v>
      </c>
      <c r="N320" s="65"/>
    </row>
    <row r="321" spans="2:14" ht="12" customHeight="1">
      <c r="B321" s="44" t="s">
        <v>253</v>
      </c>
      <c r="C321" s="42"/>
      <c r="D321" s="42">
        <f>A!C1046</f>
        <v>-3886.6999999999971</v>
      </c>
      <c r="E321" s="42"/>
      <c r="F321" s="42"/>
      <c r="G321" s="42">
        <f>A!G1046</f>
        <v>-1602</v>
      </c>
      <c r="H321" s="42">
        <f>A!H1046</f>
        <v>-3291</v>
      </c>
      <c r="I321" s="42"/>
      <c r="N321" s="42">
        <f>A!M1046</f>
        <v>0</v>
      </c>
    </row>
    <row r="322" spans="2:14" ht="12" customHeight="1">
      <c r="B322" s="44" t="s">
        <v>254</v>
      </c>
      <c r="C322" s="42"/>
      <c r="D322" s="42"/>
      <c r="E322" s="42"/>
      <c r="F322" s="42"/>
      <c r="G322" s="42"/>
      <c r="H322" s="42"/>
      <c r="I322" s="42">
        <f>A!I1047</f>
        <v>-4374.2560934966605</v>
      </c>
      <c r="N322" s="42">
        <f>A!M1047</f>
        <v>0</v>
      </c>
    </row>
    <row r="323" spans="2:14" ht="12" customHeight="1">
      <c r="B323" s="44" t="s">
        <v>255</v>
      </c>
      <c r="C323" s="42"/>
      <c r="D323" s="42"/>
      <c r="E323" s="42">
        <f>A!D1048</f>
        <v>-3518.7271985693078</v>
      </c>
      <c r="F323" s="42">
        <f>A!F1048</f>
        <v>-7864</v>
      </c>
      <c r="G323" s="42"/>
      <c r="H323" s="42"/>
      <c r="I323" s="42">
        <f>A!I1048</f>
        <v>-4374.2560934966605</v>
      </c>
      <c r="N323" s="42">
        <f>A!M1048</f>
        <v>0</v>
      </c>
    </row>
    <row r="324" spans="2:14" ht="12" customHeight="1">
      <c r="B324" s="44" t="s">
        <v>256</v>
      </c>
      <c r="C324" s="42">
        <f>A!B1049</f>
        <v>-6129.2799999999988</v>
      </c>
      <c r="D324" s="42"/>
      <c r="E324" s="42"/>
      <c r="F324" s="42"/>
      <c r="G324" s="42"/>
      <c r="H324" s="42"/>
      <c r="I324" s="42">
        <f>A!I1049</f>
        <v>-4374.2560934966605</v>
      </c>
      <c r="N324" s="42">
        <f>A!M1049</f>
        <v>0</v>
      </c>
    </row>
    <row r="325" spans="2:14" ht="12" customHeight="1" thickBot="1">
      <c r="B325" s="44" t="s">
        <v>257</v>
      </c>
      <c r="C325" s="42"/>
      <c r="D325" s="42"/>
      <c r="E325" s="42"/>
      <c r="F325" s="42"/>
      <c r="G325" s="42">
        <f>A!G1050</f>
        <v>-26604</v>
      </c>
      <c r="H325" s="42">
        <f>A!H1050</f>
        <v>-27650</v>
      </c>
      <c r="I325" s="42">
        <f>A!I1050</f>
        <v>-27495.564740441943</v>
      </c>
      <c r="N325" s="42">
        <f>A!M1050</f>
        <v>0</v>
      </c>
    </row>
    <row r="326" spans="2:14" ht="16.5" thickTop="1">
      <c r="B326" s="159" t="s">
        <v>695</v>
      </c>
      <c r="C326" s="149"/>
      <c r="D326" s="149"/>
      <c r="E326" s="149"/>
      <c r="F326" s="162"/>
      <c r="G326" s="162"/>
      <c r="H326" s="162"/>
      <c r="I326" s="162"/>
      <c r="N326" s="65"/>
    </row>
    <row r="327" spans="2:14" ht="12" customHeight="1">
      <c r="B327" s="36"/>
      <c r="C327" s="10" t="s">
        <v>83</v>
      </c>
      <c r="D327" s="10" t="s">
        <v>72</v>
      </c>
      <c r="E327" s="10" t="s">
        <v>305</v>
      </c>
      <c r="F327" s="54" t="s">
        <v>102</v>
      </c>
      <c r="G327" s="54" t="s">
        <v>796</v>
      </c>
      <c r="H327" s="54" t="s">
        <v>795</v>
      </c>
      <c r="I327" s="54" t="s">
        <v>292</v>
      </c>
      <c r="N327" s="65"/>
    </row>
    <row r="328" spans="2:14" ht="12" customHeight="1">
      <c r="B328" s="77"/>
      <c r="C328" s="10" t="s">
        <v>113</v>
      </c>
      <c r="D328" s="10" t="s">
        <v>307</v>
      </c>
      <c r="E328" s="10" t="s">
        <v>794</v>
      </c>
      <c r="F328" s="54" t="s">
        <v>792</v>
      </c>
      <c r="G328" s="54" t="s">
        <v>814</v>
      </c>
      <c r="H328" s="54" t="s">
        <v>815</v>
      </c>
      <c r="I328" s="54" t="s">
        <v>998</v>
      </c>
      <c r="N328" s="65"/>
    </row>
    <row r="329" spans="2:14" ht="12" customHeight="1">
      <c r="B329" s="44" t="s">
        <v>253</v>
      </c>
      <c r="C329" s="42"/>
      <c r="D329" s="42">
        <f>A!C1056</f>
        <v>-530.80000000000109</v>
      </c>
      <c r="E329" s="42"/>
      <c r="F329" s="42"/>
      <c r="G329" s="42">
        <f>A!G1056</f>
        <v>-185</v>
      </c>
      <c r="H329" s="42">
        <f>A!H1056</f>
        <v>-412</v>
      </c>
      <c r="I329" s="42"/>
      <c r="N329" s="42">
        <f>A!M1056</f>
        <v>0</v>
      </c>
    </row>
    <row r="330" spans="2:14" ht="12" customHeight="1">
      <c r="B330" s="44" t="s">
        <v>254</v>
      </c>
      <c r="C330" s="42"/>
      <c r="D330" s="42"/>
      <c r="E330" s="42"/>
      <c r="F330" s="42"/>
      <c r="G330" s="42"/>
      <c r="H330" s="42"/>
      <c r="I330" s="42">
        <f>A!I1057</f>
        <v>-214.06387233866917</v>
      </c>
      <c r="N330" s="42">
        <f>A!M1057</f>
        <v>0</v>
      </c>
    </row>
    <row r="331" spans="2:14" ht="12" customHeight="1">
      <c r="B331" s="44" t="s">
        <v>255</v>
      </c>
      <c r="C331" s="42"/>
      <c r="D331" s="42"/>
      <c r="E331" s="42">
        <f>A!D1058</f>
        <v>-120.60298911609971</v>
      </c>
      <c r="F331" s="42">
        <f>A!F1058</f>
        <v>-581</v>
      </c>
      <c r="G331" s="42"/>
      <c r="H331" s="42"/>
      <c r="I331" s="42">
        <f>A!I1058</f>
        <v>-214.06387233866917</v>
      </c>
      <c r="N331" s="42">
        <f>A!M1058</f>
        <v>0</v>
      </c>
    </row>
    <row r="332" spans="2:14" ht="12" customHeight="1">
      <c r="B332" s="44" t="s">
        <v>256</v>
      </c>
      <c r="C332" s="42">
        <f>A!B1059</f>
        <v>-539.48000000000138</v>
      </c>
      <c r="D332" s="42"/>
      <c r="E332" s="42"/>
      <c r="F332" s="42"/>
      <c r="G332" s="42"/>
      <c r="H332" s="42"/>
      <c r="I332" s="42">
        <f>A!I1059</f>
        <v>-214.06387233866917</v>
      </c>
      <c r="N332" s="42">
        <f>A!M1059</f>
        <v>0</v>
      </c>
    </row>
    <row r="333" spans="2:14" ht="12" customHeight="1" thickBot="1">
      <c r="B333" s="44" t="s">
        <v>257</v>
      </c>
      <c r="C333" s="42"/>
      <c r="D333" s="42"/>
      <c r="E333" s="42"/>
      <c r="F333" s="42"/>
      <c r="G333" s="42">
        <f>A!G1060</f>
        <v>-185</v>
      </c>
      <c r="H333" s="42">
        <f>A!H1060</f>
        <v>-412</v>
      </c>
      <c r="I333" s="42">
        <f>A!I1060</f>
        <v>-214.06387233866917</v>
      </c>
      <c r="N333" s="42">
        <f>A!M1060</f>
        <v>0</v>
      </c>
    </row>
    <row r="334" spans="2:14" ht="15" customHeight="1" thickTop="1">
      <c r="B334" s="159" t="s">
        <v>696</v>
      </c>
      <c r="C334" s="149"/>
      <c r="D334" s="149"/>
      <c r="E334" s="149"/>
      <c r="F334" s="162"/>
      <c r="G334" s="162"/>
      <c r="H334" s="162"/>
      <c r="I334" s="162"/>
      <c r="N334" s="65"/>
    </row>
    <row r="335" spans="2:14" ht="12" customHeight="1">
      <c r="B335" s="36"/>
      <c r="C335" s="10" t="s">
        <v>83</v>
      </c>
      <c r="D335" s="10" t="s">
        <v>72</v>
      </c>
      <c r="E335" s="10" t="s">
        <v>305</v>
      </c>
      <c r="F335" s="54" t="s">
        <v>102</v>
      </c>
      <c r="G335" s="54" t="s">
        <v>796</v>
      </c>
      <c r="H335" s="54" t="s">
        <v>795</v>
      </c>
      <c r="I335" s="54" t="s">
        <v>292</v>
      </c>
      <c r="N335" s="65"/>
    </row>
    <row r="336" spans="2:14" ht="12" customHeight="1">
      <c r="B336" s="77"/>
      <c r="C336" s="10" t="s">
        <v>113</v>
      </c>
      <c r="D336" s="10" t="s">
        <v>307</v>
      </c>
      <c r="E336" s="10" t="s">
        <v>794</v>
      </c>
      <c r="F336" s="54" t="s">
        <v>792</v>
      </c>
      <c r="G336" s="54" t="s">
        <v>814</v>
      </c>
      <c r="H336" s="54" t="s">
        <v>815</v>
      </c>
      <c r="I336" s="54" t="s">
        <v>998</v>
      </c>
      <c r="N336" s="65"/>
    </row>
    <row r="337" spans="2:14" ht="12" customHeight="1">
      <c r="B337" s="44" t="s">
        <v>253</v>
      </c>
      <c r="C337" s="42"/>
      <c r="D337" s="42">
        <f>A!C1066</f>
        <v>-607.80000000000109</v>
      </c>
      <c r="E337" s="42"/>
      <c r="F337" s="42"/>
      <c r="G337" s="42">
        <f>A!G1066</f>
        <v>-289</v>
      </c>
      <c r="H337" s="42">
        <f>A!H1066</f>
        <v>-597</v>
      </c>
      <c r="I337" s="42"/>
      <c r="N337" s="42">
        <f>A!M1066</f>
        <v>0</v>
      </c>
    </row>
    <row r="338" spans="2:14" ht="12" customHeight="1">
      <c r="B338" s="44" t="s">
        <v>254</v>
      </c>
      <c r="C338" s="42"/>
      <c r="D338" s="42"/>
      <c r="E338" s="42"/>
      <c r="F338" s="42"/>
      <c r="G338" s="42"/>
      <c r="H338" s="42"/>
      <c r="I338" s="42">
        <f>A!I1067</f>
        <v>-607.98355648172219</v>
      </c>
      <c r="N338" s="42">
        <f>A!M1067</f>
        <v>0</v>
      </c>
    </row>
    <row r="339" spans="2:14" ht="12" customHeight="1">
      <c r="B339" s="44" t="s">
        <v>255</v>
      </c>
      <c r="C339" s="42"/>
      <c r="D339" s="42"/>
      <c r="E339" s="42">
        <f>A!D1068</f>
        <v>-601.80306711669982</v>
      </c>
      <c r="F339" s="42">
        <f>A!F1068</f>
        <v>-1173</v>
      </c>
      <c r="G339" s="42"/>
      <c r="H339" s="42"/>
      <c r="I339" s="42">
        <f>A!I1068</f>
        <v>-607.98355648172219</v>
      </c>
      <c r="N339" s="42">
        <f>A!M1068</f>
        <v>0</v>
      </c>
    </row>
    <row r="340" spans="2:14" ht="12" customHeight="1">
      <c r="B340" s="44" t="s">
        <v>256</v>
      </c>
      <c r="C340" s="42">
        <f>A!B1069</f>
        <v>-1182.5399999999991</v>
      </c>
      <c r="D340" s="42"/>
      <c r="E340" s="42"/>
      <c r="F340" s="42"/>
      <c r="G340" s="42"/>
      <c r="H340" s="42"/>
      <c r="I340" s="42">
        <f>A!I1069</f>
        <v>-607.98355648172219</v>
      </c>
      <c r="N340" s="42">
        <f>A!M1069</f>
        <v>0</v>
      </c>
    </row>
    <row r="341" spans="2:14" ht="12" customHeight="1" thickBot="1">
      <c r="B341" s="44" t="s">
        <v>257</v>
      </c>
      <c r="C341" s="42"/>
      <c r="D341" s="42"/>
      <c r="E341" s="42"/>
      <c r="F341" s="42"/>
      <c r="G341" s="42">
        <f>A!G1070</f>
        <v>-289</v>
      </c>
      <c r="H341" s="42">
        <f>A!H1070</f>
        <v>-598</v>
      </c>
      <c r="I341" s="42">
        <f>A!I1070</f>
        <v>-607.98355648172219</v>
      </c>
      <c r="N341" s="42">
        <f>A!M1070</f>
        <v>0</v>
      </c>
    </row>
    <row r="342" spans="2:14" ht="15" customHeight="1" thickTop="1">
      <c r="B342" s="159" t="s">
        <v>694</v>
      </c>
      <c r="C342" s="149"/>
      <c r="D342" s="149"/>
      <c r="E342" s="149"/>
      <c r="F342" s="162"/>
      <c r="G342" s="162"/>
      <c r="H342" s="162"/>
      <c r="I342" s="162"/>
      <c r="N342" s="65"/>
    </row>
    <row r="343" spans="2:14" ht="12" customHeight="1">
      <c r="B343" s="36"/>
      <c r="C343" s="10" t="s">
        <v>83</v>
      </c>
      <c r="D343" s="10" t="s">
        <v>72</v>
      </c>
      <c r="E343" s="10" t="s">
        <v>305</v>
      </c>
      <c r="F343" s="54" t="s">
        <v>102</v>
      </c>
      <c r="G343" s="54" t="s">
        <v>796</v>
      </c>
      <c r="H343" s="54" t="s">
        <v>795</v>
      </c>
      <c r="I343" s="54" t="s">
        <v>292</v>
      </c>
      <c r="N343" s="65"/>
    </row>
    <row r="344" spans="2:14" ht="12" customHeight="1">
      <c r="B344" s="77"/>
      <c r="C344" s="10" t="s">
        <v>113</v>
      </c>
      <c r="D344" s="10" t="s">
        <v>307</v>
      </c>
      <c r="E344" s="10" t="s">
        <v>794</v>
      </c>
      <c r="F344" s="54" t="s">
        <v>792</v>
      </c>
      <c r="G344" s="54" t="s">
        <v>814</v>
      </c>
      <c r="H344" s="54" t="s">
        <v>815</v>
      </c>
      <c r="I344" s="54" t="s">
        <v>998</v>
      </c>
      <c r="N344" s="65"/>
    </row>
    <row r="345" spans="2:14" ht="12" customHeight="1">
      <c r="B345" s="44" t="s">
        <v>253</v>
      </c>
      <c r="C345" s="42">
        <f>A!B1076</f>
        <v>-12197.03</v>
      </c>
      <c r="D345" s="42">
        <f>A!C1076</f>
        <v>-182.90000000000146</v>
      </c>
      <c r="E345" s="42">
        <f>A!D1076</f>
        <v>-12254.123533924099</v>
      </c>
      <c r="F345" s="42">
        <f>A!F1076</f>
        <v>-12586</v>
      </c>
      <c r="G345" s="42">
        <f>A!G1076</f>
        <v>-307</v>
      </c>
      <c r="H345" s="42">
        <f>A!H1076</f>
        <v>-662</v>
      </c>
      <c r="I345" s="42">
        <f>A!I1076</f>
        <v>-209.08533482522216</v>
      </c>
      <c r="N345" s="42">
        <f>A!M1076</f>
        <v>0</v>
      </c>
    </row>
    <row r="346" spans="2:14" ht="12" customHeight="1">
      <c r="B346" s="44" t="s">
        <v>254</v>
      </c>
      <c r="C346" s="42">
        <f>A!B1077</f>
        <v>-12197.03</v>
      </c>
      <c r="D346" s="42"/>
      <c r="E346" s="42">
        <f>A!D1077</f>
        <v>-12254.123533924099</v>
      </c>
      <c r="F346" s="42">
        <f>A!F1077</f>
        <v>-12586</v>
      </c>
      <c r="G346" s="42">
        <f>A!G1077</f>
        <v>-12839</v>
      </c>
      <c r="H346" s="42">
        <f>A!H1077</f>
        <v>-12838</v>
      </c>
      <c r="I346" s="42">
        <f>A!I1077</f>
        <v>-209.08533482522216</v>
      </c>
      <c r="N346" s="42">
        <f>A!M1077</f>
        <v>0</v>
      </c>
    </row>
    <row r="347" spans="2:14" ht="12" customHeight="1">
      <c r="B347" s="44" t="s">
        <v>255</v>
      </c>
      <c r="C347" s="42">
        <f>A!B1078</f>
        <v>-12197.03</v>
      </c>
      <c r="D347" s="42"/>
      <c r="E347" s="42">
        <f>A!D1078</f>
        <v>-198.00919599599911</v>
      </c>
      <c r="F347" s="42">
        <f>A!F1078</f>
        <v>-1475</v>
      </c>
      <c r="G347" s="42">
        <f>A!G1078</f>
        <v>-12839</v>
      </c>
      <c r="H347" s="42">
        <f>A!H1078</f>
        <v>-12838</v>
      </c>
      <c r="I347" s="42">
        <f>A!I1078</f>
        <v>-209.08533482522216</v>
      </c>
      <c r="N347" s="42">
        <f>A!M1078</f>
        <v>0</v>
      </c>
    </row>
    <row r="348" spans="2:14" ht="12" customHeight="1">
      <c r="B348" s="44" t="s">
        <v>256</v>
      </c>
      <c r="C348" s="42">
        <f>A!B1079</f>
        <v>-180.38000000000102</v>
      </c>
      <c r="D348" s="42"/>
      <c r="E348" s="42">
        <f>A!D1079</f>
        <v>-12254.123533924099</v>
      </c>
      <c r="F348" s="42">
        <f>A!F1079</f>
        <v>-12586</v>
      </c>
      <c r="G348" s="42">
        <f>A!G1079</f>
        <v>-12839</v>
      </c>
      <c r="H348" s="42">
        <f>A!H1079</f>
        <v>-12838</v>
      </c>
      <c r="I348" s="42">
        <f>A!I1079</f>
        <v>-209.08533482522216</v>
      </c>
      <c r="N348" s="42">
        <f>A!M1079</f>
        <v>0</v>
      </c>
    </row>
    <row r="349" spans="2:14" ht="12" customHeight="1" thickBot="1">
      <c r="B349" s="44" t="s">
        <v>257</v>
      </c>
      <c r="C349" s="42">
        <f>A!B1080</f>
        <v>-12197.03</v>
      </c>
      <c r="D349" s="42"/>
      <c r="E349" s="42">
        <f>A!D1080</f>
        <v>-12254.123533924099</v>
      </c>
      <c r="F349" s="42">
        <f>A!F1080</f>
        <v>-12586</v>
      </c>
      <c r="G349" s="42">
        <f>A!G1080</f>
        <v>-12839</v>
      </c>
      <c r="H349" s="42">
        <f>A!H1080</f>
        <v>-12838</v>
      </c>
      <c r="I349" s="42">
        <f>A!I1080</f>
        <v>-12608.62946415775</v>
      </c>
      <c r="N349" s="42">
        <f>A!M1080</f>
        <v>0</v>
      </c>
    </row>
    <row r="350" spans="2:14" ht="15" customHeight="1" thickTop="1">
      <c r="B350" s="159" t="s">
        <v>697</v>
      </c>
      <c r="C350" s="149"/>
      <c r="D350" s="149"/>
      <c r="E350" s="149"/>
      <c r="F350" s="162"/>
      <c r="G350" s="162"/>
      <c r="H350" s="162"/>
      <c r="I350" s="162"/>
      <c r="N350" s="65"/>
    </row>
    <row r="351" spans="2:14" ht="12" customHeight="1">
      <c r="B351" s="36"/>
      <c r="C351" s="10" t="s">
        <v>83</v>
      </c>
      <c r="D351" s="10" t="s">
        <v>72</v>
      </c>
      <c r="E351" s="10" t="s">
        <v>305</v>
      </c>
      <c r="F351" s="54" t="s">
        <v>102</v>
      </c>
      <c r="G351" s="54" t="s">
        <v>796</v>
      </c>
      <c r="H351" s="54" t="s">
        <v>795</v>
      </c>
      <c r="I351" s="54" t="s">
        <v>292</v>
      </c>
      <c r="N351" s="65"/>
    </row>
    <row r="352" spans="2:14" ht="12" customHeight="1">
      <c r="B352" s="77"/>
      <c r="C352" s="10" t="s">
        <v>113</v>
      </c>
      <c r="D352" s="10" t="s">
        <v>307</v>
      </c>
      <c r="E352" s="10" t="s">
        <v>794</v>
      </c>
      <c r="F352" s="54" t="s">
        <v>792</v>
      </c>
      <c r="G352" s="54" t="s">
        <v>814</v>
      </c>
      <c r="H352" s="54" t="s">
        <v>815</v>
      </c>
      <c r="I352" s="54" t="s">
        <v>998</v>
      </c>
      <c r="N352" s="65"/>
    </row>
    <row r="353" spans="2:14" ht="12" customHeight="1">
      <c r="B353" s="44" t="s">
        <v>253</v>
      </c>
      <c r="C353" s="42">
        <f>A!B1086</f>
        <v>-12197.02</v>
      </c>
      <c r="D353" s="42">
        <f>A!C1086</f>
        <v>-521.90000000000146</v>
      </c>
      <c r="E353" s="42">
        <f>A!D1086</f>
        <v>-12254.123533924099</v>
      </c>
      <c r="F353" s="42">
        <f>A!F1086</f>
        <v>-12586</v>
      </c>
      <c r="G353" s="42">
        <f>A!G1086</f>
        <v>-172</v>
      </c>
      <c r="H353" s="42">
        <f>A!H1086</f>
        <v>-385</v>
      </c>
      <c r="I353" s="42">
        <f>A!I1086</f>
        <v>-209.54139757241683</v>
      </c>
      <c r="N353" s="42">
        <f>A!M1086</f>
        <v>0</v>
      </c>
    </row>
    <row r="354" spans="2:14" ht="12" customHeight="1">
      <c r="B354" s="44" t="s">
        <v>254</v>
      </c>
      <c r="C354" s="42">
        <f>A!B1087</f>
        <v>-12197.02</v>
      </c>
      <c r="D354" s="42"/>
      <c r="E354" s="42">
        <f>A!D1087</f>
        <v>-12254.123533924099</v>
      </c>
      <c r="F354" s="42">
        <f>A!F1087</f>
        <v>-12586</v>
      </c>
      <c r="G354" s="42">
        <f>A!G1087</f>
        <v>-12838</v>
      </c>
      <c r="H354" s="42">
        <f>A!H1087</f>
        <v>-12838</v>
      </c>
      <c r="I354" s="42">
        <f>A!I1087</f>
        <v>-209.54139757241683</v>
      </c>
      <c r="N354" s="42">
        <f>A!M1087</f>
        <v>0</v>
      </c>
    </row>
    <row r="355" spans="2:14" ht="12" customHeight="1">
      <c r="B355" s="44" t="s">
        <v>255</v>
      </c>
      <c r="C355" s="42">
        <f>A!B1088</f>
        <v>-12197.02</v>
      </c>
      <c r="D355" s="42"/>
      <c r="E355" s="42">
        <f>A!D1088</f>
        <v>-111.84231412019835</v>
      </c>
      <c r="F355" s="42">
        <f>A!F1088</f>
        <v>-566</v>
      </c>
      <c r="G355" s="42">
        <f>A!G1088</f>
        <v>-12838</v>
      </c>
      <c r="H355" s="42">
        <f>A!H1088</f>
        <v>-12838</v>
      </c>
      <c r="I355" s="42">
        <f>A!I1088</f>
        <v>-209.54139757241683</v>
      </c>
      <c r="N355" s="42">
        <f>A!M1088</f>
        <v>0</v>
      </c>
    </row>
    <row r="356" spans="2:14" ht="12" customHeight="1">
      <c r="B356" s="44" t="s">
        <v>256</v>
      </c>
      <c r="C356" s="42">
        <f>A!B1089</f>
        <v>-530.76000000000022</v>
      </c>
      <c r="D356" s="42"/>
      <c r="E356" s="42">
        <f>A!D1089</f>
        <v>-12254.123533924099</v>
      </c>
      <c r="F356" s="42">
        <f>A!F1089</f>
        <v>-12586</v>
      </c>
      <c r="G356" s="42">
        <f>A!G1089</f>
        <v>-12838</v>
      </c>
      <c r="H356" s="42">
        <f>A!H1089</f>
        <v>-12838</v>
      </c>
      <c r="I356" s="42">
        <f>A!I1089</f>
        <v>-209.54139757241683</v>
      </c>
      <c r="N356" s="42">
        <f>A!M1089</f>
        <v>0</v>
      </c>
    </row>
    <row r="357" spans="2:14" ht="12" customHeight="1" thickBot="1">
      <c r="B357" s="44" t="s">
        <v>257</v>
      </c>
      <c r="C357" s="42">
        <f>A!B1090</f>
        <v>-12197.02</v>
      </c>
      <c r="D357" s="42"/>
      <c r="E357" s="42">
        <f>A!D1090</f>
        <v>-12254.123533924099</v>
      </c>
      <c r="F357" s="42">
        <f>A!F1090</f>
        <v>-12586</v>
      </c>
      <c r="G357" s="42">
        <f>A!G1090</f>
        <v>-172</v>
      </c>
      <c r="H357" s="42">
        <f>A!H1090</f>
        <v>-385</v>
      </c>
      <c r="I357" s="42">
        <f>A!I1090</f>
        <v>-209.54139757241683</v>
      </c>
      <c r="N357" s="42">
        <f>A!M1090</f>
        <v>0</v>
      </c>
    </row>
    <row r="358" spans="2:14" ht="15" customHeight="1" thickTop="1">
      <c r="B358" s="159" t="s">
        <v>698</v>
      </c>
      <c r="C358" s="149"/>
      <c r="D358" s="149"/>
      <c r="E358" s="149"/>
      <c r="F358" s="162"/>
      <c r="G358" s="162"/>
      <c r="H358" s="162"/>
      <c r="I358" s="162"/>
      <c r="N358" s="65"/>
    </row>
    <row r="359" spans="2:14" ht="12" customHeight="1">
      <c r="B359" s="36"/>
      <c r="C359" s="10" t="s">
        <v>83</v>
      </c>
      <c r="D359" s="10" t="s">
        <v>72</v>
      </c>
      <c r="E359" s="10" t="s">
        <v>305</v>
      </c>
      <c r="F359" s="54" t="s">
        <v>102</v>
      </c>
      <c r="G359" s="54" t="s">
        <v>796</v>
      </c>
      <c r="H359" s="54" t="s">
        <v>795</v>
      </c>
      <c r="I359" s="54" t="s">
        <v>292</v>
      </c>
      <c r="N359" s="65"/>
    </row>
    <row r="360" spans="2:14" ht="12" customHeight="1">
      <c r="B360" s="77"/>
      <c r="C360" s="10" t="s">
        <v>113</v>
      </c>
      <c r="D360" s="10" t="s">
        <v>307</v>
      </c>
      <c r="E360" s="10" t="s">
        <v>794</v>
      </c>
      <c r="F360" s="54" t="s">
        <v>792</v>
      </c>
      <c r="G360" s="54" t="s">
        <v>814</v>
      </c>
      <c r="H360" s="54" t="s">
        <v>815</v>
      </c>
      <c r="I360" s="54" t="s">
        <v>998</v>
      </c>
      <c r="N360" s="65"/>
    </row>
    <row r="361" spans="2:14" ht="12" customHeight="1">
      <c r="B361" s="44" t="s">
        <v>253</v>
      </c>
      <c r="C361" s="42">
        <f>A!B1096</f>
        <v>-12197.05</v>
      </c>
      <c r="D361" s="42">
        <f>A!C1096</f>
        <v>-591.5</v>
      </c>
      <c r="E361" s="42">
        <f>A!D1096</f>
        <v>-12254.123533924099</v>
      </c>
      <c r="F361" s="42">
        <f>A!F1096</f>
        <v>-12586</v>
      </c>
      <c r="G361" s="42">
        <f>A!G1096</f>
        <v>-282</v>
      </c>
      <c r="H361" s="42">
        <f>A!H1096</f>
        <v>-582</v>
      </c>
      <c r="I361" s="42">
        <f>A!I1096</f>
        <v>-605.07202844700078</v>
      </c>
      <c r="N361" s="42">
        <f>A!M1096</f>
        <v>0</v>
      </c>
    </row>
    <row r="362" spans="2:14" ht="12" customHeight="1">
      <c r="B362" s="44" t="s">
        <v>254</v>
      </c>
      <c r="C362" s="42">
        <f>A!B1097</f>
        <v>-12197.05</v>
      </c>
      <c r="D362" s="42"/>
      <c r="E362" s="42">
        <f>A!D1097</f>
        <v>-12254.123533924099</v>
      </c>
      <c r="F362" s="42">
        <f>A!F1097</f>
        <v>-12586</v>
      </c>
      <c r="G362" s="42">
        <f>A!G1097</f>
        <v>-12838</v>
      </c>
      <c r="H362" s="42">
        <f>A!H1097</f>
        <v>-12838</v>
      </c>
      <c r="I362" s="42">
        <f>A!I1097</f>
        <v>-605.07202844700078</v>
      </c>
      <c r="N362" s="42">
        <f>A!M1097</f>
        <v>0</v>
      </c>
    </row>
    <row r="363" spans="2:14" ht="12" customHeight="1">
      <c r="B363" s="44" t="s">
        <v>255</v>
      </c>
      <c r="C363" s="42">
        <f>A!B1098</f>
        <v>-12197.05</v>
      </c>
      <c r="D363" s="42"/>
      <c r="E363" s="42">
        <f>A!D1098</f>
        <v>-601.80306711669982</v>
      </c>
      <c r="F363" s="42">
        <f>A!F1098</f>
        <v>-1103</v>
      </c>
      <c r="G363" s="42">
        <f>A!G1098</f>
        <v>-12838</v>
      </c>
      <c r="H363" s="42">
        <f>A!H1098</f>
        <v>-12838</v>
      </c>
      <c r="I363" s="42">
        <f>A!I1098</f>
        <v>-605.07202844700078</v>
      </c>
      <c r="N363" s="42">
        <f>A!M1098</f>
        <v>0</v>
      </c>
    </row>
    <row r="364" spans="2:14" ht="12" customHeight="1">
      <c r="B364" s="44" t="s">
        <v>256</v>
      </c>
      <c r="C364" s="42">
        <f>A!B1099</f>
        <v>-1176.92</v>
      </c>
      <c r="D364" s="42"/>
      <c r="E364" s="42">
        <f>A!D1099</f>
        <v>-12254.123533924099</v>
      </c>
      <c r="F364" s="42">
        <f>A!F1099</f>
        <v>-12586</v>
      </c>
      <c r="G364" s="42">
        <f>A!G1099</f>
        <v>-12838</v>
      </c>
      <c r="H364" s="42">
        <f>A!H1099</f>
        <v>-12838</v>
      </c>
      <c r="I364" s="42">
        <f>A!I1099</f>
        <v>-605.07202844700078</v>
      </c>
      <c r="N364" s="42">
        <f>A!M1099</f>
        <v>0</v>
      </c>
    </row>
    <row r="365" spans="2:14" ht="12" customHeight="1" thickBot="1">
      <c r="B365" s="44" t="s">
        <v>257</v>
      </c>
      <c r="C365" s="42">
        <f>A!B1100</f>
        <v>-12197.05</v>
      </c>
      <c r="D365" s="42"/>
      <c r="E365" s="42">
        <f>A!D1100</f>
        <v>-12254.123533924099</v>
      </c>
      <c r="F365" s="42">
        <f>A!F1100</f>
        <v>-12586</v>
      </c>
      <c r="G365" s="42">
        <f>A!G1100</f>
        <v>-282</v>
      </c>
      <c r="H365" s="42">
        <f>A!H1100</f>
        <v>-582</v>
      </c>
      <c r="I365" s="42">
        <f>A!I1100</f>
        <v>-605.07202844700078</v>
      </c>
      <c r="N365" s="42">
        <f>A!M1100</f>
        <v>0</v>
      </c>
    </row>
    <row r="366" spans="2:14" ht="15" customHeight="1" thickTop="1">
      <c r="B366" s="159" t="s">
        <v>699</v>
      </c>
      <c r="C366" s="149"/>
      <c r="D366" s="149"/>
      <c r="E366" s="149"/>
      <c r="F366" s="162"/>
      <c r="G366" s="162"/>
      <c r="H366" s="162"/>
      <c r="I366" s="162"/>
      <c r="N366" s="65"/>
    </row>
    <row r="367" spans="2:14" ht="12" customHeight="1">
      <c r="B367" s="36"/>
      <c r="C367" s="10" t="s">
        <v>83</v>
      </c>
      <c r="D367" s="10" t="s">
        <v>72</v>
      </c>
      <c r="E367" s="10" t="s">
        <v>305</v>
      </c>
      <c r="F367" s="54" t="s">
        <v>102</v>
      </c>
      <c r="G367" s="54" t="s">
        <v>796</v>
      </c>
      <c r="H367" s="54" t="s">
        <v>795</v>
      </c>
      <c r="I367" s="54" t="s">
        <v>292</v>
      </c>
      <c r="N367" s="65"/>
    </row>
    <row r="368" spans="2:14" ht="12" customHeight="1">
      <c r="B368" s="77"/>
      <c r="C368" s="10" t="s">
        <v>113</v>
      </c>
      <c r="D368" s="10" t="s">
        <v>307</v>
      </c>
      <c r="E368" s="10" t="s">
        <v>794</v>
      </c>
      <c r="F368" s="54" t="s">
        <v>792</v>
      </c>
      <c r="G368" s="54" t="s">
        <v>814</v>
      </c>
      <c r="H368" s="54" t="s">
        <v>815</v>
      </c>
      <c r="I368" s="54" t="s">
        <v>998</v>
      </c>
      <c r="N368" s="65"/>
    </row>
    <row r="369" spans="2:14" ht="12" customHeight="1">
      <c r="B369" s="44" t="s">
        <v>253</v>
      </c>
      <c r="C369" s="42">
        <f>A!B1106</f>
        <v>-12197.02</v>
      </c>
      <c r="D369" s="42">
        <f>A!C1106</f>
        <v>-180.70000000000073</v>
      </c>
      <c r="E369" s="42">
        <f>A!D1106</f>
        <v>-12254.123533924099</v>
      </c>
      <c r="F369" s="42">
        <f>A!F1106</f>
        <v>-12586</v>
      </c>
      <c r="G369" s="42">
        <f>A!G1106</f>
        <v>-303</v>
      </c>
      <c r="H369" s="42">
        <f>A!H1106</f>
        <v>-656</v>
      </c>
      <c r="I369" s="42">
        <f>A!I1106</f>
        <v>-207.96251676238899</v>
      </c>
      <c r="N369" s="42">
        <f>A!M1106</f>
        <v>0</v>
      </c>
    </row>
    <row r="370" spans="2:14" ht="12" customHeight="1">
      <c r="B370" s="44" t="s">
        <v>254</v>
      </c>
      <c r="C370" s="42">
        <f>A!B1107</f>
        <v>-12197.02</v>
      </c>
      <c r="D370" s="42"/>
      <c r="E370" s="42">
        <f>A!D1107</f>
        <v>-12254.123533924099</v>
      </c>
      <c r="F370" s="42">
        <f>A!F1107</f>
        <v>-12586</v>
      </c>
      <c r="G370" s="42">
        <f>A!G1107</f>
        <v>-12838</v>
      </c>
      <c r="H370" s="42">
        <f>A!H1107</f>
        <v>-12838</v>
      </c>
      <c r="I370" s="42">
        <f>A!I1107</f>
        <v>-207.96251676238899</v>
      </c>
      <c r="N370" s="42">
        <f>A!M1107</f>
        <v>0</v>
      </c>
    </row>
    <row r="371" spans="2:14" ht="12" customHeight="1">
      <c r="B371" s="44" t="s">
        <v>255</v>
      </c>
      <c r="C371" s="42">
        <f>A!B1108</f>
        <v>-12197.02</v>
      </c>
      <c r="D371" s="42"/>
      <c r="E371" s="42">
        <f>A!D1108</f>
        <v>-195.4862584413986</v>
      </c>
      <c r="F371" s="42">
        <f>A!F1108</f>
        <v>-1468</v>
      </c>
      <c r="G371" s="42">
        <f>A!G1108</f>
        <v>-12838</v>
      </c>
      <c r="H371" s="42">
        <f>A!H1108</f>
        <v>-12838</v>
      </c>
      <c r="I371" s="42">
        <f>A!I1108</f>
        <v>-207.96251676238899</v>
      </c>
      <c r="N371" s="42">
        <f>A!M1108</f>
        <v>0</v>
      </c>
    </row>
    <row r="372" spans="2:14" ht="12" customHeight="1">
      <c r="B372" s="44" t="s">
        <v>256</v>
      </c>
      <c r="C372" s="42">
        <f>A!B1109</f>
        <v>-178.21000000000095</v>
      </c>
      <c r="D372" s="42"/>
      <c r="E372" s="42">
        <f>A!D1109</f>
        <v>-12254.123533924099</v>
      </c>
      <c r="F372" s="42">
        <f>A!F1109</f>
        <v>-12586</v>
      </c>
      <c r="G372" s="42">
        <f>A!G1109</f>
        <v>-12838</v>
      </c>
      <c r="H372" s="42">
        <f>A!H1109</f>
        <v>-12838</v>
      </c>
      <c r="I372" s="42">
        <f>A!I1109</f>
        <v>-207.96251676238899</v>
      </c>
      <c r="N372" s="42">
        <f>A!M1109</f>
        <v>0</v>
      </c>
    </row>
    <row r="373" spans="2:14" ht="12" customHeight="1" thickBot="1">
      <c r="B373" s="45" t="s">
        <v>257</v>
      </c>
      <c r="C373" s="15">
        <f>A!B1110</f>
        <v>-12197.02</v>
      </c>
      <c r="D373" s="15"/>
      <c r="E373" s="15">
        <f>A!D1110</f>
        <v>-12254.123533924099</v>
      </c>
      <c r="F373" s="15">
        <f>A!F1110</f>
        <v>-12586</v>
      </c>
      <c r="G373" s="15">
        <f>A!G1110</f>
        <v>-12838</v>
      </c>
      <c r="H373" s="15">
        <f>A!H1110</f>
        <v>-12838</v>
      </c>
      <c r="I373" s="15">
        <f>A!I1110</f>
        <v>-12608.62946415775</v>
      </c>
      <c r="N373" s="42">
        <f>A!M1110</f>
        <v>0</v>
      </c>
    </row>
    <row r="374" spans="2:14" ht="16.5" thickTop="1" thickBot="1">
      <c r="N374" s="65"/>
    </row>
    <row r="375" spans="2:14" ht="16.5" thickTop="1">
      <c r="B375" s="434" t="s">
        <v>518</v>
      </c>
      <c r="C375" s="145"/>
      <c r="D375" s="145"/>
      <c r="E375" s="145"/>
      <c r="F375" s="145"/>
      <c r="G375" s="145"/>
      <c r="H375" s="145"/>
      <c r="I375" s="145"/>
      <c r="N375" s="65"/>
    </row>
    <row r="376" spans="2:14">
      <c r="B376" s="263"/>
      <c r="C376" s="10" t="s">
        <v>83</v>
      </c>
      <c r="D376" s="10" t="s">
        <v>72</v>
      </c>
      <c r="E376" s="10" t="s">
        <v>305</v>
      </c>
      <c r="F376" s="54" t="s">
        <v>102</v>
      </c>
      <c r="G376" s="54" t="s">
        <v>796</v>
      </c>
      <c r="H376" s="54" t="s">
        <v>795</v>
      </c>
      <c r="I376" s="54" t="s">
        <v>292</v>
      </c>
      <c r="N376" s="65"/>
    </row>
    <row r="377" spans="2:14">
      <c r="B377" s="439"/>
      <c r="C377" s="10" t="s">
        <v>113</v>
      </c>
      <c r="D377" s="10" t="s">
        <v>307</v>
      </c>
      <c r="E377" s="10" t="s">
        <v>794</v>
      </c>
      <c r="F377" s="54" t="s">
        <v>792</v>
      </c>
      <c r="G377" s="54" t="s">
        <v>814</v>
      </c>
      <c r="H377" s="54" t="s">
        <v>815</v>
      </c>
      <c r="I377" s="54" t="s">
        <v>998</v>
      </c>
      <c r="N377" s="65"/>
    </row>
    <row r="378" spans="2:14">
      <c r="B378" s="436" t="s">
        <v>562</v>
      </c>
      <c r="C378" s="32">
        <f>Peak!C29</f>
        <v>12197.03</v>
      </c>
      <c r="D378" s="42">
        <f>Peak!F29</f>
        <v>12163.7</v>
      </c>
      <c r="E378" s="42">
        <f>Peak!I29</f>
        <v>12254.123533924099</v>
      </c>
      <c r="F378" s="42">
        <f>Peak!L29</f>
        <v>12586</v>
      </c>
      <c r="G378" s="42">
        <f>Peak!O29</f>
        <v>12839</v>
      </c>
      <c r="H378" s="42">
        <f>Peak!R29</f>
        <v>12839</v>
      </c>
      <c r="I378" s="42">
        <f>Peak!U29</f>
        <v>12608.629464157973</v>
      </c>
      <c r="N378" s="42">
        <f>Peak!Y29</f>
        <v>0</v>
      </c>
    </row>
    <row r="379" spans="2:14">
      <c r="B379" s="436" t="s">
        <v>110</v>
      </c>
      <c r="C379" s="32">
        <f>-C340</f>
        <v>1182.5399999999991</v>
      </c>
      <c r="D379" s="42">
        <f>-D337</f>
        <v>607.80000000000109</v>
      </c>
      <c r="E379" s="42">
        <f>-E339</f>
        <v>601.80306711669982</v>
      </c>
      <c r="F379" s="42">
        <f>-F339</f>
        <v>1173</v>
      </c>
      <c r="G379" s="42">
        <f>-G337</f>
        <v>289</v>
      </c>
      <c r="H379" s="42">
        <f>-H337</f>
        <v>597</v>
      </c>
      <c r="I379" s="42">
        <f>-I340</f>
        <v>607.98355648172219</v>
      </c>
      <c r="N379" s="895" t="s">
        <v>560</v>
      </c>
    </row>
    <row r="380" spans="2:14">
      <c r="B380" s="436" t="s">
        <v>312</v>
      </c>
      <c r="C380" s="32">
        <f>-C364</f>
        <v>1176.92</v>
      </c>
      <c r="D380" s="42">
        <f>-D361</f>
        <v>591.5</v>
      </c>
      <c r="E380" s="42">
        <f>-E363</f>
        <v>601.80306711669982</v>
      </c>
      <c r="F380" s="42">
        <f>-F363</f>
        <v>1103</v>
      </c>
      <c r="G380" s="42">
        <f>-G361</f>
        <v>282</v>
      </c>
      <c r="H380" s="42">
        <f>-H361</f>
        <v>582</v>
      </c>
      <c r="I380" s="42">
        <f>-I364</f>
        <v>605.07202844700078</v>
      </c>
      <c r="N380" s="895" t="s">
        <v>560</v>
      </c>
    </row>
    <row r="381" spans="2:14">
      <c r="B381" s="436" t="s">
        <v>107</v>
      </c>
      <c r="C381" s="32">
        <f>-C332</f>
        <v>539.48000000000138</v>
      </c>
      <c r="D381" s="42">
        <f>-D329</f>
        <v>530.80000000000109</v>
      </c>
      <c r="E381" s="42">
        <f>-E331</f>
        <v>120.60298911609971</v>
      </c>
      <c r="F381" s="42">
        <f>-F331</f>
        <v>581</v>
      </c>
      <c r="G381" s="42">
        <f>-G329</f>
        <v>185</v>
      </c>
      <c r="H381" s="42">
        <f>-H329</f>
        <v>412</v>
      </c>
      <c r="I381" s="42">
        <f>-I332</f>
        <v>214.06387233866917</v>
      </c>
      <c r="N381" s="895" t="s">
        <v>560</v>
      </c>
    </row>
    <row r="382" spans="2:14">
      <c r="B382" s="436" t="s">
        <v>313</v>
      </c>
      <c r="C382" s="32">
        <f>-C356</f>
        <v>530.76000000000022</v>
      </c>
      <c r="D382" s="42">
        <f>-D353</f>
        <v>521.90000000000146</v>
      </c>
      <c r="E382" s="42">
        <f>-E355</f>
        <v>111.84231412019835</v>
      </c>
      <c r="F382" s="42">
        <f>-F355</f>
        <v>566</v>
      </c>
      <c r="G382" s="42">
        <f>-G353</f>
        <v>172</v>
      </c>
      <c r="H382" s="42">
        <f>-H353</f>
        <v>385</v>
      </c>
      <c r="I382" s="42">
        <f>-I356</f>
        <v>209.54139757241683</v>
      </c>
      <c r="N382" s="895" t="s">
        <v>560</v>
      </c>
    </row>
    <row r="383" spans="2:14">
      <c r="B383" s="436" t="s">
        <v>111</v>
      </c>
      <c r="C383" s="32">
        <f>-C348</f>
        <v>180.38000000000102</v>
      </c>
      <c r="D383" s="42">
        <f>-D345</f>
        <v>182.90000000000146</v>
      </c>
      <c r="E383" s="42">
        <f>-E347</f>
        <v>198.00919599599911</v>
      </c>
      <c r="F383" s="42">
        <f>-F347</f>
        <v>1475</v>
      </c>
      <c r="G383" s="42">
        <f>-G345</f>
        <v>307</v>
      </c>
      <c r="H383" s="42">
        <f>-H345</f>
        <v>662</v>
      </c>
      <c r="I383" s="42">
        <f>-I348</f>
        <v>209.08533482522216</v>
      </c>
      <c r="N383" s="895" t="s">
        <v>560</v>
      </c>
    </row>
    <row r="384" spans="2:14" ht="15.75" thickBot="1">
      <c r="B384" s="438" t="s">
        <v>314</v>
      </c>
      <c r="C384" s="33">
        <f>-C372</f>
        <v>178.21000000000095</v>
      </c>
      <c r="D384" s="15">
        <f>-D369</f>
        <v>180.70000000000073</v>
      </c>
      <c r="E384" s="15">
        <f>-E371</f>
        <v>195.4862584413986</v>
      </c>
      <c r="F384" s="15">
        <f>-F371</f>
        <v>1468</v>
      </c>
      <c r="G384" s="15">
        <f>-G369</f>
        <v>303</v>
      </c>
      <c r="H384" s="15">
        <f>-H369</f>
        <v>656</v>
      </c>
      <c r="I384" s="15">
        <f>-I372</f>
        <v>207.96251676238899</v>
      </c>
      <c r="N384" s="895" t="s">
        <v>560</v>
      </c>
    </row>
    <row r="385" spans="2:15" ht="15.75" thickTop="1">
      <c r="N385" s="899" t="s">
        <v>955</v>
      </c>
    </row>
    <row r="386" spans="2:15">
      <c r="F386" s="441"/>
      <c r="G386" s="441"/>
      <c r="N386" s="65"/>
    </row>
    <row r="387" spans="2:15" ht="15.75" thickBot="1">
      <c r="F387" s="441"/>
      <c r="G387" s="441"/>
      <c r="N387" s="65"/>
    </row>
    <row r="388" spans="2:15" ht="16.5" thickTop="1">
      <c r="B388" s="434" t="s">
        <v>854</v>
      </c>
      <c r="J388" s="734" t="s">
        <v>257</v>
      </c>
      <c r="N388" s="65"/>
    </row>
    <row r="389" spans="2:15">
      <c r="C389" s="10" t="s">
        <v>83</v>
      </c>
      <c r="D389" s="10" t="s">
        <v>72</v>
      </c>
      <c r="E389" s="10" t="s">
        <v>305</v>
      </c>
      <c r="F389" s="54" t="s">
        <v>102</v>
      </c>
      <c r="G389" s="54" t="s">
        <v>796</v>
      </c>
      <c r="H389" s="54" t="s">
        <v>795</v>
      </c>
      <c r="I389" s="54" t="s">
        <v>292</v>
      </c>
      <c r="J389" s="249" t="s">
        <v>796</v>
      </c>
      <c r="K389" s="54" t="s">
        <v>795</v>
      </c>
      <c r="L389" s="54" t="s">
        <v>292</v>
      </c>
      <c r="N389" s="65"/>
    </row>
    <row r="390" spans="2:15">
      <c r="B390" s="325" t="s">
        <v>808</v>
      </c>
      <c r="C390" s="10" t="s">
        <v>113</v>
      </c>
      <c r="D390" s="10" t="s">
        <v>307</v>
      </c>
      <c r="E390" s="10" t="s">
        <v>794</v>
      </c>
      <c r="F390" s="54" t="s">
        <v>792</v>
      </c>
      <c r="G390" s="54" t="s">
        <v>814</v>
      </c>
      <c r="H390" s="54" t="s">
        <v>815</v>
      </c>
      <c r="I390" s="54" t="s">
        <v>998</v>
      </c>
      <c r="J390" s="249" t="s">
        <v>816</v>
      </c>
      <c r="K390" s="54" t="s">
        <v>817</v>
      </c>
      <c r="L390" s="54" t="s">
        <v>980</v>
      </c>
      <c r="N390" s="147" t="s">
        <v>952</v>
      </c>
      <c r="O390" s="147" t="s">
        <v>956</v>
      </c>
    </row>
    <row r="391" spans="2:15">
      <c r="B391" s="324" t="s">
        <v>110</v>
      </c>
      <c r="C391" s="42">
        <f>-C379</f>
        <v>-1182.5399999999991</v>
      </c>
      <c r="D391" s="42">
        <f t="shared" ref="D391:I391" si="25">-D379</f>
        <v>-607.80000000000109</v>
      </c>
      <c r="E391" s="42">
        <f t="shared" si="25"/>
        <v>-601.80306711669982</v>
      </c>
      <c r="F391" s="42">
        <f t="shared" si="25"/>
        <v>-1173</v>
      </c>
      <c r="G391" s="42">
        <f t="shared" si="25"/>
        <v>-289</v>
      </c>
      <c r="H391" s="42">
        <f t="shared" si="25"/>
        <v>-597</v>
      </c>
      <c r="I391" s="42">
        <f t="shared" si="25"/>
        <v>-607.98355648172219</v>
      </c>
      <c r="J391" s="735">
        <f>G341</f>
        <v>-289</v>
      </c>
      <c r="K391" s="735">
        <f>H341</f>
        <v>-598</v>
      </c>
      <c r="L391" s="735">
        <f>I341</f>
        <v>-607.98355648172219</v>
      </c>
      <c r="N391" s="42">
        <f t="shared" ref="N391:N396" si="26">-N379</f>
        <v>0</v>
      </c>
      <c r="O391" s="735">
        <f>N341</f>
        <v>0</v>
      </c>
    </row>
    <row r="392" spans="2:15">
      <c r="B392" s="324" t="s">
        <v>312</v>
      </c>
      <c r="C392" s="42">
        <f t="shared" ref="C392:I392" si="27">-C380</f>
        <v>-1176.92</v>
      </c>
      <c r="D392" s="42">
        <f t="shared" si="27"/>
        <v>-591.5</v>
      </c>
      <c r="E392" s="42">
        <f t="shared" si="27"/>
        <v>-601.80306711669982</v>
      </c>
      <c r="F392" s="42">
        <f t="shared" si="27"/>
        <v>-1103</v>
      </c>
      <c r="G392" s="42">
        <f t="shared" si="27"/>
        <v>-282</v>
      </c>
      <c r="H392" s="42">
        <f t="shared" si="27"/>
        <v>-582</v>
      </c>
      <c r="I392" s="42">
        <f t="shared" si="27"/>
        <v>-605.07202844700078</v>
      </c>
      <c r="J392" s="735">
        <f>G365</f>
        <v>-282</v>
      </c>
      <c r="K392" s="735">
        <f>H365</f>
        <v>-582</v>
      </c>
      <c r="L392" s="735">
        <f>I365</f>
        <v>-605.07202844700078</v>
      </c>
      <c r="N392" s="42">
        <f t="shared" si="26"/>
        <v>0</v>
      </c>
      <c r="O392" s="735">
        <f>N365</f>
        <v>0</v>
      </c>
    </row>
    <row r="393" spans="2:15">
      <c r="B393" s="324" t="s">
        <v>107</v>
      </c>
      <c r="C393" s="42">
        <f t="shared" ref="C393:I393" si="28">-C381</f>
        <v>-539.48000000000138</v>
      </c>
      <c r="D393" s="42">
        <f t="shared" si="28"/>
        <v>-530.80000000000109</v>
      </c>
      <c r="E393" s="42">
        <f t="shared" si="28"/>
        <v>-120.60298911609971</v>
      </c>
      <c r="F393" s="42">
        <f t="shared" si="28"/>
        <v>-581</v>
      </c>
      <c r="G393" s="42">
        <f t="shared" si="28"/>
        <v>-185</v>
      </c>
      <c r="H393" s="42">
        <f t="shared" si="28"/>
        <v>-412</v>
      </c>
      <c r="I393" s="42">
        <f t="shared" si="28"/>
        <v>-214.06387233866917</v>
      </c>
      <c r="J393" s="735">
        <f>G333</f>
        <v>-185</v>
      </c>
      <c r="K393" s="735">
        <f>H333</f>
        <v>-412</v>
      </c>
      <c r="L393" s="735">
        <f>I333</f>
        <v>-214.06387233866917</v>
      </c>
      <c r="N393" s="42">
        <f t="shared" si="26"/>
        <v>0</v>
      </c>
      <c r="O393" s="735">
        <f>N333</f>
        <v>0</v>
      </c>
    </row>
    <row r="394" spans="2:15">
      <c r="B394" s="324" t="s">
        <v>313</v>
      </c>
      <c r="C394" s="42">
        <f t="shared" ref="C394:I394" si="29">-C382</f>
        <v>-530.76000000000022</v>
      </c>
      <c r="D394" s="42">
        <f t="shared" si="29"/>
        <v>-521.90000000000146</v>
      </c>
      <c r="E394" s="42">
        <f t="shared" si="29"/>
        <v>-111.84231412019835</v>
      </c>
      <c r="F394" s="42">
        <f t="shared" si="29"/>
        <v>-566</v>
      </c>
      <c r="G394" s="42">
        <f t="shared" si="29"/>
        <v>-172</v>
      </c>
      <c r="H394" s="42">
        <f t="shared" si="29"/>
        <v>-385</v>
      </c>
      <c r="I394" s="42">
        <f t="shared" si="29"/>
        <v>-209.54139757241683</v>
      </c>
      <c r="J394" s="735">
        <f>G357</f>
        <v>-172</v>
      </c>
      <c r="K394" s="735">
        <f>H357</f>
        <v>-385</v>
      </c>
      <c r="L394" s="735">
        <f>I357</f>
        <v>-209.54139757241683</v>
      </c>
      <c r="N394" s="42">
        <f t="shared" si="26"/>
        <v>0</v>
      </c>
      <c r="O394" s="735">
        <f>N357</f>
        <v>0</v>
      </c>
    </row>
    <row r="395" spans="2:15">
      <c r="B395" s="324" t="s">
        <v>111</v>
      </c>
      <c r="C395" s="42">
        <f t="shared" ref="C395:I395" si="30">-C383</f>
        <v>-180.38000000000102</v>
      </c>
      <c r="D395" s="42">
        <f t="shared" si="30"/>
        <v>-182.90000000000146</v>
      </c>
      <c r="E395" s="42">
        <f t="shared" si="30"/>
        <v>-198.00919599599911</v>
      </c>
      <c r="F395" s="42">
        <f t="shared" si="30"/>
        <v>-1475</v>
      </c>
      <c r="G395" s="42">
        <f t="shared" si="30"/>
        <v>-307</v>
      </c>
      <c r="H395" s="42">
        <f t="shared" si="30"/>
        <v>-662</v>
      </c>
      <c r="I395" s="42">
        <f t="shared" si="30"/>
        <v>-209.08533482522216</v>
      </c>
      <c r="J395" s="65"/>
      <c r="K395" s="65"/>
      <c r="L395" s="42"/>
      <c r="N395" s="42">
        <f t="shared" si="26"/>
        <v>0</v>
      </c>
    </row>
    <row r="396" spans="2:15">
      <c r="B396" s="324" t="s">
        <v>314</v>
      </c>
      <c r="C396" s="42">
        <f t="shared" ref="C396:I396" si="31">-C384</f>
        <v>-178.21000000000095</v>
      </c>
      <c r="D396" s="42">
        <f t="shared" si="31"/>
        <v>-180.70000000000073</v>
      </c>
      <c r="E396" s="42">
        <f t="shared" si="31"/>
        <v>-195.4862584413986</v>
      </c>
      <c r="F396" s="42">
        <f t="shared" si="31"/>
        <v>-1468</v>
      </c>
      <c r="G396" s="42">
        <f t="shared" si="31"/>
        <v>-303</v>
      </c>
      <c r="H396" s="42">
        <f t="shared" si="31"/>
        <v>-656</v>
      </c>
      <c r="I396" s="42">
        <f t="shared" si="31"/>
        <v>-207.96251676238899</v>
      </c>
      <c r="J396" s="65"/>
      <c r="K396" s="65"/>
      <c r="L396" s="42"/>
      <c r="N396" s="42">
        <f t="shared" si="26"/>
        <v>0</v>
      </c>
    </row>
    <row r="397" spans="2:15">
      <c r="N397" s="65"/>
    </row>
    <row r="398" spans="2:15">
      <c r="N398" s="65"/>
    </row>
    <row r="399" spans="2:15">
      <c r="N399" s="65"/>
    </row>
    <row r="400" spans="2:15">
      <c r="N400" s="65"/>
    </row>
    <row r="401" spans="3:14">
      <c r="N401" s="65"/>
    </row>
    <row r="402" spans="3:14">
      <c r="N402" s="65"/>
    </row>
    <row r="403" spans="3:14">
      <c r="N403" s="65"/>
    </row>
    <row r="404" spans="3:14">
      <c r="N404" s="65"/>
    </row>
    <row r="405" spans="3:14">
      <c r="N405" s="65"/>
    </row>
    <row r="410" spans="3:14">
      <c r="C410" s="62" t="s">
        <v>957</v>
      </c>
    </row>
    <row r="411" spans="3:14">
      <c r="C411" s="441" t="s">
        <v>515</v>
      </c>
      <c r="D411" s="441"/>
      <c r="E411" s="441"/>
    </row>
    <row r="412" spans="3:14">
      <c r="C412" s="441" t="s">
        <v>805</v>
      </c>
      <c r="D412" s="441"/>
      <c r="E412" s="441"/>
    </row>
    <row r="413" spans="3:14">
      <c r="C413" s="441" t="s">
        <v>516</v>
      </c>
      <c r="D413" s="441"/>
      <c r="E413" s="441"/>
    </row>
    <row r="414" spans="3:14">
      <c r="C414" s="441" t="s">
        <v>807</v>
      </c>
      <c r="D414" s="441"/>
      <c r="E414" s="441"/>
    </row>
  </sheetData>
  <phoneticPr fontId="0" type="noConversion"/>
  <pageMargins left="0.75" right="0.5" top="0.8" bottom="0.55000000000000004" header="0.5" footer="0.5"/>
  <pageSetup scale="10" orientation="landscape" horizontalDpi="4294967292" verticalDpi="12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T55"/>
  <sheetViews>
    <sheetView defaultGridColor="0" colorId="22" workbookViewId="0">
      <selection activeCell="I19" sqref="I19"/>
    </sheetView>
  </sheetViews>
  <sheetFormatPr defaultColWidth="9.6640625" defaultRowHeight="15"/>
  <cols>
    <col min="1" max="1" width="0.77734375" customWidth="1"/>
    <col min="2" max="2" width="9.44140625" customWidth="1"/>
    <col min="3" max="3" width="5.77734375" customWidth="1"/>
    <col min="4" max="4" width="9.5546875" customWidth="1"/>
    <col min="5" max="5" width="8.109375" customWidth="1"/>
    <col min="6" max="6" width="6.109375" customWidth="1"/>
    <col min="7" max="7" width="9.44140625" customWidth="1"/>
    <col min="8" max="8" width="8.44140625" customWidth="1"/>
    <col min="9" max="9" width="7.88671875" customWidth="1"/>
    <col min="10" max="10" width="6.6640625" customWidth="1"/>
    <col min="11" max="11" width="5.77734375" customWidth="1"/>
    <col min="12" max="12" width="6.6640625" customWidth="1"/>
    <col min="13" max="13" width="0.77734375" customWidth="1"/>
    <col min="14" max="15" width="6.77734375" customWidth="1"/>
    <col min="16" max="16" width="7.21875" customWidth="1"/>
    <col min="17" max="17" width="0.77734375" customWidth="1"/>
    <col min="18" max="18" width="9.21875" customWidth="1"/>
    <col min="19" max="20" width="6.88671875" customWidth="1"/>
  </cols>
  <sheetData>
    <row r="1" spans="1:20">
      <c r="B1" t="s">
        <v>247</v>
      </c>
      <c r="L1" t="s">
        <v>67</v>
      </c>
    </row>
    <row r="4" spans="1:20" ht="15.7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6" spans="1:20" ht="15" customHeight="1">
      <c r="S6" s="2"/>
      <c r="T6" s="2"/>
    </row>
    <row r="7" spans="1:20" ht="12" customHeight="1"/>
    <row r="8" spans="1:20" ht="12" customHeight="1"/>
    <row r="9" spans="1:20" ht="12" customHeight="1"/>
    <row r="10" spans="1:20" ht="12" customHeight="1"/>
    <row r="11" spans="1:20" ht="12" customHeight="1"/>
    <row r="12" spans="1:20" ht="12" customHeight="1"/>
    <row r="13" spans="1:20" ht="12" customHeight="1"/>
    <row r="14" spans="1:20" ht="12" customHeight="1"/>
    <row r="15" spans="1:20" ht="12" customHeight="1">
      <c r="B15" s="6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64"/>
      <c r="Q15" s="18"/>
      <c r="R15" s="65"/>
    </row>
    <row r="16" spans="1:20" ht="16.5" customHeight="1" thickBot="1">
      <c r="A16" s="41" t="s">
        <v>889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20" ht="15" customHeight="1" thickTop="1">
      <c r="B17" s="159" t="s">
        <v>890</v>
      </c>
      <c r="C17" s="149"/>
      <c r="D17" s="149"/>
      <c r="E17" s="149"/>
      <c r="F17" s="162"/>
      <c r="G17" s="162"/>
      <c r="H17" s="162"/>
      <c r="I17" s="162"/>
      <c r="J17" s="268" t="s">
        <v>62</v>
      </c>
      <c r="K17" s="149"/>
      <c r="L17" s="163"/>
      <c r="Q17" s="22"/>
      <c r="R17" s="65"/>
    </row>
    <row r="18" spans="2:20" ht="12" customHeight="1">
      <c r="B18" s="36"/>
      <c r="C18" s="10" t="s">
        <v>83</v>
      </c>
      <c r="D18" s="10" t="s">
        <v>72</v>
      </c>
      <c r="E18" s="10" t="s">
        <v>819</v>
      </c>
      <c r="F18" s="54" t="s">
        <v>96</v>
      </c>
      <c r="G18" s="54" t="s">
        <v>825</v>
      </c>
      <c r="H18" s="54" t="s">
        <v>824</v>
      </c>
      <c r="I18" s="54" t="s">
        <v>292</v>
      </c>
      <c r="J18" s="30"/>
      <c r="K18" s="6"/>
      <c r="L18" s="11" t="s">
        <v>63</v>
      </c>
      <c r="N18" s="54" t="s">
        <v>77</v>
      </c>
      <c r="Q18" s="22"/>
      <c r="R18" s="65"/>
    </row>
    <row r="19" spans="2:20" ht="12" customHeight="1">
      <c r="B19" s="78"/>
      <c r="C19" s="12" t="s">
        <v>108</v>
      </c>
      <c r="D19" s="12" t="s">
        <v>64</v>
      </c>
      <c r="E19" s="12" t="s">
        <v>822</v>
      </c>
      <c r="F19" s="51" t="s">
        <v>823</v>
      </c>
      <c r="G19" s="51" t="s">
        <v>310</v>
      </c>
      <c r="H19" s="51" t="s">
        <v>310</v>
      </c>
      <c r="I19" s="51" t="s">
        <v>306</v>
      </c>
      <c r="J19" s="31" t="s">
        <v>65</v>
      </c>
      <c r="K19" s="12" t="s">
        <v>66</v>
      </c>
      <c r="L19" s="13" t="s">
        <v>69</v>
      </c>
      <c r="N19" s="51" t="s">
        <v>951</v>
      </c>
      <c r="Q19" s="22"/>
      <c r="R19" s="65"/>
    </row>
    <row r="20" spans="2:20" ht="13.5" customHeight="1">
      <c r="B20" s="160" t="s">
        <v>465</v>
      </c>
      <c r="C20" s="134">
        <f>A!B296</f>
        <v>121815.72</v>
      </c>
      <c r="D20" s="134">
        <f>A!C296</f>
        <v>122533.64576338899</v>
      </c>
      <c r="E20" s="134">
        <f>A!D296</f>
        <v>123496.68753486806</v>
      </c>
      <c r="F20" s="134">
        <f>A!F296</f>
        <v>125312</v>
      </c>
      <c r="G20" s="134">
        <f>A!G296</f>
        <v>129647</v>
      </c>
      <c r="H20" s="134">
        <f>A!H296</f>
        <v>129653</v>
      </c>
      <c r="I20" s="134">
        <f>A!I296</f>
        <v>120538.59617509528</v>
      </c>
      <c r="J20" s="155">
        <f>MINA(C20:I20)</f>
        <v>120538.59617509528</v>
      </c>
      <c r="K20" s="134">
        <f>MAXA(C20:I20)</f>
        <v>129653</v>
      </c>
      <c r="L20" s="14">
        <f>(K20-J20)/AVERAGE(C20:I20)</f>
        <v>7.3082556287955708E-2</v>
      </c>
      <c r="N20" s="134">
        <f>A!M296</f>
        <v>0</v>
      </c>
      <c r="Q20" s="18"/>
      <c r="R20" s="60"/>
      <c r="S20" s="42"/>
      <c r="T20" s="42"/>
    </row>
    <row r="21" spans="2:20" ht="13.5" customHeight="1">
      <c r="B21" s="37" t="s">
        <v>466</v>
      </c>
      <c r="C21" s="134">
        <f>A!B306</f>
        <v>59733.81</v>
      </c>
      <c r="D21" s="134">
        <f>A!C306</f>
        <v>48025.111167922048</v>
      </c>
      <c r="E21" s="134">
        <f>A!D306</f>
        <v>60817.188032537058</v>
      </c>
      <c r="F21" s="134">
        <f>A!F306</f>
        <v>47177</v>
      </c>
      <c r="G21" s="134">
        <f>A!G306</f>
        <v>43529</v>
      </c>
      <c r="H21" s="134">
        <f>A!H306</f>
        <v>43480</v>
      </c>
      <c r="I21" s="134">
        <f>A!I306</f>
        <v>51113.383052511635</v>
      </c>
      <c r="J21" s="155">
        <f>MINA(C21:I21)</f>
        <v>43480</v>
      </c>
      <c r="K21" s="134">
        <f>MAXA(C21:I21)</f>
        <v>60817.188032537058</v>
      </c>
      <c r="L21" s="14">
        <f>(K21-J21)/AVERAGE(C21:I21)</f>
        <v>0.34294637205620337</v>
      </c>
      <c r="N21" s="134">
        <f>A!M306</f>
        <v>0</v>
      </c>
      <c r="Q21" s="18"/>
      <c r="R21" s="60"/>
      <c r="S21" s="42"/>
      <c r="T21" s="42"/>
    </row>
    <row r="22" spans="2:20" ht="13.5" customHeight="1">
      <c r="B22" s="37" t="s">
        <v>467</v>
      </c>
      <c r="C22" s="155"/>
      <c r="D22" s="156">
        <f>A!C316</f>
        <v>63511.784215964712</v>
      </c>
      <c r="E22" s="156">
        <f>A!D316</f>
        <v>54129.919517340917</v>
      </c>
      <c r="F22" s="156">
        <f>A!F316</f>
        <v>57988</v>
      </c>
      <c r="G22" s="156">
        <f>A!G316</f>
        <v>58213</v>
      </c>
      <c r="H22" s="156">
        <f>A!H316</f>
        <v>57751</v>
      </c>
      <c r="I22" s="156">
        <f>A!I316</f>
        <v>59410.732441847176</v>
      </c>
      <c r="J22" s="155">
        <f>MINA(C22:I22)</f>
        <v>54129.919517340917</v>
      </c>
      <c r="K22" s="134">
        <f>MAXA(C22:I22)</f>
        <v>63511.784215964712</v>
      </c>
      <c r="L22" s="14">
        <f>(K22-J22)/AVERAGE(C22:I22)</f>
        <v>0.16037172864576907</v>
      </c>
      <c r="N22" s="156">
        <f>A!M316</f>
        <v>0</v>
      </c>
      <c r="Q22" s="18"/>
      <c r="R22" s="60"/>
      <c r="S22" s="42"/>
      <c r="T22" s="42"/>
    </row>
    <row r="23" spans="2:20" ht="13.5" customHeight="1">
      <c r="B23" s="37" t="s">
        <v>468</v>
      </c>
      <c r="C23" s="155"/>
      <c r="D23" s="156">
        <f>A!C326</f>
        <v>10996.748791618591</v>
      </c>
      <c r="E23" s="156">
        <f>A!D326</f>
        <v>8549.5799849900795</v>
      </c>
      <c r="F23" s="156">
        <f>A!F326</f>
        <v>20147</v>
      </c>
      <c r="G23" s="156">
        <f>A!G326</f>
        <v>27905</v>
      </c>
      <c r="H23" s="156">
        <f>A!H326</f>
        <v>28421</v>
      </c>
      <c r="I23" s="156">
        <f>A!I326</f>
        <v>10014.480680736136</v>
      </c>
      <c r="J23" s="155">
        <f>MINA(C23:I23)</f>
        <v>8549.5799849900795</v>
      </c>
      <c r="K23" s="134">
        <f>MAXA(C23:I23)</f>
        <v>28421</v>
      </c>
      <c r="L23" s="14">
        <f>(K23-J23)/AVERAGE(C23:I23)</f>
        <v>1.1244387115792787</v>
      </c>
      <c r="N23" s="156">
        <f>A!M326</f>
        <v>0</v>
      </c>
      <c r="Q23" s="18"/>
      <c r="R23" s="60"/>
      <c r="S23" s="42"/>
      <c r="T23" s="42"/>
    </row>
    <row r="24" spans="2:20" ht="13.5" customHeight="1" thickBot="1">
      <c r="B24" s="38" t="s">
        <v>855</v>
      </c>
      <c r="C24" s="772">
        <f>A!B316</f>
        <v>62081.91</v>
      </c>
      <c r="D24" s="772">
        <f t="shared" ref="D24:I24" si="0">D22+D23</f>
        <v>74508.533007583304</v>
      </c>
      <c r="E24" s="772">
        <f t="shared" si="0"/>
        <v>62679.499502330997</v>
      </c>
      <c r="F24" s="772">
        <f t="shared" si="0"/>
        <v>78135</v>
      </c>
      <c r="G24" s="772">
        <f t="shared" si="0"/>
        <v>86118</v>
      </c>
      <c r="H24" s="772">
        <f t="shared" si="0"/>
        <v>86172</v>
      </c>
      <c r="I24" s="772">
        <f t="shared" si="0"/>
        <v>69425.213122583315</v>
      </c>
      <c r="J24" s="155">
        <f>MINA(C24:I24)</f>
        <v>62081.91</v>
      </c>
      <c r="K24" s="134">
        <f>MAXA(C24:I24)</f>
        <v>86172</v>
      </c>
      <c r="L24" s="14">
        <f>(K24-J24)/AVERAGE(C24:I24)</f>
        <v>0.32483930390747373</v>
      </c>
      <c r="N24" s="772">
        <f>N22+N23</f>
        <v>0</v>
      </c>
      <c r="Q24" s="18"/>
      <c r="R24" s="60"/>
      <c r="S24" s="42"/>
      <c r="T24" s="42"/>
    </row>
    <row r="25" spans="2:20" ht="15" customHeight="1" thickTop="1">
      <c r="B25" s="159" t="s">
        <v>891</v>
      </c>
      <c r="C25" s="8"/>
      <c r="D25" s="8"/>
      <c r="E25" s="8"/>
      <c r="F25" s="8"/>
      <c r="G25" s="8"/>
      <c r="H25" s="8"/>
      <c r="I25" s="8"/>
      <c r="J25" s="268" t="s">
        <v>62</v>
      </c>
      <c r="K25" s="8"/>
      <c r="L25" s="28"/>
      <c r="N25" s="8"/>
      <c r="Q25" s="22"/>
      <c r="R25" s="65"/>
      <c r="S25" s="42"/>
      <c r="T25" s="42"/>
    </row>
    <row r="26" spans="2:20" ht="12" customHeight="1">
      <c r="B26" s="49"/>
      <c r="C26" s="10" t="s">
        <v>83</v>
      </c>
      <c r="D26" s="10" t="s">
        <v>72</v>
      </c>
      <c r="E26" s="10" t="s">
        <v>819</v>
      </c>
      <c r="F26" s="54" t="s">
        <v>96</v>
      </c>
      <c r="G26" s="54" t="s">
        <v>825</v>
      </c>
      <c r="H26" s="54" t="s">
        <v>824</v>
      </c>
      <c r="I26" s="54" t="s">
        <v>292</v>
      </c>
      <c r="J26" s="30"/>
      <c r="K26" s="6"/>
      <c r="L26" s="307" t="s">
        <v>63</v>
      </c>
      <c r="N26" s="54" t="s">
        <v>77</v>
      </c>
      <c r="Q26" s="22"/>
      <c r="R26" s="65"/>
      <c r="S26" s="42"/>
      <c r="T26" s="42"/>
    </row>
    <row r="27" spans="2:20" ht="12" customHeight="1">
      <c r="B27" s="161"/>
      <c r="C27" s="12" t="s">
        <v>108</v>
      </c>
      <c r="D27" s="12" t="s">
        <v>64</v>
      </c>
      <c r="E27" s="12" t="s">
        <v>822</v>
      </c>
      <c r="F27" s="51" t="s">
        <v>823</v>
      </c>
      <c r="G27" s="51" t="s">
        <v>310</v>
      </c>
      <c r="H27" s="51" t="s">
        <v>310</v>
      </c>
      <c r="I27" s="51" t="s">
        <v>306</v>
      </c>
      <c r="J27" s="31" t="s">
        <v>65</v>
      </c>
      <c r="K27" s="12" t="s">
        <v>66</v>
      </c>
      <c r="L27" s="310" t="s">
        <v>69</v>
      </c>
      <c r="N27" s="51" t="s">
        <v>951</v>
      </c>
      <c r="Q27" s="22"/>
      <c r="R27" s="65"/>
      <c r="S27" s="42"/>
      <c r="T27" s="42"/>
    </row>
    <row r="28" spans="2:20" ht="13.5" customHeight="1">
      <c r="B28" s="160" t="s">
        <v>440</v>
      </c>
      <c r="C28" s="134">
        <f>A!B366</f>
        <v>874.86099999999999</v>
      </c>
      <c r="D28" s="134">
        <f>A!C366</f>
        <v>880.0180718638868</v>
      </c>
      <c r="E28" s="134">
        <f>A!D366</f>
        <v>887.45173054535383</v>
      </c>
      <c r="F28" s="134">
        <f>A!F366</f>
        <v>904.6</v>
      </c>
      <c r="G28" s="134">
        <f>A!G366</f>
        <v>931</v>
      </c>
      <c r="H28" s="134">
        <f>A!H366</f>
        <v>931</v>
      </c>
      <c r="I28" s="134">
        <f>A!I366</f>
        <v>905.13907881277532</v>
      </c>
      <c r="J28" s="155">
        <f>MINA(C28:I28)</f>
        <v>874.86099999999999</v>
      </c>
      <c r="K28" s="134">
        <f>MAXA(C28:I28)</f>
        <v>931</v>
      </c>
      <c r="L28" s="14">
        <f>(K28-J28)/AVERAGE(C28:I28)</f>
        <v>6.2237670376233567E-2</v>
      </c>
      <c r="N28" s="134">
        <f>A!M366</f>
        <v>0</v>
      </c>
      <c r="Q28" s="18"/>
      <c r="R28" s="60"/>
      <c r="S28" s="42"/>
      <c r="T28" s="42"/>
    </row>
    <row r="29" spans="2:20" ht="13.5" customHeight="1">
      <c r="B29" s="37" t="s">
        <v>441</v>
      </c>
      <c r="C29" s="134"/>
      <c r="D29" s="134">
        <f>A!C376</f>
        <v>472.43640837056705</v>
      </c>
      <c r="E29" s="134">
        <f>A!D376</f>
        <v>476.57</v>
      </c>
      <c r="F29" s="134">
        <f>A!F376</f>
        <v>466.4</v>
      </c>
      <c r="G29" s="134">
        <f>A!G376</f>
        <v>464</v>
      </c>
      <c r="H29" s="134">
        <f>A!H376</f>
        <v>464</v>
      </c>
      <c r="I29" s="134">
        <f>A!I376</f>
        <v>469.19409457599704</v>
      </c>
      <c r="J29" s="155">
        <f>MINA(C29:I29)</f>
        <v>464</v>
      </c>
      <c r="K29" s="134">
        <f>MAXA(C29:I29)</f>
        <v>476.57</v>
      </c>
      <c r="L29" s="14">
        <f>(K29-J29)/AVERAGE(C29:I29)</f>
        <v>2.6815041781080434E-2</v>
      </c>
      <c r="N29" s="134">
        <f>A!M376</f>
        <v>0</v>
      </c>
      <c r="S29" s="42"/>
      <c r="T29" s="42"/>
    </row>
    <row r="30" spans="2:20" ht="13.5" customHeight="1" thickBot="1">
      <c r="B30" s="37" t="s">
        <v>442</v>
      </c>
      <c r="C30" s="134"/>
      <c r="D30" s="134">
        <f>A!C386</f>
        <v>407.58166349331975</v>
      </c>
      <c r="E30" s="134">
        <f>A!D386</f>
        <v>410.88</v>
      </c>
      <c r="F30" s="134">
        <f>A!F386</f>
        <v>438.2</v>
      </c>
      <c r="G30" s="134">
        <f>A!G386</f>
        <v>467</v>
      </c>
      <c r="H30" s="134">
        <f>A!H386</f>
        <v>467</v>
      </c>
      <c r="I30" s="134">
        <f>A!I386</f>
        <v>435.94498423678249</v>
      </c>
      <c r="J30" s="155">
        <f>MINA(C30:I30)</f>
        <v>407.58166349331975</v>
      </c>
      <c r="K30" s="134">
        <f>MAXA(C30:I30)</f>
        <v>467</v>
      </c>
      <c r="L30" s="14">
        <f>(K30-J30)/AVERAGE(C30:I30)</f>
        <v>0.13573026602524413</v>
      </c>
      <c r="N30" s="134">
        <f>A!M386</f>
        <v>0</v>
      </c>
      <c r="S30" s="42"/>
      <c r="T30" s="42"/>
    </row>
    <row r="31" spans="2:20" ht="13.5" customHeight="1" thickTop="1">
      <c r="B31" s="159" t="s">
        <v>892</v>
      </c>
      <c r="C31" s="8"/>
      <c r="D31" s="8"/>
      <c r="E31" s="8"/>
      <c r="F31" s="8"/>
      <c r="G31" s="8"/>
      <c r="H31" s="8"/>
      <c r="I31" s="8"/>
      <c r="J31" s="268" t="s">
        <v>62</v>
      </c>
      <c r="K31" s="8"/>
      <c r="L31" s="28"/>
      <c r="N31" s="8"/>
      <c r="S31" s="42"/>
      <c r="T31" s="42"/>
    </row>
    <row r="32" spans="2:20" ht="13.5" customHeight="1">
      <c r="B32" s="49"/>
      <c r="C32" s="10" t="s">
        <v>83</v>
      </c>
      <c r="D32" s="10" t="s">
        <v>72</v>
      </c>
      <c r="E32" s="10" t="s">
        <v>819</v>
      </c>
      <c r="F32" s="54" t="s">
        <v>96</v>
      </c>
      <c r="G32" s="54" t="s">
        <v>825</v>
      </c>
      <c r="H32" s="54" t="s">
        <v>824</v>
      </c>
      <c r="I32" s="54" t="s">
        <v>292</v>
      </c>
      <c r="J32" s="30"/>
      <c r="K32" s="6"/>
      <c r="L32" s="307" t="s">
        <v>63</v>
      </c>
      <c r="N32" s="54" t="s">
        <v>77</v>
      </c>
      <c r="S32" s="42"/>
      <c r="T32" s="42"/>
    </row>
    <row r="33" spans="2:20" ht="13.5" customHeight="1">
      <c r="B33" s="161"/>
      <c r="C33" s="12" t="s">
        <v>108</v>
      </c>
      <c r="D33" s="12" t="s">
        <v>64</v>
      </c>
      <c r="E33" s="12" t="s">
        <v>822</v>
      </c>
      <c r="F33" s="51" t="s">
        <v>823</v>
      </c>
      <c r="G33" s="51" t="s">
        <v>310</v>
      </c>
      <c r="H33" s="51" t="s">
        <v>310</v>
      </c>
      <c r="I33" s="51" t="s">
        <v>306</v>
      </c>
      <c r="J33" s="31" t="s">
        <v>65</v>
      </c>
      <c r="K33" s="12" t="s">
        <v>66</v>
      </c>
      <c r="L33" s="310" t="s">
        <v>69</v>
      </c>
      <c r="N33" s="51" t="s">
        <v>951</v>
      </c>
      <c r="S33" s="42"/>
      <c r="T33" s="42"/>
    </row>
    <row r="34" spans="2:20" ht="13.5" customHeight="1">
      <c r="B34" s="160" t="s">
        <v>471</v>
      </c>
      <c r="C34" s="134">
        <f>A!B396</f>
        <v>121815.60743899994</v>
      </c>
      <c r="D34" s="134">
        <f>A!C396</f>
        <v>122533.71494229982</v>
      </c>
      <c r="E34" s="134">
        <f>A!D396</f>
        <v>123568.77896113528</v>
      </c>
      <c r="F34" s="134">
        <f>A!F396</f>
        <v>125312</v>
      </c>
      <c r="G34" s="134">
        <f>A!G396</f>
        <v>129589</v>
      </c>
      <c r="H34" s="134">
        <f>A!H396</f>
        <v>129595</v>
      </c>
      <c r="I34" s="134">
        <f>A!I396</f>
        <v>125148.03342916007</v>
      </c>
      <c r="J34" s="155">
        <f>MINA(C34:I34)</f>
        <v>121815.60743899994</v>
      </c>
      <c r="K34" s="134">
        <f>MAXA(C34:I34)</f>
        <v>129595</v>
      </c>
      <c r="L34" s="14">
        <f>(K34-J34)/AVERAGE(C34:I34)</f>
        <v>6.2053438462421499E-2</v>
      </c>
      <c r="N34" s="134">
        <f>A!M396</f>
        <v>0</v>
      </c>
      <c r="S34" s="42"/>
      <c r="T34" s="42"/>
    </row>
    <row r="35" spans="2:20" ht="13.5" customHeight="1">
      <c r="B35" s="37" t="s">
        <v>472</v>
      </c>
      <c r="C35" s="134">
        <f>A!B406</f>
        <v>65821.900844999793</v>
      </c>
      <c r="D35" s="134">
        <f>A!C406</f>
        <v>65782.046717075355</v>
      </c>
      <c r="E35" s="134">
        <f>A!D406</f>
        <v>66358.110142214791</v>
      </c>
      <c r="F35" s="134">
        <f>A!F406</f>
        <v>64605</v>
      </c>
      <c r="G35" s="134">
        <f>A!G406</f>
        <v>64578</v>
      </c>
      <c r="H35" s="134">
        <f>A!H406</f>
        <v>64578</v>
      </c>
      <c r="I35" s="134">
        <f>A!I406</f>
        <v>65064.658723676977</v>
      </c>
      <c r="J35" s="155">
        <f>MINA(C35:I35)</f>
        <v>64578</v>
      </c>
      <c r="K35" s="134">
        <f>MAXA(C35:I35)</f>
        <v>66358.110142214791</v>
      </c>
      <c r="L35" s="14">
        <f>(K35-J35)/AVERAGE(C35:I35)</f>
        <v>2.7279128898091851E-2</v>
      </c>
      <c r="N35" s="134">
        <f>A!M406</f>
        <v>0</v>
      </c>
      <c r="S35" s="42"/>
      <c r="T35" s="42"/>
    </row>
    <row r="36" spans="2:20" ht="13.5" customHeight="1" thickBot="1">
      <c r="B36" s="37" t="s">
        <v>473</v>
      </c>
      <c r="C36" s="134">
        <f>A!B416</f>
        <v>55993.706594000148</v>
      </c>
      <c r="D36" s="134">
        <f>A!C416</f>
        <v>56751.667088538583</v>
      </c>
      <c r="E36" s="134">
        <f>A!D416</f>
        <v>57210.668818920582</v>
      </c>
      <c r="F36" s="134">
        <f>A!F416</f>
        <v>60707</v>
      </c>
      <c r="G36" s="134">
        <f>A!G416</f>
        <v>65011</v>
      </c>
      <c r="H36" s="134">
        <f>A!H416</f>
        <v>65017</v>
      </c>
      <c r="I36" s="134">
        <f>A!I416</f>
        <v>60083.374705483104</v>
      </c>
      <c r="J36" s="155">
        <f>MINA(C36:I36)</f>
        <v>55993.706594000148</v>
      </c>
      <c r="K36" s="134">
        <f>MAXA(C36:I36)</f>
        <v>65017</v>
      </c>
      <c r="L36" s="14">
        <f>(K36-J36)/AVERAGE(C36:I36)</f>
        <v>0.15011144038002325</v>
      </c>
      <c r="N36" s="134">
        <f>A!M416</f>
        <v>0</v>
      </c>
      <c r="S36" s="42"/>
      <c r="T36" s="42"/>
    </row>
    <row r="37" spans="2:20" ht="13.5" customHeight="1" thickTop="1">
      <c r="B37" s="159" t="s">
        <v>893</v>
      </c>
      <c r="C37" s="8"/>
      <c r="D37" s="8"/>
      <c r="E37" s="8"/>
      <c r="F37" s="8"/>
      <c r="G37" s="8"/>
      <c r="H37" s="8"/>
      <c r="I37" s="8"/>
      <c r="J37" s="268" t="s">
        <v>62</v>
      </c>
      <c r="K37" s="8"/>
      <c r="L37" s="28"/>
      <c r="N37" s="8"/>
      <c r="S37" s="42"/>
      <c r="T37" s="42"/>
    </row>
    <row r="38" spans="2:20" ht="13.5" customHeight="1">
      <c r="B38" s="49"/>
      <c r="C38" s="10" t="s">
        <v>83</v>
      </c>
      <c r="D38" s="10" t="s">
        <v>72</v>
      </c>
      <c r="E38" s="10" t="s">
        <v>819</v>
      </c>
      <c r="F38" s="54" t="s">
        <v>96</v>
      </c>
      <c r="G38" s="54" t="s">
        <v>825</v>
      </c>
      <c r="H38" s="54" t="s">
        <v>824</v>
      </c>
      <c r="I38" s="54" t="s">
        <v>292</v>
      </c>
      <c r="J38" s="30"/>
      <c r="K38" s="6"/>
      <c r="L38" s="307" t="s">
        <v>63</v>
      </c>
      <c r="N38" s="54" t="s">
        <v>77</v>
      </c>
      <c r="S38" s="42"/>
      <c r="T38" s="42"/>
    </row>
    <row r="39" spans="2:20" ht="13.5" customHeight="1">
      <c r="B39" s="161"/>
      <c r="C39" s="12" t="s">
        <v>108</v>
      </c>
      <c r="D39" s="12" t="s">
        <v>64</v>
      </c>
      <c r="E39" s="12" t="s">
        <v>822</v>
      </c>
      <c r="F39" s="51" t="s">
        <v>823</v>
      </c>
      <c r="G39" s="51" t="s">
        <v>310</v>
      </c>
      <c r="H39" s="51" t="s">
        <v>310</v>
      </c>
      <c r="I39" s="51" t="s">
        <v>306</v>
      </c>
      <c r="J39" s="31" t="s">
        <v>65</v>
      </c>
      <c r="K39" s="12" t="s">
        <v>66</v>
      </c>
      <c r="L39" s="310" t="s">
        <v>69</v>
      </c>
      <c r="N39" s="51" t="s">
        <v>951</v>
      </c>
      <c r="S39" s="42"/>
      <c r="T39" s="42"/>
    </row>
    <row r="40" spans="2:20" ht="13.5" customHeight="1">
      <c r="B40" s="160" t="s">
        <v>474</v>
      </c>
      <c r="C40" s="134">
        <f>A!B426</f>
        <v>62081.904950000004</v>
      </c>
      <c r="D40" s="134">
        <f>A!C426</f>
        <v>74508.569366900134</v>
      </c>
      <c r="E40" s="134">
        <f>A!D426</f>
        <v>62801.731237754633</v>
      </c>
      <c r="F40" s="134">
        <f>A!F426</f>
        <v>78135</v>
      </c>
      <c r="G40" s="134">
        <f>A!G426</f>
        <v>86092</v>
      </c>
      <c r="H40" s="134">
        <f>A!H426</f>
        <v>86147</v>
      </c>
      <c r="I40" s="134"/>
      <c r="J40" s="155">
        <f>MINA(C40:I40)</f>
        <v>62081.904950000004</v>
      </c>
      <c r="K40" s="134">
        <f>MAXA(C40:I40)</f>
        <v>86147</v>
      </c>
      <c r="L40" s="14">
        <f>(K40-J40)/AVERAGE(C40:I40)</f>
        <v>0.32103472541236516</v>
      </c>
      <c r="N40" s="134">
        <f>A!M426</f>
        <v>0</v>
      </c>
      <c r="S40" s="42"/>
      <c r="T40" s="42"/>
    </row>
    <row r="41" spans="2:20" ht="13.5" customHeight="1">
      <c r="B41" s="37" t="s">
        <v>475</v>
      </c>
      <c r="C41" s="134">
        <f>A!B436</f>
        <v>45417.111647999976</v>
      </c>
      <c r="D41" s="134">
        <f>A!C436</f>
        <v>45665.477146847283</v>
      </c>
      <c r="E41" s="134">
        <f>A!D436</f>
        <v>33725.381391908013</v>
      </c>
      <c r="F41" s="134">
        <f>A!F436</f>
        <v>46668</v>
      </c>
      <c r="G41" s="134">
        <f>A!G436</f>
        <v>43095</v>
      </c>
      <c r="H41" s="134">
        <f>A!H436</f>
        <v>43095</v>
      </c>
      <c r="I41" s="134">
        <f>A!I436</f>
        <v>43257.137573186861</v>
      </c>
      <c r="J41" s="155">
        <f>MINA(C41:I41)</f>
        <v>33725.381391908013</v>
      </c>
      <c r="K41" s="134">
        <f>MAXA(C41:I41)</f>
        <v>46668</v>
      </c>
      <c r="L41" s="14">
        <f>(K41-J41)/AVERAGE(C41:I41)</f>
        <v>0.30106804004203513</v>
      </c>
      <c r="N41" s="134">
        <f>A!M436</f>
        <v>0</v>
      </c>
      <c r="S41" s="42"/>
      <c r="T41" s="42"/>
    </row>
    <row r="42" spans="2:20" ht="13.5" customHeight="1" thickBot="1">
      <c r="B42" s="37" t="s">
        <v>476</v>
      </c>
      <c r="C42" s="134">
        <f>A!B446</f>
        <v>16664.793302000024</v>
      </c>
      <c r="D42" s="134">
        <f>A!C446</f>
        <v>28843.092379999958</v>
      </c>
      <c r="E42" s="134">
        <f>A!D446</f>
        <v>29076.3498458465</v>
      </c>
      <c r="F42" s="134">
        <f>A!F446</f>
        <v>31467</v>
      </c>
      <c r="G42" s="134">
        <f>A!G446</f>
        <v>42997</v>
      </c>
      <c r="H42" s="134">
        <f>A!H446</f>
        <v>43052</v>
      </c>
      <c r="I42" s="134"/>
      <c r="J42" s="155">
        <f>MINA(C42:I42)</f>
        <v>16664.793302000024</v>
      </c>
      <c r="K42" s="134">
        <f>MAXA(C42:I42)</f>
        <v>43052</v>
      </c>
      <c r="L42" s="14">
        <f>(K42-J42)/AVERAGE(C42:I42)</f>
        <v>0.82416994311831349</v>
      </c>
      <c r="N42" s="134">
        <f>A!M446</f>
        <v>0</v>
      </c>
      <c r="S42" s="42"/>
      <c r="T42" s="42"/>
    </row>
    <row r="43" spans="2:20" ht="13.5" customHeight="1" thickTop="1">
      <c r="B43" s="159" t="s">
        <v>894</v>
      </c>
      <c r="C43" s="8"/>
      <c r="D43" s="8"/>
      <c r="E43" s="8"/>
      <c r="F43" s="8"/>
      <c r="G43" s="8"/>
      <c r="H43" s="8"/>
      <c r="I43" s="8"/>
      <c r="J43" s="268" t="s">
        <v>62</v>
      </c>
      <c r="K43" s="8"/>
      <c r="L43" s="28"/>
      <c r="N43" s="8"/>
      <c r="S43" s="42"/>
      <c r="T43" s="42"/>
    </row>
    <row r="44" spans="2:20" ht="13.5" customHeight="1">
      <c r="B44" s="49"/>
      <c r="C44" s="10" t="s">
        <v>83</v>
      </c>
      <c r="D44" s="10" t="s">
        <v>72</v>
      </c>
      <c r="E44" s="10" t="s">
        <v>819</v>
      </c>
      <c r="F44" s="54" t="s">
        <v>96</v>
      </c>
      <c r="G44" s="54" t="s">
        <v>825</v>
      </c>
      <c r="H44" s="54" t="s">
        <v>824</v>
      </c>
      <c r="I44" s="54" t="s">
        <v>292</v>
      </c>
      <c r="J44" s="30"/>
      <c r="K44" s="6"/>
      <c r="L44" s="307" t="s">
        <v>63</v>
      </c>
      <c r="N44" s="54" t="s">
        <v>77</v>
      </c>
      <c r="S44" s="42"/>
      <c r="T44" s="42"/>
    </row>
    <row r="45" spans="2:20" ht="13.5" customHeight="1">
      <c r="B45" s="161"/>
      <c r="C45" s="12" t="s">
        <v>108</v>
      </c>
      <c r="D45" s="12" t="s">
        <v>64</v>
      </c>
      <c r="E45" s="12" t="s">
        <v>822</v>
      </c>
      <c r="F45" s="51" t="s">
        <v>823</v>
      </c>
      <c r="G45" s="51" t="s">
        <v>310</v>
      </c>
      <c r="H45" s="51" t="s">
        <v>310</v>
      </c>
      <c r="I45" s="51" t="s">
        <v>306</v>
      </c>
      <c r="J45" s="31" t="s">
        <v>65</v>
      </c>
      <c r="K45" s="12" t="s">
        <v>66</v>
      </c>
      <c r="L45" s="310" t="s">
        <v>69</v>
      </c>
      <c r="N45" s="51" t="s">
        <v>951</v>
      </c>
      <c r="S45" s="42"/>
      <c r="T45" s="42"/>
    </row>
    <row r="46" spans="2:20" ht="13.5" customHeight="1">
      <c r="B46" s="160" t="s">
        <v>477</v>
      </c>
      <c r="C46" s="134"/>
      <c r="D46" s="134">
        <f>A!C456</f>
        <v>10996.746936580003</v>
      </c>
      <c r="E46" s="134">
        <f>A!D456</f>
        <v>9268.9075133802162</v>
      </c>
      <c r="F46" s="134">
        <f>A!F456</f>
        <v>20147</v>
      </c>
      <c r="G46" s="134">
        <f>A!G456</f>
        <v>27898</v>
      </c>
      <c r="H46" s="134">
        <f>A!H456</f>
        <v>28415</v>
      </c>
      <c r="I46" s="134"/>
      <c r="J46" s="155">
        <f>MINA(C46:I46)</f>
        <v>9268.9075133802162</v>
      </c>
      <c r="K46" s="134">
        <f>MAXA(C46:I46)</f>
        <v>28415</v>
      </c>
      <c r="L46" s="14">
        <f>(K46-J46)/AVERAGE(C46:I46)</f>
        <v>0.98971118859292739</v>
      </c>
      <c r="N46" s="134">
        <f>A!M456</f>
        <v>0</v>
      </c>
      <c r="S46" s="42"/>
      <c r="T46" s="42"/>
    </row>
    <row r="47" spans="2:20" ht="13.5" customHeight="1">
      <c r="B47" s="37" t="s">
        <v>478</v>
      </c>
      <c r="C47" s="134"/>
      <c r="D47" s="134">
        <f>A!C466</f>
        <v>0</v>
      </c>
      <c r="E47" s="134">
        <f>A!D466</f>
        <v>4977.5290396317223</v>
      </c>
      <c r="F47" s="134">
        <f>A!F466</f>
        <v>15505</v>
      </c>
      <c r="G47" s="134">
        <f>A!G466</f>
        <v>13769</v>
      </c>
      <c r="H47" s="134">
        <f>A!H466</f>
        <v>13769</v>
      </c>
      <c r="I47" s="134">
        <f>A!I466</f>
        <v>0</v>
      </c>
      <c r="J47" s="155">
        <f>MINA(C47:I47)</f>
        <v>0</v>
      </c>
      <c r="K47" s="134">
        <f>MAXA(C47:I47)</f>
        <v>15505</v>
      </c>
      <c r="L47" s="14">
        <f>(K47-J47)/AVERAGE(C47:I47)</f>
        <v>1.9372964409288704</v>
      </c>
      <c r="N47" s="134">
        <f>A!M466</f>
        <v>0</v>
      </c>
      <c r="S47" s="42"/>
      <c r="T47" s="42"/>
    </row>
    <row r="48" spans="2:20" ht="13.5" customHeight="1" thickBot="1">
      <c r="B48" s="38" t="s">
        <v>479</v>
      </c>
      <c r="C48" s="140"/>
      <c r="D48" s="140">
        <f>A!C476</f>
        <v>10996.746504920411</v>
      </c>
      <c r="E48" s="140">
        <f>A!D476</f>
        <v>4291.3784737484539</v>
      </c>
      <c r="F48" s="140">
        <f>A!F476</f>
        <v>4642</v>
      </c>
      <c r="G48" s="140">
        <f>A!G476</f>
        <v>14130</v>
      </c>
      <c r="H48" s="140">
        <f>A!H476</f>
        <v>14646</v>
      </c>
      <c r="I48" s="140"/>
      <c r="J48" s="155">
        <f>MINA(C48:I48)</f>
        <v>4291.3784737484539</v>
      </c>
      <c r="K48" s="134">
        <f>MAXA(C48:I48)</f>
        <v>14646</v>
      </c>
      <c r="L48" s="14">
        <f>(K48-J48)/AVERAGE(C48:I48)</f>
        <v>1.0629691369192698</v>
      </c>
      <c r="N48" s="140">
        <f>A!M476</f>
        <v>0</v>
      </c>
      <c r="S48" s="42"/>
      <c r="T48" s="42"/>
    </row>
    <row r="49" spans="2:20" ht="13.5" customHeight="1" thickTop="1">
      <c r="B49" s="159" t="s">
        <v>483</v>
      </c>
      <c r="C49" s="8"/>
      <c r="D49" s="8"/>
      <c r="E49" s="8"/>
      <c r="F49" s="8"/>
      <c r="G49" s="8"/>
      <c r="H49" s="8"/>
      <c r="I49" s="8"/>
      <c r="J49" s="268" t="s">
        <v>62</v>
      </c>
      <c r="K49" s="8"/>
      <c r="L49" s="28"/>
      <c r="N49" s="8"/>
      <c r="S49" s="42"/>
      <c r="T49" s="42"/>
    </row>
    <row r="50" spans="2:20" ht="13.5" customHeight="1">
      <c r="B50" s="49"/>
      <c r="C50" s="10" t="s">
        <v>83</v>
      </c>
      <c r="D50" s="10" t="s">
        <v>72</v>
      </c>
      <c r="E50" s="10" t="s">
        <v>819</v>
      </c>
      <c r="F50" s="54" t="s">
        <v>96</v>
      </c>
      <c r="G50" s="54" t="s">
        <v>825</v>
      </c>
      <c r="H50" s="54" t="s">
        <v>824</v>
      </c>
      <c r="I50" s="54" t="s">
        <v>292</v>
      </c>
      <c r="J50" s="30"/>
      <c r="K50" s="6"/>
      <c r="L50" s="307" t="s">
        <v>63</v>
      </c>
      <c r="N50" s="54" t="s">
        <v>77</v>
      </c>
      <c r="S50" s="42"/>
      <c r="T50" s="42"/>
    </row>
    <row r="51" spans="2:20" ht="13.5" customHeight="1">
      <c r="B51" s="161"/>
      <c r="C51" s="12" t="s">
        <v>108</v>
      </c>
      <c r="D51" s="12" t="s">
        <v>64</v>
      </c>
      <c r="E51" s="12" t="s">
        <v>822</v>
      </c>
      <c r="F51" s="51" t="s">
        <v>823</v>
      </c>
      <c r="G51" s="51" t="s">
        <v>310</v>
      </c>
      <c r="H51" s="51" t="s">
        <v>310</v>
      </c>
      <c r="I51" s="51" t="s">
        <v>306</v>
      </c>
      <c r="J51" s="31" t="s">
        <v>65</v>
      </c>
      <c r="K51" s="12" t="s">
        <v>66</v>
      </c>
      <c r="L51" s="310" t="s">
        <v>69</v>
      </c>
      <c r="N51" s="51" t="s">
        <v>951</v>
      </c>
      <c r="S51" s="42"/>
      <c r="T51" s="42"/>
    </row>
    <row r="52" spans="2:20" ht="13.5" customHeight="1">
      <c r="B52" s="37" t="s">
        <v>480</v>
      </c>
      <c r="C52" s="134">
        <f>A!B576</f>
        <v>20</v>
      </c>
      <c r="D52" s="134">
        <f>A!C576</f>
        <v>20</v>
      </c>
      <c r="E52" s="134">
        <f>A!D576</f>
        <v>19.999988556859908</v>
      </c>
      <c r="F52" s="134">
        <f>A!F576</f>
        <v>20</v>
      </c>
      <c r="G52" s="134">
        <f>A!G576</f>
        <v>20</v>
      </c>
      <c r="H52" s="134">
        <f>A!H576</f>
        <v>20</v>
      </c>
      <c r="I52" s="134">
        <f>A!I576</f>
        <v>19.999999968835919</v>
      </c>
      <c r="J52" s="155">
        <f>MINA(C52:I52)</f>
        <v>19.999988556859908</v>
      </c>
      <c r="K52" s="134">
        <f>MAXA(C52:I52)</f>
        <v>20</v>
      </c>
      <c r="L52" s="14">
        <f>(K52-J52)/AVERAGE(C52:I52)</f>
        <v>5.7215705151270084E-7</v>
      </c>
      <c r="N52" s="134">
        <f>A!M576</f>
        <v>0</v>
      </c>
      <c r="S52" s="42"/>
      <c r="T52" s="42"/>
    </row>
    <row r="53" spans="2:20" ht="13.5" customHeight="1">
      <c r="B53" s="37" t="s">
        <v>481</v>
      </c>
      <c r="C53" s="134">
        <f>A!B586</f>
        <v>20</v>
      </c>
      <c r="D53" s="134">
        <f>A!C586</f>
        <v>20</v>
      </c>
      <c r="E53" s="134">
        <f>A!D586</f>
        <v>19.99999106205766</v>
      </c>
      <c r="F53" s="134">
        <f>A!F586</f>
        <v>20</v>
      </c>
      <c r="G53" s="134">
        <f>A!G586</f>
        <v>20</v>
      </c>
      <c r="H53" s="134">
        <f>A!H586</f>
        <v>20</v>
      </c>
      <c r="I53" s="134">
        <f>A!I586</f>
        <v>20</v>
      </c>
      <c r="J53" s="155">
        <f>MINA(C53:I53)</f>
        <v>19.99999106205766</v>
      </c>
      <c r="K53" s="134">
        <f>MAXA(C53:I53)</f>
        <v>20</v>
      </c>
      <c r="L53" s="14">
        <f>(K53-J53)/AVERAGE(C53:I53)</f>
        <v>4.4689714553230576E-7</v>
      </c>
      <c r="N53" s="134">
        <f>A!M586</f>
        <v>0</v>
      </c>
      <c r="S53" s="42"/>
      <c r="T53" s="42"/>
    </row>
    <row r="54" spans="2:20" ht="13.5" customHeight="1" thickBot="1">
      <c r="B54" s="38" t="s">
        <v>482</v>
      </c>
      <c r="C54" s="140"/>
      <c r="D54" s="140">
        <f>A!C596</f>
        <v>20</v>
      </c>
      <c r="E54" s="140">
        <f>A!D596</f>
        <v>19.999992245734596</v>
      </c>
      <c r="F54" s="140">
        <f>A!F596</f>
        <v>20</v>
      </c>
      <c r="G54" s="140">
        <f>A!G596</f>
        <v>20</v>
      </c>
      <c r="H54" s="140">
        <f>A!H596</f>
        <v>20</v>
      </c>
      <c r="I54" s="140">
        <f>A!I596</f>
        <v>20</v>
      </c>
      <c r="J54" s="246">
        <f>MINA(C54:I54)</f>
        <v>19.999992245734596</v>
      </c>
      <c r="K54" s="140">
        <f>MAXA(C54:I54)</f>
        <v>20</v>
      </c>
      <c r="L54" s="16">
        <f>(K54-J54)/AVERAGE(C54:I54)</f>
        <v>3.8771329525375001E-7</v>
      </c>
      <c r="N54" s="140">
        <f>A!M596</f>
        <v>0</v>
      </c>
      <c r="S54" s="42"/>
      <c r="T54" s="42"/>
    </row>
    <row r="55" spans="2:20" ht="13.5" customHeight="1" thickTop="1">
      <c r="B55" s="63"/>
      <c r="C55" s="156"/>
      <c r="D55" s="156"/>
      <c r="E55" s="156"/>
      <c r="F55" s="156"/>
      <c r="G55" s="156"/>
      <c r="H55" s="156"/>
      <c r="I55" s="156"/>
      <c r="J55" s="156"/>
      <c r="K55" s="156"/>
      <c r="L55" s="46"/>
      <c r="M55" s="46"/>
      <c r="N55" s="156"/>
      <c r="O55" s="156"/>
      <c r="P55" s="64"/>
      <c r="S55" s="42"/>
      <c r="T55" s="42"/>
    </row>
  </sheetData>
  <phoneticPr fontId="0" type="noConversion"/>
  <pageMargins left="0.75" right="0.5" top="0.8" bottom="0.55000000000000004" header="0.5" footer="0.5"/>
  <pageSetup scale="73" orientation="portrait" horizontalDpi="4294967292" verticalDpi="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AD89"/>
  <sheetViews>
    <sheetView defaultGridColor="0" topLeftCell="A15" colorId="22" workbookViewId="0">
      <selection activeCell="I36" sqref="I36"/>
    </sheetView>
  </sheetViews>
  <sheetFormatPr defaultColWidth="9.6640625" defaultRowHeight="15"/>
  <cols>
    <col min="1" max="1" width="0.77734375" customWidth="1"/>
    <col min="2" max="2" width="18.21875" customWidth="1"/>
    <col min="3" max="3" width="6.109375" customWidth="1"/>
    <col min="4" max="4" width="9.33203125" customWidth="1"/>
    <col min="5" max="5" width="7.5546875" customWidth="1"/>
    <col min="6" max="6" width="6.109375" customWidth="1"/>
    <col min="7" max="8" width="7.5546875" customWidth="1"/>
    <col min="9" max="9" width="7.21875" customWidth="1"/>
    <col min="10" max="10" width="1.5546875" customWidth="1"/>
    <col min="11" max="11" width="9.21875" customWidth="1"/>
    <col min="12" max="12" width="1.33203125" customWidth="1"/>
    <col min="13" max="13" width="7.21875" customWidth="1"/>
    <col min="14" max="14" width="1.109375" customWidth="1"/>
    <col min="15" max="15" width="0.88671875" customWidth="1"/>
    <col min="16" max="16" width="9.21875" customWidth="1"/>
    <col min="17" max="17" width="8" customWidth="1"/>
    <col min="18" max="18" width="7.33203125" customWidth="1"/>
    <col min="19" max="19" width="8.21875" customWidth="1"/>
    <col min="20" max="20" width="12.77734375" customWidth="1"/>
    <col min="21" max="21" width="11.5546875" customWidth="1"/>
    <col min="22" max="22" width="8.6640625" customWidth="1"/>
    <col min="23" max="23" width="12.77734375" customWidth="1"/>
    <col min="24" max="24" width="11.21875" customWidth="1"/>
    <col min="25" max="25" width="11.77734375" customWidth="1"/>
    <col min="26" max="29" width="7.21875" customWidth="1"/>
  </cols>
  <sheetData>
    <row r="1" spans="2:29">
      <c r="B1" t="s">
        <v>247</v>
      </c>
      <c r="L1" t="s">
        <v>67</v>
      </c>
    </row>
    <row r="4" spans="2:29" ht="15.7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2:29" ht="15" customHeight="1"/>
    <row r="7" spans="2:29" ht="12" customHeight="1"/>
    <row r="8" spans="2:29" ht="12" customHeight="1"/>
    <row r="9" spans="2:29" ht="12" customHeight="1"/>
    <row r="10" spans="2:29" ht="12" customHeight="1"/>
    <row r="11" spans="2:29" ht="12" customHeight="1"/>
    <row r="12" spans="2:29" ht="12" customHeight="1"/>
    <row r="13" spans="2:29" ht="12" customHeight="1"/>
    <row r="14" spans="2:29" ht="12" customHeight="1"/>
    <row r="15" spans="2:29" ht="12" customHeight="1">
      <c r="B15" s="6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AC15" s="65"/>
    </row>
    <row r="16" spans="2:29" ht="16.5" customHeight="1" thickBot="1">
      <c r="B16" s="41" t="s">
        <v>470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AC16" s="65"/>
    </row>
    <row r="17" spans="2:30" ht="15" customHeight="1" thickTop="1">
      <c r="B17" s="159" t="s">
        <v>469</v>
      </c>
      <c r="C17" s="149"/>
      <c r="D17" s="149"/>
      <c r="E17" s="149"/>
      <c r="F17" s="162"/>
      <c r="G17" s="162"/>
      <c r="H17" s="162"/>
      <c r="I17" s="162"/>
    </row>
    <row r="18" spans="2:30" ht="12" customHeight="1">
      <c r="B18" s="36"/>
      <c r="C18" s="10" t="s">
        <v>83</v>
      </c>
      <c r="D18" s="10" t="s">
        <v>72</v>
      </c>
      <c r="E18" s="10" t="s">
        <v>305</v>
      </c>
      <c r="F18" s="54" t="s">
        <v>102</v>
      </c>
      <c r="G18" s="54" t="s">
        <v>309</v>
      </c>
      <c r="H18" s="54" t="s">
        <v>309</v>
      </c>
      <c r="I18" s="54" t="s">
        <v>292</v>
      </c>
    </row>
    <row r="19" spans="2:30" ht="12" customHeight="1">
      <c r="B19" s="78"/>
      <c r="C19" s="10" t="s">
        <v>113</v>
      </c>
      <c r="D19" s="10" t="s">
        <v>307</v>
      </c>
      <c r="E19" s="10" t="s">
        <v>794</v>
      </c>
      <c r="F19" s="54" t="s">
        <v>792</v>
      </c>
      <c r="G19" s="54" t="s">
        <v>814</v>
      </c>
      <c r="H19" s="54" t="s">
        <v>815</v>
      </c>
      <c r="I19" s="54" t="s">
        <v>998</v>
      </c>
      <c r="K19" s="143" t="s">
        <v>952</v>
      </c>
    </row>
    <row r="20" spans="2:30" ht="13.5" customHeight="1">
      <c r="B20" s="160" t="s">
        <v>465</v>
      </c>
      <c r="C20" s="134">
        <f>A!B296</f>
        <v>121815.72</v>
      </c>
      <c r="D20" s="134">
        <f>A!C296</f>
        <v>122533.64576338899</v>
      </c>
      <c r="E20" s="134">
        <f>A!D296</f>
        <v>123496.68753486806</v>
      </c>
      <c r="F20" s="134">
        <f>A!F296</f>
        <v>125312</v>
      </c>
      <c r="G20" s="134">
        <f>A!G296</f>
        <v>129647</v>
      </c>
      <c r="H20" s="134">
        <f>A!H296</f>
        <v>129653</v>
      </c>
      <c r="I20" s="134">
        <f>A!I296</f>
        <v>120538.59617509528</v>
      </c>
      <c r="K20" s="134">
        <f>A!M296</f>
        <v>0</v>
      </c>
    </row>
    <row r="21" spans="2:30" ht="13.5" customHeight="1">
      <c r="B21" s="37" t="s">
        <v>466</v>
      </c>
      <c r="C21" s="134">
        <f>A!B306</f>
        <v>59733.81</v>
      </c>
      <c r="D21" s="134">
        <f>A!C306</f>
        <v>48025.111167922048</v>
      </c>
      <c r="E21" s="134">
        <f>A!D306</f>
        <v>60817.188032537058</v>
      </c>
      <c r="F21" s="134">
        <f>A!F306</f>
        <v>47177</v>
      </c>
      <c r="G21" s="134">
        <f>A!G306</f>
        <v>43529</v>
      </c>
      <c r="H21" s="134">
        <f>A!H306</f>
        <v>43480</v>
      </c>
      <c r="I21" s="134">
        <f>A!I306</f>
        <v>51113.383052511635</v>
      </c>
      <c r="K21" s="134">
        <f>A!M306</f>
        <v>0</v>
      </c>
    </row>
    <row r="22" spans="2:30" ht="13.5" customHeight="1">
      <c r="B22" s="37" t="s">
        <v>467</v>
      </c>
      <c r="C22" s="155"/>
      <c r="D22" s="156">
        <f>A!C316</f>
        <v>63511.784215964712</v>
      </c>
      <c r="E22" s="156">
        <f>A!D316</f>
        <v>54129.919517340917</v>
      </c>
      <c r="F22" s="156">
        <f>A!F316</f>
        <v>57988</v>
      </c>
      <c r="G22" s="156">
        <f>A!G316</f>
        <v>58213</v>
      </c>
      <c r="H22" s="156">
        <f>A!H316</f>
        <v>57751</v>
      </c>
      <c r="I22" s="156">
        <f>A!I316</f>
        <v>59410.732441847176</v>
      </c>
      <c r="K22" s="156">
        <f>A!M316</f>
        <v>0</v>
      </c>
    </row>
    <row r="23" spans="2:30" ht="13.5" customHeight="1">
      <c r="B23" s="37" t="s">
        <v>468</v>
      </c>
      <c r="C23" s="155"/>
      <c r="D23" s="156">
        <f>A!C326</f>
        <v>10996.748791618591</v>
      </c>
      <c r="E23" s="156">
        <f>A!D326</f>
        <v>8549.5799849900795</v>
      </c>
      <c r="F23" s="156">
        <f>A!F326</f>
        <v>20147</v>
      </c>
      <c r="G23" s="156">
        <f>A!G326</f>
        <v>27905</v>
      </c>
      <c r="H23" s="156">
        <f>A!H326</f>
        <v>28421</v>
      </c>
      <c r="I23" s="156">
        <f>A!I326</f>
        <v>10014.480680736136</v>
      </c>
      <c r="K23" s="156">
        <f>A!M326</f>
        <v>0</v>
      </c>
    </row>
    <row r="24" spans="2:30" ht="13.5" customHeight="1" thickBot="1">
      <c r="B24" s="38" t="s">
        <v>553</v>
      </c>
      <c r="C24" s="140">
        <f>A!B316</f>
        <v>62081.91</v>
      </c>
      <c r="D24" s="140">
        <f>D22+D23</f>
        <v>74508.533007583304</v>
      </c>
      <c r="E24" s="140">
        <f>E20-E21</f>
        <v>62679.499502331004</v>
      </c>
      <c r="F24" s="140">
        <f>F22+F23</f>
        <v>78135</v>
      </c>
      <c r="G24" s="140">
        <f>G22+G23</f>
        <v>86118</v>
      </c>
      <c r="H24" s="140">
        <f>H22+H23</f>
        <v>86172</v>
      </c>
      <c r="I24" s="140">
        <f>I22+I23</f>
        <v>69425.213122583315</v>
      </c>
      <c r="K24" s="140">
        <f>K22+K23</f>
        <v>0</v>
      </c>
    </row>
    <row r="25" spans="2:30" ht="15" customHeight="1" thickTop="1">
      <c r="B25" s="159" t="s">
        <v>977</v>
      </c>
      <c r="C25" s="8"/>
      <c r="D25" s="8"/>
      <c r="E25" s="8"/>
      <c r="F25" s="8"/>
      <c r="G25" s="8"/>
      <c r="H25" s="8"/>
      <c r="I25" s="8"/>
    </row>
    <row r="26" spans="2:30" ht="12" customHeight="1">
      <c r="B26" s="49"/>
      <c r="C26" s="10" t="s">
        <v>83</v>
      </c>
      <c r="D26" s="10" t="s">
        <v>72</v>
      </c>
      <c r="E26" s="10" t="s">
        <v>305</v>
      </c>
      <c r="F26" s="54" t="s">
        <v>102</v>
      </c>
      <c r="G26" s="54" t="s">
        <v>309</v>
      </c>
      <c r="H26" s="54" t="s">
        <v>309</v>
      </c>
      <c r="I26" s="54" t="s">
        <v>292</v>
      </c>
    </row>
    <row r="27" spans="2:30" ht="12" customHeight="1">
      <c r="B27" s="161"/>
      <c r="C27" s="10" t="s">
        <v>113</v>
      </c>
      <c r="D27" s="10" t="s">
        <v>307</v>
      </c>
      <c r="E27" s="10" t="s">
        <v>794</v>
      </c>
      <c r="F27" s="54" t="s">
        <v>792</v>
      </c>
      <c r="G27" s="54" t="s">
        <v>814</v>
      </c>
      <c r="H27" s="54" t="s">
        <v>815</v>
      </c>
      <c r="I27" s="54" t="s">
        <v>998</v>
      </c>
      <c r="K27" s="143" t="s">
        <v>952</v>
      </c>
      <c r="P27" s="902"/>
      <c r="AC27" s="65"/>
      <c r="AD27" s="65"/>
    </row>
    <row r="28" spans="2:30" ht="13.5" customHeight="1">
      <c r="B28" s="160" t="s">
        <v>542</v>
      </c>
      <c r="C28" s="134">
        <f>A!B366*(11.8^2)</f>
        <v>121815.64564</v>
      </c>
      <c r="D28" s="134">
        <f>A!C366*(11.8^2)</f>
        <v>122533.7163263276</v>
      </c>
      <c r="E28" s="134">
        <f>A!D366*(11.8^2)</f>
        <v>123568.77896113507</v>
      </c>
      <c r="F28" s="134">
        <f>A!F366*(11.8^2)</f>
        <v>125956.50400000002</v>
      </c>
      <c r="G28" s="134">
        <f>A!G366*(11.8^2)</f>
        <v>129632.44</v>
      </c>
      <c r="H28" s="134">
        <f>A!H366*(11.8^2)</f>
        <v>129632.44</v>
      </c>
      <c r="I28" s="134">
        <f>A!I366*(11.8^2)</f>
        <v>126031.56533389085</v>
      </c>
      <c r="K28" s="134">
        <f>A!M366*(11.8^2)</f>
        <v>0</v>
      </c>
      <c r="AC28" s="65"/>
      <c r="AD28" s="65"/>
    </row>
    <row r="29" spans="2:30" ht="13.5" customHeight="1">
      <c r="B29" s="37" t="s">
        <v>533</v>
      </c>
      <c r="C29" s="134">
        <f>A!B396</f>
        <v>121815.60743899994</v>
      </c>
      <c r="D29" s="134">
        <f>A!C396</f>
        <v>122533.71494229982</v>
      </c>
      <c r="E29" s="134">
        <f>A!D396</f>
        <v>123568.77896113528</v>
      </c>
      <c r="F29" s="134">
        <f>A!F396</f>
        <v>125312</v>
      </c>
      <c r="G29" s="134">
        <f>A!G396</f>
        <v>129589</v>
      </c>
      <c r="H29" s="134">
        <f>A!H396</f>
        <v>129595</v>
      </c>
      <c r="I29" s="134">
        <f>A!I396</f>
        <v>125148.03342916007</v>
      </c>
      <c r="K29" s="134">
        <f>A!M396</f>
        <v>0</v>
      </c>
      <c r="AC29" s="65"/>
      <c r="AD29" s="65"/>
    </row>
    <row r="30" spans="2:30" ht="13.5" customHeight="1">
      <c r="B30" s="37" t="s">
        <v>534</v>
      </c>
      <c r="C30" s="134">
        <f>A!B426</f>
        <v>62081.904950000004</v>
      </c>
      <c r="D30" s="134">
        <f>A!C426</f>
        <v>74508.569366900134</v>
      </c>
      <c r="E30" s="134">
        <f>A!D426</f>
        <v>62801.731237754633</v>
      </c>
      <c r="F30" s="134">
        <f>A!F426</f>
        <v>78135</v>
      </c>
      <c r="G30" s="134">
        <f>A!G426</f>
        <v>86092</v>
      </c>
      <c r="H30" s="134">
        <f>A!H426</f>
        <v>86147</v>
      </c>
      <c r="I30" s="134">
        <f>A!I426</f>
        <v>44095.323205840614</v>
      </c>
      <c r="K30" s="134">
        <f>A!M426</f>
        <v>0</v>
      </c>
      <c r="AC30" s="65"/>
      <c r="AD30" s="65"/>
    </row>
    <row r="31" spans="2:30" ht="13.5" customHeight="1">
      <c r="B31" s="37" t="s">
        <v>535</v>
      </c>
      <c r="C31" s="134" t="e">
        <f>A!B456</f>
        <v>#N/A</v>
      </c>
      <c r="D31" s="134">
        <f>A!C456</f>
        <v>10996.746936580003</v>
      </c>
      <c r="E31" s="134">
        <f>A!D456</f>
        <v>9268.9075133802162</v>
      </c>
      <c r="F31" s="134">
        <f>A!F456</f>
        <v>20147</v>
      </c>
      <c r="G31" s="134">
        <f>A!G456</f>
        <v>27898</v>
      </c>
      <c r="H31" s="134">
        <f>A!H456</f>
        <v>28415</v>
      </c>
      <c r="I31" s="134">
        <f>A!I456</f>
        <v>3682.642241378805</v>
      </c>
      <c r="K31" s="134">
        <f>A!M456</f>
        <v>0</v>
      </c>
      <c r="AC31" s="65"/>
      <c r="AD31" s="65"/>
    </row>
    <row r="32" spans="2:30" ht="13.5" customHeight="1">
      <c r="B32" s="37" t="s">
        <v>543</v>
      </c>
      <c r="C32" s="134" t="e">
        <f>A!B376*(11.8^2)</f>
        <v>#N/A</v>
      </c>
      <c r="D32" s="134">
        <f>A!C376*(11.8^2)</f>
        <v>65782.045501517758</v>
      </c>
      <c r="E32" s="134">
        <f>A!D376*(11.8^2)</f>
        <v>66357.606800000009</v>
      </c>
      <c r="F32" s="134">
        <f>A!F376*(11.8^2)</f>
        <v>64941.536</v>
      </c>
      <c r="G32" s="134">
        <f>A!G376*(11.8^2)</f>
        <v>64607.360000000001</v>
      </c>
      <c r="H32" s="134">
        <f>A!H376*(11.8^2)</f>
        <v>64607.360000000001</v>
      </c>
      <c r="I32" s="134">
        <f>A!I376*(11.8^2)</f>
        <v>65330.585728761835</v>
      </c>
      <c r="K32" s="134">
        <f>A!M376*(11.8^2)</f>
        <v>0</v>
      </c>
      <c r="AC32" s="65"/>
      <c r="AD32" s="65"/>
    </row>
    <row r="33" spans="2:30" ht="13.5" customHeight="1">
      <c r="B33" s="37" t="s">
        <v>536</v>
      </c>
      <c r="C33" s="134">
        <f>A!B406</f>
        <v>65821.900844999793</v>
      </c>
      <c r="D33" s="134">
        <f>A!C406</f>
        <v>65782.046717075355</v>
      </c>
      <c r="E33" s="134">
        <f>A!D406</f>
        <v>66358.110142214791</v>
      </c>
      <c r="F33" s="134">
        <f>A!F406</f>
        <v>64605</v>
      </c>
      <c r="G33" s="134">
        <f>A!G406</f>
        <v>64578</v>
      </c>
      <c r="H33" s="134">
        <f>A!H406</f>
        <v>64578</v>
      </c>
      <c r="I33" s="134">
        <f>A!I406</f>
        <v>65064.658723676977</v>
      </c>
      <c r="K33" s="134">
        <f>A!M406</f>
        <v>0</v>
      </c>
      <c r="AC33" s="65"/>
      <c r="AD33" s="65"/>
    </row>
    <row r="34" spans="2:30" ht="13.5" customHeight="1">
      <c r="B34" s="37" t="s">
        <v>537</v>
      </c>
      <c r="C34" s="134">
        <f>A!B436</f>
        <v>45417.111647999976</v>
      </c>
      <c r="D34" s="134">
        <f>A!C436</f>
        <v>45665.477146847283</v>
      </c>
      <c r="E34" s="134">
        <f>A!D436</f>
        <v>33725.381391908013</v>
      </c>
      <c r="F34" s="134">
        <f>A!F436</f>
        <v>46668</v>
      </c>
      <c r="G34" s="134">
        <f>A!G436</f>
        <v>43095</v>
      </c>
      <c r="H34" s="134">
        <f>A!H436</f>
        <v>43095</v>
      </c>
      <c r="I34" s="134">
        <f>A!I436</f>
        <v>43257.137573186861</v>
      </c>
      <c r="K34" s="134">
        <f>A!M436</f>
        <v>0</v>
      </c>
      <c r="AC34" s="65"/>
      <c r="AD34" s="65"/>
    </row>
    <row r="35" spans="2:30" ht="13.5" customHeight="1">
      <c r="B35" s="37" t="s">
        <v>538</v>
      </c>
      <c r="C35" s="134" t="e">
        <f>A!B466</f>
        <v>#N/A</v>
      </c>
      <c r="D35" s="134">
        <f>A!C466</f>
        <v>0</v>
      </c>
      <c r="E35" s="134">
        <f>A!D466</f>
        <v>4977.5290396317223</v>
      </c>
      <c r="F35" s="134">
        <f>A!F466</f>
        <v>15505</v>
      </c>
      <c r="G35" s="134">
        <f>A!G466</f>
        <v>13769</v>
      </c>
      <c r="H35" s="134">
        <f>A!H466</f>
        <v>13769</v>
      </c>
      <c r="I35" s="134">
        <f>A!I466</f>
        <v>0</v>
      </c>
      <c r="K35" s="134">
        <f>A!M466</f>
        <v>0</v>
      </c>
      <c r="AC35" s="65"/>
      <c r="AD35" s="65"/>
    </row>
    <row r="36" spans="2:30" ht="13.5" customHeight="1">
      <c r="B36" s="37" t="s">
        <v>544</v>
      </c>
      <c r="C36" s="134" t="e">
        <f>A!B386*(11.8^2)</f>
        <v>#N/A</v>
      </c>
      <c r="D36" s="134">
        <f>A!C386*(11.8^2)</f>
        <v>56751.670824809844</v>
      </c>
      <c r="E36" s="134">
        <f>A!D386*(11.8^2)</f>
        <v>57210.931200000006</v>
      </c>
      <c r="F36" s="134">
        <f>A!F386*(11.8^2)</f>
        <v>61014.968000000001</v>
      </c>
      <c r="G36" s="134">
        <f>A!G386*(11.8^2)</f>
        <v>65025.08</v>
      </c>
      <c r="H36" s="134">
        <f>A!H386*(11.8^2)</f>
        <v>65025.08</v>
      </c>
      <c r="I36" s="134">
        <f>A!I386*(11.8^2)</f>
        <v>60700.9796051296</v>
      </c>
      <c r="K36" s="134">
        <f>A!M386*(11.8^2)</f>
        <v>0</v>
      </c>
      <c r="AC36" s="65"/>
      <c r="AD36" s="65"/>
    </row>
    <row r="37" spans="2:30" ht="13.5" customHeight="1">
      <c r="B37" s="37" t="s">
        <v>539</v>
      </c>
      <c r="C37" s="134">
        <f>A!B416</f>
        <v>55993.706594000148</v>
      </c>
      <c r="D37" s="134">
        <f>A!C416</f>
        <v>56751.667088538583</v>
      </c>
      <c r="E37" s="134">
        <f>A!D416</f>
        <v>57210.668818920582</v>
      </c>
      <c r="F37" s="134">
        <f>A!F416</f>
        <v>60707</v>
      </c>
      <c r="G37" s="134">
        <f>A!G416</f>
        <v>65011</v>
      </c>
      <c r="H37" s="134">
        <f>A!H416</f>
        <v>65017</v>
      </c>
      <c r="I37" s="134">
        <f>A!I416</f>
        <v>60083.374705483104</v>
      </c>
      <c r="K37" s="134">
        <f>A!M416</f>
        <v>0</v>
      </c>
      <c r="AC37" s="65"/>
      <c r="AD37" s="65"/>
    </row>
    <row r="38" spans="2:30" ht="13.5" customHeight="1">
      <c r="B38" s="37" t="s">
        <v>540</v>
      </c>
      <c r="C38" s="134">
        <f>A!B446</f>
        <v>16664.793302000024</v>
      </c>
      <c r="D38" s="134">
        <f>A!C446</f>
        <v>28843.092379999958</v>
      </c>
      <c r="E38" s="134">
        <f>A!D446</f>
        <v>29076.3498458465</v>
      </c>
      <c r="F38" s="134">
        <f>A!F446</f>
        <v>31467</v>
      </c>
      <c r="G38" s="134">
        <f>A!G446</f>
        <v>42997</v>
      </c>
      <c r="H38" s="134">
        <f>A!H446</f>
        <v>43052</v>
      </c>
      <c r="I38" s="134">
        <f>A!I446</f>
        <v>838.1856326537519</v>
      </c>
      <c r="K38" s="134">
        <f>A!M446</f>
        <v>0</v>
      </c>
      <c r="AC38" s="65"/>
      <c r="AD38" s="65"/>
    </row>
    <row r="39" spans="2:30" ht="13.5" customHeight="1" thickBot="1">
      <c r="B39" s="38" t="s">
        <v>541</v>
      </c>
      <c r="C39" s="140" t="e">
        <f>A!B476</f>
        <v>#N/A</v>
      </c>
      <c r="D39" s="140">
        <f>A!C476</f>
        <v>10996.746504920411</v>
      </c>
      <c r="E39" s="140">
        <f>A!D476</f>
        <v>4291.3784737484539</v>
      </c>
      <c r="F39" s="140">
        <f>A!F476</f>
        <v>4642</v>
      </c>
      <c r="G39" s="140">
        <f>A!G476</f>
        <v>14130</v>
      </c>
      <c r="H39" s="140">
        <f>A!H476</f>
        <v>14646</v>
      </c>
      <c r="I39" s="140">
        <f>A!I476</f>
        <v>3682.642241378805</v>
      </c>
      <c r="K39" s="140">
        <f>A!M476</f>
        <v>0</v>
      </c>
      <c r="AC39" s="65"/>
      <c r="AD39" s="65"/>
    </row>
    <row r="40" spans="2:30" ht="13.5" customHeight="1" thickTop="1"/>
    <row r="41" spans="2:30" ht="13.5" customHeight="1"/>
    <row r="42" spans="2:30" ht="13.5" customHeight="1" thickBot="1"/>
    <row r="43" spans="2:30" ht="13.5" customHeight="1" thickTop="1">
      <c r="B43" s="159" t="s">
        <v>976</v>
      </c>
      <c r="S43" s="42"/>
      <c r="T43" s="42"/>
    </row>
    <row r="44" spans="2:30" ht="13.5" customHeight="1">
      <c r="C44" s="10" t="s">
        <v>113</v>
      </c>
      <c r="D44" s="10" t="s">
        <v>307</v>
      </c>
      <c r="E44" s="10" t="s">
        <v>794</v>
      </c>
      <c r="F44" s="54" t="s">
        <v>792</v>
      </c>
      <c r="G44" s="54" t="s">
        <v>814</v>
      </c>
      <c r="H44" s="54" t="s">
        <v>815</v>
      </c>
      <c r="I44" s="54" t="s">
        <v>998</v>
      </c>
      <c r="K44" s="143" t="s">
        <v>952</v>
      </c>
      <c r="S44" s="42"/>
      <c r="T44" s="42"/>
    </row>
    <row r="45" spans="2:30" ht="13.5" customHeight="1">
      <c r="B45" s="160" t="s">
        <v>684</v>
      </c>
      <c r="C45" s="706">
        <f t="shared" ref="C45:E46" si="0">C30/C29</f>
        <v>0.50963834811633624</v>
      </c>
      <c r="D45" s="706">
        <f t="shared" si="0"/>
        <v>0.60806586499059168</v>
      </c>
      <c r="E45" s="706">
        <f t="shared" si="0"/>
        <v>0.50823299999999971</v>
      </c>
      <c r="F45" s="706">
        <f t="shared" ref="F45:I46" si="1">F30/F29</f>
        <v>0.62352368488253318</v>
      </c>
      <c r="G45" s="706">
        <f t="shared" si="1"/>
        <v>0.66434651089212815</v>
      </c>
      <c r="H45" s="706">
        <f t="shared" si="1"/>
        <v>0.66474015201203751</v>
      </c>
      <c r="I45" s="706">
        <f t="shared" si="1"/>
        <v>0.35234531456541607</v>
      </c>
      <c r="K45" s="706" t="e">
        <f>K30/K29</f>
        <v>#DIV/0!</v>
      </c>
      <c r="S45" s="42"/>
      <c r="T45" s="42"/>
    </row>
    <row r="46" spans="2:30" ht="13.5" customHeight="1">
      <c r="B46" s="37" t="s">
        <v>685</v>
      </c>
      <c r="C46" s="706" t="e">
        <f t="shared" si="0"/>
        <v>#N/A</v>
      </c>
      <c r="D46" s="706">
        <f t="shared" si="0"/>
        <v>0.1475903648401713</v>
      </c>
      <c r="E46" s="706">
        <f t="shared" si="0"/>
        <v>0.14759000000000017</v>
      </c>
      <c r="F46" s="706">
        <f t="shared" si="1"/>
        <v>0.25784859537979138</v>
      </c>
      <c r="G46" s="706">
        <f t="shared" si="1"/>
        <v>0.32404869209682663</v>
      </c>
      <c r="H46" s="706">
        <f t="shared" si="1"/>
        <v>0.32984317503801641</v>
      </c>
      <c r="I46" s="706">
        <f t="shared" si="1"/>
        <v>8.3515483585139549E-2</v>
      </c>
      <c r="K46" s="706" t="e">
        <f>K31/K30</f>
        <v>#DIV/0!</v>
      </c>
      <c r="S46" s="42"/>
      <c r="T46" s="42"/>
    </row>
    <row r="47" spans="2:30" ht="13.5" customHeight="1">
      <c r="B47" s="37" t="s">
        <v>686</v>
      </c>
      <c r="C47" s="706" t="e">
        <f t="shared" ref="C47:I47" si="2">C31/C29</f>
        <v>#N/A</v>
      </c>
      <c r="D47" s="706">
        <f t="shared" si="2"/>
        <v>8.9744662860815783E-2</v>
      </c>
      <c r="E47" s="706">
        <f t="shared" si="2"/>
        <v>7.5010108470000045E-2</v>
      </c>
      <c r="F47" s="706">
        <f t="shared" si="2"/>
        <v>0.16077470633299284</v>
      </c>
      <c r="G47" s="706">
        <f t="shared" si="2"/>
        <v>0.21528061795368433</v>
      </c>
      <c r="H47" s="706">
        <f t="shared" si="2"/>
        <v>0.21926000231490411</v>
      </c>
      <c r="I47" s="706">
        <f t="shared" si="2"/>
        <v>2.942628933488884E-2</v>
      </c>
      <c r="K47" s="706" t="e">
        <f>K31/K29</f>
        <v>#DIV/0!</v>
      </c>
      <c r="S47" s="42"/>
      <c r="T47" s="42"/>
    </row>
    <row r="48" spans="2:30" ht="13.5" customHeight="1">
      <c r="B48" s="37" t="s">
        <v>687</v>
      </c>
      <c r="C48" s="706">
        <f t="shared" ref="C48:E49" si="3">C34/C33</f>
        <v>0.6900000009867554</v>
      </c>
      <c r="D48" s="706">
        <f t="shared" si="3"/>
        <v>0.69419362008074581</v>
      </c>
      <c r="E48" s="706">
        <f t="shared" si="3"/>
        <v>0.50823299999999638</v>
      </c>
      <c r="F48" s="706">
        <f t="shared" ref="F48:I49" si="4">F34/F33</f>
        <v>0.72235895054562338</v>
      </c>
      <c r="G48" s="706">
        <f t="shared" si="4"/>
        <v>0.66733252810554677</v>
      </c>
      <c r="H48" s="706">
        <f t="shared" si="4"/>
        <v>0.66733252810554677</v>
      </c>
      <c r="I48" s="706">
        <f t="shared" si="4"/>
        <v>0.66483308176402722</v>
      </c>
      <c r="K48" s="706" t="e">
        <f>K34/K33</f>
        <v>#DIV/0!</v>
      </c>
      <c r="S48" s="42"/>
      <c r="T48" s="42"/>
    </row>
    <row r="49" spans="2:20" ht="13.5" customHeight="1">
      <c r="B49" s="37" t="s">
        <v>688</v>
      </c>
      <c r="C49" s="706" t="e">
        <f t="shared" si="3"/>
        <v>#N/A</v>
      </c>
      <c r="D49" s="706">
        <f t="shared" si="3"/>
        <v>0</v>
      </c>
      <c r="E49" s="706">
        <f t="shared" si="3"/>
        <v>0.14759000000000055</v>
      </c>
      <c r="F49" s="706">
        <f t="shared" si="4"/>
        <v>0.3322405074140739</v>
      </c>
      <c r="G49" s="706">
        <f t="shared" si="4"/>
        <v>0.31950342267084347</v>
      </c>
      <c r="H49" s="706">
        <f t="shared" si="4"/>
        <v>0.31950342267084347</v>
      </c>
      <c r="I49" s="706">
        <f t="shared" si="4"/>
        <v>0</v>
      </c>
      <c r="K49" s="706" t="e">
        <f>K35/K34</f>
        <v>#DIV/0!</v>
      </c>
      <c r="S49" s="42"/>
      <c r="T49" s="42"/>
    </row>
    <row r="50" spans="2:20" ht="13.5" customHeight="1">
      <c r="B50" s="37" t="s">
        <v>689</v>
      </c>
      <c r="C50" s="706" t="e">
        <f t="shared" ref="C50:I50" si="5">C35/C33</f>
        <v>#N/A</v>
      </c>
      <c r="D50" s="706">
        <f t="shared" si="5"/>
        <v>0</v>
      </c>
      <c r="E50" s="706">
        <f t="shared" si="5"/>
        <v>7.5010108469999753E-2</v>
      </c>
      <c r="F50" s="706">
        <f t="shared" si="5"/>
        <v>0.23999690426437581</v>
      </c>
      <c r="G50" s="706">
        <f t="shared" si="5"/>
        <v>0.21321502678930906</v>
      </c>
      <c r="H50" s="706">
        <f t="shared" si="5"/>
        <v>0.21321502678930906</v>
      </c>
      <c r="I50" s="706">
        <f t="shared" si="5"/>
        <v>0</v>
      </c>
      <c r="K50" s="706" t="e">
        <f>K35/K33</f>
        <v>#DIV/0!</v>
      </c>
      <c r="S50" s="42"/>
      <c r="T50" s="42"/>
    </row>
    <row r="51" spans="2:20" ht="13.5" customHeight="1">
      <c r="B51" s="37" t="s">
        <v>690</v>
      </c>
      <c r="C51" s="706">
        <f t="shared" ref="C51:E52" si="6">C38/C37</f>
        <v>0.29761904177612869</v>
      </c>
      <c r="D51" s="706">
        <f t="shared" si="6"/>
        <v>0.50823339400764556</v>
      </c>
      <c r="E51" s="706">
        <f t="shared" si="6"/>
        <v>0.5082330000000006</v>
      </c>
      <c r="F51" s="706">
        <f t="shared" ref="F51:I52" si="7">F38/F37</f>
        <v>0.51834220106412765</v>
      </c>
      <c r="G51" s="706">
        <f t="shared" si="7"/>
        <v>0.66138038178154468</v>
      </c>
      <c r="H51" s="706">
        <f t="shared" si="7"/>
        <v>0.66216527984988538</v>
      </c>
      <c r="I51" s="706">
        <f t="shared" si="7"/>
        <v>1.39503754035517E-2</v>
      </c>
      <c r="K51" s="706" t="e">
        <f>K38/K37</f>
        <v>#DIV/0!</v>
      </c>
      <c r="S51" s="42"/>
      <c r="T51" s="42"/>
    </row>
    <row r="52" spans="2:20" ht="13.5" customHeight="1">
      <c r="B52" s="37" t="s">
        <v>691</v>
      </c>
      <c r="C52" s="706" t="e">
        <f t="shared" si="6"/>
        <v>#N/A</v>
      </c>
      <c r="D52" s="706">
        <f t="shared" si="6"/>
        <v>0.3812610090499744</v>
      </c>
      <c r="E52" s="706">
        <f t="shared" si="6"/>
        <v>0.14758999999999894</v>
      </c>
      <c r="F52" s="706">
        <f t="shared" si="7"/>
        <v>0.14751962373279945</v>
      </c>
      <c r="G52" s="706">
        <f t="shared" si="7"/>
        <v>0.32862757866827919</v>
      </c>
      <c r="H52" s="706">
        <f t="shared" si="7"/>
        <v>0.34019325466877265</v>
      </c>
      <c r="I52" s="706">
        <f t="shared" si="7"/>
        <v>4.3935878854416925</v>
      </c>
      <c r="K52" s="706" t="e">
        <f>K39/K38</f>
        <v>#DIV/0!</v>
      </c>
      <c r="S52" s="42"/>
      <c r="T52" s="42"/>
    </row>
    <row r="53" spans="2:20" ht="13.5" customHeight="1">
      <c r="B53" s="37" t="s">
        <v>692</v>
      </c>
      <c r="C53" s="706" t="e">
        <f t="shared" ref="C53:I53" si="8">C39/C37</f>
        <v>#N/A</v>
      </c>
      <c r="D53" s="706">
        <f t="shared" si="8"/>
        <v>0.19376957663224814</v>
      </c>
      <c r="E53" s="706">
        <f t="shared" si="8"/>
        <v>7.5010108469999545E-2</v>
      </c>
      <c r="F53" s="706">
        <f t="shared" si="8"/>
        <v>7.6465646465811193E-2</v>
      </c>
      <c r="G53" s="706">
        <f t="shared" si="8"/>
        <v>0.21734783344357109</v>
      </c>
      <c r="H53" s="706">
        <f t="shared" si="8"/>
        <v>0.22526416168079116</v>
      </c>
      <c r="I53" s="706">
        <f t="shared" si="8"/>
        <v>6.1292200370408514E-2</v>
      </c>
      <c r="K53" s="706" t="e">
        <f>K39/K37</f>
        <v>#DIV/0!</v>
      </c>
      <c r="S53" s="42"/>
      <c r="T53" s="42"/>
    </row>
    <row r="54" spans="2:20" ht="13.5" customHeight="1">
      <c r="S54" s="42"/>
      <c r="T54" s="42"/>
    </row>
    <row r="55" spans="2:20" ht="13.5" customHeight="1">
      <c r="S55" s="42"/>
      <c r="T55" s="42"/>
    </row>
    <row r="56" spans="2:20" ht="13.5" customHeight="1">
      <c r="S56" s="42"/>
      <c r="T56" s="42"/>
    </row>
    <row r="57" spans="2:20" ht="13.5" customHeight="1">
      <c r="S57" s="42"/>
      <c r="T57" s="42"/>
    </row>
    <row r="58" spans="2:20" ht="13.5" customHeight="1">
      <c r="S58" s="42"/>
      <c r="T58" s="42"/>
    </row>
    <row r="59" spans="2:20" ht="13.5" customHeight="1">
      <c r="S59" s="42"/>
      <c r="T59" s="42"/>
    </row>
    <row r="60" spans="2:20" ht="13.5" customHeight="1">
      <c r="S60" s="42"/>
      <c r="T60" s="42"/>
    </row>
    <row r="61" spans="2:20" ht="13.5" customHeight="1">
      <c r="S61" s="42"/>
      <c r="T61" s="42"/>
    </row>
    <row r="62" spans="2:20" ht="13.5" customHeight="1">
      <c r="S62" s="42"/>
      <c r="T62" s="42"/>
    </row>
    <row r="63" spans="2:20" ht="13.5" customHeight="1">
      <c r="S63" s="42"/>
      <c r="T63" s="42"/>
    </row>
    <row r="64" spans="2:20" ht="13.5" customHeight="1">
      <c r="S64" s="42"/>
      <c r="T64" s="42"/>
    </row>
    <row r="65" spans="2:20" ht="13.5" customHeight="1" thickBot="1">
      <c r="S65" s="42"/>
      <c r="T65" s="42"/>
    </row>
    <row r="66" spans="2:20" ht="13.5" customHeight="1" thickTop="1">
      <c r="B66" s="159" t="s">
        <v>483</v>
      </c>
      <c r="C66" s="8"/>
      <c r="D66" s="8"/>
      <c r="E66" s="8"/>
      <c r="F66" s="8"/>
      <c r="G66" s="8"/>
      <c r="H66" s="8"/>
      <c r="I66" s="8"/>
      <c r="S66" s="42"/>
      <c r="T66" s="42"/>
    </row>
    <row r="67" spans="2:20" ht="13.5" customHeight="1">
      <c r="B67" s="49"/>
      <c r="C67" s="10" t="s">
        <v>83</v>
      </c>
      <c r="D67" s="10" t="s">
        <v>72</v>
      </c>
      <c r="E67" s="10" t="s">
        <v>305</v>
      </c>
      <c r="F67" s="54" t="s">
        <v>102</v>
      </c>
      <c r="G67" s="54" t="s">
        <v>309</v>
      </c>
      <c r="H67" s="54" t="s">
        <v>309</v>
      </c>
      <c r="I67" s="54" t="s">
        <v>292</v>
      </c>
      <c r="S67" s="42"/>
      <c r="T67" s="42"/>
    </row>
    <row r="68" spans="2:20" ht="13.5" customHeight="1">
      <c r="B68" s="161"/>
      <c r="C68" s="10" t="s">
        <v>113</v>
      </c>
      <c r="D68" s="10" t="s">
        <v>307</v>
      </c>
      <c r="E68" s="10" t="s">
        <v>794</v>
      </c>
      <c r="F68" s="54" t="s">
        <v>792</v>
      </c>
      <c r="G68" s="54" t="s">
        <v>814</v>
      </c>
      <c r="H68" s="54" t="s">
        <v>815</v>
      </c>
      <c r="I68" s="54" t="s">
        <v>998</v>
      </c>
      <c r="K68" s="143" t="s">
        <v>952</v>
      </c>
      <c r="S68" s="42"/>
      <c r="T68" s="42"/>
    </row>
    <row r="69" spans="2:20" ht="13.5" customHeight="1">
      <c r="B69" s="37" t="s">
        <v>480</v>
      </c>
      <c r="C69" s="134">
        <f>A!B576</f>
        <v>20</v>
      </c>
      <c r="D69" s="134">
        <f>A!C576</f>
        <v>20</v>
      </c>
      <c r="E69" s="134">
        <f>A!D576</f>
        <v>19.999988556859908</v>
      </c>
      <c r="F69" s="134">
        <f>A!F576</f>
        <v>20</v>
      </c>
      <c r="G69" s="134">
        <f>A!G576</f>
        <v>20</v>
      </c>
      <c r="H69" s="134">
        <f>A!H576</f>
        <v>20</v>
      </c>
      <c r="I69" s="134">
        <f>A!I576</f>
        <v>19.999999968835919</v>
      </c>
      <c r="K69" s="134">
        <f>A!M576</f>
        <v>0</v>
      </c>
      <c r="S69" s="42"/>
      <c r="T69" s="42"/>
    </row>
    <row r="70" spans="2:20" ht="13.5" customHeight="1">
      <c r="B70" s="37" t="s">
        <v>481</v>
      </c>
      <c r="C70" s="134">
        <f>A!B586</f>
        <v>20</v>
      </c>
      <c r="D70" s="134">
        <f>A!C586</f>
        <v>20</v>
      </c>
      <c r="E70" s="134">
        <f>A!D586</f>
        <v>19.99999106205766</v>
      </c>
      <c r="F70" s="134">
        <f>A!F586</f>
        <v>20</v>
      </c>
      <c r="G70" s="134">
        <f>A!G586</f>
        <v>20</v>
      </c>
      <c r="H70" s="134">
        <f>A!H586</f>
        <v>20</v>
      </c>
      <c r="I70" s="134">
        <f>A!I586</f>
        <v>20</v>
      </c>
      <c r="K70" s="134">
        <f>A!M586</f>
        <v>0</v>
      </c>
      <c r="S70" s="42"/>
      <c r="T70" s="42"/>
    </row>
    <row r="71" spans="2:20" ht="13.5" customHeight="1" thickBot="1">
      <c r="B71" s="38" t="s">
        <v>482</v>
      </c>
      <c r="C71" s="140" t="e">
        <f>A!B596</f>
        <v>#N/A</v>
      </c>
      <c r="D71" s="140">
        <f>A!C596</f>
        <v>20</v>
      </c>
      <c r="E71" s="140">
        <f>A!D596</f>
        <v>19.999992245734596</v>
      </c>
      <c r="F71" s="140">
        <f>A!F596</f>
        <v>20</v>
      </c>
      <c r="G71" s="140">
        <f>A!G596</f>
        <v>20</v>
      </c>
      <c r="H71" s="140">
        <f>A!H596</f>
        <v>20</v>
      </c>
      <c r="I71" s="140">
        <f>A!I596</f>
        <v>20</v>
      </c>
      <c r="K71" s="140">
        <f>A!M596</f>
        <v>0</v>
      </c>
      <c r="S71" s="42"/>
      <c r="T71" s="42"/>
    </row>
    <row r="72" spans="2:20" ht="13.5" customHeight="1" thickTop="1">
      <c r="B72" s="63"/>
      <c r="C72" s="156"/>
      <c r="D72" s="156"/>
      <c r="E72" s="156"/>
      <c r="F72" s="156"/>
      <c r="G72" s="156"/>
      <c r="H72" s="156"/>
      <c r="I72" s="156"/>
      <c r="S72" s="42"/>
      <c r="T72" s="42"/>
    </row>
    <row r="73" spans="2:20" ht="15.75" thickBot="1"/>
    <row r="74" spans="2:20" ht="15.75" thickTop="1">
      <c r="B74" s="159" t="s">
        <v>978</v>
      </c>
      <c r="C74" s="8"/>
      <c r="D74" s="8"/>
      <c r="E74" s="8"/>
      <c r="F74" s="8"/>
      <c r="G74" s="8"/>
      <c r="H74" s="8"/>
      <c r="I74" s="8"/>
    </row>
    <row r="75" spans="2:20">
      <c r="B75" s="49"/>
      <c r="C75" s="10" t="s">
        <v>83</v>
      </c>
      <c r="D75" s="10" t="s">
        <v>72</v>
      </c>
      <c r="E75" s="10" t="s">
        <v>305</v>
      </c>
      <c r="F75" s="54" t="s">
        <v>102</v>
      </c>
      <c r="G75" s="54" t="s">
        <v>309</v>
      </c>
      <c r="H75" s="54" t="s">
        <v>309</v>
      </c>
      <c r="I75" s="54" t="s">
        <v>292</v>
      </c>
    </row>
    <row r="76" spans="2:20">
      <c r="B76" s="161"/>
      <c r="C76" s="10" t="s">
        <v>113</v>
      </c>
      <c r="D76" s="10" t="s">
        <v>307</v>
      </c>
      <c r="E76" s="10" t="s">
        <v>794</v>
      </c>
      <c r="F76" s="54" t="s">
        <v>792</v>
      </c>
      <c r="G76" s="54" t="s">
        <v>814</v>
      </c>
      <c r="H76" s="54" t="s">
        <v>815</v>
      </c>
      <c r="I76" s="54" t="s">
        <v>998</v>
      </c>
    </row>
    <row r="77" spans="2:20">
      <c r="B77" s="160" t="s">
        <v>542</v>
      </c>
      <c r="C77" s="447">
        <f t="shared" ref="C77:E79" si="9">C28/C$28</f>
        <v>1</v>
      </c>
      <c r="D77" s="447">
        <f t="shared" si="9"/>
        <v>1</v>
      </c>
      <c r="E77" s="447">
        <f t="shared" si="9"/>
        <v>1</v>
      </c>
      <c r="F77" s="447">
        <f t="shared" ref="F77:I88" si="10">F28/F$28</f>
        <v>1</v>
      </c>
      <c r="G77" s="447">
        <f t="shared" si="10"/>
        <v>1</v>
      </c>
      <c r="H77" s="447">
        <f t="shared" si="10"/>
        <v>1</v>
      </c>
      <c r="I77" s="447">
        <f t="shared" si="10"/>
        <v>1</v>
      </c>
      <c r="K77" s="447" t="e">
        <f t="shared" ref="K77:K88" si="11">K28/K$28</f>
        <v>#DIV/0!</v>
      </c>
    </row>
    <row r="78" spans="2:20" ht="15.75">
      <c r="B78" s="37" t="s">
        <v>533</v>
      </c>
      <c r="C78" s="447">
        <f t="shared" si="9"/>
        <v>0.99999968640317205</v>
      </c>
      <c r="D78" s="447">
        <f t="shared" si="9"/>
        <v>0.99999998870492279</v>
      </c>
      <c r="E78" s="447">
        <f t="shared" si="9"/>
        <v>1.0000000000000016</v>
      </c>
      <c r="F78" s="447">
        <f t="shared" si="10"/>
        <v>0.99488312251029121</v>
      </c>
      <c r="G78" s="447">
        <f t="shared" si="10"/>
        <v>0.99966489869356778</v>
      </c>
      <c r="H78" s="447">
        <f t="shared" si="10"/>
        <v>0.9997111834044009</v>
      </c>
      <c r="I78" s="447">
        <f t="shared" si="10"/>
        <v>0.99298959826143507</v>
      </c>
      <c r="K78" s="447" t="e">
        <f t="shared" si="11"/>
        <v>#DIV/0!</v>
      </c>
    </row>
    <row r="79" spans="2:20" ht="15.75">
      <c r="B79" s="37" t="s">
        <v>534</v>
      </c>
      <c r="C79" s="447">
        <f t="shared" si="9"/>
        <v>0.50963818829536689</v>
      </c>
      <c r="D79" s="447">
        <f t="shared" si="9"/>
        <v>0.60806585812244085</v>
      </c>
      <c r="E79" s="447">
        <f t="shared" si="9"/>
        <v>0.5082330000000006</v>
      </c>
      <c r="F79" s="447">
        <f t="shared" si="10"/>
        <v>0.62033319057505754</v>
      </c>
      <c r="G79" s="447">
        <f t="shared" si="10"/>
        <v>0.66412388750840456</v>
      </c>
      <c r="H79" s="447">
        <f t="shared" si="10"/>
        <v>0.66454816402437533</v>
      </c>
      <c r="I79" s="447">
        <f t="shared" si="10"/>
        <v>0.34987523235961149</v>
      </c>
      <c r="K79" s="447" t="e">
        <f t="shared" si="11"/>
        <v>#DIV/0!</v>
      </c>
    </row>
    <row r="80" spans="2:20" ht="15.75">
      <c r="B80" s="37" t="s">
        <v>535</v>
      </c>
      <c r="C80" s="447"/>
      <c r="D80" s="447">
        <f t="shared" ref="D80:E88" si="12">D31/D$28</f>
        <v>8.9744661847142887E-2</v>
      </c>
      <c r="E80" s="447">
        <f t="shared" si="12"/>
        <v>7.501010847000017E-2</v>
      </c>
      <c r="F80" s="447">
        <f t="shared" si="10"/>
        <v>0.15995204185724302</v>
      </c>
      <c r="G80" s="447">
        <f t="shared" si="10"/>
        <v>0.21520847713735852</v>
      </c>
      <c r="H80" s="447">
        <f t="shared" si="10"/>
        <v>0.2191966763874845</v>
      </c>
      <c r="I80" s="447">
        <f t="shared" si="10"/>
        <v>2.921999922497602E-2</v>
      </c>
      <c r="K80" s="447" t="e">
        <f t="shared" si="11"/>
        <v>#DIV/0!</v>
      </c>
    </row>
    <row r="81" spans="2:11" ht="15.75">
      <c r="B81" s="37" t="s">
        <v>543</v>
      </c>
      <c r="C81" s="447"/>
      <c r="D81" s="447">
        <f t="shared" si="12"/>
        <v>0.53684853013295752</v>
      </c>
      <c r="E81" s="447">
        <f t="shared" si="12"/>
        <v>0.53700948862552766</v>
      </c>
      <c r="F81" s="447">
        <f t="shared" si="10"/>
        <v>0.51558699977890776</v>
      </c>
      <c r="G81" s="447">
        <f t="shared" si="10"/>
        <v>0.49838882921589689</v>
      </c>
      <c r="H81" s="447">
        <f t="shared" si="10"/>
        <v>0.49838882921589689</v>
      </c>
      <c r="I81" s="447">
        <f t="shared" si="10"/>
        <v>0.51836685163501606</v>
      </c>
      <c r="K81" s="447" t="e">
        <f t="shared" si="11"/>
        <v>#DIV/0!</v>
      </c>
    </row>
    <row r="82" spans="2:11" ht="15.75">
      <c r="B82" s="37" t="s">
        <v>536</v>
      </c>
      <c r="C82" s="447">
        <f>C33/C$28</f>
        <v>0.5403402863333524</v>
      </c>
      <c r="D82" s="447">
        <f t="shared" si="12"/>
        <v>0.53684854005314631</v>
      </c>
      <c r="E82" s="447">
        <f t="shared" si="12"/>
        <v>0.53701356200246819</v>
      </c>
      <c r="F82" s="447">
        <f t="shared" si="10"/>
        <v>0.51291515680682909</v>
      </c>
      <c r="G82" s="447">
        <f t="shared" si="10"/>
        <v>0.49816234269755316</v>
      </c>
      <c r="H82" s="447">
        <f t="shared" si="10"/>
        <v>0.49816234269755316</v>
      </c>
      <c r="I82" s="447">
        <f t="shared" si="10"/>
        <v>0.51625684844351127</v>
      </c>
      <c r="K82" s="447" t="e">
        <f t="shared" si="11"/>
        <v>#DIV/0!</v>
      </c>
    </row>
    <row r="83" spans="2:11" ht="15.75">
      <c r="B83" s="37" t="s">
        <v>537</v>
      </c>
      <c r="C83" s="447">
        <f>C34/C$28</f>
        <v>0.37283479810319686</v>
      </c>
      <c r="D83" s="447">
        <f t="shared" si="12"/>
        <v>0.37267683145455693</v>
      </c>
      <c r="E83" s="447">
        <f t="shared" si="12"/>
        <v>0.27292801365719849</v>
      </c>
      <c r="F83" s="447">
        <f t="shared" si="10"/>
        <v>0.37050885438992492</v>
      </c>
      <c r="G83" s="447">
        <f t="shared" si="10"/>
        <v>0.33243993555933993</v>
      </c>
      <c r="H83" s="447">
        <f t="shared" si="10"/>
        <v>0.33243993555933993</v>
      </c>
      <c r="I83" s="447">
        <f t="shared" si="10"/>
        <v>0.34322463153248395</v>
      </c>
      <c r="K83" s="447" t="e">
        <f t="shared" si="11"/>
        <v>#DIV/0!</v>
      </c>
    </row>
    <row r="84" spans="2:11" ht="15.75">
      <c r="B84" s="37" t="s">
        <v>538</v>
      </c>
      <c r="C84" s="447"/>
      <c r="D84" s="447">
        <f t="shared" si="12"/>
        <v>0</v>
      </c>
      <c r="E84" s="447">
        <f t="shared" si="12"/>
        <v>4.0281445535666073E-2</v>
      </c>
      <c r="F84" s="447">
        <f t="shared" si="10"/>
        <v>0.12309804978391586</v>
      </c>
      <c r="G84" s="447">
        <f t="shared" si="10"/>
        <v>0.10621569724368375</v>
      </c>
      <c r="H84" s="447">
        <f t="shared" si="10"/>
        <v>0.10621569724368375</v>
      </c>
      <c r="I84" s="447">
        <f t="shared" si="10"/>
        <v>0</v>
      </c>
      <c r="K84" s="447" t="e">
        <f t="shared" si="11"/>
        <v>#DIV/0!</v>
      </c>
    </row>
    <row r="85" spans="2:11" ht="15.75">
      <c r="B85" s="37" t="s">
        <v>544</v>
      </c>
      <c r="C85" s="447"/>
      <c r="D85" s="447">
        <f t="shared" si="12"/>
        <v>0.46315146986704242</v>
      </c>
      <c r="E85" s="447">
        <f t="shared" si="12"/>
        <v>0.46298856135815686</v>
      </c>
      <c r="F85" s="447">
        <f t="shared" si="10"/>
        <v>0.48441300022109213</v>
      </c>
      <c r="G85" s="447">
        <f t="shared" si="10"/>
        <v>0.50161117078410311</v>
      </c>
      <c r="H85" s="447">
        <f t="shared" si="10"/>
        <v>0.50161117078410311</v>
      </c>
      <c r="I85" s="447">
        <f t="shared" si="10"/>
        <v>0.48163314836498855</v>
      </c>
      <c r="K85" s="447" t="e">
        <f t="shared" si="11"/>
        <v>#DIV/0!</v>
      </c>
    </row>
    <row r="86" spans="2:11" ht="15.75">
      <c r="B86" s="37" t="s">
        <v>539</v>
      </c>
      <c r="C86" s="447">
        <f>C37/C$28</f>
        <v>0.4596594000698197</v>
      </c>
      <c r="D86" s="447">
        <f t="shared" si="12"/>
        <v>0.46315143937526126</v>
      </c>
      <c r="E86" s="447">
        <f t="shared" si="12"/>
        <v>0.46298643799753425</v>
      </c>
      <c r="F86" s="447">
        <f t="shared" si="10"/>
        <v>0.48196796570346212</v>
      </c>
      <c r="G86" s="447">
        <f t="shared" si="10"/>
        <v>0.50150255599601457</v>
      </c>
      <c r="H86" s="447">
        <f t="shared" si="10"/>
        <v>0.5015488407068478</v>
      </c>
      <c r="I86" s="447">
        <f t="shared" si="10"/>
        <v>0.4767327498179238</v>
      </c>
      <c r="K86" s="447" t="e">
        <f t="shared" si="11"/>
        <v>#DIV/0!</v>
      </c>
    </row>
    <row r="87" spans="2:11" ht="15.75">
      <c r="B87" s="37" t="s">
        <v>540</v>
      </c>
      <c r="C87" s="447">
        <f>C38/C$28</f>
        <v>0.13680339019216992</v>
      </c>
      <c r="D87" s="447">
        <f t="shared" si="12"/>
        <v>0.23538902797321531</v>
      </c>
      <c r="E87" s="447">
        <f t="shared" si="12"/>
        <v>0.23530498634280111</v>
      </c>
      <c r="F87" s="447">
        <f t="shared" si="10"/>
        <v>0.24982433618513258</v>
      </c>
      <c r="G87" s="447">
        <f t="shared" si="10"/>
        <v>0.33168395194906458</v>
      </c>
      <c r="H87" s="447">
        <f t="shared" si="10"/>
        <v>0.33210822846503546</v>
      </c>
      <c r="I87" s="447">
        <f t="shared" si="10"/>
        <v>6.650600827127531E-3</v>
      </c>
      <c r="K87" s="447" t="e">
        <f t="shared" si="11"/>
        <v>#DIV/0!</v>
      </c>
    </row>
    <row r="88" spans="2:11" ht="16.5" thickBot="1">
      <c r="B88" s="38" t="s">
        <v>541</v>
      </c>
      <c r="C88" s="447"/>
      <c r="D88" s="447">
        <f t="shared" si="12"/>
        <v>8.9744658324360724E-2</v>
      </c>
      <c r="E88" s="447">
        <f t="shared" si="12"/>
        <v>3.4728662934333764E-2</v>
      </c>
      <c r="F88" s="447">
        <f t="shared" si="10"/>
        <v>3.6853992073327152E-2</v>
      </c>
      <c r="G88" s="447">
        <f t="shared" si="10"/>
        <v>0.10900049401214695</v>
      </c>
      <c r="H88" s="447">
        <f t="shared" si="10"/>
        <v>0.11298097914380073</v>
      </c>
      <c r="I88" s="447">
        <f t="shared" si="10"/>
        <v>2.921999922497602E-2</v>
      </c>
      <c r="K88" s="447" t="e">
        <f t="shared" si="11"/>
        <v>#DIV/0!</v>
      </c>
    </row>
    <row r="89" spans="2:11" ht="15.75" thickTop="1"/>
  </sheetData>
  <phoneticPr fontId="0" type="noConversion"/>
  <pageMargins left="0.75" right="0.5" top="0.8" bottom="0.55000000000000004" header="0.5" footer="0.5"/>
  <pageSetup scale="35" orientation="landscape" horizontalDpi="4294967292" verticalDpi="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AE64"/>
  <sheetViews>
    <sheetView defaultGridColor="0" colorId="22" zoomScale="87" workbookViewId="0"/>
  </sheetViews>
  <sheetFormatPr defaultColWidth="9.6640625" defaultRowHeight="15"/>
  <cols>
    <col min="1" max="1" width="0.77734375" customWidth="1"/>
    <col min="2" max="2" width="10.21875" customWidth="1"/>
    <col min="3" max="3" width="5.44140625" customWidth="1"/>
    <col min="4" max="4" width="5.5546875" customWidth="1"/>
    <col min="5" max="5" width="2.77734375" customWidth="1"/>
    <col min="6" max="7" width="5.5546875" customWidth="1"/>
    <col min="8" max="8" width="2.77734375" customWidth="1"/>
    <col min="9" max="9" width="5.6640625" customWidth="1"/>
    <col min="10" max="10" width="5.5546875" customWidth="1"/>
    <col min="11" max="11" width="2.77734375" customWidth="1"/>
    <col min="12" max="12" width="5.44140625" customWidth="1"/>
    <col min="13" max="13" width="5.5546875" customWidth="1"/>
    <col min="14" max="14" width="2.77734375" customWidth="1"/>
    <col min="15" max="15" width="5.33203125" customWidth="1"/>
    <col min="16" max="16" width="5.5546875" customWidth="1"/>
    <col min="17" max="17" width="3.6640625" customWidth="1"/>
    <col min="18" max="18" width="7" customWidth="1"/>
    <col min="19" max="19" width="5.5546875" customWidth="1"/>
    <col min="20" max="20" width="2.77734375" customWidth="1"/>
    <col min="21" max="21" width="5.21875" customWidth="1"/>
    <col min="22" max="22" width="5.5546875" customWidth="1"/>
    <col min="23" max="23" width="3.6640625" customWidth="1"/>
    <col min="24" max="24" width="5.44140625" customWidth="1"/>
    <col min="25" max="25" width="5.5546875" customWidth="1"/>
    <col min="26" max="26" width="6.33203125" customWidth="1"/>
    <col min="27" max="27" width="0.77734375" customWidth="1"/>
    <col min="28" max="28" width="5.5546875" customWidth="1"/>
    <col min="29" max="29" width="4.21875" customWidth="1"/>
    <col min="30" max="30" width="4.5546875" customWidth="1"/>
    <col min="31" max="31" width="4.44140625" customWidth="1"/>
    <col min="32" max="32" width="6.5546875" customWidth="1"/>
    <col min="33" max="33" width="6" customWidth="1"/>
    <col min="35" max="35" width="5.6640625" customWidth="1"/>
    <col min="36" max="36" width="2.88671875" customWidth="1"/>
  </cols>
  <sheetData>
    <row r="1" spans="2:20">
      <c r="B1" t="s">
        <v>485</v>
      </c>
      <c r="L1" t="s">
        <v>67</v>
      </c>
    </row>
    <row r="4" spans="2:20" ht="15.7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6" spans="2:20" ht="15" customHeight="1">
      <c r="S6" s="2"/>
      <c r="T6" s="2"/>
    </row>
    <row r="7" spans="2:20" ht="12" customHeight="1"/>
    <row r="8" spans="2:20" ht="12" customHeight="1"/>
    <row r="9" spans="2:20" ht="12" customHeight="1"/>
    <row r="10" spans="2:20" ht="12" customHeight="1"/>
    <row r="11" spans="2:20" ht="12" customHeight="1"/>
    <row r="12" spans="2:20" ht="12" customHeight="1"/>
    <row r="13" spans="2:20" ht="12" customHeight="1"/>
    <row r="14" spans="2:20" ht="12" customHeight="1"/>
    <row r="15" spans="2:20" ht="12" customHeight="1">
      <c r="B15" s="63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64"/>
      <c r="Q15" s="18"/>
      <c r="R15" s="65"/>
    </row>
    <row r="16" spans="2:20" ht="16.5" customHeight="1" thickBot="1">
      <c r="B16" s="41" t="s">
        <v>895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2:31" ht="15" customHeight="1" thickTop="1">
      <c r="B17" s="159" t="s">
        <v>488</v>
      </c>
      <c r="C17" s="149"/>
      <c r="D17" s="145"/>
      <c r="E17" s="145"/>
      <c r="F17" s="149"/>
      <c r="G17" s="145"/>
      <c r="H17" s="145"/>
      <c r="I17" s="149"/>
      <c r="J17" s="145"/>
      <c r="K17" s="145"/>
      <c r="L17" s="162"/>
      <c r="M17" s="145"/>
      <c r="N17" s="145"/>
      <c r="O17" s="162"/>
      <c r="P17" s="145"/>
      <c r="Q17" s="145"/>
      <c r="R17" s="162"/>
      <c r="S17" s="145"/>
      <c r="T17" s="145"/>
      <c r="U17" s="261"/>
      <c r="V17" s="150"/>
      <c r="W17" s="150"/>
      <c r="X17" s="268" t="s">
        <v>62</v>
      </c>
      <c r="Y17" s="262"/>
      <c r="Z17" s="9"/>
    </row>
    <row r="18" spans="2:31" ht="12" customHeight="1">
      <c r="B18" s="36"/>
      <c r="C18" s="300" t="s">
        <v>83</v>
      </c>
      <c r="D18" s="301"/>
      <c r="E18" s="301"/>
      <c r="F18" s="748" t="s">
        <v>72</v>
      </c>
      <c r="G18" s="301"/>
      <c r="H18" s="303"/>
      <c r="I18" s="300" t="s">
        <v>819</v>
      </c>
      <c r="J18" s="301"/>
      <c r="K18" s="303"/>
      <c r="L18" s="304" t="s">
        <v>96</v>
      </c>
      <c r="M18" s="301"/>
      <c r="N18" s="301"/>
      <c r="O18" s="305" t="s">
        <v>840</v>
      </c>
      <c r="P18" s="301"/>
      <c r="Q18" s="303"/>
      <c r="R18" s="304" t="s">
        <v>824</v>
      </c>
      <c r="S18" s="301"/>
      <c r="T18" s="303"/>
      <c r="U18" s="306" t="s">
        <v>292</v>
      </c>
      <c r="V18" s="301"/>
      <c r="W18" s="303"/>
      <c r="X18" s="422"/>
      <c r="Y18" s="6"/>
      <c r="Z18" s="11" t="s">
        <v>63</v>
      </c>
      <c r="AB18" s="143" t="s">
        <v>77</v>
      </c>
    </row>
    <row r="19" spans="2:31" ht="12" customHeight="1">
      <c r="B19" s="77"/>
      <c r="C19" s="12" t="s">
        <v>108</v>
      </c>
      <c r="D19" s="147" t="s">
        <v>166</v>
      </c>
      <c r="E19" s="147" t="s">
        <v>251</v>
      </c>
      <c r="F19" s="31" t="s">
        <v>64</v>
      </c>
      <c r="G19" s="147" t="s">
        <v>166</v>
      </c>
      <c r="H19" s="148" t="s">
        <v>251</v>
      </c>
      <c r="I19" s="12" t="s">
        <v>839</v>
      </c>
      <c r="J19" s="147" t="s">
        <v>166</v>
      </c>
      <c r="K19" s="148" t="s">
        <v>251</v>
      </c>
      <c r="L19" s="147" t="s">
        <v>823</v>
      </c>
      <c r="M19" s="147" t="s">
        <v>166</v>
      </c>
      <c r="N19" s="147" t="s">
        <v>251</v>
      </c>
      <c r="O19" s="248" t="s">
        <v>310</v>
      </c>
      <c r="P19" s="147" t="s">
        <v>166</v>
      </c>
      <c r="Q19" s="148" t="s">
        <v>251</v>
      </c>
      <c r="R19" s="147" t="s">
        <v>310</v>
      </c>
      <c r="S19" s="147" t="s">
        <v>166</v>
      </c>
      <c r="T19" s="148" t="s">
        <v>251</v>
      </c>
      <c r="U19" s="51" t="s">
        <v>306</v>
      </c>
      <c r="V19" s="147" t="s">
        <v>166</v>
      </c>
      <c r="W19" s="148" t="s">
        <v>251</v>
      </c>
      <c r="X19" s="12" t="s">
        <v>65</v>
      </c>
      <c r="Y19" s="12" t="s">
        <v>66</v>
      </c>
      <c r="Z19" s="13" t="s">
        <v>69</v>
      </c>
      <c r="AB19" s="144" t="s">
        <v>951</v>
      </c>
      <c r="AC19" s="79" t="s">
        <v>166</v>
      </c>
      <c r="AD19" s="79" t="s">
        <v>251</v>
      </c>
      <c r="AE19" s="335"/>
    </row>
    <row r="20" spans="2:31" ht="13.5" customHeight="1">
      <c r="B20" s="37" t="s">
        <v>706</v>
      </c>
      <c r="C20" s="137">
        <f>A!B646</f>
        <v>111067.36</v>
      </c>
      <c r="D20" s="251">
        <f>A!C646</f>
        <v>37624</v>
      </c>
      <c r="E20" s="137">
        <f>A!D646</f>
        <v>16</v>
      </c>
      <c r="F20" s="426">
        <f>A!E646</f>
        <v>110956</v>
      </c>
      <c r="G20" s="425">
        <f>A!F646</f>
        <v>38720</v>
      </c>
      <c r="H20" s="258">
        <f>A!G646</f>
        <v>16</v>
      </c>
      <c r="I20" s="137">
        <f>A!H646</f>
        <v>118770</v>
      </c>
      <c r="J20" s="251">
        <f>A!I646</f>
        <v>39139</v>
      </c>
      <c r="K20" s="137">
        <f>A!J646</f>
        <v>17</v>
      </c>
      <c r="L20" s="157">
        <f>A!N646</f>
        <v>113850</v>
      </c>
      <c r="M20" s="251">
        <f>A!O646</f>
        <v>39803</v>
      </c>
      <c r="N20" s="137">
        <f>A!P646</f>
        <v>15</v>
      </c>
      <c r="O20" s="426">
        <f>A!Q646</f>
        <v>118713</v>
      </c>
      <c r="P20" s="425">
        <f>A!R646</f>
        <v>39139</v>
      </c>
      <c r="Q20" s="258">
        <f>A!S646</f>
        <v>16</v>
      </c>
      <c r="R20" s="137">
        <f>A!T646</f>
        <v>118713</v>
      </c>
      <c r="S20" s="251">
        <f>A!U646</f>
        <v>39139</v>
      </c>
      <c r="T20" s="137">
        <f>A!V646</f>
        <v>16</v>
      </c>
      <c r="U20" s="157">
        <f>A!W646</f>
        <v>105574.44557542499</v>
      </c>
      <c r="V20" s="252" t="str">
        <f>A!X646</f>
        <v>12/21</v>
      </c>
      <c r="W20" s="253" t="str">
        <f>A!Y646</f>
        <v>15:00</v>
      </c>
      <c r="X20" s="153">
        <f>MINA($C20, $F20,$I20,$L20,$O20,$R20,$U20)</f>
        <v>105574.44557542499</v>
      </c>
      <c r="Y20" s="153">
        <f>MAXA($C20, $F20,$I20,$L20,$O20,$R20,$U20)</f>
        <v>118770</v>
      </c>
      <c r="Z20" s="745">
        <f>(Y20-X20)/AVERAGE($C20, $F20,$I20,$L20,$O20,$R20,$U20)</f>
        <v>0.11580216673956313</v>
      </c>
      <c r="AB20" s="158">
        <f>A!AI646</f>
        <v>0</v>
      </c>
      <c r="AC20" s="252">
        <f>A!AJ646</f>
        <v>0</v>
      </c>
      <c r="AD20" s="158">
        <f>A!AK646</f>
        <v>0</v>
      </c>
    </row>
    <row r="21" spans="2:31" ht="13.5" customHeight="1">
      <c r="B21" s="37" t="s">
        <v>707</v>
      </c>
      <c r="C21" s="137">
        <f>A!B656</f>
        <v>35461.06</v>
      </c>
      <c r="D21" s="251">
        <f>A!C656</f>
        <v>37624</v>
      </c>
      <c r="E21" s="137">
        <f>A!D656</f>
        <v>16</v>
      </c>
      <c r="F21" s="157">
        <f>A!E656</f>
        <v>32345.9</v>
      </c>
      <c r="G21" s="252">
        <f>A!F656</f>
        <v>38720</v>
      </c>
      <c r="H21" s="253">
        <f>A!G656</f>
        <v>16</v>
      </c>
      <c r="I21" s="137">
        <f>A!H656</f>
        <v>58484.337979975702</v>
      </c>
      <c r="J21" s="251">
        <f>A!I656</f>
        <v>39139</v>
      </c>
      <c r="K21" s="137">
        <f>A!J656</f>
        <v>17</v>
      </c>
      <c r="L21" s="157">
        <f>A!N656</f>
        <v>32140</v>
      </c>
      <c r="M21" s="251">
        <f>A!O656</f>
        <v>39097</v>
      </c>
      <c r="N21" s="137">
        <f>A!P656</f>
        <v>15</v>
      </c>
      <c r="O21" s="157">
        <f>A!Q656</f>
        <v>39257</v>
      </c>
      <c r="P21" s="252">
        <f>A!R656</f>
        <v>38409</v>
      </c>
      <c r="Q21" s="253">
        <f>A!S656</f>
        <v>15</v>
      </c>
      <c r="R21" s="137">
        <f>A!T656</f>
        <v>39057</v>
      </c>
      <c r="S21" s="251">
        <f>A!U656</f>
        <v>38409</v>
      </c>
      <c r="T21" s="137">
        <f>A!V656</f>
        <v>15</v>
      </c>
      <c r="U21" s="157">
        <f>A!W656</f>
        <v>40912.896808973892</v>
      </c>
      <c r="V21" s="252" t="str">
        <f>A!X656</f>
        <v>12/21</v>
      </c>
      <c r="W21" s="253" t="str">
        <f>A!Y656</f>
        <v>15:00</v>
      </c>
      <c r="X21" s="156">
        <f>MINA($C21, $F21,$I21,$L21,$O21,$R21,$U21)</f>
        <v>32140</v>
      </c>
      <c r="Y21" s="156">
        <f>MAXA($C21, $F21,$I21,$L21,$O21,$R21,$U21)</f>
        <v>58484.337979975702</v>
      </c>
      <c r="Z21" s="746">
        <f>(Y21-X21)/AVERAGE($C21, $F21,$I21,$L21,$O21,$R21,$U21)</f>
        <v>0.66416323854587422</v>
      </c>
      <c r="AB21" s="158">
        <f>A!AI656</f>
        <v>0</v>
      </c>
      <c r="AC21" s="252">
        <f>A!AJ656</f>
        <v>0</v>
      </c>
      <c r="AD21" s="158">
        <f>A!AK656</f>
        <v>0</v>
      </c>
    </row>
    <row r="22" spans="2:31" ht="13.5" customHeight="1">
      <c r="B22" s="37" t="s">
        <v>708</v>
      </c>
      <c r="C22" s="137"/>
      <c r="D22" s="251"/>
      <c r="E22" s="137"/>
      <c r="F22" s="157">
        <f>A!E666</f>
        <v>67674.899999999994</v>
      </c>
      <c r="G22" s="252">
        <f>A!F666</f>
        <v>38756</v>
      </c>
      <c r="H22" s="253">
        <f>A!G666</f>
        <v>16</v>
      </c>
      <c r="I22" s="137">
        <f>A!H666</f>
        <v>52066.623462339398</v>
      </c>
      <c r="J22" s="251">
        <f>A!I666</f>
        <v>39139</v>
      </c>
      <c r="K22" s="137">
        <f>A!J666</f>
        <v>17</v>
      </c>
      <c r="L22" s="157">
        <f>A!N666</f>
        <v>54782</v>
      </c>
      <c r="M22" s="251">
        <f>A!O666</f>
        <v>39121</v>
      </c>
      <c r="N22" s="137">
        <f>A!P666</f>
        <v>15</v>
      </c>
      <c r="O22" s="157">
        <f>A!Q666</f>
        <v>55795</v>
      </c>
      <c r="P22" s="252">
        <f>A!R666</f>
        <v>39072</v>
      </c>
      <c r="Q22" s="253">
        <f>A!S666</f>
        <v>14</v>
      </c>
      <c r="R22" s="137">
        <f>A!T666</f>
        <v>55176</v>
      </c>
      <c r="S22" s="251">
        <f>A!U666</f>
        <v>39072</v>
      </c>
      <c r="T22" s="137">
        <f>A!V666</f>
        <v>14</v>
      </c>
      <c r="U22" s="157">
        <f>A!W666</f>
        <v>57805.791050664171</v>
      </c>
      <c r="V22" s="252" t="str">
        <f>A!X666</f>
        <v>02/08</v>
      </c>
      <c r="W22" s="253" t="str">
        <f>A!Y666</f>
        <v>16:00</v>
      </c>
      <c r="X22" s="156">
        <f>MINA($C22, $F22,$I22,$L22,$O22,$R22,$U22)</f>
        <v>52066.623462339398</v>
      </c>
      <c r="Y22" s="156">
        <f>MAXA($C22, $F22,$I22,$L22,$O22,$R22,$U22)</f>
        <v>67674.899999999994</v>
      </c>
      <c r="Z22" s="746">
        <f>(Y22-X22)/AVERAGE($C22, $F22,$I22,$L22,$O22,$R22,$U22)</f>
        <v>0.27279223253498158</v>
      </c>
      <c r="AB22" s="158">
        <f>A!AI666</f>
        <v>0</v>
      </c>
      <c r="AC22" s="252">
        <f>A!AJ666</f>
        <v>0</v>
      </c>
      <c r="AD22" s="158">
        <f>A!AK666</f>
        <v>0</v>
      </c>
    </row>
    <row r="23" spans="2:31" ht="13.5" customHeight="1" thickBot="1">
      <c r="B23" s="37" t="s">
        <v>709</v>
      </c>
      <c r="C23" s="137"/>
      <c r="D23" s="251"/>
      <c r="E23" s="137"/>
      <c r="F23" s="254">
        <f>A!E676</f>
        <v>11717.6</v>
      </c>
      <c r="G23" s="255">
        <f>A!F676</f>
        <v>38756</v>
      </c>
      <c r="H23" s="256">
        <f>A!G676</f>
        <v>16</v>
      </c>
      <c r="I23" s="137">
        <f>A!H676</f>
        <v>8220</v>
      </c>
      <c r="J23" s="251">
        <f>A!I676</f>
        <v>39139</v>
      </c>
      <c r="K23" s="137">
        <f>A!J676</f>
        <v>17</v>
      </c>
      <c r="L23" s="254">
        <f>A!N676</f>
        <v>48060</v>
      </c>
      <c r="M23" s="251">
        <f>A!O676</f>
        <v>39504</v>
      </c>
      <c r="N23" s="137">
        <f>A!P676</f>
        <v>17</v>
      </c>
      <c r="O23" s="254">
        <f>A!Q676</f>
        <v>41854</v>
      </c>
      <c r="P23" s="255">
        <f>A!R676</f>
        <v>38756</v>
      </c>
      <c r="Q23" s="256">
        <f>A!S676</f>
        <v>16</v>
      </c>
      <c r="R23" s="137">
        <f>A!T676</f>
        <v>41037</v>
      </c>
      <c r="S23" s="251">
        <f>A!U676</f>
        <v>38756</v>
      </c>
      <c r="T23" s="137">
        <f>A!V676</f>
        <v>16</v>
      </c>
      <c r="U23" s="254">
        <f>A!W676</f>
        <v>7100.0747706103339</v>
      </c>
      <c r="V23" s="255" t="str">
        <f>A!X676</f>
        <v>11/28</v>
      </c>
      <c r="W23" s="256" t="str">
        <f>A!Y676</f>
        <v>15:00</v>
      </c>
      <c r="X23" s="140">
        <f>MINA($C23, $F23,$I23,$L23,$O23,$R23,$U23)</f>
        <v>7100.0747706103339</v>
      </c>
      <c r="Y23" s="140">
        <f>MAXA($C23, $F23,$I23,$L23,$O23,$R23,$U23)</f>
        <v>48060</v>
      </c>
      <c r="Z23" s="747">
        <f>(Y23-X23)/AVERAGE($C23, $F23,$I23,$L23,$O23,$R23,$U23)</f>
        <v>1.5555516984566486</v>
      </c>
      <c r="AB23" s="158">
        <f>A!AI676</f>
        <v>0</v>
      </c>
      <c r="AC23" s="252">
        <f>A!AJ676</f>
        <v>0</v>
      </c>
      <c r="AD23" s="158">
        <f>A!AK676</f>
        <v>0</v>
      </c>
    </row>
    <row r="24" spans="2:31" ht="14.25" customHeight="1" thickTop="1">
      <c r="B24" s="159" t="s">
        <v>489</v>
      </c>
      <c r="C24" s="149"/>
      <c r="D24" s="150"/>
      <c r="E24" s="150"/>
      <c r="F24" s="149"/>
      <c r="G24" s="424"/>
      <c r="H24" s="150"/>
      <c r="I24" s="149"/>
      <c r="J24" s="424"/>
      <c r="K24" s="150"/>
      <c r="L24" s="162"/>
      <c r="M24" s="424"/>
      <c r="N24" s="150"/>
      <c r="O24" s="162"/>
      <c r="P24" s="424"/>
      <c r="Q24" s="150"/>
      <c r="R24" s="162"/>
      <c r="S24" s="424"/>
      <c r="T24" s="150"/>
      <c r="U24" s="261"/>
      <c r="V24" s="424"/>
      <c r="W24" s="818"/>
      <c r="X24" s="262" t="s">
        <v>62</v>
      </c>
      <c r="Y24" s="262"/>
      <c r="Z24" s="785"/>
      <c r="AB24" s="904"/>
      <c r="AC24" s="908"/>
      <c r="AD24" s="904"/>
    </row>
    <row r="25" spans="2:31" ht="12" customHeight="1">
      <c r="B25" s="36"/>
      <c r="C25" s="300" t="s">
        <v>83</v>
      </c>
      <c r="D25" s="301"/>
      <c r="E25" s="301"/>
      <c r="F25" s="748" t="s">
        <v>72</v>
      </c>
      <c r="G25" s="301"/>
      <c r="H25" s="303"/>
      <c r="I25" s="300" t="s">
        <v>819</v>
      </c>
      <c r="J25" s="301"/>
      <c r="K25" s="303"/>
      <c r="L25" s="304" t="s">
        <v>96</v>
      </c>
      <c r="M25" s="301"/>
      <c r="N25" s="301"/>
      <c r="O25" s="305" t="s">
        <v>840</v>
      </c>
      <c r="P25" s="301"/>
      <c r="Q25" s="303"/>
      <c r="R25" s="304" t="s">
        <v>824</v>
      </c>
      <c r="S25" s="301"/>
      <c r="T25" s="303"/>
      <c r="U25" s="306" t="s">
        <v>292</v>
      </c>
      <c r="V25" s="301"/>
      <c r="W25" s="819"/>
      <c r="X25" s="422"/>
      <c r="Y25" s="422"/>
      <c r="Z25" s="307" t="s">
        <v>63</v>
      </c>
      <c r="AB25" s="79" t="s">
        <v>77</v>
      </c>
      <c r="AC25" s="909" t="s">
        <v>77</v>
      </c>
      <c r="AD25" s="79" t="s">
        <v>77</v>
      </c>
    </row>
    <row r="26" spans="2:31" ht="12" customHeight="1">
      <c r="B26" s="78"/>
      <c r="C26" s="12" t="s">
        <v>108</v>
      </c>
      <c r="D26" s="147" t="s">
        <v>166</v>
      </c>
      <c r="E26" s="147" t="s">
        <v>251</v>
      </c>
      <c r="F26" s="31" t="s">
        <v>64</v>
      </c>
      <c r="G26" s="147" t="s">
        <v>166</v>
      </c>
      <c r="H26" s="148" t="s">
        <v>251</v>
      </c>
      <c r="I26" s="12" t="s">
        <v>839</v>
      </c>
      <c r="J26" s="147" t="s">
        <v>166</v>
      </c>
      <c r="K26" s="148" t="s">
        <v>251</v>
      </c>
      <c r="L26" s="147" t="s">
        <v>823</v>
      </c>
      <c r="M26" s="147" t="s">
        <v>166</v>
      </c>
      <c r="N26" s="147" t="s">
        <v>251</v>
      </c>
      <c r="O26" s="248" t="s">
        <v>310</v>
      </c>
      <c r="P26" s="147" t="s">
        <v>166</v>
      </c>
      <c r="Q26" s="148" t="s">
        <v>251</v>
      </c>
      <c r="R26" s="147" t="s">
        <v>310</v>
      </c>
      <c r="S26" s="147" t="s">
        <v>166</v>
      </c>
      <c r="T26" s="148" t="s">
        <v>251</v>
      </c>
      <c r="U26" s="51" t="s">
        <v>306</v>
      </c>
      <c r="V26" s="147" t="s">
        <v>166</v>
      </c>
      <c r="W26" s="820" t="s">
        <v>251</v>
      </c>
      <c r="X26" s="12" t="s">
        <v>65</v>
      </c>
      <c r="Y26" s="12" t="s">
        <v>66</v>
      </c>
      <c r="Z26" s="310" t="s">
        <v>69</v>
      </c>
      <c r="AB26" s="144" t="s">
        <v>951</v>
      </c>
      <c r="AC26" s="910" t="s">
        <v>951</v>
      </c>
      <c r="AD26" s="144" t="s">
        <v>951</v>
      </c>
    </row>
    <row r="27" spans="2:31" ht="13.5" customHeight="1">
      <c r="B27" s="160" t="s">
        <v>710</v>
      </c>
      <c r="C27" s="141">
        <f>A!B716</f>
        <v>20</v>
      </c>
      <c r="D27" s="251">
        <f>A!C716</f>
        <v>37622</v>
      </c>
      <c r="E27" s="137">
        <f>A!D716</f>
        <v>1</v>
      </c>
      <c r="F27" s="257">
        <f>A!E716</f>
        <v>20</v>
      </c>
      <c r="G27" s="425">
        <f>A!F716</f>
        <v>38718</v>
      </c>
      <c r="H27" s="258">
        <f>A!G716</f>
        <v>1</v>
      </c>
      <c r="I27" s="141">
        <f>A!H716</f>
        <v>20</v>
      </c>
      <c r="J27" s="251">
        <f>A!I716</f>
        <v>39083</v>
      </c>
      <c r="K27" s="137">
        <f>A!J716</f>
        <v>1</v>
      </c>
      <c r="L27" s="259">
        <f>A!N716</f>
        <v>20</v>
      </c>
      <c r="M27" s="251" t="str">
        <f>A!O716</f>
        <v>1-Jan</v>
      </c>
      <c r="N27" s="137">
        <f>A!P716</f>
        <v>1</v>
      </c>
      <c r="O27" s="257">
        <f>A!Q716</f>
        <v>20</v>
      </c>
      <c r="P27" s="425">
        <f>A!R716</f>
        <v>38353</v>
      </c>
      <c r="Q27" s="258">
        <f>A!S716</f>
        <v>16</v>
      </c>
      <c r="R27" s="141">
        <f>A!T716</f>
        <v>20</v>
      </c>
      <c r="S27" s="251">
        <f>A!U716</f>
        <v>38353</v>
      </c>
      <c r="T27" s="137">
        <f>A!V716</f>
        <v>16</v>
      </c>
      <c r="U27" s="259">
        <f>A!W716</f>
        <v>20.000000004541999</v>
      </c>
      <c r="V27" s="252" t="str">
        <f>A!X716</f>
        <v>06/25</v>
      </c>
      <c r="W27" s="253" t="str">
        <f>A!Y716</f>
        <v>05:00</v>
      </c>
      <c r="X27" s="39">
        <f>MINA($C27, $F27,$I27,$L27,$O27,$R27,$U27)</f>
        <v>20</v>
      </c>
      <c r="Y27" s="46">
        <f>MAXA($C27, $F27,$I27,$L27,$O27,$R27,$U27)</f>
        <v>20.000000004541999</v>
      </c>
      <c r="Z27" s="746">
        <f>(Y27-X27)/AVERAGE($C27, $F27,$I27,$L27,$O27,$R27,$U27)</f>
        <v>2.2709993884691272E-10</v>
      </c>
      <c r="AB27" s="423">
        <f>A!AI716</f>
        <v>0</v>
      </c>
      <c r="AC27" s="252">
        <f>A!AJ716</f>
        <v>0</v>
      </c>
      <c r="AD27" s="158">
        <f>A!AK716</f>
        <v>0</v>
      </c>
    </row>
    <row r="28" spans="2:31" ht="13.5" customHeight="1">
      <c r="B28" s="37" t="s">
        <v>711</v>
      </c>
      <c r="C28" s="141">
        <f>A!B726</f>
        <v>20</v>
      </c>
      <c r="D28" s="251">
        <f>A!C726</f>
        <v>37622</v>
      </c>
      <c r="E28" s="137">
        <f>A!D726</f>
        <v>1</v>
      </c>
      <c r="F28" s="259">
        <f>A!E726</f>
        <v>20</v>
      </c>
      <c r="G28" s="252">
        <f>A!F726</f>
        <v>38718</v>
      </c>
      <c r="H28" s="253">
        <f>A!G726</f>
        <v>1</v>
      </c>
      <c r="I28" s="141">
        <f>A!H726</f>
        <v>20</v>
      </c>
      <c r="J28" s="251">
        <f>A!I726</f>
        <v>39083</v>
      </c>
      <c r="K28" s="137">
        <f>A!J726</f>
        <v>1</v>
      </c>
      <c r="L28" s="259">
        <f>A!N726</f>
        <v>20</v>
      </c>
      <c r="M28" s="251" t="str">
        <f>A!O726</f>
        <v>1-Jan</v>
      </c>
      <c r="N28" s="137">
        <f>A!P726</f>
        <v>1</v>
      </c>
      <c r="O28" s="259">
        <f>A!Q726</f>
        <v>20</v>
      </c>
      <c r="P28" s="252">
        <f>A!R726</f>
        <v>38353</v>
      </c>
      <c r="Q28" s="253">
        <f>A!S726</f>
        <v>9</v>
      </c>
      <c r="R28" s="141">
        <f>A!T726</f>
        <v>20</v>
      </c>
      <c r="S28" s="251">
        <f>A!U726</f>
        <v>38353</v>
      </c>
      <c r="T28" s="137">
        <f>A!V726</f>
        <v>9</v>
      </c>
      <c r="U28" s="259">
        <f>A!W726</f>
        <v>20.000073259974101</v>
      </c>
      <c r="V28" s="252" t="str">
        <f>A!X726</f>
        <v>08/27</v>
      </c>
      <c r="W28" s="253" t="str">
        <f>A!Y726</f>
        <v>24:00</v>
      </c>
      <c r="X28" s="39">
        <f>MINA($C28, $F28,$I28,$L28,$O28,$R28,$U28)</f>
        <v>20</v>
      </c>
      <c r="Y28" s="46">
        <f>MAXA($C28, $F28,$I28,$L28,$O28,$R28,$U28)</f>
        <v>20.000073259974101</v>
      </c>
      <c r="Z28" s="746">
        <f>(Y28-X28)/AVERAGE($C28, $F28,$I28,$L28,$O28,$R28,$U28)</f>
        <v>3.6629967882741533E-6</v>
      </c>
      <c r="AB28" s="423">
        <f>A!AI726</f>
        <v>0</v>
      </c>
      <c r="AC28" s="252">
        <f>A!AJ726</f>
        <v>0</v>
      </c>
      <c r="AD28" s="158">
        <f>A!AK726</f>
        <v>0</v>
      </c>
    </row>
    <row r="29" spans="2:31" ht="13.5" customHeight="1" thickBot="1">
      <c r="B29" s="38" t="s">
        <v>712</v>
      </c>
      <c r="C29" s="142"/>
      <c r="D29" s="255"/>
      <c r="E29" s="139"/>
      <c r="F29" s="260">
        <f>A!E736</f>
        <v>20</v>
      </c>
      <c r="G29" s="255">
        <f>A!F736</f>
        <v>38718</v>
      </c>
      <c r="H29" s="256">
        <f>A!G736</f>
        <v>1</v>
      </c>
      <c r="I29" s="142">
        <f>A!H736</f>
        <v>20</v>
      </c>
      <c r="J29" s="255">
        <f>A!I736</f>
        <v>39083</v>
      </c>
      <c r="K29" s="139">
        <f>A!J736</f>
        <v>1</v>
      </c>
      <c r="L29" s="260">
        <f>A!N736</f>
        <v>20</v>
      </c>
      <c r="M29" s="255" t="str">
        <f>A!O736</f>
        <v>1-Jan</v>
      </c>
      <c r="N29" s="139">
        <f>A!P736</f>
        <v>1</v>
      </c>
      <c r="O29" s="260">
        <f>A!Q736</f>
        <v>20</v>
      </c>
      <c r="P29" s="255">
        <f>A!R736</f>
        <v>38353</v>
      </c>
      <c r="Q29" s="256">
        <f>A!S736</f>
        <v>8</v>
      </c>
      <c r="R29" s="142">
        <f>A!T736</f>
        <v>20</v>
      </c>
      <c r="S29" s="255">
        <f>A!U736</f>
        <v>38353</v>
      </c>
      <c r="T29" s="139">
        <f>A!V736</f>
        <v>8</v>
      </c>
      <c r="U29" s="260">
        <f>A!W736</f>
        <v>20.000056491976501</v>
      </c>
      <c r="V29" s="255" t="str">
        <f>A!X736</f>
        <v>01/16</v>
      </c>
      <c r="W29" s="256" t="str">
        <f>A!Y736</f>
        <v>07:00</v>
      </c>
      <c r="X29" s="40">
        <f>MINA($C29, $F29,$I29,$L29,$O29,$R29,$U29)</f>
        <v>20</v>
      </c>
      <c r="Y29" s="35">
        <f>MAXA($C29, $F29,$I29,$L29,$O29,$R29,$U29)</f>
        <v>20.000056491976501</v>
      </c>
      <c r="Z29" s="747">
        <f>(Y29-X29)/AVERAGE($C29, $F29,$I29,$L29,$O29,$R29,$U29)</f>
        <v>2.8245974953316841E-6</v>
      </c>
      <c r="AB29" s="423">
        <f>A!AI736</f>
        <v>0</v>
      </c>
      <c r="AC29" s="252">
        <f>A!AJ736</f>
        <v>0</v>
      </c>
      <c r="AD29" s="158">
        <f>A!AK736</f>
        <v>0</v>
      </c>
    </row>
    <row r="30" spans="2:31" ht="12" customHeight="1" thickTop="1">
      <c r="T30" s="46"/>
    </row>
    <row r="31" spans="2:31" ht="12" customHeight="1">
      <c r="T31" s="42"/>
    </row>
    <row r="32" spans="2:31" ht="12" customHeight="1">
      <c r="T32" s="42"/>
    </row>
    <row r="33" spans="20:20" ht="15" customHeight="1">
      <c r="T33" s="42"/>
    </row>
    <row r="34" spans="20:20" ht="12" customHeight="1">
      <c r="T34" s="42"/>
    </row>
    <row r="35" spans="20:20" ht="12" customHeight="1">
      <c r="T35" s="42"/>
    </row>
    <row r="36" spans="20:20" ht="12" customHeight="1">
      <c r="T36" s="42"/>
    </row>
    <row r="37" spans="20:20" ht="12" customHeight="1">
      <c r="T37" s="42"/>
    </row>
    <row r="38" spans="20:20" ht="12" customHeight="1">
      <c r="T38" s="42"/>
    </row>
    <row r="39" spans="20:20" ht="12" customHeight="1">
      <c r="T39" s="42"/>
    </row>
    <row r="40" spans="20:20" ht="12" customHeight="1">
      <c r="T40" s="42"/>
    </row>
    <row r="41" spans="20:20" ht="15" customHeight="1">
      <c r="T41" s="42"/>
    </row>
    <row r="42" spans="20:20" ht="12" customHeight="1">
      <c r="T42" s="42"/>
    </row>
    <row r="43" spans="20:20" ht="12" customHeight="1">
      <c r="T43" s="42"/>
    </row>
    <row r="44" spans="20:20" ht="12" customHeight="1">
      <c r="T44" s="42"/>
    </row>
    <row r="45" spans="20:20" ht="12" customHeight="1">
      <c r="T45" s="42"/>
    </row>
    <row r="46" spans="20:20" ht="12" customHeight="1">
      <c r="T46" s="42"/>
    </row>
    <row r="47" spans="20:20" ht="12" customHeight="1">
      <c r="T47" s="42"/>
    </row>
    <row r="48" spans="20:20" ht="12" customHeight="1">
      <c r="T48" s="42"/>
    </row>
    <row r="49" spans="20:20" ht="15" customHeight="1">
      <c r="T49" s="42"/>
    </row>
    <row r="50" spans="20:20" ht="12" customHeight="1">
      <c r="T50" s="42"/>
    </row>
    <row r="51" spans="20:20" ht="12" customHeight="1">
      <c r="T51" s="42"/>
    </row>
    <row r="52" spans="20:20" ht="12" customHeight="1">
      <c r="T52" s="42"/>
    </row>
    <row r="53" spans="20:20" ht="12" customHeight="1"/>
    <row r="54" spans="20:20" ht="12" customHeight="1"/>
    <row r="55" spans="20:20" ht="12" customHeight="1"/>
    <row r="56" spans="20:20" ht="12" customHeight="1"/>
    <row r="57" spans="20:20" ht="12" customHeight="1"/>
    <row r="58" spans="20:20" ht="12" customHeight="1"/>
    <row r="59" spans="20:20" ht="16.5" customHeight="1"/>
    <row r="60" spans="20:20" ht="12" customHeight="1"/>
    <row r="61" spans="20:20" ht="12" customHeight="1"/>
    <row r="62" spans="20:20" ht="12" customHeight="1"/>
    <row r="63" spans="20:20" ht="15" customHeight="1"/>
    <row r="64" spans="20:20" ht="12" customHeight="1"/>
  </sheetData>
  <phoneticPr fontId="0" type="noConversion"/>
  <pageMargins left="0.75" right="0.5" top="0.8" bottom="0.55000000000000004" header="0.5" footer="0.5"/>
  <pageSetup scale="62" orientation="landscape" horizontalDpi="4294967292" verticalDpi="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B1:T64"/>
  <sheetViews>
    <sheetView defaultGridColor="0" colorId="22" zoomScale="87" workbookViewId="0">
      <selection activeCell="I19" sqref="I19"/>
    </sheetView>
  </sheetViews>
  <sheetFormatPr defaultColWidth="9.6640625" defaultRowHeight="15"/>
  <cols>
    <col min="1" max="1" width="0.77734375" customWidth="1"/>
    <col min="2" max="2" width="10.21875" customWidth="1"/>
    <col min="3" max="3" width="4.44140625" customWidth="1"/>
    <col min="4" max="4" width="5.5546875" customWidth="1"/>
    <col min="5" max="5" width="5.6640625" customWidth="1"/>
    <col min="6" max="6" width="5.44140625" customWidth="1"/>
    <col min="7" max="7" width="4.6640625" customWidth="1"/>
    <col min="8" max="8" width="7" customWidth="1"/>
    <col min="9" max="9" width="4.33203125" customWidth="1"/>
    <col min="10" max="10" width="3.6640625" customWidth="1"/>
    <col min="11" max="11" width="9.33203125" customWidth="1"/>
    <col min="12" max="12" width="5.5546875" customWidth="1"/>
    <col min="13" max="13" width="2.77734375" customWidth="1"/>
    <col min="14" max="14" width="4.5546875" customWidth="1"/>
    <col min="15" max="15" width="4.44140625" customWidth="1"/>
    <col min="16" max="16" width="6.5546875" customWidth="1"/>
    <col min="17" max="17" width="1.21875" customWidth="1"/>
    <col min="19" max="19" width="5.6640625" customWidth="1"/>
    <col min="20" max="20" width="2.88671875" customWidth="1"/>
  </cols>
  <sheetData>
    <row r="1" spans="2:8">
      <c r="B1" t="s">
        <v>485</v>
      </c>
      <c r="F1" t="s">
        <v>67</v>
      </c>
    </row>
    <row r="4" spans="2:8" ht="15.75">
      <c r="B4" s="1"/>
      <c r="C4" s="2"/>
      <c r="D4" s="2"/>
      <c r="E4" s="2"/>
      <c r="F4" s="2"/>
      <c r="G4" s="2"/>
      <c r="H4" s="2"/>
    </row>
    <row r="6" spans="2:8" ht="15" customHeight="1"/>
    <row r="7" spans="2:8" ht="12" customHeight="1"/>
    <row r="8" spans="2:8" ht="12" customHeight="1"/>
    <row r="9" spans="2:8" ht="12" customHeight="1"/>
    <row r="10" spans="2:8" ht="12" customHeight="1"/>
    <row r="11" spans="2:8" ht="12" customHeight="1"/>
    <row r="12" spans="2:8" ht="12" customHeight="1"/>
    <row r="13" spans="2:8" ht="12" customHeight="1"/>
    <row r="14" spans="2:8" ht="12" customHeight="1"/>
    <row r="15" spans="2:8" ht="12" customHeight="1">
      <c r="B15" s="63"/>
      <c r="C15" s="42"/>
      <c r="D15" s="42"/>
      <c r="E15" s="42"/>
      <c r="F15" s="42"/>
      <c r="G15" s="42"/>
      <c r="H15" s="65"/>
    </row>
    <row r="16" spans="2:8" ht="16.5" customHeight="1" thickBot="1">
      <c r="B16" s="41" t="s">
        <v>487</v>
      </c>
      <c r="C16" s="6"/>
      <c r="D16" s="6"/>
      <c r="E16" s="6"/>
      <c r="F16" s="6"/>
      <c r="G16" s="6"/>
      <c r="H16" s="6"/>
    </row>
    <row r="17" spans="2:20" ht="15" customHeight="1" thickTop="1">
      <c r="B17" s="159" t="s">
        <v>488</v>
      </c>
      <c r="C17" s="149"/>
      <c r="D17" s="149"/>
      <c r="E17" s="149"/>
      <c r="F17" s="162"/>
      <c r="G17" s="162"/>
      <c r="H17" s="162"/>
      <c r="I17" s="261"/>
    </row>
    <row r="18" spans="2:20" ht="12" customHeight="1">
      <c r="B18" s="36"/>
      <c r="C18" s="300" t="s">
        <v>83</v>
      </c>
      <c r="D18" s="302" t="s">
        <v>72</v>
      </c>
      <c r="E18" s="302" t="s">
        <v>305</v>
      </c>
      <c r="F18" s="304" t="s">
        <v>102</v>
      </c>
      <c r="G18" s="304" t="s">
        <v>309</v>
      </c>
      <c r="H18" s="304" t="s">
        <v>309</v>
      </c>
      <c r="I18" s="306" t="s">
        <v>292</v>
      </c>
    </row>
    <row r="19" spans="2:20" ht="12" customHeight="1">
      <c r="B19" s="77"/>
      <c r="C19" s="10" t="s">
        <v>113</v>
      </c>
      <c r="D19" s="10" t="s">
        <v>307</v>
      </c>
      <c r="E19" s="10" t="s">
        <v>794</v>
      </c>
      <c r="F19" s="54" t="s">
        <v>792</v>
      </c>
      <c r="G19" s="54" t="s">
        <v>814</v>
      </c>
      <c r="H19" s="54" t="s">
        <v>815</v>
      </c>
      <c r="I19" s="54" t="s">
        <v>998</v>
      </c>
      <c r="K19" s="54" t="s">
        <v>952</v>
      </c>
      <c r="T19" s="144"/>
    </row>
    <row r="20" spans="2:20" ht="13.5" customHeight="1">
      <c r="B20" s="37" t="s">
        <v>706</v>
      </c>
      <c r="C20" s="137">
        <f>A!B646</f>
        <v>111067.36</v>
      </c>
      <c r="D20" s="426">
        <f>A!E646</f>
        <v>110956</v>
      </c>
      <c r="E20" s="137">
        <f>A!H646</f>
        <v>118770</v>
      </c>
      <c r="F20" s="137">
        <f>A!N646</f>
        <v>113850</v>
      </c>
      <c r="G20" s="426">
        <f>A!Q646</f>
        <v>118713</v>
      </c>
      <c r="H20" s="137">
        <f>A!T646</f>
        <v>118713</v>
      </c>
      <c r="I20" s="157">
        <f>A!W646</f>
        <v>105574.44557542499</v>
      </c>
      <c r="K20" s="158">
        <f>A!AI646</f>
        <v>0</v>
      </c>
    </row>
    <row r="21" spans="2:20" ht="13.5" customHeight="1">
      <c r="B21" s="37" t="s">
        <v>707</v>
      </c>
      <c r="C21" s="137">
        <f>A!B656</f>
        <v>35461.06</v>
      </c>
      <c r="D21" s="157">
        <f>A!E656</f>
        <v>32345.9</v>
      </c>
      <c r="E21" s="157">
        <f>A!H656</f>
        <v>58484.337979975702</v>
      </c>
      <c r="F21" s="137">
        <f>A!N656</f>
        <v>32140</v>
      </c>
      <c r="G21" s="137">
        <f>A!Q656</f>
        <v>39257</v>
      </c>
      <c r="H21" s="137">
        <f>A!T656</f>
        <v>39057</v>
      </c>
      <c r="I21" s="157">
        <f>A!W656</f>
        <v>40912.896808973892</v>
      </c>
      <c r="K21" s="158">
        <f>A!AI656</f>
        <v>0</v>
      </c>
    </row>
    <row r="22" spans="2:20" ht="13.5" customHeight="1">
      <c r="B22" s="37" t="s">
        <v>708</v>
      </c>
      <c r="C22" s="137"/>
      <c r="D22" s="157">
        <f>A!E666</f>
        <v>67674.899999999994</v>
      </c>
      <c r="E22" s="157">
        <f>A!H666</f>
        <v>52066.623462339398</v>
      </c>
      <c r="F22" s="137">
        <f>A!N666</f>
        <v>54782</v>
      </c>
      <c r="G22" s="137">
        <f>A!Q666</f>
        <v>55795</v>
      </c>
      <c r="H22" s="137">
        <f>A!T666</f>
        <v>55176</v>
      </c>
      <c r="I22" s="157">
        <f>A!W666</f>
        <v>57805.791050664171</v>
      </c>
      <c r="K22" s="158">
        <f>A!AI666</f>
        <v>0</v>
      </c>
    </row>
    <row r="23" spans="2:20" ht="13.5" customHeight="1" thickBot="1">
      <c r="B23" s="37" t="s">
        <v>709</v>
      </c>
      <c r="C23" s="137" t="e">
        <f>A!B676</f>
        <v>#N/A</v>
      </c>
      <c r="D23" s="254">
        <f>A!E676</f>
        <v>11717.6</v>
      </c>
      <c r="E23" s="254">
        <f>A!H676</f>
        <v>8220</v>
      </c>
      <c r="F23" s="137">
        <f>A!N676</f>
        <v>48060</v>
      </c>
      <c r="G23" s="137">
        <f>A!Q676</f>
        <v>41854</v>
      </c>
      <c r="H23" s="137">
        <f>A!T676</f>
        <v>41037</v>
      </c>
      <c r="I23" s="254">
        <f>A!W676</f>
        <v>7100.0747706103339</v>
      </c>
      <c r="K23" s="158">
        <f>A!AI676</f>
        <v>0</v>
      </c>
    </row>
    <row r="24" spans="2:20" ht="14.25" customHeight="1" thickTop="1">
      <c r="B24" s="159" t="s">
        <v>489</v>
      </c>
      <c r="C24" s="149"/>
      <c r="D24" s="149"/>
      <c r="E24" s="149"/>
      <c r="F24" s="162"/>
      <c r="G24" s="162"/>
      <c r="H24" s="162"/>
      <c r="I24" s="261"/>
      <c r="K24" s="904"/>
    </row>
    <row r="25" spans="2:20" ht="12" customHeight="1">
      <c r="B25" s="36"/>
      <c r="C25" s="300" t="s">
        <v>83</v>
      </c>
      <c r="D25" s="302" t="s">
        <v>72</v>
      </c>
      <c r="E25" s="302" t="s">
        <v>305</v>
      </c>
      <c r="F25" s="304" t="s">
        <v>102</v>
      </c>
      <c r="G25" s="304" t="s">
        <v>309</v>
      </c>
      <c r="H25" s="304" t="s">
        <v>309</v>
      </c>
      <c r="I25" s="305" t="s">
        <v>292</v>
      </c>
      <c r="K25" s="304"/>
    </row>
    <row r="26" spans="2:20" ht="12" customHeight="1">
      <c r="B26" s="78"/>
      <c r="C26" s="10" t="s">
        <v>113</v>
      </c>
      <c r="D26" s="10" t="s">
        <v>307</v>
      </c>
      <c r="E26" s="10" t="s">
        <v>794</v>
      </c>
      <c r="F26" s="54" t="s">
        <v>792</v>
      </c>
      <c r="G26" s="54" t="s">
        <v>814</v>
      </c>
      <c r="H26" s="54" t="s">
        <v>815</v>
      </c>
      <c r="I26" s="54" t="s">
        <v>998</v>
      </c>
      <c r="K26" s="55" t="s">
        <v>952</v>
      </c>
    </row>
    <row r="27" spans="2:20" ht="13.5" customHeight="1">
      <c r="B27" s="160" t="s">
        <v>710</v>
      </c>
      <c r="C27" s="141">
        <f>A!B716</f>
        <v>20</v>
      </c>
      <c r="D27" s="257">
        <f>A!E716</f>
        <v>20</v>
      </c>
      <c r="E27" s="141">
        <f>A!H716</f>
        <v>20</v>
      </c>
      <c r="F27" s="141">
        <f>A!N716</f>
        <v>20</v>
      </c>
      <c r="G27" s="257">
        <f>A!Q716</f>
        <v>20</v>
      </c>
      <c r="H27" s="141">
        <f>A!T716</f>
        <v>20</v>
      </c>
      <c r="I27" s="259">
        <f>A!W716</f>
        <v>20.000000004541999</v>
      </c>
      <c r="K27" s="423">
        <f>A!AI716</f>
        <v>0</v>
      </c>
    </row>
    <row r="28" spans="2:20" ht="13.5" customHeight="1">
      <c r="B28" s="37" t="s">
        <v>711</v>
      </c>
      <c r="C28" s="141">
        <f>A!B726</f>
        <v>20</v>
      </c>
      <c r="D28" s="259">
        <f>A!E726</f>
        <v>20</v>
      </c>
      <c r="E28" s="141">
        <f>A!H726</f>
        <v>20</v>
      </c>
      <c r="F28" s="141">
        <f>A!N726</f>
        <v>20</v>
      </c>
      <c r="G28" s="259">
        <f>A!Q726</f>
        <v>20</v>
      </c>
      <c r="H28" s="141">
        <f>A!T726</f>
        <v>20</v>
      </c>
      <c r="I28" s="259">
        <f>A!W726</f>
        <v>20.000073259974101</v>
      </c>
      <c r="K28" s="423">
        <f>A!AI726</f>
        <v>0</v>
      </c>
    </row>
    <row r="29" spans="2:20" ht="13.5" customHeight="1" thickBot="1">
      <c r="B29" s="38" t="s">
        <v>712</v>
      </c>
      <c r="C29" s="142" t="e">
        <f>A!B736</f>
        <v>#N/A</v>
      </c>
      <c r="D29" s="260">
        <f>A!E736</f>
        <v>20</v>
      </c>
      <c r="E29" s="142">
        <f>A!H736</f>
        <v>20</v>
      </c>
      <c r="F29" s="142">
        <f>A!N736</f>
        <v>20</v>
      </c>
      <c r="G29" s="260">
        <f>A!Q736</f>
        <v>20</v>
      </c>
      <c r="H29" s="142">
        <f>A!T736</f>
        <v>20</v>
      </c>
      <c r="I29" s="260">
        <f>A!W736</f>
        <v>20.000056491976501</v>
      </c>
      <c r="K29" s="423">
        <f>A!AI736</f>
        <v>0</v>
      </c>
    </row>
    <row r="30" spans="2:20" ht="12" customHeight="1" thickTop="1"/>
    <row r="31" spans="2:20" ht="12" customHeight="1"/>
    <row r="32" spans="2:20" ht="12" customHeight="1"/>
    <row r="33" ht="15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5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5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6.5" customHeight="1"/>
    <row r="60" ht="12" customHeight="1"/>
    <row r="61" ht="12" customHeight="1"/>
    <row r="62" ht="12" customHeight="1"/>
    <row r="63" ht="15" customHeight="1"/>
    <row r="64" ht="12" customHeight="1"/>
  </sheetData>
  <phoneticPr fontId="0" type="noConversion"/>
  <pageMargins left="0.75" right="0.5" top="0.8" bottom="0.55000000000000004" header="0.5" footer="0.5"/>
  <pageSetup scale="62"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Charts</vt:lpstr>
      </vt:variant>
      <vt:variant>
        <vt:i4>26</vt:i4>
      </vt:variant>
    </vt:vector>
  </HeadingPairs>
  <TitlesOfParts>
    <vt:vector size="52" baseType="lpstr">
      <vt:lpstr>A</vt:lpstr>
      <vt:lpstr>HTB2</vt:lpstr>
      <vt:lpstr>TRNSYS-TUD</vt:lpstr>
      <vt:lpstr>TRNSYS-16</vt:lpstr>
      <vt:lpstr>ESP</vt:lpstr>
      <vt:lpstr>VA114-CirBm</vt:lpstr>
      <vt:lpstr>VA114-CirDf</vt:lpstr>
      <vt:lpstr>EnergyPlus</vt:lpstr>
      <vt:lpstr>CODYKoZi_MZ320</vt:lpstr>
      <vt:lpstr>Comfie_MZ320</vt:lpstr>
      <vt:lpstr>K</vt:lpstr>
      <vt:lpstr>L</vt:lpstr>
      <vt:lpstr>Analytical-MZ320</vt:lpstr>
      <vt:lpstr>YourData</vt:lpstr>
      <vt:lpstr>MZ320</vt:lpstr>
      <vt:lpstr>MZ320data</vt:lpstr>
      <vt:lpstr>ABS</vt:lpstr>
      <vt:lpstr>ABSdata</vt:lpstr>
      <vt:lpstr>Peak</vt:lpstr>
      <vt:lpstr>Peakdata</vt:lpstr>
      <vt:lpstr>DEL</vt:lpstr>
      <vt:lpstr>DELdata</vt:lpstr>
      <vt:lpstr>ABS360</vt:lpstr>
      <vt:lpstr>ABS360data</vt:lpstr>
      <vt:lpstr>Peak360</vt:lpstr>
      <vt:lpstr>Peak360data</vt:lpstr>
      <vt:lpstr>MZ320-Q</vt:lpstr>
      <vt:lpstr>QCS-Zones</vt:lpstr>
      <vt:lpstr>ItrTOT-Zones </vt:lpstr>
      <vt:lpstr>ItrBEAM-Zones</vt:lpstr>
      <vt:lpstr>ItrDIFF-Zones</vt:lpstr>
      <vt:lpstr>dItrTOT-Zones</vt:lpstr>
      <vt:lpstr>dItrBEAM-Zones</vt:lpstr>
      <vt:lpstr>dItrDIFF-Zones</vt:lpstr>
      <vt:lpstr>QC360+2Z</vt:lpstr>
      <vt:lpstr>IncTr360</vt:lpstr>
      <vt:lpstr>IncTr360-Ratios</vt:lpstr>
      <vt:lpstr>T360</vt:lpstr>
      <vt:lpstr>PC360</vt:lpstr>
      <vt:lpstr>PT360</vt:lpstr>
      <vt:lpstr>MZ320-T</vt:lpstr>
      <vt:lpstr>IncSol-MZ340</vt:lpstr>
      <vt:lpstr>QCS-Bldg</vt:lpstr>
      <vt:lpstr>PCS-Zones</vt:lpstr>
      <vt:lpstr>PCS-bldg</vt:lpstr>
      <vt:lpstr>T-Zones</vt:lpstr>
      <vt:lpstr>Tmax-All</vt:lpstr>
      <vt:lpstr>Itr-All-Ratios</vt:lpstr>
      <vt:lpstr>dQCS-Zones</vt:lpstr>
      <vt:lpstr>dQCS-Bldg</vt:lpstr>
      <vt:lpstr>dPCS-Zones</vt:lpstr>
      <vt:lpstr>dPCS-Bldg</vt:lpstr>
    </vt:vector>
  </TitlesOfParts>
  <Company>j. neymark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cp:lastModifiedBy>Jason</cp:lastModifiedBy>
  <cp:lastPrinted>2010-09-23T15:10:16Z</cp:lastPrinted>
  <dcterms:created xsi:type="dcterms:W3CDTF">2001-04-24T01:56:49Z</dcterms:created>
  <dcterms:modified xsi:type="dcterms:W3CDTF">2015-02-24T18:58:17Z</dcterms:modified>
</cp:coreProperties>
</file>